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.alvarenga\Desktop\"/>
    </mc:Choice>
  </mc:AlternateContent>
  <bookViews>
    <workbookView xWindow="0" yWindow="0" windowWidth="15360" windowHeight="7755"/>
  </bookViews>
  <sheets>
    <sheet name="EJEC.PRES" sheetId="1" r:id="rId1"/>
  </sheets>
  <definedNames>
    <definedName name="_xlnm.Print_Area" localSheetId="0">EJEC.PRES!$A$1:$K$161</definedName>
    <definedName name="_xlnm.Print_Titles" localSheetId="0">EJEC.PRES!$7:$8</definedName>
  </definedNames>
  <calcPr calcId="152511"/>
</workbook>
</file>

<file path=xl/calcChain.xml><?xml version="1.0" encoding="utf-8"?>
<calcChain xmlns="http://schemas.openxmlformats.org/spreadsheetml/2006/main">
  <c r="G161" i="1" l="1"/>
  <c r="F161" i="1"/>
  <c r="D161" i="1"/>
  <c r="C161" i="1"/>
  <c r="I161" i="1" s="1"/>
  <c r="J158" i="1"/>
  <c r="I158" i="1"/>
  <c r="H158" i="1"/>
  <c r="E158" i="1"/>
  <c r="K157" i="1"/>
  <c r="J157" i="1"/>
  <c r="I157" i="1"/>
  <c r="H157" i="1"/>
  <c r="E157" i="1"/>
  <c r="G156" i="1"/>
  <c r="G155" i="1" s="1"/>
  <c r="F156" i="1"/>
  <c r="H156" i="1" s="1"/>
  <c r="D156" i="1"/>
  <c r="D155" i="1" s="1"/>
  <c r="C156" i="1"/>
  <c r="C155" i="1" s="1"/>
  <c r="F155" i="1"/>
  <c r="J154" i="1"/>
  <c r="J153" i="1" s="1"/>
  <c r="I154" i="1"/>
  <c r="I153" i="1" s="1"/>
  <c r="K153" i="1" s="1"/>
  <c r="H154" i="1"/>
  <c r="E154" i="1"/>
  <c r="G153" i="1"/>
  <c r="F153" i="1"/>
  <c r="H153" i="1" s="1"/>
  <c r="D153" i="1"/>
  <c r="C153" i="1"/>
  <c r="J152" i="1"/>
  <c r="I152" i="1"/>
  <c r="K152" i="1" s="1"/>
  <c r="H152" i="1"/>
  <c r="E152" i="1"/>
  <c r="J151" i="1"/>
  <c r="I151" i="1"/>
  <c r="G151" i="1"/>
  <c r="F151" i="1"/>
  <c r="H151" i="1" s="1"/>
  <c r="E151" i="1"/>
  <c r="D151" i="1"/>
  <c r="C151" i="1"/>
  <c r="H150" i="1"/>
  <c r="D150" i="1"/>
  <c r="J149" i="1"/>
  <c r="I149" i="1"/>
  <c r="I148" i="1" s="1"/>
  <c r="K148" i="1" s="1"/>
  <c r="H149" i="1"/>
  <c r="E149" i="1"/>
  <c r="J148" i="1"/>
  <c r="G148" i="1"/>
  <c r="F148" i="1"/>
  <c r="H148" i="1" s="1"/>
  <c r="D148" i="1"/>
  <c r="C148" i="1"/>
  <c r="E148" i="1" s="1"/>
  <c r="J147" i="1"/>
  <c r="I147" i="1"/>
  <c r="H147" i="1"/>
  <c r="E147" i="1"/>
  <c r="J146" i="1"/>
  <c r="I146" i="1"/>
  <c r="I145" i="1" s="1"/>
  <c r="H146" i="1"/>
  <c r="E146" i="1"/>
  <c r="J145" i="1"/>
  <c r="G145" i="1"/>
  <c r="F145" i="1"/>
  <c r="D145" i="1"/>
  <c r="C145" i="1"/>
  <c r="E145" i="1" s="1"/>
  <c r="K144" i="1"/>
  <c r="J144" i="1"/>
  <c r="I144" i="1"/>
  <c r="H144" i="1"/>
  <c r="E144" i="1"/>
  <c r="J143" i="1"/>
  <c r="I143" i="1"/>
  <c r="H143" i="1"/>
  <c r="E143" i="1"/>
  <c r="J142" i="1"/>
  <c r="I142" i="1"/>
  <c r="H142" i="1"/>
  <c r="E142" i="1"/>
  <c r="J141" i="1"/>
  <c r="E141" i="1"/>
  <c r="J140" i="1"/>
  <c r="I140" i="1"/>
  <c r="H140" i="1"/>
  <c r="E140" i="1"/>
  <c r="J139" i="1"/>
  <c r="I139" i="1"/>
  <c r="H139" i="1"/>
  <c r="E139" i="1"/>
  <c r="J138" i="1"/>
  <c r="K138" i="1" s="1"/>
  <c r="I138" i="1"/>
  <c r="H138" i="1"/>
  <c r="E138" i="1"/>
  <c r="K137" i="1"/>
  <c r="J137" i="1"/>
  <c r="I137" i="1"/>
  <c r="H137" i="1"/>
  <c r="E137" i="1"/>
  <c r="H136" i="1"/>
  <c r="G136" i="1"/>
  <c r="G135" i="1" s="1"/>
  <c r="F136" i="1"/>
  <c r="D136" i="1"/>
  <c r="C136" i="1"/>
  <c r="J134" i="1"/>
  <c r="I134" i="1"/>
  <c r="I133" i="1" s="1"/>
  <c r="H134" i="1"/>
  <c r="E134" i="1"/>
  <c r="G133" i="1"/>
  <c r="H133" i="1" s="1"/>
  <c r="F133" i="1"/>
  <c r="D133" i="1"/>
  <c r="C133" i="1"/>
  <c r="J132" i="1"/>
  <c r="I132" i="1"/>
  <c r="H132" i="1"/>
  <c r="E132" i="1"/>
  <c r="J131" i="1"/>
  <c r="I131" i="1"/>
  <c r="H131" i="1"/>
  <c r="E131" i="1"/>
  <c r="J130" i="1"/>
  <c r="I130" i="1"/>
  <c r="H130" i="1"/>
  <c r="E130" i="1"/>
  <c r="J129" i="1"/>
  <c r="I129" i="1"/>
  <c r="K129" i="1" s="1"/>
  <c r="H129" i="1"/>
  <c r="E129" i="1"/>
  <c r="J128" i="1"/>
  <c r="I128" i="1"/>
  <c r="K128" i="1" s="1"/>
  <c r="H128" i="1"/>
  <c r="E128" i="1"/>
  <c r="G127" i="1"/>
  <c r="F127" i="1"/>
  <c r="D127" i="1"/>
  <c r="C127" i="1"/>
  <c r="E127" i="1" s="1"/>
  <c r="J126" i="1"/>
  <c r="K126" i="1" s="1"/>
  <c r="I126" i="1"/>
  <c r="H126" i="1"/>
  <c r="E126" i="1"/>
  <c r="K125" i="1"/>
  <c r="J125" i="1"/>
  <c r="J124" i="1" s="1"/>
  <c r="I125" i="1"/>
  <c r="H125" i="1"/>
  <c r="E125" i="1"/>
  <c r="I124" i="1"/>
  <c r="K124" i="1" s="1"/>
  <c r="G124" i="1"/>
  <c r="F124" i="1"/>
  <c r="H124" i="1" s="1"/>
  <c r="D124" i="1"/>
  <c r="E124" i="1" s="1"/>
  <c r="C124" i="1"/>
  <c r="J123" i="1"/>
  <c r="I123" i="1"/>
  <c r="H123" i="1"/>
  <c r="E123" i="1"/>
  <c r="J122" i="1"/>
  <c r="I122" i="1"/>
  <c r="I121" i="1" s="1"/>
  <c r="H122" i="1"/>
  <c r="E122" i="1"/>
  <c r="G121" i="1"/>
  <c r="H121" i="1" s="1"/>
  <c r="F121" i="1"/>
  <c r="D121" i="1"/>
  <c r="C121" i="1"/>
  <c r="J120" i="1"/>
  <c r="I120" i="1"/>
  <c r="H120" i="1"/>
  <c r="E120" i="1"/>
  <c r="J119" i="1"/>
  <c r="J118" i="1" s="1"/>
  <c r="I119" i="1"/>
  <c r="H119" i="1"/>
  <c r="E119" i="1"/>
  <c r="G118" i="1"/>
  <c r="F118" i="1"/>
  <c r="D118" i="1"/>
  <c r="C118" i="1"/>
  <c r="E118" i="1" s="1"/>
  <c r="K117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K114" i="1" s="1"/>
  <c r="I114" i="1"/>
  <c r="H114" i="1"/>
  <c r="E114" i="1"/>
  <c r="J113" i="1"/>
  <c r="I113" i="1"/>
  <c r="K113" i="1" s="1"/>
  <c r="H113" i="1"/>
  <c r="E113" i="1"/>
  <c r="J112" i="1"/>
  <c r="I112" i="1"/>
  <c r="K112" i="1" s="1"/>
  <c r="H112" i="1"/>
  <c r="E112" i="1"/>
  <c r="J111" i="1"/>
  <c r="I111" i="1"/>
  <c r="H111" i="1"/>
  <c r="E111" i="1"/>
  <c r="J110" i="1"/>
  <c r="I110" i="1"/>
  <c r="H110" i="1"/>
  <c r="E110" i="1"/>
  <c r="J109" i="1"/>
  <c r="J108" i="1" s="1"/>
  <c r="I109" i="1"/>
  <c r="K109" i="1" s="1"/>
  <c r="H109" i="1"/>
  <c r="E109" i="1"/>
  <c r="H108" i="1"/>
  <c r="G108" i="1"/>
  <c r="F108" i="1"/>
  <c r="D108" i="1"/>
  <c r="C108" i="1"/>
  <c r="C107" i="1" s="1"/>
  <c r="J106" i="1"/>
  <c r="I106" i="1"/>
  <c r="I105" i="1" s="1"/>
  <c r="H106" i="1"/>
  <c r="E106" i="1"/>
  <c r="G105" i="1"/>
  <c r="H105" i="1" s="1"/>
  <c r="F105" i="1"/>
  <c r="D105" i="1"/>
  <c r="C105" i="1"/>
  <c r="E105" i="1" s="1"/>
  <c r="J104" i="1"/>
  <c r="I104" i="1"/>
  <c r="K104" i="1" s="1"/>
  <c r="H104" i="1"/>
  <c r="E104" i="1"/>
  <c r="J103" i="1"/>
  <c r="I103" i="1"/>
  <c r="K103" i="1" s="1"/>
  <c r="H103" i="1"/>
  <c r="E103" i="1"/>
  <c r="J102" i="1"/>
  <c r="I102" i="1"/>
  <c r="K102" i="1" s="1"/>
  <c r="H102" i="1"/>
  <c r="E102" i="1"/>
  <c r="J101" i="1"/>
  <c r="I101" i="1"/>
  <c r="K101" i="1" s="1"/>
  <c r="H101" i="1"/>
  <c r="E101" i="1"/>
  <c r="J100" i="1"/>
  <c r="K100" i="1" s="1"/>
  <c r="I100" i="1"/>
  <c r="H100" i="1"/>
  <c r="E100" i="1"/>
  <c r="I99" i="1"/>
  <c r="G99" i="1"/>
  <c r="F99" i="1"/>
  <c r="F98" i="1" s="1"/>
  <c r="D99" i="1"/>
  <c r="D98" i="1" s="1"/>
  <c r="C99" i="1"/>
  <c r="J97" i="1"/>
  <c r="I97" i="1"/>
  <c r="I96" i="1" s="1"/>
  <c r="K96" i="1" s="1"/>
  <c r="H97" i="1"/>
  <c r="E97" i="1"/>
  <c r="J96" i="1"/>
  <c r="G96" i="1"/>
  <c r="F96" i="1"/>
  <c r="H96" i="1" s="1"/>
  <c r="D96" i="1"/>
  <c r="C96" i="1"/>
  <c r="J95" i="1"/>
  <c r="I95" i="1"/>
  <c r="K95" i="1" s="1"/>
  <c r="H95" i="1"/>
  <c r="E95" i="1"/>
  <c r="J94" i="1"/>
  <c r="I94" i="1"/>
  <c r="K94" i="1" s="1"/>
  <c r="H94" i="1"/>
  <c r="E94" i="1"/>
  <c r="J93" i="1"/>
  <c r="G93" i="1"/>
  <c r="F93" i="1"/>
  <c r="D93" i="1"/>
  <c r="C93" i="1"/>
  <c r="E93" i="1" s="1"/>
  <c r="J92" i="1"/>
  <c r="K92" i="1" s="1"/>
  <c r="I92" i="1"/>
  <c r="H92" i="1"/>
  <c r="E92" i="1"/>
  <c r="J91" i="1"/>
  <c r="I91" i="1"/>
  <c r="K91" i="1" s="1"/>
  <c r="H91" i="1"/>
  <c r="E91" i="1"/>
  <c r="J90" i="1"/>
  <c r="J89" i="1" s="1"/>
  <c r="I90" i="1"/>
  <c r="I89" i="1" s="1"/>
  <c r="K89" i="1" s="1"/>
  <c r="H90" i="1"/>
  <c r="E90" i="1"/>
  <c r="G89" i="1"/>
  <c r="F89" i="1"/>
  <c r="D89" i="1"/>
  <c r="C89" i="1"/>
  <c r="J88" i="1"/>
  <c r="I88" i="1"/>
  <c r="K88" i="1" s="1"/>
  <c r="H88" i="1"/>
  <c r="E88" i="1"/>
  <c r="J87" i="1"/>
  <c r="I87" i="1"/>
  <c r="H87" i="1"/>
  <c r="E87" i="1"/>
  <c r="J86" i="1"/>
  <c r="I86" i="1"/>
  <c r="H86" i="1"/>
  <c r="E86" i="1"/>
  <c r="J85" i="1"/>
  <c r="K85" i="1" s="1"/>
  <c r="I85" i="1"/>
  <c r="H85" i="1"/>
  <c r="E85" i="1"/>
  <c r="G84" i="1"/>
  <c r="G83" i="1" s="1"/>
  <c r="F84" i="1"/>
  <c r="D84" i="1"/>
  <c r="C84" i="1"/>
  <c r="D83" i="1"/>
  <c r="J82" i="1"/>
  <c r="I82" i="1"/>
  <c r="H82" i="1"/>
  <c r="E82" i="1"/>
  <c r="J81" i="1"/>
  <c r="I81" i="1"/>
  <c r="G81" i="1"/>
  <c r="F81" i="1"/>
  <c r="E81" i="1"/>
  <c r="D81" i="1"/>
  <c r="C81" i="1"/>
  <c r="J80" i="1"/>
  <c r="K80" i="1" s="1"/>
  <c r="I80" i="1"/>
  <c r="H80" i="1"/>
  <c r="E80" i="1"/>
  <c r="K79" i="1"/>
  <c r="J79" i="1"/>
  <c r="I79" i="1"/>
  <c r="H79" i="1"/>
  <c r="E79" i="1"/>
  <c r="J78" i="1"/>
  <c r="I78" i="1"/>
  <c r="H78" i="1"/>
  <c r="E78" i="1"/>
  <c r="K77" i="1"/>
  <c r="J77" i="1"/>
  <c r="I77" i="1"/>
  <c r="H77" i="1"/>
  <c r="E77" i="1"/>
  <c r="G76" i="1"/>
  <c r="H76" i="1" s="1"/>
  <c r="F76" i="1"/>
  <c r="D76" i="1"/>
  <c r="C76" i="1"/>
  <c r="J75" i="1"/>
  <c r="I75" i="1"/>
  <c r="K75" i="1" s="1"/>
  <c r="H75" i="1"/>
  <c r="E75" i="1"/>
  <c r="J74" i="1"/>
  <c r="I74" i="1"/>
  <c r="H74" i="1"/>
  <c r="E74" i="1"/>
  <c r="J73" i="1"/>
  <c r="I73" i="1"/>
  <c r="I72" i="1" s="1"/>
  <c r="K72" i="1" s="1"/>
  <c r="H73" i="1"/>
  <c r="E73" i="1"/>
  <c r="J72" i="1"/>
  <c r="H72" i="1"/>
  <c r="G72" i="1"/>
  <c r="F72" i="1"/>
  <c r="D72" i="1"/>
  <c r="C72" i="1"/>
  <c r="E72" i="1" s="1"/>
  <c r="J71" i="1"/>
  <c r="I71" i="1"/>
  <c r="K71" i="1" s="1"/>
  <c r="H71" i="1"/>
  <c r="E71" i="1"/>
  <c r="J70" i="1"/>
  <c r="I70" i="1"/>
  <c r="K70" i="1" s="1"/>
  <c r="H70" i="1"/>
  <c r="E70" i="1"/>
  <c r="J69" i="1"/>
  <c r="I69" i="1"/>
  <c r="K69" i="1" s="1"/>
  <c r="H69" i="1"/>
  <c r="E69" i="1"/>
  <c r="J68" i="1"/>
  <c r="I68" i="1"/>
  <c r="H68" i="1"/>
  <c r="E68" i="1"/>
  <c r="J67" i="1"/>
  <c r="K67" i="1" s="1"/>
  <c r="I67" i="1"/>
  <c r="H67" i="1"/>
  <c r="E67" i="1"/>
  <c r="J66" i="1"/>
  <c r="I66" i="1"/>
  <c r="H66" i="1"/>
  <c r="E66" i="1"/>
  <c r="J65" i="1"/>
  <c r="I65" i="1"/>
  <c r="H65" i="1"/>
  <c r="E65" i="1"/>
  <c r="J64" i="1"/>
  <c r="K64" i="1" s="1"/>
  <c r="I64" i="1"/>
  <c r="H64" i="1"/>
  <c r="E64" i="1"/>
  <c r="J63" i="1"/>
  <c r="I63" i="1"/>
  <c r="K63" i="1" s="1"/>
  <c r="H63" i="1"/>
  <c r="E63" i="1"/>
  <c r="J62" i="1"/>
  <c r="I62" i="1"/>
  <c r="H62" i="1"/>
  <c r="E62" i="1"/>
  <c r="J61" i="1"/>
  <c r="I61" i="1"/>
  <c r="H61" i="1"/>
  <c r="E61" i="1"/>
  <c r="J60" i="1"/>
  <c r="J56" i="1" s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J57" i="1"/>
  <c r="I57" i="1"/>
  <c r="K57" i="1" s="1"/>
  <c r="H57" i="1"/>
  <c r="E57" i="1"/>
  <c r="G56" i="1"/>
  <c r="F56" i="1"/>
  <c r="E56" i="1"/>
  <c r="D56" i="1"/>
  <c r="C56" i="1"/>
  <c r="J55" i="1"/>
  <c r="I55" i="1"/>
  <c r="H55" i="1"/>
  <c r="E55" i="1"/>
  <c r="J54" i="1"/>
  <c r="K54" i="1" s="1"/>
  <c r="I54" i="1"/>
  <c r="H54" i="1"/>
  <c r="E54" i="1"/>
  <c r="J53" i="1"/>
  <c r="J52" i="1" s="1"/>
  <c r="I53" i="1"/>
  <c r="H53" i="1"/>
  <c r="E53" i="1"/>
  <c r="I52" i="1"/>
  <c r="K52" i="1" s="1"/>
  <c r="G52" i="1"/>
  <c r="F52" i="1"/>
  <c r="D52" i="1"/>
  <c r="C52" i="1"/>
  <c r="E52" i="1" s="1"/>
  <c r="J51" i="1"/>
  <c r="I51" i="1"/>
  <c r="K51" i="1" s="1"/>
  <c r="H51" i="1"/>
  <c r="E51" i="1"/>
  <c r="J50" i="1"/>
  <c r="I50" i="1"/>
  <c r="H50" i="1"/>
  <c r="E50" i="1"/>
  <c r="J49" i="1"/>
  <c r="I49" i="1"/>
  <c r="K49" i="1" s="1"/>
  <c r="H49" i="1"/>
  <c r="E49" i="1"/>
  <c r="J48" i="1"/>
  <c r="I48" i="1"/>
  <c r="K48" i="1" s="1"/>
  <c r="H48" i="1"/>
  <c r="E48" i="1"/>
  <c r="J47" i="1"/>
  <c r="I47" i="1"/>
  <c r="K47" i="1" s="1"/>
  <c r="H47" i="1"/>
  <c r="E47" i="1"/>
  <c r="J46" i="1"/>
  <c r="K46" i="1" s="1"/>
  <c r="I46" i="1"/>
  <c r="H46" i="1"/>
  <c r="E46" i="1"/>
  <c r="J45" i="1"/>
  <c r="I45" i="1"/>
  <c r="H45" i="1"/>
  <c r="E45" i="1"/>
  <c r="J44" i="1"/>
  <c r="I44" i="1"/>
  <c r="H44" i="1"/>
  <c r="E44" i="1"/>
  <c r="J43" i="1"/>
  <c r="K43" i="1" s="1"/>
  <c r="I43" i="1"/>
  <c r="H43" i="1"/>
  <c r="E43" i="1"/>
  <c r="K42" i="1"/>
  <c r="J42" i="1"/>
  <c r="I42" i="1"/>
  <c r="H42" i="1"/>
  <c r="E42" i="1"/>
  <c r="J41" i="1"/>
  <c r="I41" i="1"/>
  <c r="H41" i="1"/>
  <c r="E41" i="1"/>
  <c r="J40" i="1"/>
  <c r="I40" i="1"/>
  <c r="K40" i="1" s="1"/>
  <c r="H40" i="1"/>
  <c r="E40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J36" i="1"/>
  <c r="I36" i="1"/>
  <c r="K36" i="1" s="1"/>
  <c r="H36" i="1"/>
  <c r="E36" i="1"/>
  <c r="J35" i="1"/>
  <c r="K35" i="1" s="1"/>
  <c r="I35" i="1"/>
  <c r="H35" i="1"/>
  <c r="E35" i="1"/>
  <c r="J34" i="1"/>
  <c r="I34" i="1"/>
  <c r="H34" i="1"/>
  <c r="E34" i="1"/>
  <c r="J33" i="1"/>
  <c r="I33" i="1"/>
  <c r="H33" i="1"/>
  <c r="E33" i="1"/>
  <c r="J32" i="1"/>
  <c r="J31" i="1" s="1"/>
  <c r="I32" i="1"/>
  <c r="H32" i="1"/>
  <c r="E32" i="1"/>
  <c r="G31" i="1"/>
  <c r="G30" i="1" s="1"/>
  <c r="F31" i="1"/>
  <c r="D31" i="1"/>
  <c r="C31" i="1"/>
  <c r="D30" i="1"/>
  <c r="J29" i="1"/>
  <c r="I29" i="1"/>
  <c r="K29" i="1" s="1"/>
  <c r="H29" i="1"/>
  <c r="E29" i="1"/>
  <c r="J28" i="1"/>
  <c r="I28" i="1"/>
  <c r="I27" i="1" s="1"/>
  <c r="K27" i="1" s="1"/>
  <c r="H28" i="1"/>
  <c r="E28" i="1"/>
  <c r="J27" i="1"/>
  <c r="G27" i="1"/>
  <c r="H27" i="1" s="1"/>
  <c r="F27" i="1"/>
  <c r="D27" i="1"/>
  <c r="C27" i="1"/>
  <c r="J26" i="1"/>
  <c r="I26" i="1"/>
  <c r="H26" i="1"/>
  <c r="E26" i="1"/>
  <c r="J25" i="1"/>
  <c r="G25" i="1"/>
  <c r="F25" i="1"/>
  <c r="H25" i="1" s="1"/>
  <c r="E25" i="1"/>
  <c r="D25" i="1"/>
  <c r="C25" i="1"/>
  <c r="J24" i="1"/>
  <c r="I24" i="1"/>
  <c r="I22" i="1" s="1"/>
  <c r="H24" i="1"/>
  <c r="E24" i="1"/>
  <c r="J23" i="1"/>
  <c r="I23" i="1"/>
  <c r="K23" i="1" s="1"/>
  <c r="H23" i="1"/>
  <c r="E23" i="1"/>
  <c r="G22" i="1"/>
  <c r="H22" i="1" s="1"/>
  <c r="F22" i="1"/>
  <c r="D22" i="1"/>
  <c r="C22" i="1"/>
  <c r="E22" i="1" s="1"/>
  <c r="J21" i="1"/>
  <c r="J19" i="1" s="1"/>
  <c r="I21" i="1"/>
  <c r="H21" i="1"/>
  <c r="E21" i="1"/>
  <c r="K20" i="1"/>
  <c r="J20" i="1"/>
  <c r="I20" i="1"/>
  <c r="H20" i="1"/>
  <c r="E20" i="1"/>
  <c r="I19" i="1"/>
  <c r="G19" i="1"/>
  <c r="F19" i="1"/>
  <c r="H19" i="1" s="1"/>
  <c r="D19" i="1"/>
  <c r="C19" i="1"/>
  <c r="E19" i="1" s="1"/>
  <c r="J18" i="1"/>
  <c r="J17" i="1" s="1"/>
  <c r="I18" i="1"/>
  <c r="I17" i="1" s="1"/>
  <c r="H18" i="1"/>
  <c r="E18" i="1"/>
  <c r="G17" i="1"/>
  <c r="F17" i="1"/>
  <c r="D17" i="1"/>
  <c r="C17" i="1"/>
  <c r="E17" i="1" s="1"/>
  <c r="K16" i="1"/>
  <c r="J16" i="1"/>
  <c r="I16" i="1"/>
  <c r="H16" i="1"/>
  <c r="E16" i="1"/>
  <c r="J15" i="1"/>
  <c r="I15" i="1"/>
  <c r="H15" i="1"/>
  <c r="E15" i="1"/>
  <c r="J14" i="1"/>
  <c r="J13" i="1" s="1"/>
  <c r="I14" i="1"/>
  <c r="I13" i="1" s="1"/>
  <c r="K13" i="1" s="1"/>
  <c r="H14" i="1"/>
  <c r="E14" i="1"/>
  <c r="G13" i="1"/>
  <c r="F13" i="1"/>
  <c r="H13" i="1" s="1"/>
  <c r="D13" i="1"/>
  <c r="C13" i="1"/>
  <c r="E13" i="1" s="1"/>
  <c r="J12" i="1"/>
  <c r="I12" i="1"/>
  <c r="K12" i="1" s="1"/>
  <c r="H12" i="1"/>
  <c r="E12" i="1"/>
  <c r="J11" i="1"/>
  <c r="I11" i="1"/>
  <c r="I10" i="1" s="1"/>
  <c r="H11" i="1"/>
  <c r="E11" i="1"/>
  <c r="J10" i="1"/>
  <c r="G10" i="1"/>
  <c r="F10" i="1"/>
  <c r="F160" i="1" s="1"/>
  <c r="D10" i="1"/>
  <c r="C10" i="1"/>
  <c r="E10" i="1" s="1"/>
  <c r="G9" i="1"/>
  <c r="K50" i="1" l="1"/>
  <c r="K55" i="1"/>
  <c r="H56" i="1"/>
  <c r="K60" i="1"/>
  <c r="K65" i="1"/>
  <c r="C98" i="1"/>
  <c r="H99" i="1"/>
  <c r="K110" i="1"/>
  <c r="K115" i="1"/>
  <c r="K116" i="1"/>
  <c r="E121" i="1"/>
  <c r="I127" i="1"/>
  <c r="K131" i="1"/>
  <c r="K132" i="1"/>
  <c r="K142" i="1"/>
  <c r="K143" i="1"/>
  <c r="J150" i="1"/>
  <c r="K15" i="1"/>
  <c r="D9" i="1"/>
  <c r="K39" i="1"/>
  <c r="J76" i="1"/>
  <c r="K81" i="1"/>
  <c r="K82" i="1"/>
  <c r="C83" i="1"/>
  <c r="E83" i="1" s="1"/>
  <c r="C150" i="1"/>
  <c r="E150" i="1" s="1"/>
  <c r="H155" i="1"/>
  <c r="J161" i="1"/>
  <c r="C9" i="1"/>
  <c r="E9" i="1" s="1"/>
  <c r="H17" i="1"/>
  <c r="K17" i="1"/>
  <c r="K19" i="1"/>
  <c r="K26" i="1"/>
  <c r="C30" i="1"/>
  <c r="E30" i="1" s="1"/>
  <c r="F30" i="1"/>
  <c r="H30" i="1" s="1"/>
  <c r="K32" i="1"/>
  <c r="K33" i="1"/>
  <c r="K34" i="1"/>
  <c r="K44" i="1"/>
  <c r="K45" i="1"/>
  <c r="K68" i="1"/>
  <c r="E76" i="1"/>
  <c r="F83" i="1"/>
  <c r="H83" i="1" s="1"/>
  <c r="K86" i="1"/>
  <c r="K87" i="1"/>
  <c r="H93" i="1"/>
  <c r="E99" i="1"/>
  <c r="G107" i="1"/>
  <c r="K120" i="1"/>
  <c r="K123" i="1"/>
  <c r="H127" i="1"/>
  <c r="E133" i="1"/>
  <c r="C135" i="1"/>
  <c r="J136" i="1"/>
  <c r="J135" i="1" s="1"/>
  <c r="K140" i="1"/>
  <c r="K145" i="1"/>
  <c r="K147" i="1"/>
  <c r="I150" i="1"/>
  <c r="K150" i="1" s="1"/>
  <c r="E155" i="1"/>
  <c r="J156" i="1"/>
  <c r="J155" i="1" s="1"/>
  <c r="K158" i="1"/>
  <c r="H161" i="1"/>
  <c r="J30" i="1"/>
  <c r="K10" i="1"/>
  <c r="D159" i="1"/>
  <c r="J9" i="1"/>
  <c r="I25" i="1"/>
  <c r="K25" i="1" s="1"/>
  <c r="G160" i="1"/>
  <c r="K14" i="1"/>
  <c r="K18" i="1"/>
  <c r="K24" i="1"/>
  <c r="D160" i="1"/>
  <c r="H10" i="1"/>
  <c r="K11" i="1"/>
  <c r="K21" i="1"/>
  <c r="K28" i="1"/>
  <c r="E31" i="1"/>
  <c r="H31" i="1"/>
  <c r="K41" i="1"/>
  <c r="K53" i="1"/>
  <c r="K66" i="1"/>
  <c r="K74" i="1"/>
  <c r="I76" i="1"/>
  <c r="H81" i="1"/>
  <c r="E84" i="1"/>
  <c r="H84" i="1"/>
  <c r="E89" i="1"/>
  <c r="K90" i="1"/>
  <c r="K97" i="1"/>
  <c r="J105" i="1"/>
  <c r="K105" i="1" s="1"/>
  <c r="K106" i="1"/>
  <c r="D107" i="1"/>
  <c r="E107" i="1" s="1"/>
  <c r="E108" i="1"/>
  <c r="J121" i="1"/>
  <c r="K121" i="1" s="1"/>
  <c r="K122" i="1"/>
  <c r="K161" i="1"/>
  <c r="F9" i="1"/>
  <c r="J22" i="1"/>
  <c r="K22" i="1" s="1"/>
  <c r="E27" i="1"/>
  <c r="I31" i="1"/>
  <c r="K37" i="1"/>
  <c r="H52" i="1"/>
  <c r="I56" i="1"/>
  <c r="K56" i="1" s="1"/>
  <c r="K61" i="1"/>
  <c r="K73" i="1"/>
  <c r="K78" i="1"/>
  <c r="J84" i="1"/>
  <c r="J83" i="1" s="1"/>
  <c r="I84" i="1"/>
  <c r="H89" i="1"/>
  <c r="I93" i="1"/>
  <c r="K93" i="1" s="1"/>
  <c r="E96" i="1"/>
  <c r="E98" i="1"/>
  <c r="H118" i="1"/>
  <c r="F107" i="1"/>
  <c r="H107" i="1" s="1"/>
  <c r="H145" i="1"/>
  <c r="F135" i="1"/>
  <c r="H135" i="1" s="1"/>
  <c r="I98" i="1"/>
  <c r="I118" i="1"/>
  <c r="K118" i="1" s="1"/>
  <c r="K119" i="1"/>
  <c r="K130" i="1"/>
  <c r="J127" i="1"/>
  <c r="K127" i="1" s="1"/>
  <c r="K139" i="1"/>
  <c r="I136" i="1"/>
  <c r="C160" i="1"/>
  <c r="J107" i="1"/>
  <c r="K111" i="1"/>
  <c r="I108" i="1"/>
  <c r="J133" i="1"/>
  <c r="K133" i="1" s="1"/>
  <c r="K134" i="1"/>
  <c r="D135" i="1"/>
  <c r="E136" i="1"/>
  <c r="K154" i="1"/>
  <c r="E156" i="1"/>
  <c r="E160" i="1" s="1"/>
  <c r="I156" i="1"/>
  <c r="G98" i="1"/>
  <c r="G159" i="1" s="1"/>
  <c r="J99" i="1"/>
  <c r="K149" i="1"/>
  <c r="K151" i="1"/>
  <c r="E153" i="1"/>
  <c r="E161" i="1"/>
  <c r="K146" i="1"/>
  <c r="C159" i="1" l="1"/>
  <c r="J98" i="1"/>
  <c r="E135" i="1"/>
  <c r="K76" i="1"/>
  <c r="H98" i="1"/>
  <c r="K99" i="1"/>
  <c r="K84" i="1"/>
  <c r="I83" i="1"/>
  <c r="K83" i="1" s="1"/>
  <c r="I30" i="1"/>
  <c r="K30" i="1" s="1"/>
  <c r="K31" i="1"/>
  <c r="F159" i="1"/>
  <c r="H159" i="1" s="1"/>
  <c r="H9" i="1"/>
  <c r="J159" i="1"/>
  <c r="I9" i="1"/>
  <c r="K108" i="1"/>
  <c r="I107" i="1"/>
  <c r="K107" i="1" s="1"/>
  <c r="K98" i="1"/>
  <c r="J160" i="1"/>
  <c r="H160" i="1"/>
  <c r="I160" i="1"/>
  <c r="K160" i="1" s="1"/>
  <c r="I155" i="1"/>
  <c r="K155" i="1" s="1"/>
  <c r="K156" i="1"/>
  <c r="K136" i="1"/>
  <c r="I135" i="1"/>
  <c r="K135" i="1" s="1"/>
  <c r="E159" i="1"/>
  <c r="I159" i="1" l="1"/>
  <c r="K159" i="1" s="1"/>
  <c r="K9" i="1"/>
</calcChain>
</file>

<file path=xl/sharedStrings.xml><?xml version="1.0" encoding="utf-8"?>
<sst xmlns="http://schemas.openxmlformats.org/spreadsheetml/2006/main" count="288" uniqueCount="271">
  <si>
    <t>MINISTERIO DE OBRAS PUBLICAS, TRANSPORTE Y DE VIVIENDA Y DESARROLLO URBANO</t>
  </si>
  <si>
    <t>ESTADO DE EJECUCION PRESUPUESTARIA DE EGRESOS COMPARATIVO A MARZO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</si>
  <si>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</si>
  <si>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</si>
  <si>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</si>
  <si>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</si>
  <si>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</si>
  <si>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</si>
  <si>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</si>
  <si>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</si>
  <si>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</si>
  <si>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</si>
  <si>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</si>
  <si>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</si>
  <si>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</si>
  <si>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</si>
  <si>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</si>
  <si>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</si>
  <si>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</si>
  <si>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</si>
  <si>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</si>
  <si>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</si>
  <si>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</si>
  <si>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</si>
  <si>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</si>
  <si>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</si>
  <si>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</si>
  <si>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</si>
  <si>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</si>
  <si>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</si>
  <si>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</si>
  <si>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</si>
  <si>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</si>
  <si>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</si>
  <si>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</si>
  <si>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</si>
  <si>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</si>
  <si>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</si>
  <si>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</si>
  <si>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</si>
  <si>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</si>
  <si>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</si>
  <si>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</si>
  <si>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</si>
  <si>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</si>
  <si>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</si>
  <si>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</si>
  <si>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</si>
  <si>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</si>
  <si>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</si>
  <si>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</si>
  <si>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</si>
  <si>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</si>
  <si>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</si>
  <si>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</si>
  <si>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</si>
  <si>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</si>
  <si>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</si>
  <si>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</si>
  <si>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</si>
  <si>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</si>
  <si>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</si>
  <si>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</si>
  <si>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</si>
  <si>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</si>
  <si>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</si>
  <si>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</si>
  <si>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</si>
  <si>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</si>
  <si>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</si>
  <si>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</si>
  <si>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</si>
  <si>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</si>
  <si>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</si>
  <si>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</si>
  <si>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</si>
  <si>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</si>
  <si>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</si>
  <si>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</si>
  <si>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</si>
  <si>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</si>
  <si>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</si>
  <si>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</si>
  <si>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</si>
  <si>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</si>
  <si>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</si>
  <si>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</si>
  <si>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</si>
  <si>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</si>
  <si>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</si>
  <si>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</si>
  <si>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</si>
  <si>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</si>
  <si>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</si>
  <si>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</si>
  <si>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</si>
  <si>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</si>
  <si>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</si>
  <si>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</si>
  <si>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</si>
  <si>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</si>
  <si>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</si>
  <si>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</si>
  <si>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</si>
  <si>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Servicios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</si>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</sst>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2" borderId="1" xfId="0" applyFont="1" applyFill="1" applyBorder="1"/>
    <xf numFmtId="0" fontId="2" fillId="0" borderId="0" xfId="0" applyFont="1"/>
    <xf numFmtId="1" fontId="4" fillId="3" borderId="4" xfId="0" applyNumberFormat="1" applyFont="1" applyFill="1" applyBorder="1" applyAlignment="1">
      <alignment horizontal="center" vertical="center" wrapText="1"/>
    </xf>
    <xf numFmtId="43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44" fontId="4" fillId="3" borderId="4" xfId="1" applyFont="1" applyFill="1" applyBorder="1" applyProtection="1">
      <protection locked="0"/>
    </xf>
    <xf numFmtId="44" fontId="4" fillId="3" borderId="4" xfId="1" applyFont="1" applyFill="1" applyBorder="1" applyProtection="1"/>
    <xf numFmtId="44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44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4" xfId="1" applyFont="1" applyBorder="1" applyProtection="1">
      <protection locked="0"/>
    </xf>
    <xf numFmtId="44" fontId="2" fillId="0" borderId="4" xfId="1" applyFont="1" applyFill="1" applyBorder="1" applyProtection="1">
      <protection locked="0"/>
    </xf>
    <xf numFmtId="44" fontId="2" fillId="0" borderId="4" xfId="1" applyFont="1" applyBorder="1"/>
    <xf numFmtId="44" fontId="6" fillId="0" borderId="4" xfId="1" applyFont="1" applyFill="1" applyBorder="1"/>
    <xf numFmtId="44" fontId="2" fillId="0" borderId="0" xfId="0" applyNumberFormat="1" applyFont="1"/>
    <xf numFmtId="44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44" fontId="4" fillId="3" borderId="5" xfId="1" applyFont="1" applyFill="1" applyBorder="1" applyProtection="1">
      <protection locked="0"/>
    </xf>
    <xf numFmtId="44" fontId="4" fillId="3" borderId="5" xfId="1" applyFont="1" applyFill="1" applyBorder="1"/>
    <xf numFmtId="4" fontId="2" fillId="0" borderId="0" xfId="0" applyNumberFormat="1" applyFont="1"/>
    <xf numFmtId="44" fontId="2" fillId="4" borderId="4" xfId="1" applyFont="1" applyFill="1" applyBorder="1" applyProtection="1"/>
    <xf numFmtId="44" fontId="2" fillId="0" borderId="4" xfId="1" applyFont="1" applyFill="1" applyBorder="1" applyProtection="1"/>
    <xf numFmtId="44" fontId="2" fillId="0" borderId="4" xfId="1" applyFont="1" applyBorder="1" applyAlignment="1" applyProtection="1">
      <alignment horizontal="right"/>
      <protection locked="0"/>
    </xf>
    <xf numFmtId="44" fontId="2" fillId="0" borderId="4" xfId="1" applyFont="1" applyFill="1" applyBorder="1"/>
    <xf numFmtId="44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4" borderId="4" xfId="1" applyFont="1" applyFill="1" applyBorder="1"/>
    <xf numFmtId="44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44" fontId="3" fillId="4" borderId="4" xfId="1" applyFont="1" applyFill="1" applyBorder="1"/>
    <xf numFmtId="44" fontId="3" fillId="0" borderId="4" xfId="1" applyFont="1" applyBorder="1"/>
    <xf numFmtId="44" fontId="3" fillId="0" borderId="4" xfId="1" applyFont="1" applyFill="1" applyBorder="1" applyProtection="1"/>
    <xf numFmtId="44" fontId="3" fillId="2" borderId="4" xfId="1" applyFont="1" applyFill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1095375</xdr:colOff>
      <xdr:row>4</xdr:row>
      <xdr:rowOff>108585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72900" y="0"/>
          <a:ext cx="8477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A16" workbookViewId="0">
      <selection activeCell="I168" sqref="I168"/>
    </sheetView>
  </sheetViews>
  <sheetFormatPr baseColWidth="10" defaultRowHeight="12.75" x14ac:dyDescent="0.2"/>
  <cols>
    <col min="1" max="1" width="10" style="5" customWidth="1"/>
    <col min="2" max="2" width="50.42578125" style="5" customWidth="1"/>
    <col min="3" max="4" width="15" style="30" bestFit="1" customWidth="1"/>
    <col min="5" max="5" width="14.5703125" style="46" bestFit="1" customWidth="1"/>
    <col min="6" max="7" width="14" style="30" bestFit="1" customWidth="1"/>
    <col min="8" max="8" width="13.5703125" style="46" bestFit="1" customWidth="1"/>
    <col min="9" max="9" width="15" style="5" bestFit="1" customWidth="1"/>
    <col min="10" max="10" width="15" style="30" bestFit="1" customWidth="1"/>
    <col min="11" max="11" width="14.5703125" style="46" bestFit="1" customWidth="1"/>
    <col min="12" max="12" width="13" style="5" bestFit="1" customWidth="1"/>
    <col min="13" max="16384" width="11.42578125" style="5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4"/>
    </row>
    <row r="6" spans="1:12" s="1" customFormat="1" x14ac:dyDescent="0.2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4"/>
    </row>
    <row r="7" spans="1:12" x14ac:dyDescent="0.2">
      <c r="A7" s="57" t="s">
        <v>2</v>
      </c>
      <c r="B7" s="59" t="s">
        <v>3</v>
      </c>
      <c r="C7" s="61" t="s">
        <v>4</v>
      </c>
      <c r="D7" s="61"/>
      <c r="E7" s="61"/>
      <c r="F7" s="61" t="s">
        <v>5</v>
      </c>
      <c r="G7" s="61"/>
      <c r="H7" s="61"/>
      <c r="I7" s="61" t="s">
        <v>6</v>
      </c>
      <c r="J7" s="61"/>
      <c r="K7" s="61"/>
    </row>
    <row r="8" spans="1:12" x14ac:dyDescent="0.2">
      <c r="A8" s="58"/>
      <c r="B8" s="60"/>
      <c r="C8" s="6">
        <v>2018</v>
      </c>
      <c r="D8" s="6">
        <v>2017</v>
      </c>
      <c r="E8" s="7" t="s">
        <v>7</v>
      </c>
      <c r="F8" s="6">
        <v>2018</v>
      </c>
      <c r="G8" s="6">
        <v>2017</v>
      </c>
      <c r="H8" s="7" t="s">
        <v>7</v>
      </c>
      <c r="I8" s="8">
        <v>2018</v>
      </c>
      <c r="J8" s="6">
        <v>2017</v>
      </c>
      <c r="K8" s="7" t="s">
        <v>7</v>
      </c>
    </row>
    <row r="9" spans="1:12" x14ac:dyDescent="0.2">
      <c r="A9" s="9" t="s">
        <v>8</v>
      </c>
      <c r="B9" s="10" t="s">
        <v>9</v>
      </c>
      <c r="C9" s="11">
        <f>C10+C13+C17+C19+C22+C25+C27</f>
        <v>19195110</v>
      </c>
      <c r="D9" s="11">
        <f>D10+D13+D19+D22+D25+D27</f>
        <v>20966650</v>
      </c>
      <c r="E9" s="12">
        <f>C9-D9</f>
        <v>-1771540</v>
      </c>
      <c r="F9" s="11">
        <f>F10+F13+F17+F19+F22+F25+F27</f>
        <v>4763811.8100000005</v>
      </c>
      <c r="G9" s="11">
        <f>G10+G13+G19+G22+G25+G27</f>
        <v>4139738.16</v>
      </c>
      <c r="H9" s="13">
        <f>F9-G9</f>
        <v>624073.65000000037</v>
      </c>
      <c r="I9" s="11">
        <f>I10+I13+I17+I19+I22+I25+I27</f>
        <v>14431298.190000001</v>
      </c>
      <c r="J9" s="13">
        <f>D9-G9</f>
        <v>16826911.84</v>
      </c>
      <c r="K9" s="13">
        <f>I9-J9</f>
        <v>-2395613.6499999985</v>
      </c>
    </row>
    <row r="10" spans="1:12" x14ac:dyDescent="0.2">
      <c r="A10" s="14" t="s">
        <v>10</v>
      </c>
      <c r="B10" s="15" t="s">
        <v>11</v>
      </c>
      <c r="C10" s="16">
        <f>SUM(C11:C12)</f>
        <v>12094565</v>
      </c>
      <c r="D10" s="16">
        <f>SUM(D11:D12)</f>
        <v>13235036.07</v>
      </c>
      <c r="E10" s="16">
        <f>+C10-D10</f>
        <v>-1140471.0700000003</v>
      </c>
      <c r="F10" s="16">
        <f>SUM(F11:F12)</f>
        <v>3062546.1</v>
      </c>
      <c r="G10" s="16">
        <f>SUM(G11:G12)</f>
        <v>2649292.85</v>
      </c>
      <c r="H10" s="16">
        <f>+F10-G10</f>
        <v>413253.25</v>
      </c>
      <c r="I10" s="16">
        <f>SUM(I11:I12)</f>
        <v>9032018.9000000004</v>
      </c>
      <c r="J10" s="16">
        <f>SUM(J11:J12)</f>
        <v>10585743.220000001</v>
      </c>
      <c r="K10" s="16">
        <f>+I10-J10</f>
        <v>-1553724.3200000003</v>
      </c>
    </row>
    <row r="11" spans="1:12" x14ac:dyDescent="0.2">
      <c r="A11" s="17" t="s">
        <v>12</v>
      </c>
      <c r="B11" s="18" t="s">
        <v>13</v>
      </c>
      <c r="C11" s="19">
        <v>11586450</v>
      </c>
      <c r="D11" s="19">
        <v>12770264.07</v>
      </c>
      <c r="E11" s="20">
        <f>+C11-D11</f>
        <v>-1183814.0700000003</v>
      </c>
      <c r="F11" s="19">
        <v>3062546.1</v>
      </c>
      <c r="G11" s="19">
        <v>2649292.85</v>
      </c>
      <c r="H11" s="20">
        <f t="shared" ref="H11:H29" si="0">+F11-G11</f>
        <v>413253.25</v>
      </c>
      <c r="I11" s="21">
        <f>+C11-F11</f>
        <v>8523903.9000000004</v>
      </c>
      <c r="J11" s="22">
        <f>+D11-G11</f>
        <v>10120971.220000001</v>
      </c>
      <c r="K11" s="20">
        <f t="shared" ref="K11:K29" si="1">+I11-J11</f>
        <v>-1597067.3200000003</v>
      </c>
      <c r="L11" s="23"/>
    </row>
    <row r="12" spans="1:12" x14ac:dyDescent="0.2">
      <c r="A12" s="17" t="s">
        <v>14</v>
      </c>
      <c r="B12" s="18" t="s">
        <v>15</v>
      </c>
      <c r="C12" s="19">
        <v>508115</v>
      </c>
      <c r="D12" s="19">
        <v>464772</v>
      </c>
      <c r="E12" s="20">
        <f t="shared" ref="E12:E29" si="2">+C12-D12</f>
        <v>43343</v>
      </c>
      <c r="F12" s="24">
        <v>0</v>
      </c>
      <c r="G12" s="19">
        <v>0</v>
      </c>
      <c r="H12" s="20">
        <f t="shared" si="0"/>
        <v>0</v>
      </c>
      <c r="I12" s="21">
        <f>+C12-F12</f>
        <v>508115</v>
      </c>
      <c r="J12" s="22">
        <f>+D12-G12</f>
        <v>464772</v>
      </c>
      <c r="K12" s="20">
        <f t="shared" si="1"/>
        <v>43343</v>
      </c>
    </row>
    <row r="13" spans="1:12" x14ac:dyDescent="0.2">
      <c r="A13" s="14" t="s">
        <v>16</v>
      </c>
      <c r="B13" s="15" t="s">
        <v>17</v>
      </c>
      <c r="C13" s="16">
        <f>SUM(C14:C16)</f>
        <v>4802722.8499999996</v>
      </c>
      <c r="D13" s="16">
        <f>SUM(D14:D16)</f>
        <v>5323242.07</v>
      </c>
      <c r="E13" s="16">
        <f t="shared" si="2"/>
        <v>-520519.22000000067</v>
      </c>
      <c r="F13" s="16">
        <f>SUM(F14:F16)</f>
        <v>1105715.02</v>
      </c>
      <c r="G13" s="16">
        <f>SUM(G14:G16)</f>
        <v>936158.54</v>
      </c>
      <c r="H13" s="16">
        <f t="shared" si="0"/>
        <v>169556.47999999998</v>
      </c>
      <c r="I13" s="16">
        <f>SUM(I14:I16)</f>
        <v>3697007.8299999996</v>
      </c>
      <c r="J13" s="16">
        <f>SUM(J14:J16)</f>
        <v>4387083.53</v>
      </c>
      <c r="K13" s="16">
        <f t="shared" si="1"/>
        <v>-690075.70000000065</v>
      </c>
    </row>
    <row r="14" spans="1:12" x14ac:dyDescent="0.2">
      <c r="A14" s="17" t="s">
        <v>18</v>
      </c>
      <c r="B14" s="18" t="s">
        <v>13</v>
      </c>
      <c r="C14" s="19">
        <v>4525522.8499999996</v>
      </c>
      <c r="D14" s="19">
        <v>5090554.12</v>
      </c>
      <c r="E14" s="20">
        <f t="shared" si="2"/>
        <v>-565031.27000000048</v>
      </c>
      <c r="F14" s="19">
        <v>1105715.02</v>
      </c>
      <c r="G14" s="19">
        <v>936158.54</v>
      </c>
      <c r="H14" s="20">
        <f t="shared" si="0"/>
        <v>169556.47999999998</v>
      </c>
      <c r="I14" s="21">
        <f t="shared" ref="I14:J16" si="3">+C14-F14</f>
        <v>3419807.8299999996</v>
      </c>
      <c r="J14" s="22">
        <f t="shared" si="3"/>
        <v>4154395.58</v>
      </c>
      <c r="K14" s="20">
        <f t="shared" si="1"/>
        <v>-734587.75000000047</v>
      </c>
    </row>
    <row r="15" spans="1:12" x14ac:dyDescent="0.2">
      <c r="A15" s="17" t="s">
        <v>19</v>
      </c>
      <c r="B15" s="18" t="s">
        <v>15</v>
      </c>
      <c r="C15" s="19">
        <v>277200</v>
      </c>
      <c r="D15" s="19">
        <v>232687.95</v>
      </c>
      <c r="E15" s="20">
        <f t="shared" si="2"/>
        <v>44512.049999999988</v>
      </c>
      <c r="F15" s="19">
        <v>0</v>
      </c>
      <c r="G15" s="19">
        <v>0</v>
      </c>
      <c r="H15" s="20">
        <f t="shared" si="0"/>
        <v>0</v>
      </c>
      <c r="I15" s="21">
        <f t="shared" si="3"/>
        <v>277200</v>
      </c>
      <c r="J15" s="22">
        <f t="shared" si="3"/>
        <v>232687.95</v>
      </c>
      <c r="K15" s="20">
        <f t="shared" si="1"/>
        <v>44512.049999999988</v>
      </c>
    </row>
    <row r="16" spans="1:12" x14ac:dyDescent="0.2">
      <c r="A16" s="17" t="s">
        <v>20</v>
      </c>
      <c r="B16" s="18" t="s">
        <v>21</v>
      </c>
      <c r="C16" s="19">
        <v>0</v>
      </c>
      <c r="D16" s="19">
        <v>0</v>
      </c>
      <c r="E16" s="20">
        <f t="shared" si="2"/>
        <v>0</v>
      </c>
      <c r="F16" s="19">
        <v>0</v>
      </c>
      <c r="G16" s="19">
        <v>0</v>
      </c>
      <c r="H16" s="20">
        <f t="shared" si="0"/>
        <v>0</v>
      </c>
      <c r="I16" s="21">
        <f t="shared" si="3"/>
        <v>0</v>
      </c>
      <c r="J16" s="22">
        <f t="shared" si="3"/>
        <v>0</v>
      </c>
      <c r="K16" s="20">
        <f t="shared" si="1"/>
        <v>0</v>
      </c>
    </row>
    <row r="17" spans="1:12" x14ac:dyDescent="0.2">
      <c r="A17" s="25">
        <v>513</v>
      </c>
      <c r="B17" s="15" t="s">
        <v>22</v>
      </c>
      <c r="C17" s="16">
        <f>SUM(C18)</f>
        <v>0</v>
      </c>
      <c r="D17" s="16">
        <f>SUM(D18)</f>
        <v>0</v>
      </c>
      <c r="E17" s="16">
        <f t="shared" si="2"/>
        <v>0</v>
      </c>
      <c r="F17" s="16">
        <f>SUM(F18)</f>
        <v>0</v>
      </c>
      <c r="G17" s="16">
        <f>SUM(G18)</f>
        <v>0</v>
      </c>
      <c r="H17" s="16">
        <f t="shared" si="0"/>
        <v>0</v>
      </c>
      <c r="I17" s="16">
        <f>SUM(I18)</f>
        <v>0</v>
      </c>
      <c r="J17" s="16">
        <f>SUM(J18)</f>
        <v>0</v>
      </c>
      <c r="K17" s="16">
        <f t="shared" si="1"/>
        <v>0</v>
      </c>
    </row>
    <row r="18" spans="1:12" x14ac:dyDescent="0.2">
      <c r="A18" s="26">
        <v>51302</v>
      </c>
      <c r="B18" s="18" t="s">
        <v>23</v>
      </c>
      <c r="C18" s="19">
        <v>0</v>
      </c>
      <c r="D18" s="19">
        <v>0</v>
      </c>
      <c r="E18" s="20">
        <f t="shared" si="2"/>
        <v>0</v>
      </c>
      <c r="F18" s="19">
        <v>0</v>
      </c>
      <c r="G18" s="19">
        <v>0</v>
      </c>
      <c r="H18" s="20">
        <f t="shared" si="0"/>
        <v>0</v>
      </c>
      <c r="I18" s="21">
        <f>+C18-F18</f>
        <v>0</v>
      </c>
      <c r="J18" s="22">
        <f>+D18-G18</f>
        <v>0</v>
      </c>
      <c r="K18" s="20">
        <f t="shared" si="1"/>
        <v>0</v>
      </c>
    </row>
    <row r="19" spans="1:12" x14ac:dyDescent="0.2">
      <c r="A19" s="14" t="s">
        <v>24</v>
      </c>
      <c r="B19" s="15" t="s">
        <v>25</v>
      </c>
      <c r="C19" s="16">
        <f>SUM(C20:C21)</f>
        <v>1119048.95</v>
      </c>
      <c r="D19" s="16">
        <f>SUM(D20:D21)</f>
        <v>1177438.8599999999</v>
      </c>
      <c r="E19" s="16">
        <f t="shared" si="2"/>
        <v>-58389.909999999916</v>
      </c>
      <c r="F19" s="16">
        <f>SUM(F20:F21)</f>
        <v>271501.3</v>
      </c>
      <c r="G19" s="16">
        <f>SUM(G20:G21)</f>
        <v>231223.13</v>
      </c>
      <c r="H19" s="16">
        <f t="shared" si="0"/>
        <v>40278.169999999984</v>
      </c>
      <c r="I19" s="16">
        <f>SUM(I20:I21)</f>
        <v>847547.64999999991</v>
      </c>
      <c r="J19" s="16">
        <f>SUM(J20:J21)</f>
        <v>946215.73</v>
      </c>
      <c r="K19" s="16">
        <f t="shared" si="1"/>
        <v>-98668.080000000075</v>
      </c>
    </row>
    <row r="20" spans="1:12" x14ac:dyDescent="0.2">
      <c r="A20" s="17" t="s">
        <v>26</v>
      </c>
      <c r="B20" s="18" t="s">
        <v>27</v>
      </c>
      <c r="C20" s="19">
        <v>779302.22</v>
      </c>
      <c r="D20" s="19">
        <v>796069.14</v>
      </c>
      <c r="E20" s="20">
        <f t="shared" si="2"/>
        <v>-16766.920000000042</v>
      </c>
      <c r="F20" s="19">
        <v>190811.27</v>
      </c>
      <c r="G20" s="19">
        <v>164559.9</v>
      </c>
      <c r="H20" s="20">
        <f t="shared" si="0"/>
        <v>26251.369999999995</v>
      </c>
      <c r="I20" s="21">
        <f t="shared" ref="I20:J21" si="4">+C20-F20</f>
        <v>588490.94999999995</v>
      </c>
      <c r="J20" s="22">
        <f t="shared" si="4"/>
        <v>631509.24</v>
      </c>
      <c r="K20" s="20">
        <f t="shared" si="1"/>
        <v>-43018.290000000037</v>
      </c>
    </row>
    <row r="21" spans="1:12" x14ac:dyDescent="0.2">
      <c r="A21" s="17" t="s">
        <v>28</v>
      </c>
      <c r="B21" s="18" t="s">
        <v>29</v>
      </c>
      <c r="C21" s="19">
        <v>339746.73</v>
      </c>
      <c r="D21" s="19">
        <v>381369.72</v>
      </c>
      <c r="E21" s="20">
        <f t="shared" si="2"/>
        <v>-41622.989999999991</v>
      </c>
      <c r="F21" s="19">
        <v>80690.03</v>
      </c>
      <c r="G21" s="19">
        <v>66663.23</v>
      </c>
      <c r="H21" s="20">
        <f t="shared" si="0"/>
        <v>14026.800000000003</v>
      </c>
      <c r="I21" s="21">
        <f t="shared" si="4"/>
        <v>259056.69999999998</v>
      </c>
      <c r="J21" s="22">
        <f t="shared" si="4"/>
        <v>314706.49</v>
      </c>
      <c r="K21" s="20">
        <f t="shared" si="1"/>
        <v>-55649.790000000008</v>
      </c>
    </row>
    <row r="22" spans="1:12" x14ac:dyDescent="0.2">
      <c r="A22" s="14" t="s">
        <v>30</v>
      </c>
      <c r="B22" s="15" t="s">
        <v>31</v>
      </c>
      <c r="C22" s="16">
        <f>SUM(C23:C24)</f>
        <v>1042833.2</v>
      </c>
      <c r="D22" s="16">
        <f>SUM(D23:D24)</f>
        <v>1084510.4500000002</v>
      </c>
      <c r="E22" s="16">
        <f t="shared" si="2"/>
        <v>-41677.250000000233</v>
      </c>
      <c r="F22" s="16">
        <f>SUM(F23:F24)</f>
        <v>258621.65999999997</v>
      </c>
      <c r="G22" s="16">
        <f>SUM(G23:G24)</f>
        <v>197216.03000000003</v>
      </c>
      <c r="H22" s="16">
        <f t="shared" si="0"/>
        <v>61405.629999999946</v>
      </c>
      <c r="I22" s="16">
        <f>SUM(I23:I24)</f>
        <v>784211.54</v>
      </c>
      <c r="J22" s="16">
        <f>SUM(J23:J24)</f>
        <v>887294.42000000016</v>
      </c>
      <c r="K22" s="16">
        <f t="shared" si="1"/>
        <v>-103082.88000000012</v>
      </c>
    </row>
    <row r="23" spans="1:12" x14ac:dyDescent="0.2">
      <c r="A23" s="17" t="s">
        <v>32</v>
      </c>
      <c r="B23" s="18" t="s">
        <v>27</v>
      </c>
      <c r="C23" s="19">
        <v>695772.78</v>
      </c>
      <c r="D23" s="19">
        <v>751809.18</v>
      </c>
      <c r="E23" s="20">
        <f t="shared" si="2"/>
        <v>-56036.400000000023</v>
      </c>
      <c r="F23" s="19">
        <v>187864.9</v>
      </c>
      <c r="G23" s="19">
        <v>143664.98000000001</v>
      </c>
      <c r="H23" s="20">
        <f t="shared" si="0"/>
        <v>44199.919999999984</v>
      </c>
      <c r="I23" s="21">
        <f t="shared" ref="I23:J24" si="5">+C23-F23</f>
        <v>507907.88</v>
      </c>
      <c r="J23" s="22">
        <f t="shared" si="5"/>
        <v>608144.20000000007</v>
      </c>
      <c r="K23" s="20">
        <f t="shared" si="1"/>
        <v>-100236.32000000007</v>
      </c>
    </row>
    <row r="24" spans="1:12" x14ac:dyDescent="0.2">
      <c r="A24" s="17" t="s">
        <v>33</v>
      </c>
      <c r="B24" s="18" t="s">
        <v>29</v>
      </c>
      <c r="C24" s="19">
        <v>347060.42</v>
      </c>
      <c r="D24" s="19">
        <v>332701.27</v>
      </c>
      <c r="E24" s="20">
        <f t="shared" si="2"/>
        <v>14359.149999999965</v>
      </c>
      <c r="F24" s="19">
        <v>70756.759999999995</v>
      </c>
      <c r="G24" s="19">
        <v>53551.05</v>
      </c>
      <c r="H24" s="20">
        <f t="shared" si="0"/>
        <v>17205.709999999992</v>
      </c>
      <c r="I24" s="21">
        <f t="shared" si="5"/>
        <v>276303.65999999997</v>
      </c>
      <c r="J24" s="22">
        <f t="shared" si="5"/>
        <v>279150.22000000003</v>
      </c>
      <c r="K24" s="20">
        <f t="shared" si="1"/>
        <v>-2846.5600000000559</v>
      </c>
    </row>
    <row r="25" spans="1:12" x14ac:dyDescent="0.2">
      <c r="A25" s="14" t="s">
        <v>34</v>
      </c>
      <c r="B25" s="15" t="s">
        <v>35</v>
      </c>
      <c r="C25" s="16">
        <f>SUM(C26)</f>
        <v>27435</v>
      </c>
      <c r="D25" s="16">
        <f>SUM(D26)</f>
        <v>27431.69</v>
      </c>
      <c r="E25" s="16">
        <f t="shared" si="2"/>
        <v>3.3100000000013097</v>
      </c>
      <c r="F25" s="16">
        <f>SUM(F26)</f>
        <v>6857.16</v>
      </c>
      <c r="G25" s="16">
        <f>SUM(G26)</f>
        <v>6857.16</v>
      </c>
      <c r="H25" s="16">
        <f t="shared" si="0"/>
        <v>0</v>
      </c>
      <c r="I25" s="16">
        <f>SUM(I26)</f>
        <v>20577.84</v>
      </c>
      <c r="J25" s="16">
        <f>SUM(J26)</f>
        <v>20574.53</v>
      </c>
      <c r="K25" s="16">
        <f t="shared" si="1"/>
        <v>3.3100000000013097</v>
      </c>
    </row>
    <row r="26" spans="1:12" x14ac:dyDescent="0.2">
      <c r="A26" s="17" t="s">
        <v>36</v>
      </c>
      <c r="B26" s="18" t="s">
        <v>37</v>
      </c>
      <c r="C26" s="19">
        <v>27435</v>
      </c>
      <c r="D26" s="19">
        <v>27431.69</v>
      </c>
      <c r="E26" s="20">
        <f t="shared" si="2"/>
        <v>3.3100000000013097</v>
      </c>
      <c r="F26" s="19">
        <v>6857.16</v>
      </c>
      <c r="G26" s="19">
        <v>6857.16</v>
      </c>
      <c r="H26" s="20">
        <f t="shared" si="0"/>
        <v>0</v>
      </c>
      <c r="I26" s="21">
        <f>+C26-F26</f>
        <v>20577.84</v>
      </c>
      <c r="J26" s="22">
        <f>+D26-G26</f>
        <v>20574.53</v>
      </c>
      <c r="K26" s="20">
        <f t="shared" si="1"/>
        <v>3.3100000000013097</v>
      </c>
    </row>
    <row r="27" spans="1:12" x14ac:dyDescent="0.2">
      <c r="A27" s="14" t="s">
        <v>38</v>
      </c>
      <c r="B27" s="15" t="s">
        <v>39</v>
      </c>
      <c r="C27" s="16">
        <f>SUM(C28:C29)</f>
        <v>108505</v>
      </c>
      <c r="D27" s="16">
        <f>SUM(D28:D29)</f>
        <v>118990.86</v>
      </c>
      <c r="E27" s="16">
        <f t="shared" si="2"/>
        <v>-10485.86</v>
      </c>
      <c r="F27" s="16">
        <f>SUM(F28:F29)</f>
        <v>58570.57</v>
      </c>
      <c r="G27" s="16">
        <f>SUM(G28:G29)</f>
        <v>118990.45</v>
      </c>
      <c r="H27" s="16">
        <f t="shared" si="0"/>
        <v>-60419.88</v>
      </c>
      <c r="I27" s="16">
        <f>SUM(I28:I29)</f>
        <v>49934.43</v>
      </c>
      <c r="J27" s="16">
        <f>SUM(J28:J29)</f>
        <v>0.41000000000349246</v>
      </c>
      <c r="K27" s="16">
        <f t="shared" si="1"/>
        <v>49934.02</v>
      </c>
    </row>
    <row r="28" spans="1:12" x14ac:dyDescent="0.2">
      <c r="A28" s="17" t="s">
        <v>40</v>
      </c>
      <c r="B28" s="18" t="s">
        <v>41</v>
      </c>
      <c r="C28" s="19">
        <v>104000</v>
      </c>
      <c r="D28" s="19">
        <v>112491.5</v>
      </c>
      <c r="E28" s="20">
        <f t="shared" si="2"/>
        <v>-8491.5</v>
      </c>
      <c r="F28" s="19">
        <v>54067.46</v>
      </c>
      <c r="G28" s="19">
        <v>112491.09</v>
      </c>
      <c r="H28" s="20">
        <f t="shared" si="0"/>
        <v>-58423.63</v>
      </c>
      <c r="I28" s="21">
        <f t="shared" ref="I28:J29" si="6">+C28-F28</f>
        <v>49932.54</v>
      </c>
      <c r="J28" s="22">
        <f t="shared" si="6"/>
        <v>0.41000000000349246</v>
      </c>
      <c r="K28" s="20">
        <f t="shared" si="1"/>
        <v>49932.13</v>
      </c>
    </row>
    <row r="29" spans="1:12" x14ac:dyDescent="0.2">
      <c r="A29" s="26">
        <v>51702</v>
      </c>
      <c r="B29" s="18" t="s">
        <v>42</v>
      </c>
      <c r="C29" s="19">
        <v>4505</v>
      </c>
      <c r="D29" s="19">
        <v>6499.36</v>
      </c>
      <c r="E29" s="20">
        <f t="shared" si="2"/>
        <v>-1994.3599999999997</v>
      </c>
      <c r="F29" s="19">
        <v>4503.1099999999997</v>
      </c>
      <c r="G29" s="19">
        <v>6499.36</v>
      </c>
      <c r="H29" s="20">
        <f t="shared" si="0"/>
        <v>-1996.25</v>
      </c>
      <c r="I29" s="21">
        <f t="shared" si="6"/>
        <v>1.8900000000003274</v>
      </c>
      <c r="J29" s="22">
        <f t="shared" si="6"/>
        <v>0</v>
      </c>
      <c r="K29" s="20">
        <f t="shared" si="1"/>
        <v>1.8900000000003274</v>
      </c>
    </row>
    <row r="30" spans="1:12" x14ac:dyDescent="0.2">
      <c r="A30" s="27" t="s">
        <v>43</v>
      </c>
      <c r="B30" s="27" t="s">
        <v>44</v>
      </c>
      <c r="C30" s="28">
        <f>C31+C52+C56+C72+C76+C81</f>
        <v>43710974.619999997</v>
      </c>
      <c r="D30" s="28">
        <f>D31+D52+D56+D72+D76+D81</f>
        <v>44296903.990000002</v>
      </c>
      <c r="E30" s="28">
        <f>C30-D30</f>
        <v>-585929.37000000477</v>
      </c>
      <c r="F30" s="28">
        <f>F31+F52+F56+F72+F76+F81</f>
        <v>6372416.5999999996</v>
      </c>
      <c r="G30" s="28">
        <f>G31+G52+G56+G72+G76+G81</f>
        <v>8695306.8699999992</v>
      </c>
      <c r="H30" s="28">
        <f>F30-G30</f>
        <v>-2322890.2699999996</v>
      </c>
      <c r="I30" s="28">
        <f>I31+I52+I56+I72+I76+I81</f>
        <v>37338558.020000003</v>
      </c>
      <c r="J30" s="28">
        <f>J31+J52+J56+J72+J76+J81</f>
        <v>35601597.120000005</v>
      </c>
      <c r="K30" s="29">
        <f t="shared" ref="K30" si="7">I30-J30</f>
        <v>1736960.8999999985</v>
      </c>
      <c r="L30" s="30"/>
    </row>
    <row r="31" spans="1:12" x14ac:dyDescent="0.2">
      <c r="A31" s="14" t="s">
        <v>45</v>
      </c>
      <c r="B31" s="14" t="s">
        <v>46</v>
      </c>
      <c r="C31" s="16">
        <f>SUM(C32:C51)</f>
        <v>5540603.4500000002</v>
      </c>
      <c r="D31" s="16">
        <f>SUM(D32:D51)</f>
        <v>9354892.3599999994</v>
      </c>
      <c r="E31" s="31">
        <f>+C31-D31</f>
        <v>-3814288.9099999992</v>
      </c>
      <c r="F31" s="16">
        <f>SUM(F32:F51)</f>
        <v>143426.94</v>
      </c>
      <c r="G31" s="16">
        <f>SUM(G32:G51)</f>
        <v>533371.87</v>
      </c>
      <c r="H31" s="31">
        <f>+F31-G31</f>
        <v>-389944.93</v>
      </c>
      <c r="I31" s="16">
        <f>SUM(I32:I51)</f>
        <v>5397176.5099999988</v>
      </c>
      <c r="J31" s="16">
        <f>SUM(J32:J51)</f>
        <v>8821520.4899999984</v>
      </c>
      <c r="K31" s="31">
        <f>+I31-J31</f>
        <v>-3424343.9799999995</v>
      </c>
    </row>
    <row r="32" spans="1:12" x14ac:dyDescent="0.2">
      <c r="A32" s="17" t="s">
        <v>47</v>
      </c>
      <c r="B32" s="17" t="s">
        <v>48</v>
      </c>
      <c r="C32" s="19">
        <v>329358.17</v>
      </c>
      <c r="D32" s="19">
        <v>704487.79</v>
      </c>
      <c r="E32" s="32">
        <f>+C32-D32</f>
        <v>-375129.62000000005</v>
      </c>
      <c r="F32" s="19">
        <v>15099.82</v>
      </c>
      <c r="G32" s="19">
        <v>343.2</v>
      </c>
      <c r="H32" s="32">
        <f>+F32-G32</f>
        <v>14756.619999999999</v>
      </c>
      <c r="I32" s="21">
        <f t="shared" ref="I32:J51" si="8">+C32-F32</f>
        <v>314258.34999999998</v>
      </c>
      <c r="J32" s="22">
        <f t="shared" si="8"/>
        <v>704144.59000000008</v>
      </c>
      <c r="K32" s="32">
        <f>+I32-J32</f>
        <v>-389886.24000000011</v>
      </c>
    </row>
    <row r="33" spans="1:11" x14ac:dyDescent="0.2">
      <c r="A33" s="26">
        <v>54102</v>
      </c>
      <c r="B33" s="17" t="s">
        <v>49</v>
      </c>
      <c r="C33" s="19">
        <v>0</v>
      </c>
      <c r="D33" s="33">
        <v>0</v>
      </c>
      <c r="E33" s="32">
        <f t="shared" ref="E33:E51" si="9">+C33-D33</f>
        <v>0</v>
      </c>
      <c r="F33" s="19">
        <v>0</v>
      </c>
      <c r="G33" s="33">
        <v>0</v>
      </c>
      <c r="H33" s="32">
        <f t="shared" ref="H33:H51" si="10">+F33-G33</f>
        <v>0</v>
      </c>
      <c r="I33" s="21">
        <f t="shared" si="8"/>
        <v>0</v>
      </c>
      <c r="J33" s="22">
        <f t="shared" si="8"/>
        <v>0</v>
      </c>
      <c r="K33" s="32">
        <f t="shared" ref="K33:K51" si="11">+I33-J33</f>
        <v>0</v>
      </c>
    </row>
    <row r="34" spans="1:11" x14ac:dyDescent="0.2">
      <c r="A34" s="17" t="s">
        <v>50</v>
      </c>
      <c r="B34" s="17" t="s">
        <v>51</v>
      </c>
      <c r="C34" s="19">
        <v>8.9499999999999993</v>
      </c>
      <c r="D34" s="19">
        <v>119595.36</v>
      </c>
      <c r="E34" s="32">
        <f t="shared" si="9"/>
        <v>-119586.41</v>
      </c>
      <c r="F34" s="19">
        <v>8.9499999999999993</v>
      </c>
      <c r="G34" s="19">
        <v>820.45</v>
      </c>
      <c r="H34" s="32">
        <f t="shared" si="10"/>
        <v>-811.5</v>
      </c>
      <c r="I34" s="21">
        <f t="shared" si="8"/>
        <v>0</v>
      </c>
      <c r="J34" s="22">
        <f t="shared" si="8"/>
        <v>118774.91</v>
      </c>
      <c r="K34" s="32">
        <f t="shared" si="11"/>
        <v>-118774.91</v>
      </c>
    </row>
    <row r="35" spans="1:11" x14ac:dyDescent="0.2">
      <c r="A35" s="17" t="s">
        <v>52</v>
      </c>
      <c r="B35" s="17" t="s">
        <v>53</v>
      </c>
      <c r="C35" s="19">
        <v>180831.14</v>
      </c>
      <c r="D35" s="19">
        <v>272221.83</v>
      </c>
      <c r="E35" s="32">
        <f t="shared" si="9"/>
        <v>-91390.69</v>
      </c>
      <c r="F35" s="19">
        <v>1372.99</v>
      </c>
      <c r="G35" s="19">
        <v>112.75</v>
      </c>
      <c r="H35" s="32">
        <f t="shared" si="10"/>
        <v>1260.24</v>
      </c>
      <c r="I35" s="21">
        <f t="shared" si="8"/>
        <v>179458.15000000002</v>
      </c>
      <c r="J35" s="22">
        <f t="shared" si="8"/>
        <v>272109.08</v>
      </c>
      <c r="K35" s="32">
        <f t="shared" si="11"/>
        <v>-92650.93</v>
      </c>
    </row>
    <row r="36" spans="1:11" x14ac:dyDescent="0.2">
      <c r="A36" s="17" t="s">
        <v>54</v>
      </c>
      <c r="B36" s="17" t="s">
        <v>55</v>
      </c>
      <c r="C36" s="19">
        <v>108473.15</v>
      </c>
      <c r="D36" s="19">
        <v>155599.64000000001</v>
      </c>
      <c r="E36" s="32">
        <f t="shared" si="9"/>
        <v>-47126.49000000002</v>
      </c>
      <c r="F36" s="19">
        <v>2773.35</v>
      </c>
      <c r="G36" s="19">
        <v>5856.86</v>
      </c>
      <c r="H36" s="32">
        <f t="shared" si="10"/>
        <v>-3083.5099999999998</v>
      </c>
      <c r="I36" s="21">
        <f t="shared" si="8"/>
        <v>105699.79999999999</v>
      </c>
      <c r="J36" s="22">
        <f t="shared" si="8"/>
        <v>149742.78000000003</v>
      </c>
      <c r="K36" s="32">
        <f t="shared" si="11"/>
        <v>-44042.98000000004</v>
      </c>
    </row>
    <row r="37" spans="1:11" x14ac:dyDescent="0.2">
      <c r="A37" s="17" t="s">
        <v>56</v>
      </c>
      <c r="B37" s="17" t="s">
        <v>57</v>
      </c>
      <c r="C37" s="19">
        <v>121.64</v>
      </c>
      <c r="D37" s="19">
        <v>25078.63</v>
      </c>
      <c r="E37" s="32">
        <f t="shared" si="9"/>
        <v>-24956.99</v>
      </c>
      <c r="F37" s="19">
        <v>121.64</v>
      </c>
      <c r="G37" s="19">
        <v>1.5</v>
      </c>
      <c r="H37" s="32">
        <f t="shared" si="10"/>
        <v>120.14</v>
      </c>
      <c r="I37" s="21">
        <f t="shared" si="8"/>
        <v>0</v>
      </c>
      <c r="J37" s="22">
        <f t="shared" si="8"/>
        <v>25077.13</v>
      </c>
      <c r="K37" s="32">
        <f t="shared" si="11"/>
        <v>-25077.13</v>
      </c>
    </row>
    <row r="38" spans="1:11" x14ac:dyDescent="0.2">
      <c r="A38" s="17" t="s">
        <v>58</v>
      </c>
      <c r="B38" s="17" t="s">
        <v>59</v>
      </c>
      <c r="C38" s="19">
        <v>114780.55</v>
      </c>
      <c r="D38" s="19">
        <v>234715.96</v>
      </c>
      <c r="E38" s="32">
        <f t="shared" si="9"/>
        <v>-119935.40999999999</v>
      </c>
      <c r="F38" s="19">
        <v>1479.46</v>
      </c>
      <c r="G38" s="19">
        <v>7165.17</v>
      </c>
      <c r="H38" s="32">
        <f t="shared" si="10"/>
        <v>-5685.71</v>
      </c>
      <c r="I38" s="21">
        <f t="shared" si="8"/>
        <v>113301.09</v>
      </c>
      <c r="J38" s="22">
        <f t="shared" si="8"/>
        <v>227550.78999999998</v>
      </c>
      <c r="K38" s="32">
        <f t="shared" si="11"/>
        <v>-114249.69999999998</v>
      </c>
    </row>
    <row r="39" spans="1:11" x14ac:dyDescent="0.2">
      <c r="A39" s="17" t="s">
        <v>60</v>
      </c>
      <c r="B39" s="17" t="s">
        <v>61</v>
      </c>
      <c r="C39" s="19">
        <v>0</v>
      </c>
      <c r="D39" s="19">
        <v>114972.05</v>
      </c>
      <c r="E39" s="32">
        <f t="shared" si="9"/>
        <v>-114972.05</v>
      </c>
      <c r="F39" s="19">
        <v>0</v>
      </c>
      <c r="G39" s="19">
        <v>8350.7800000000007</v>
      </c>
      <c r="H39" s="32">
        <f t="shared" si="10"/>
        <v>-8350.7800000000007</v>
      </c>
      <c r="I39" s="21">
        <f t="shared" si="8"/>
        <v>0</v>
      </c>
      <c r="J39" s="22">
        <f t="shared" si="8"/>
        <v>106621.27</v>
      </c>
      <c r="K39" s="32">
        <f t="shared" si="11"/>
        <v>-106621.27</v>
      </c>
    </row>
    <row r="40" spans="1:11" x14ac:dyDescent="0.2">
      <c r="A40" s="17" t="s">
        <v>62</v>
      </c>
      <c r="B40" s="17" t="s">
        <v>63</v>
      </c>
      <c r="C40" s="19">
        <v>182705</v>
      </c>
      <c r="D40" s="19">
        <v>447363.78</v>
      </c>
      <c r="E40" s="32">
        <f t="shared" si="9"/>
        <v>-264658.78000000003</v>
      </c>
      <c r="F40" s="19">
        <v>502.64</v>
      </c>
      <c r="G40" s="19">
        <v>0</v>
      </c>
      <c r="H40" s="32">
        <f t="shared" si="10"/>
        <v>502.64</v>
      </c>
      <c r="I40" s="21">
        <f t="shared" si="8"/>
        <v>182202.36</v>
      </c>
      <c r="J40" s="22">
        <f t="shared" si="8"/>
        <v>447363.78</v>
      </c>
      <c r="K40" s="32">
        <f t="shared" si="11"/>
        <v>-265161.42000000004</v>
      </c>
    </row>
    <row r="41" spans="1:11" x14ac:dyDescent="0.2">
      <c r="A41" s="26">
        <v>54110</v>
      </c>
      <c r="B41" s="17" t="s">
        <v>64</v>
      </c>
      <c r="C41" s="19">
        <v>1972850.12</v>
      </c>
      <c r="D41" s="19">
        <v>4775724.7699999996</v>
      </c>
      <c r="E41" s="32">
        <f t="shared" si="9"/>
        <v>-2802874.6499999994</v>
      </c>
      <c r="F41" s="19">
        <v>71856</v>
      </c>
      <c r="G41" s="19">
        <v>473987.58</v>
      </c>
      <c r="H41" s="32">
        <f t="shared" si="10"/>
        <v>-402131.58</v>
      </c>
      <c r="I41" s="21">
        <f t="shared" si="8"/>
        <v>1900994.12</v>
      </c>
      <c r="J41" s="22">
        <f t="shared" si="8"/>
        <v>4301737.1899999995</v>
      </c>
      <c r="K41" s="32">
        <f t="shared" si="11"/>
        <v>-2400743.0699999994</v>
      </c>
    </row>
    <row r="42" spans="1:11" x14ac:dyDescent="0.2">
      <c r="A42" s="17" t="s">
        <v>65</v>
      </c>
      <c r="B42" s="17" t="s">
        <v>66</v>
      </c>
      <c r="C42" s="19">
        <v>1632636.64</v>
      </c>
      <c r="D42" s="19">
        <v>1499407.65</v>
      </c>
      <c r="E42" s="32">
        <f t="shared" si="9"/>
        <v>133228.99</v>
      </c>
      <c r="F42" s="19">
        <v>32226.31</v>
      </c>
      <c r="G42" s="19">
        <v>9603.7999999999993</v>
      </c>
      <c r="H42" s="32">
        <f t="shared" si="10"/>
        <v>22622.510000000002</v>
      </c>
      <c r="I42" s="21">
        <f t="shared" si="8"/>
        <v>1600410.3299999998</v>
      </c>
      <c r="J42" s="22">
        <f t="shared" si="8"/>
        <v>1489803.8499999999</v>
      </c>
      <c r="K42" s="32">
        <f t="shared" si="11"/>
        <v>110606.47999999998</v>
      </c>
    </row>
    <row r="43" spans="1:11" x14ac:dyDescent="0.2">
      <c r="A43" s="17" t="s">
        <v>67</v>
      </c>
      <c r="B43" s="17" t="s">
        <v>68</v>
      </c>
      <c r="C43" s="19">
        <v>285349.48</v>
      </c>
      <c r="D43" s="19">
        <v>245354.39</v>
      </c>
      <c r="E43" s="32">
        <f t="shared" si="9"/>
        <v>39995.089999999967</v>
      </c>
      <c r="F43" s="19">
        <v>396.76</v>
      </c>
      <c r="G43" s="19">
        <v>417.58</v>
      </c>
      <c r="H43" s="32">
        <f t="shared" si="10"/>
        <v>-20.819999999999993</v>
      </c>
      <c r="I43" s="21">
        <f t="shared" si="8"/>
        <v>284952.71999999997</v>
      </c>
      <c r="J43" s="22">
        <f t="shared" si="8"/>
        <v>244936.81000000003</v>
      </c>
      <c r="K43" s="32">
        <f t="shared" si="11"/>
        <v>40015.909999999945</v>
      </c>
    </row>
    <row r="44" spans="1:11" x14ac:dyDescent="0.2">
      <c r="A44" s="17" t="s">
        <v>69</v>
      </c>
      <c r="B44" s="17" t="s">
        <v>70</v>
      </c>
      <c r="C44" s="19">
        <v>0</v>
      </c>
      <c r="D44" s="19">
        <v>13666.21</v>
      </c>
      <c r="E44" s="32">
        <f t="shared" si="9"/>
        <v>-13666.21</v>
      </c>
      <c r="F44" s="19">
        <v>0</v>
      </c>
      <c r="G44" s="19">
        <v>713.34</v>
      </c>
      <c r="H44" s="32">
        <f t="shared" si="10"/>
        <v>-713.34</v>
      </c>
      <c r="I44" s="21">
        <f t="shared" si="8"/>
        <v>0</v>
      </c>
      <c r="J44" s="22">
        <f t="shared" si="8"/>
        <v>12952.869999999999</v>
      </c>
      <c r="K44" s="32">
        <f t="shared" si="11"/>
        <v>-12952.869999999999</v>
      </c>
    </row>
    <row r="45" spans="1:11" x14ac:dyDescent="0.2">
      <c r="A45" s="17" t="s">
        <v>71</v>
      </c>
      <c r="B45" s="17" t="s">
        <v>72</v>
      </c>
      <c r="C45" s="19">
        <v>116048.62</v>
      </c>
      <c r="D45" s="19">
        <v>91164.11</v>
      </c>
      <c r="E45" s="32">
        <f t="shared" si="9"/>
        <v>24884.509999999995</v>
      </c>
      <c r="F45" s="19">
        <v>3009.03</v>
      </c>
      <c r="G45" s="19">
        <v>5645.55</v>
      </c>
      <c r="H45" s="32">
        <f t="shared" si="10"/>
        <v>-2636.52</v>
      </c>
      <c r="I45" s="21">
        <f t="shared" si="8"/>
        <v>113039.59</v>
      </c>
      <c r="J45" s="22">
        <f t="shared" si="8"/>
        <v>85518.56</v>
      </c>
      <c r="K45" s="32">
        <f t="shared" si="11"/>
        <v>27521.03</v>
      </c>
    </row>
    <row r="46" spans="1:11" x14ac:dyDescent="0.2">
      <c r="A46" s="17" t="s">
        <v>73</v>
      </c>
      <c r="B46" s="17" t="s">
        <v>74</v>
      </c>
      <c r="C46" s="19">
        <v>104626.12</v>
      </c>
      <c r="D46" s="19">
        <v>88999.55</v>
      </c>
      <c r="E46" s="32">
        <f t="shared" si="9"/>
        <v>15626.569999999992</v>
      </c>
      <c r="F46" s="19">
        <v>4249.74</v>
      </c>
      <c r="G46" s="19">
        <v>3998.97</v>
      </c>
      <c r="H46" s="32">
        <f t="shared" si="10"/>
        <v>250.76999999999998</v>
      </c>
      <c r="I46" s="21">
        <f t="shared" si="8"/>
        <v>100376.37999999999</v>
      </c>
      <c r="J46" s="22">
        <f t="shared" si="8"/>
        <v>85000.58</v>
      </c>
      <c r="K46" s="32">
        <f t="shared" si="11"/>
        <v>15375.799999999988</v>
      </c>
    </row>
    <row r="47" spans="1:11" x14ac:dyDescent="0.2">
      <c r="A47" s="17" t="s">
        <v>75</v>
      </c>
      <c r="B47" s="17" t="s">
        <v>76</v>
      </c>
      <c r="C47" s="19">
        <v>11500</v>
      </c>
      <c r="D47" s="19">
        <v>12805.25</v>
      </c>
      <c r="E47" s="32">
        <f t="shared" si="9"/>
        <v>-1305.25</v>
      </c>
      <c r="F47" s="19">
        <v>4039.4</v>
      </c>
      <c r="G47" s="19">
        <v>360</v>
      </c>
      <c r="H47" s="32">
        <f t="shared" si="10"/>
        <v>3679.4</v>
      </c>
      <c r="I47" s="21">
        <f t="shared" si="8"/>
        <v>7460.6</v>
      </c>
      <c r="J47" s="22">
        <f t="shared" si="8"/>
        <v>12445.25</v>
      </c>
      <c r="K47" s="32">
        <f t="shared" si="11"/>
        <v>-4984.6499999999996</v>
      </c>
    </row>
    <row r="48" spans="1:11" x14ac:dyDescent="0.2">
      <c r="A48" s="17" t="s">
        <v>77</v>
      </c>
      <c r="B48" s="17" t="s">
        <v>78</v>
      </c>
      <c r="C48" s="19">
        <v>0</v>
      </c>
      <c r="D48" s="19">
        <v>1000</v>
      </c>
      <c r="E48" s="32">
        <f t="shared" si="9"/>
        <v>-1000</v>
      </c>
      <c r="F48" s="19">
        <v>0</v>
      </c>
      <c r="G48" s="19">
        <v>0</v>
      </c>
      <c r="H48" s="32">
        <f t="shared" si="10"/>
        <v>0</v>
      </c>
      <c r="I48" s="21">
        <f t="shared" si="8"/>
        <v>0</v>
      </c>
      <c r="J48" s="22">
        <f t="shared" si="8"/>
        <v>1000</v>
      </c>
      <c r="K48" s="32">
        <f t="shared" si="11"/>
        <v>-1000</v>
      </c>
    </row>
    <row r="49" spans="1:11" x14ac:dyDescent="0.2">
      <c r="A49" s="17" t="s">
        <v>79</v>
      </c>
      <c r="B49" s="17" t="s">
        <v>80</v>
      </c>
      <c r="C49" s="19">
        <v>33182.050000000003</v>
      </c>
      <c r="D49" s="19">
        <v>183387.08</v>
      </c>
      <c r="E49" s="32">
        <f t="shared" si="9"/>
        <v>-150205.02999999997</v>
      </c>
      <c r="F49" s="19">
        <v>1480.25</v>
      </c>
      <c r="G49" s="19">
        <v>447.91</v>
      </c>
      <c r="H49" s="32">
        <f t="shared" si="10"/>
        <v>1032.3399999999999</v>
      </c>
      <c r="I49" s="21">
        <f t="shared" si="8"/>
        <v>31701.800000000003</v>
      </c>
      <c r="J49" s="22">
        <f t="shared" si="8"/>
        <v>182939.16999999998</v>
      </c>
      <c r="K49" s="32">
        <f t="shared" si="11"/>
        <v>-151237.37</v>
      </c>
    </row>
    <row r="50" spans="1:11" x14ac:dyDescent="0.2">
      <c r="A50" s="17" t="s">
        <v>81</v>
      </c>
      <c r="B50" s="17" t="s">
        <v>82</v>
      </c>
      <c r="C50" s="19">
        <v>30696.25</v>
      </c>
      <c r="D50" s="19">
        <v>72544.36</v>
      </c>
      <c r="E50" s="32">
        <f t="shared" si="9"/>
        <v>-41848.11</v>
      </c>
      <c r="F50" s="19">
        <v>684.9</v>
      </c>
      <c r="G50" s="19">
        <v>14642.16</v>
      </c>
      <c r="H50" s="32">
        <f t="shared" si="10"/>
        <v>-13957.26</v>
      </c>
      <c r="I50" s="21">
        <f t="shared" si="8"/>
        <v>30011.35</v>
      </c>
      <c r="J50" s="22">
        <f t="shared" si="8"/>
        <v>57902.2</v>
      </c>
      <c r="K50" s="32">
        <f t="shared" si="11"/>
        <v>-27890.85</v>
      </c>
    </row>
    <row r="51" spans="1:11" x14ac:dyDescent="0.2">
      <c r="A51" s="17" t="s">
        <v>83</v>
      </c>
      <c r="B51" s="17" t="s">
        <v>84</v>
      </c>
      <c r="C51" s="19">
        <v>437435.57</v>
      </c>
      <c r="D51" s="19">
        <v>296803.95</v>
      </c>
      <c r="E51" s="32">
        <f t="shared" si="9"/>
        <v>140631.62</v>
      </c>
      <c r="F51" s="19">
        <v>4125.7</v>
      </c>
      <c r="G51" s="19">
        <v>904.27</v>
      </c>
      <c r="H51" s="32">
        <f t="shared" si="10"/>
        <v>3221.43</v>
      </c>
      <c r="I51" s="21">
        <f t="shared" si="8"/>
        <v>433309.87</v>
      </c>
      <c r="J51" s="22">
        <f t="shared" si="8"/>
        <v>295899.68</v>
      </c>
      <c r="K51" s="32">
        <f t="shared" si="11"/>
        <v>137410.19</v>
      </c>
    </row>
    <row r="52" spans="1:11" x14ac:dyDescent="0.2">
      <c r="A52" s="14" t="s">
        <v>85</v>
      </c>
      <c r="B52" s="14" t="s">
        <v>86</v>
      </c>
      <c r="C52" s="16">
        <f>SUM(C53:C55)</f>
        <v>1619459.1400000001</v>
      </c>
      <c r="D52" s="16">
        <f>SUM(D53:D55)</f>
        <v>1135624.97</v>
      </c>
      <c r="E52" s="31">
        <f>+C52-D52</f>
        <v>483834.17000000016</v>
      </c>
      <c r="F52" s="16">
        <f>SUM(F53:F55)</f>
        <v>222688.90999999997</v>
      </c>
      <c r="G52" s="16">
        <f>SUM(G53:G55)</f>
        <v>224857.16999999998</v>
      </c>
      <c r="H52" s="31">
        <f>+F52-G52</f>
        <v>-2168.2600000000093</v>
      </c>
      <c r="I52" s="16">
        <f>SUM(I53:I55)</f>
        <v>1396770.23</v>
      </c>
      <c r="J52" s="16">
        <f>SUM(J53:J55)</f>
        <v>910767.8</v>
      </c>
      <c r="K52" s="31">
        <f>+I52-J52</f>
        <v>486002.42999999993</v>
      </c>
    </row>
    <row r="53" spans="1:11" x14ac:dyDescent="0.2">
      <c r="A53" s="17" t="s">
        <v>87</v>
      </c>
      <c r="B53" s="17" t="s">
        <v>88</v>
      </c>
      <c r="C53" s="19">
        <v>908214.14</v>
      </c>
      <c r="D53" s="19">
        <v>650253.30000000005</v>
      </c>
      <c r="E53" s="32">
        <f>+C53-D53</f>
        <v>257960.83999999997</v>
      </c>
      <c r="F53" s="19">
        <v>151291.82999999999</v>
      </c>
      <c r="G53" s="19">
        <v>156031.75</v>
      </c>
      <c r="H53" s="32">
        <f>+F53-G53</f>
        <v>-4739.9200000000128</v>
      </c>
      <c r="I53" s="21">
        <f t="shared" ref="I53:J55" si="12">+C53-F53</f>
        <v>756922.31</v>
      </c>
      <c r="J53" s="22">
        <f t="shared" si="12"/>
        <v>494221.55000000005</v>
      </c>
      <c r="K53" s="32">
        <f>+I53-J53</f>
        <v>262700.76</v>
      </c>
    </row>
    <row r="54" spans="1:11" x14ac:dyDescent="0.2">
      <c r="A54" s="17" t="s">
        <v>89</v>
      </c>
      <c r="B54" s="17" t="s">
        <v>90</v>
      </c>
      <c r="C54" s="19">
        <v>367080</v>
      </c>
      <c r="D54" s="19">
        <v>227799.27</v>
      </c>
      <c r="E54" s="32">
        <f t="shared" ref="E54:E55" si="13">+C54-D54</f>
        <v>139280.73000000001</v>
      </c>
      <c r="F54" s="19">
        <v>57173.21</v>
      </c>
      <c r="G54" s="19">
        <v>63470.12</v>
      </c>
      <c r="H54" s="32">
        <f t="shared" ref="H54:H55" si="14">+F54-G54</f>
        <v>-6296.9100000000035</v>
      </c>
      <c r="I54" s="21">
        <f t="shared" si="12"/>
        <v>309906.78999999998</v>
      </c>
      <c r="J54" s="22">
        <f t="shared" si="12"/>
        <v>164329.15</v>
      </c>
      <c r="K54" s="32">
        <f t="shared" ref="K54:K55" si="15">+I54-J54</f>
        <v>145577.63999999998</v>
      </c>
    </row>
    <row r="55" spans="1:11" x14ac:dyDescent="0.2">
      <c r="A55" s="17" t="s">
        <v>91</v>
      </c>
      <c r="B55" s="17" t="s">
        <v>92</v>
      </c>
      <c r="C55" s="19">
        <v>344165</v>
      </c>
      <c r="D55" s="19">
        <v>257572.4</v>
      </c>
      <c r="E55" s="32">
        <f t="shared" si="13"/>
        <v>86592.6</v>
      </c>
      <c r="F55" s="19">
        <v>14223.87</v>
      </c>
      <c r="G55" s="19">
        <v>5355.3</v>
      </c>
      <c r="H55" s="32">
        <f t="shared" si="14"/>
        <v>8868.57</v>
      </c>
      <c r="I55" s="21">
        <f t="shared" si="12"/>
        <v>329941.13</v>
      </c>
      <c r="J55" s="22">
        <f t="shared" si="12"/>
        <v>252217.1</v>
      </c>
      <c r="K55" s="32">
        <f t="shared" si="15"/>
        <v>77724.03</v>
      </c>
    </row>
    <row r="56" spans="1:11" x14ac:dyDescent="0.2">
      <c r="A56" s="14" t="s">
        <v>93</v>
      </c>
      <c r="B56" s="14" t="s">
        <v>94</v>
      </c>
      <c r="C56" s="31">
        <f>SUM(C57:C71)</f>
        <v>29215076.440000001</v>
      </c>
      <c r="D56" s="31">
        <f>SUM(D57:D71)</f>
        <v>26692017.879999999</v>
      </c>
      <c r="E56" s="31">
        <f>+C56-D56</f>
        <v>2523058.5600000024</v>
      </c>
      <c r="F56" s="31">
        <f>SUM(F57:F71)</f>
        <v>5141060.71</v>
      </c>
      <c r="G56" s="31">
        <f>SUM(G57:G71)</f>
        <v>6690581.3899999997</v>
      </c>
      <c r="H56" s="31">
        <f>+F56-G56</f>
        <v>-1549520.6799999997</v>
      </c>
      <c r="I56" s="31">
        <f>SUM(I57:I71)</f>
        <v>24074015.73</v>
      </c>
      <c r="J56" s="31">
        <f>SUM(J57:J71)</f>
        <v>20001436.490000002</v>
      </c>
      <c r="K56" s="31">
        <f>+I56-J56</f>
        <v>4072579.2399999984</v>
      </c>
    </row>
    <row r="57" spans="1:11" x14ac:dyDescent="0.2">
      <c r="A57" s="17" t="s">
        <v>95</v>
      </c>
      <c r="B57" s="17" t="s">
        <v>96</v>
      </c>
      <c r="C57" s="19">
        <v>654127.74</v>
      </c>
      <c r="D57" s="19">
        <v>872392.97</v>
      </c>
      <c r="E57" s="32">
        <f>+C57-D57</f>
        <v>-218265.22999999998</v>
      </c>
      <c r="F57" s="19">
        <v>1584.64</v>
      </c>
      <c r="G57" s="19">
        <v>123809.99</v>
      </c>
      <c r="H57" s="34">
        <f>+F57-G57</f>
        <v>-122225.35</v>
      </c>
      <c r="I57" s="21">
        <f t="shared" ref="I57:J71" si="16">+C57-F57</f>
        <v>652543.1</v>
      </c>
      <c r="J57" s="22">
        <f t="shared" si="16"/>
        <v>748582.98</v>
      </c>
      <c r="K57" s="34">
        <f>+I57-J57</f>
        <v>-96039.88</v>
      </c>
    </row>
    <row r="58" spans="1:11" x14ac:dyDescent="0.2">
      <c r="A58" s="17" t="s">
        <v>97</v>
      </c>
      <c r="B58" s="17" t="s">
        <v>98</v>
      </c>
      <c r="C58" s="19">
        <v>386415</v>
      </c>
      <c r="D58" s="19">
        <v>461088.02</v>
      </c>
      <c r="E58" s="32">
        <f t="shared" ref="E58:E71" si="17">+C58-D58</f>
        <v>-74673.020000000019</v>
      </c>
      <c r="F58" s="19">
        <v>42203.86</v>
      </c>
      <c r="G58" s="19">
        <v>45059.35</v>
      </c>
      <c r="H58" s="34">
        <f t="shared" ref="H58:H71" si="18">+F58-G58</f>
        <v>-2855.489999999998</v>
      </c>
      <c r="I58" s="21">
        <f t="shared" si="16"/>
        <v>344211.14</v>
      </c>
      <c r="J58" s="22">
        <f t="shared" si="16"/>
        <v>416028.67000000004</v>
      </c>
      <c r="K58" s="34">
        <f t="shared" ref="K58:K71" si="19">+I58-J58</f>
        <v>-71817.530000000028</v>
      </c>
    </row>
    <row r="59" spans="1:11" x14ac:dyDescent="0.2">
      <c r="A59" s="17" t="s">
        <v>99</v>
      </c>
      <c r="B59" s="17" t="s">
        <v>100</v>
      </c>
      <c r="C59" s="19">
        <v>790000.38</v>
      </c>
      <c r="D59" s="19">
        <v>1212348.77</v>
      </c>
      <c r="E59" s="32">
        <f t="shared" si="17"/>
        <v>-422348.39</v>
      </c>
      <c r="F59" s="19">
        <v>0.38</v>
      </c>
      <c r="G59" s="19">
        <v>177143.39</v>
      </c>
      <c r="H59" s="34">
        <f t="shared" si="18"/>
        <v>-177143.01</v>
      </c>
      <c r="I59" s="21">
        <f t="shared" si="16"/>
        <v>790000</v>
      </c>
      <c r="J59" s="22">
        <f t="shared" si="16"/>
        <v>1035205.38</v>
      </c>
      <c r="K59" s="34">
        <f t="shared" si="19"/>
        <v>-245205.38</v>
      </c>
    </row>
    <row r="60" spans="1:11" x14ac:dyDescent="0.2">
      <c r="A60" s="26">
        <v>54304</v>
      </c>
      <c r="B60" s="17" t="s">
        <v>101</v>
      </c>
      <c r="C60" s="19">
        <v>5466.52</v>
      </c>
      <c r="D60" s="19">
        <v>5</v>
      </c>
      <c r="E60" s="32">
        <f t="shared" si="17"/>
        <v>5461.52</v>
      </c>
      <c r="F60" s="19">
        <v>466.52</v>
      </c>
      <c r="G60" s="19">
        <v>0</v>
      </c>
      <c r="H60" s="34">
        <f t="shared" si="18"/>
        <v>466.52</v>
      </c>
      <c r="I60" s="21">
        <f t="shared" si="16"/>
        <v>5000</v>
      </c>
      <c r="J60" s="22">
        <f t="shared" si="16"/>
        <v>5</v>
      </c>
      <c r="K60" s="34">
        <f t="shared" si="19"/>
        <v>4995</v>
      </c>
    </row>
    <row r="61" spans="1:11" x14ac:dyDescent="0.2">
      <c r="A61" s="17" t="s">
        <v>102</v>
      </c>
      <c r="B61" s="17" t="s">
        <v>103</v>
      </c>
      <c r="C61" s="19">
        <v>71100</v>
      </c>
      <c r="D61" s="19">
        <v>89576.87</v>
      </c>
      <c r="E61" s="32">
        <f t="shared" si="17"/>
        <v>-18476.869999999995</v>
      </c>
      <c r="F61" s="19">
        <v>0</v>
      </c>
      <c r="G61" s="19">
        <v>850</v>
      </c>
      <c r="H61" s="34">
        <f t="shared" si="18"/>
        <v>-850</v>
      </c>
      <c r="I61" s="21">
        <f t="shared" si="16"/>
        <v>71100</v>
      </c>
      <c r="J61" s="22">
        <f t="shared" si="16"/>
        <v>88726.87</v>
      </c>
      <c r="K61" s="34">
        <f t="shared" si="19"/>
        <v>-17626.869999999995</v>
      </c>
    </row>
    <row r="62" spans="1:11" x14ac:dyDescent="0.2">
      <c r="A62" s="26">
        <v>54306</v>
      </c>
      <c r="B62" s="17" t="s">
        <v>104</v>
      </c>
      <c r="C62" s="19">
        <v>15929.19</v>
      </c>
      <c r="D62" s="19">
        <v>40000</v>
      </c>
      <c r="E62" s="32">
        <f t="shared" si="17"/>
        <v>-24070.809999999998</v>
      </c>
      <c r="F62" s="19">
        <v>15929.19</v>
      </c>
      <c r="G62" s="19">
        <v>0</v>
      </c>
      <c r="H62" s="34">
        <f t="shared" si="18"/>
        <v>15929.19</v>
      </c>
      <c r="I62" s="21">
        <f t="shared" si="16"/>
        <v>0</v>
      </c>
      <c r="J62" s="22">
        <f t="shared" si="16"/>
        <v>40000</v>
      </c>
      <c r="K62" s="34"/>
    </row>
    <row r="63" spans="1:11" x14ac:dyDescent="0.2">
      <c r="A63" s="17" t="s">
        <v>105</v>
      </c>
      <c r="B63" s="17" t="s">
        <v>106</v>
      </c>
      <c r="C63" s="19">
        <v>25035.68</v>
      </c>
      <c r="D63" s="19">
        <v>0</v>
      </c>
      <c r="E63" s="32">
        <f t="shared" si="17"/>
        <v>25035.68</v>
      </c>
      <c r="F63" s="19">
        <v>24976.23</v>
      </c>
      <c r="G63" s="19">
        <v>0</v>
      </c>
      <c r="H63" s="34">
        <f t="shared" si="18"/>
        <v>24976.23</v>
      </c>
      <c r="I63" s="21">
        <f t="shared" si="16"/>
        <v>59.450000000000728</v>
      </c>
      <c r="J63" s="22">
        <f t="shared" si="16"/>
        <v>0</v>
      </c>
      <c r="K63" s="34">
        <f t="shared" si="19"/>
        <v>59.450000000000728</v>
      </c>
    </row>
    <row r="64" spans="1:11" x14ac:dyDescent="0.2">
      <c r="A64" s="26">
        <v>54308</v>
      </c>
      <c r="B64" s="17" t="s">
        <v>107</v>
      </c>
      <c r="C64" s="19">
        <v>0</v>
      </c>
      <c r="D64" s="19">
        <v>0</v>
      </c>
      <c r="E64" s="32">
        <f t="shared" si="17"/>
        <v>0</v>
      </c>
      <c r="F64" s="19">
        <v>0</v>
      </c>
      <c r="G64" s="19">
        <v>0</v>
      </c>
      <c r="H64" s="34">
        <f t="shared" si="18"/>
        <v>0</v>
      </c>
      <c r="I64" s="21">
        <f t="shared" si="16"/>
        <v>0</v>
      </c>
      <c r="J64" s="22">
        <f t="shared" si="16"/>
        <v>0</v>
      </c>
      <c r="K64" s="34">
        <f t="shared" si="19"/>
        <v>0</v>
      </c>
    </row>
    <row r="65" spans="1:11" x14ac:dyDescent="0.2">
      <c r="A65" s="17" t="s">
        <v>108</v>
      </c>
      <c r="B65" s="17" t="s">
        <v>109</v>
      </c>
      <c r="C65" s="19">
        <v>1500</v>
      </c>
      <c r="D65" s="19">
        <v>33232.639999999999</v>
      </c>
      <c r="E65" s="32">
        <f t="shared" si="17"/>
        <v>-31732.639999999999</v>
      </c>
      <c r="F65" s="19">
        <v>0</v>
      </c>
      <c r="G65" s="19">
        <v>0</v>
      </c>
      <c r="H65" s="34">
        <f t="shared" si="18"/>
        <v>0</v>
      </c>
      <c r="I65" s="21">
        <f t="shared" si="16"/>
        <v>1500</v>
      </c>
      <c r="J65" s="22">
        <f t="shared" si="16"/>
        <v>33232.639999999999</v>
      </c>
      <c r="K65" s="34">
        <f t="shared" si="19"/>
        <v>-31732.639999999999</v>
      </c>
    </row>
    <row r="66" spans="1:11" x14ac:dyDescent="0.2">
      <c r="A66" s="17" t="s">
        <v>110</v>
      </c>
      <c r="B66" s="17" t="s">
        <v>111</v>
      </c>
      <c r="C66" s="19">
        <v>3390</v>
      </c>
      <c r="D66" s="19">
        <v>2000</v>
      </c>
      <c r="E66" s="32">
        <f t="shared" si="17"/>
        <v>1390</v>
      </c>
      <c r="F66" s="19">
        <v>0</v>
      </c>
      <c r="G66" s="19">
        <v>0</v>
      </c>
      <c r="H66" s="34">
        <f t="shared" si="18"/>
        <v>0</v>
      </c>
      <c r="I66" s="21">
        <f t="shared" si="16"/>
        <v>3390</v>
      </c>
      <c r="J66" s="22">
        <f t="shared" si="16"/>
        <v>2000</v>
      </c>
      <c r="K66" s="34">
        <f t="shared" si="19"/>
        <v>1390</v>
      </c>
    </row>
    <row r="67" spans="1:11" x14ac:dyDescent="0.2">
      <c r="A67" s="17" t="s">
        <v>112</v>
      </c>
      <c r="B67" s="17" t="s">
        <v>113</v>
      </c>
      <c r="C67" s="19">
        <v>194545</v>
      </c>
      <c r="D67" s="19">
        <v>81406.59</v>
      </c>
      <c r="E67" s="32">
        <f t="shared" si="17"/>
        <v>113138.41</v>
      </c>
      <c r="F67" s="19">
        <v>24866.54</v>
      </c>
      <c r="G67" s="19">
        <v>293.95</v>
      </c>
      <c r="H67" s="34">
        <f t="shared" si="18"/>
        <v>24572.59</v>
      </c>
      <c r="I67" s="21">
        <f t="shared" si="16"/>
        <v>169678.46</v>
      </c>
      <c r="J67" s="22">
        <f t="shared" si="16"/>
        <v>81112.639999999999</v>
      </c>
      <c r="K67" s="34">
        <f t="shared" si="19"/>
        <v>88565.819999999992</v>
      </c>
    </row>
    <row r="68" spans="1:11" x14ac:dyDescent="0.2">
      <c r="A68" s="17" t="s">
        <v>114</v>
      </c>
      <c r="B68" s="17" t="s">
        <v>115</v>
      </c>
      <c r="C68" s="19">
        <v>10050</v>
      </c>
      <c r="D68" s="19">
        <v>22691.89</v>
      </c>
      <c r="E68" s="32">
        <f t="shared" si="17"/>
        <v>-12641.89</v>
      </c>
      <c r="F68" s="19">
        <v>50</v>
      </c>
      <c r="G68" s="19">
        <v>3427.3</v>
      </c>
      <c r="H68" s="34">
        <f t="shared" si="18"/>
        <v>-3377.3</v>
      </c>
      <c r="I68" s="21">
        <f t="shared" si="16"/>
        <v>10000</v>
      </c>
      <c r="J68" s="22">
        <f t="shared" si="16"/>
        <v>19264.59</v>
      </c>
      <c r="K68" s="34">
        <f t="shared" si="19"/>
        <v>-9264.59</v>
      </c>
    </row>
    <row r="69" spans="1:11" x14ac:dyDescent="0.2">
      <c r="A69" s="17" t="s">
        <v>116</v>
      </c>
      <c r="B69" s="17" t="s">
        <v>117</v>
      </c>
      <c r="C69" s="19">
        <v>13504.92</v>
      </c>
      <c r="D69" s="19">
        <v>136994.56</v>
      </c>
      <c r="E69" s="32">
        <f t="shared" si="17"/>
        <v>-123489.64</v>
      </c>
      <c r="F69" s="19">
        <v>3433.7</v>
      </c>
      <c r="G69" s="19">
        <v>1061.94</v>
      </c>
      <c r="H69" s="34">
        <f t="shared" si="18"/>
        <v>2371.7599999999998</v>
      </c>
      <c r="I69" s="21">
        <f t="shared" si="16"/>
        <v>10071.220000000001</v>
      </c>
      <c r="J69" s="22">
        <f t="shared" si="16"/>
        <v>135932.62</v>
      </c>
      <c r="K69" s="34">
        <f t="shared" si="19"/>
        <v>-125861.4</v>
      </c>
    </row>
    <row r="70" spans="1:11" x14ac:dyDescent="0.2">
      <c r="A70" s="17" t="s">
        <v>118</v>
      </c>
      <c r="B70" s="17" t="s">
        <v>119</v>
      </c>
      <c r="C70" s="19">
        <v>247010</v>
      </c>
      <c r="D70" s="19">
        <v>408450</v>
      </c>
      <c r="E70" s="32">
        <f t="shared" si="17"/>
        <v>-161440</v>
      </c>
      <c r="F70" s="19">
        <v>38000</v>
      </c>
      <c r="G70" s="19">
        <v>38000</v>
      </c>
      <c r="H70" s="34">
        <f t="shared" si="18"/>
        <v>0</v>
      </c>
      <c r="I70" s="21">
        <f t="shared" si="16"/>
        <v>209010</v>
      </c>
      <c r="J70" s="22">
        <f t="shared" si="16"/>
        <v>370450</v>
      </c>
      <c r="K70" s="34">
        <f t="shared" si="19"/>
        <v>-161440</v>
      </c>
    </row>
    <row r="71" spans="1:11" x14ac:dyDescent="0.2">
      <c r="A71" s="17" t="s">
        <v>120</v>
      </c>
      <c r="B71" s="17" t="s">
        <v>121</v>
      </c>
      <c r="C71" s="19">
        <v>26797002.010000002</v>
      </c>
      <c r="D71" s="19">
        <v>23331830.57</v>
      </c>
      <c r="E71" s="32">
        <f t="shared" si="17"/>
        <v>3465171.4400000013</v>
      </c>
      <c r="F71" s="19">
        <v>4989549.6500000004</v>
      </c>
      <c r="G71" s="19">
        <v>6300935.4699999997</v>
      </c>
      <c r="H71" s="34">
        <f t="shared" si="18"/>
        <v>-1311385.8199999994</v>
      </c>
      <c r="I71" s="21">
        <f t="shared" si="16"/>
        <v>21807452.359999999</v>
      </c>
      <c r="J71" s="22">
        <f t="shared" si="16"/>
        <v>17030895.100000001</v>
      </c>
      <c r="K71" s="34">
        <f t="shared" si="19"/>
        <v>4776557.2599999979</v>
      </c>
    </row>
    <row r="72" spans="1:11" x14ac:dyDescent="0.2">
      <c r="A72" s="14" t="s">
        <v>122</v>
      </c>
      <c r="B72" s="14" t="s">
        <v>123</v>
      </c>
      <c r="C72" s="16">
        <f>SUM(C73:C75)</f>
        <v>377860.11</v>
      </c>
      <c r="D72" s="16">
        <f>SUM(D73:D75)</f>
        <v>571964.66</v>
      </c>
      <c r="E72" s="31">
        <f>+C72-D72</f>
        <v>-194104.55000000005</v>
      </c>
      <c r="F72" s="16">
        <f>SUM(F73:F75)</f>
        <v>38376</v>
      </c>
      <c r="G72" s="16">
        <f>SUM(G73:G75)</f>
        <v>80544</v>
      </c>
      <c r="H72" s="31">
        <f>+F72-G72</f>
        <v>-42168</v>
      </c>
      <c r="I72" s="16">
        <f>SUM(I73:I75)</f>
        <v>339484.11</v>
      </c>
      <c r="J72" s="16">
        <f>SUM(J73:J75)</f>
        <v>491420.66000000003</v>
      </c>
      <c r="K72" s="31">
        <f>+I72-J72</f>
        <v>-151936.55000000005</v>
      </c>
    </row>
    <row r="73" spans="1:11" x14ac:dyDescent="0.2">
      <c r="A73" s="17" t="s">
        <v>124</v>
      </c>
      <c r="B73" s="17" t="s">
        <v>125</v>
      </c>
      <c r="C73" s="19">
        <v>465</v>
      </c>
      <c r="D73" s="19">
        <v>15106.3</v>
      </c>
      <c r="E73" s="35">
        <f t="shared" ref="E73:E75" si="20">+C73-D73</f>
        <v>-14641.3</v>
      </c>
      <c r="F73" s="19">
        <v>0</v>
      </c>
      <c r="G73" s="19">
        <v>0</v>
      </c>
      <c r="H73" s="35">
        <f t="shared" ref="H73:H75" si="21">+F73-G73</f>
        <v>0</v>
      </c>
      <c r="I73" s="21">
        <f t="shared" ref="I73:J75" si="22">+C73-F73</f>
        <v>465</v>
      </c>
      <c r="J73" s="22">
        <f t="shared" si="22"/>
        <v>15106.3</v>
      </c>
      <c r="K73" s="35">
        <f t="shared" ref="K73:K74" si="23">+I73-J73</f>
        <v>-14641.3</v>
      </c>
    </row>
    <row r="74" spans="1:11" x14ac:dyDescent="0.2">
      <c r="A74" s="17" t="s">
        <v>126</v>
      </c>
      <c r="B74" s="17" t="s">
        <v>127</v>
      </c>
      <c r="C74" s="19">
        <v>377395.11</v>
      </c>
      <c r="D74" s="19">
        <v>552816.78</v>
      </c>
      <c r="E74" s="35">
        <f t="shared" si="20"/>
        <v>-175421.67000000004</v>
      </c>
      <c r="F74" s="19">
        <v>38376</v>
      </c>
      <c r="G74" s="19">
        <v>80544</v>
      </c>
      <c r="H74" s="35">
        <f t="shared" si="21"/>
        <v>-42168</v>
      </c>
      <c r="I74" s="21">
        <f t="shared" si="22"/>
        <v>339019.11</v>
      </c>
      <c r="J74" s="22">
        <f t="shared" si="22"/>
        <v>472272.78</v>
      </c>
      <c r="K74" s="35">
        <f t="shared" si="23"/>
        <v>-133253.67000000004</v>
      </c>
    </row>
    <row r="75" spans="1:11" x14ac:dyDescent="0.2">
      <c r="A75" s="17" t="s">
        <v>128</v>
      </c>
      <c r="B75" s="17" t="s">
        <v>129</v>
      </c>
      <c r="C75" s="19">
        <v>0</v>
      </c>
      <c r="D75" s="19">
        <v>4041.58</v>
      </c>
      <c r="E75" s="35">
        <f t="shared" si="20"/>
        <v>-4041.58</v>
      </c>
      <c r="F75" s="19">
        <v>0</v>
      </c>
      <c r="G75" s="19">
        <v>0</v>
      </c>
      <c r="H75" s="35">
        <f t="shared" si="21"/>
        <v>0</v>
      </c>
      <c r="I75" s="21">
        <f t="shared" si="22"/>
        <v>0</v>
      </c>
      <c r="J75" s="22">
        <f t="shared" si="22"/>
        <v>4041.58</v>
      </c>
      <c r="K75" s="35">
        <f>I75-J75</f>
        <v>-4041.58</v>
      </c>
    </row>
    <row r="76" spans="1:11" x14ac:dyDescent="0.2">
      <c r="A76" s="14" t="s">
        <v>130</v>
      </c>
      <c r="B76" s="14" t="s">
        <v>131</v>
      </c>
      <c r="C76" s="16">
        <f>SUM(C77:C80)</f>
        <v>3570805.8</v>
      </c>
      <c r="D76" s="16">
        <f>SUM(D77:D80)</f>
        <v>2709792.67</v>
      </c>
      <c r="E76" s="31">
        <f>+C76-D76</f>
        <v>861013.12999999989</v>
      </c>
      <c r="F76" s="16">
        <f>SUM(F77:F80)</f>
        <v>159534.53</v>
      </c>
      <c r="G76" s="16">
        <f>SUM(G77:G80)</f>
        <v>244302.97</v>
      </c>
      <c r="H76" s="31">
        <f>+F76-G76</f>
        <v>-84768.44</v>
      </c>
      <c r="I76" s="16">
        <f>SUM(I77:I80)</f>
        <v>3411271.27</v>
      </c>
      <c r="J76" s="16">
        <f>SUM(J77:J80)</f>
        <v>2465489.6999999997</v>
      </c>
      <c r="K76" s="31">
        <f>+I76-J76</f>
        <v>945781.5700000003</v>
      </c>
    </row>
    <row r="77" spans="1:11" x14ac:dyDescent="0.2">
      <c r="A77" s="17" t="s">
        <v>132</v>
      </c>
      <c r="B77" s="17" t="s">
        <v>133</v>
      </c>
      <c r="C77" s="19">
        <v>146500</v>
      </c>
      <c r="D77" s="19">
        <v>101973.17</v>
      </c>
      <c r="E77" s="32">
        <f>+C77-D77</f>
        <v>44526.83</v>
      </c>
      <c r="F77" s="19">
        <v>4995.7299999999996</v>
      </c>
      <c r="G77" s="19">
        <v>3417.12</v>
      </c>
      <c r="H77" s="32">
        <f>+F77-G77</f>
        <v>1578.6099999999997</v>
      </c>
      <c r="I77" s="21">
        <f t="shared" ref="I77:J80" si="24">+C77-F77</f>
        <v>141504.26999999999</v>
      </c>
      <c r="J77" s="22">
        <f t="shared" si="24"/>
        <v>98556.05</v>
      </c>
      <c r="K77" s="32">
        <f>+I77-J77</f>
        <v>42948.219999999987</v>
      </c>
    </row>
    <row r="78" spans="1:11" x14ac:dyDescent="0.2">
      <c r="A78" s="17" t="s">
        <v>134</v>
      </c>
      <c r="B78" s="17" t="s">
        <v>135</v>
      </c>
      <c r="C78" s="19">
        <v>66390.8</v>
      </c>
      <c r="D78" s="19">
        <v>98824.65</v>
      </c>
      <c r="E78" s="32">
        <f t="shared" ref="E78:E80" si="25">+C78-D78</f>
        <v>-32433.849999999991</v>
      </c>
      <c r="F78" s="19">
        <v>180.8</v>
      </c>
      <c r="G78" s="19">
        <v>3219.59</v>
      </c>
      <c r="H78" s="32">
        <f t="shared" ref="H78:H80" si="26">+F78-G78</f>
        <v>-3038.79</v>
      </c>
      <c r="I78" s="21">
        <f t="shared" si="24"/>
        <v>66210</v>
      </c>
      <c r="J78" s="22">
        <f t="shared" si="24"/>
        <v>95605.06</v>
      </c>
      <c r="K78" s="32">
        <f t="shared" ref="K78:K80" si="27">+I78-J78</f>
        <v>-29395.059999999998</v>
      </c>
    </row>
    <row r="79" spans="1:11" x14ac:dyDescent="0.2">
      <c r="A79" s="17" t="s">
        <v>136</v>
      </c>
      <c r="B79" s="17" t="s">
        <v>137</v>
      </c>
      <c r="C79" s="19">
        <v>0</v>
      </c>
      <c r="D79" s="19">
        <v>0</v>
      </c>
      <c r="E79" s="32">
        <f t="shared" si="25"/>
        <v>0</v>
      </c>
      <c r="F79" s="19">
        <v>0</v>
      </c>
      <c r="G79" s="19">
        <v>0</v>
      </c>
      <c r="H79" s="32">
        <f t="shared" si="26"/>
        <v>0</v>
      </c>
      <c r="I79" s="21">
        <f t="shared" si="24"/>
        <v>0</v>
      </c>
      <c r="J79" s="22">
        <f t="shared" si="24"/>
        <v>0</v>
      </c>
      <c r="K79" s="32">
        <f t="shared" si="27"/>
        <v>0</v>
      </c>
    </row>
    <row r="80" spans="1:11" x14ac:dyDescent="0.2">
      <c r="A80" s="17" t="s">
        <v>138</v>
      </c>
      <c r="B80" s="17" t="s">
        <v>139</v>
      </c>
      <c r="C80" s="19">
        <v>3357915</v>
      </c>
      <c r="D80" s="19">
        <v>2508994.85</v>
      </c>
      <c r="E80" s="32">
        <f t="shared" si="25"/>
        <v>848920.14999999991</v>
      </c>
      <c r="F80" s="19">
        <v>154358</v>
      </c>
      <c r="G80" s="19">
        <v>237666.26</v>
      </c>
      <c r="H80" s="32">
        <f t="shared" si="26"/>
        <v>-83308.260000000009</v>
      </c>
      <c r="I80" s="21">
        <f t="shared" si="24"/>
        <v>3203557</v>
      </c>
      <c r="J80" s="22">
        <f t="shared" si="24"/>
        <v>2271328.59</v>
      </c>
      <c r="K80" s="32">
        <f t="shared" si="27"/>
        <v>932228.41000000015</v>
      </c>
    </row>
    <row r="81" spans="1:11" x14ac:dyDescent="0.2">
      <c r="A81" s="14" t="s">
        <v>140</v>
      </c>
      <c r="B81" s="14" t="s">
        <v>141</v>
      </c>
      <c r="C81" s="16">
        <f>+C82</f>
        <v>3387169.68</v>
      </c>
      <c r="D81" s="31">
        <f>+D82</f>
        <v>3832611.45</v>
      </c>
      <c r="E81" s="31">
        <f>+C81-D81</f>
        <v>-445441.77</v>
      </c>
      <c r="F81" s="16">
        <f>+F82</f>
        <v>667329.51</v>
      </c>
      <c r="G81" s="31">
        <f>+G82</f>
        <v>921649.47</v>
      </c>
      <c r="H81" s="31">
        <f>+F81-G81</f>
        <v>-254319.95999999996</v>
      </c>
      <c r="I81" s="16">
        <f>+I82</f>
        <v>2719840.17</v>
      </c>
      <c r="J81" s="31">
        <f>+J82</f>
        <v>2910961.9800000004</v>
      </c>
      <c r="K81" s="31">
        <f>+I81-J81</f>
        <v>-191121.81000000052</v>
      </c>
    </row>
    <row r="82" spans="1:11" x14ac:dyDescent="0.2">
      <c r="A82" s="17" t="s">
        <v>142</v>
      </c>
      <c r="B82" s="17" t="s">
        <v>141</v>
      </c>
      <c r="C82" s="19">
        <v>3387169.68</v>
      </c>
      <c r="D82" s="19">
        <v>3832611.45</v>
      </c>
      <c r="E82" s="32">
        <f>+C82-D82</f>
        <v>-445441.77</v>
      </c>
      <c r="F82" s="19">
        <v>667329.51</v>
      </c>
      <c r="G82" s="19">
        <v>921649.47</v>
      </c>
      <c r="H82" s="32">
        <f>+F82-G82</f>
        <v>-254319.95999999996</v>
      </c>
      <c r="I82" s="21">
        <f>+C82-F82</f>
        <v>2719840.17</v>
      </c>
      <c r="J82" s="22">
        <f>+D82-G82</f>
        <v>2910961.9800000004</v>
      </c>
      <c r="K82" s="32">
        <f>+I82-J82</f>
        <v>-191121.81000000052</v>
      </c>
    </row>
    <row r="83" spans="1:11" x14ac:dyDescent="0.2">
      <c r="A83" s="9" t="s">
        <v>143</v>
      </c>
      <c r="B83" s="9" t="s">
        <v>144</v>
      </c>
      <c r="C83" s="11">
        <f>+C84+C89+C93+C96</f>
        <v>1675815</v>
      </c>
      <c r="D83" s="11">
        <f>D84+D89+D93+D96</f>
        <v>2062925.0100000002</v>
      </c>
      <c r="E83" s="12">
        <f t="shared" ref="E83:E135" si="28">C83-D83</f>
        <v>-387110.01000000024</v>
      </c>
      <c r="F83" s="11">
        <f>+F84+F89+F93+F96</f>
        <v>645676.18999999994</v>
      </c>
      <c r="G83" s="11">
        <f>G84+G89+G93+G96</f>
        <v>277404.83</v>
      </c>
      <c r="H83" s="13">
        <f>F83-G83</f>
        <v>368271.35999999993</v>
      </c>
      <c r="I83" s="11">
        <f>+I84+I89+I93+I96</f>
        <v>1030138.8099999999</v>
      </c>
      <c r="J83" s="11">
        <f>J84+J89+J93+J96</f>
        <v>1785520.1800000002</v>
      </c>
      <c r="K83" s="13">
        <f>I83-J83</f>
        <v>-755381.37000000023</v>
      </c>
    </row>
    <row r="84" spans="1:11" x14ac:dyDescent="0.2">
      <c r="A84" s="14" t="s">
        <v>145</v>
      </c>
      <c r="B84" s="14" t="s">
        <v>146</v>
      </c>
      <c r="C84" s="16">
        <f>SUM(C85:C88)</f>
        <v>1300014.1499999999</v>
      </c>
      <c r="D84" s="16">
        <f>SUM(D85:D88)</f>
        <v>1379630.1300000001</v>
      </c>
      <c r="E84" s="31">
        <f>+C84-D84</f>
        <v>-79615.980000000214</v>
      </c>
      <c r="F84" s="16">
        <f>SUM(F85:F88)</f>
        <v>633218.15999999992</v>
      </c>
      <c r="G84" s="16">
        <f>SUM(G85:G88)</f>
        <v>277379.83</v>
      </c>
      <c r="H84" s="31">
        <f>+F84-G84</f>
        <v>355838.3299999999</v>
      </c>
      <c r="I84" s="16">
        <f>SUM(I85:I88)</f>
        <v>666795.99</v>
      </c>
      <c r="J84" s="16">
        <f>SUM(J85:J88)</f>
        <v>1102250.3</v>
      </c>
      <c r="K84" s="31">
        <f>+I84-J84</f>
        <v>-435454.31000000006</v>
      </c>
    </row>
    <row r="85" spans="1:11" x14ac:dyDescent="0.2">
      <c r="A85" s="17" t="s">
        <v>147</v>
      </c>
      <c r="B85" s="17" t="s">
        <v>148</v>
      </c>
      <c r="C85" s="19">
        <v>1185005</v>
      </c>
      <c r="D85" s="19">
        <v>1145575.3600000001</v>
      </c>
      <c r="E85" s="32">
        <f>+C85-D85</f>
        <v>39429.639999999898</v>
      </c>
      <c r="F85" s="19">
        <v>595719.97</v>
      </c>
      <c r="G85" s="19">
        <v>237817.15</v>
      </c>
      <c r="H85" s="32">
        <f>+F85-G85</f>
        <v>357902.81999999995</v>
      </c>
      <c r="I85" s="21">
        <f t="shared" ref="I85:J88" si="29">+C85-F85</f>
        <v>589285.03</v>
      </c>
      <c r="J85" s="22">
        <f t="shared" si="29"/>
        <v>907758.21000000008</v>
      </c>
      <c r="K85" s="32">
        <f>+I85-J85</f>
        <v>-318473.18000000005</v>
      </c>
    </row>
    <row r="86" spans="1:11" x14ac:dyDescent="0.2">
      <c r="A86" s="17" t="s">
        <v>149</v>
      </c>
      <c r="B86" s="17" t="s">
        <v>150</v>
      </c>
      <c r="C86" s="19">
        <v>70000</v>
      </c>
      <c r="D86" s="19">
        <v>118892.78</v>
      </c>
      <c r="E86" s="32">
        <f t="shared" ref="E86:E88" si="30">+C86-D86</f>
        <v>-48892.78</v>
      </c>
      <c r="F86" s="19">
        <v>16977.14</v>
      </c>
      <c r="G86" s="19">
        <v>17225.68</v>
      </c>
      <c r="H86" s="32">
        <f t="shared" ref="H86:H88" si="31">+F86-G86</f>
        <v>-248.54000000000087</v>
      </c>
      <c r="I86" s="21">
        <f t="shared" si="29"/>
        <v>53022.86</v>
      </c>
      <c r="J86" s="22">
        <f t="shared" si="29"/>
        <v>101667.1</v>
      </c>
      <c r="K86" s="32">
        <f t="shared" ref="K86:K88" si="32">+I86-J86</f>
        <v>-48644.240000000005</v>
      </c>
    </row>
    <row r="87" spans="1:11" x14ac:dyDescent="0.2">
      <c r="A87" s="17" t="s">
        <v>151</v>
      </c>
      <c r="B87" s="17" t="s">
        <v>152</v>
      </c>
      <c r="C87" s="19">
        <v>38241.43</v>
      </c>
      <c r="D87" s="19">
        <v>103982.65</v>
      </c>
      <c r="E87" s="32">
        <f t="shared" si="30"/>
        <v>-65741.22</v>
      </c>
      <c r="F87" s="19">
        <v>20503.330000000002</v>
      </c>
      <c r="G87" s="19">
        <v>22010.31</v>
      </c>
      <c r="H87" s="32">
        <f t="shared" si="31"/>
        <v>-1506.9799999999996</v>
      </c>
      <c r="I87" s="21">
        <f t="shared" si="29"/>
        <v>17738.099999999999</v>
      </c>
      <c r="J87" s="22">
        <f t="shared" si="29"/>
        <v>81972.34</v>
      </c>
      <c r="K87" s="32">
        <f t="shared" si="32"/>
        <v>-64234.239999999998</v>
      </c>
    </row>
    <row r="88" spans="1:11" x14ac:dyDescent="0.2">
      <c r="A88" s="17" t="s">
        <v>153</v>
      </c>
      <c r="B88" s="17" t="s">
        <v>154</v>
      </c>
      <c r="C88" s="19">
        <v>6767.72</v>
      </c>
      <c r="D88" s="19">
        <v>11179.34</v>
      </c>
      <c r="E88" s="32">
        <f t="shared" si="30"/>
        <v>-4411.62</v>
      </c>
      <c r="F88" s="19">
        <v>17.72</v>
      </c>
      <c r="G88" s="19">
        <v>326.69</v>
      </c>
      <c r="H88" s="32">
        <f t="shared" si="31"/>
        <v>-308.97000000000003</v>
      </c>
      <c r="I88" s="21">
        <f t="shared" si="29"/>
        <v>6750</v>
      </c>
      <c r="J88" s="22">
        <f t="shared" si="29"/>
        <v>10852.65</v>
      </c>
      <c r="K88" s="32">
        <f t="shared" si="32"/>
        <v>-4102.6499999999996</v>
      </c>
    </row>
    <row r="89" spans="1:11" x14ac:dyDescent="0.2">
      <c r="A89" s="14" t="s">
        <v>155</v>
      </c>
      <c r="B89" s="14" t="s">
        <v>156</v>
      </c>
      <c r="C89" s="16">
        <f>SUM(C90:C92)</f>
        <v>355035</v>
      </c>
      <c r="D89" s="16">
        <f>SUM(D90:D92)</f>
        <v>561251.88</v>
      </c>
      <c r="E89" s="31">
        <f>+C89-D89</f>
        <v>-206216.88</v>
      </c>
      <c r="F89" s="16">
        <f>SUM(F90:F92)</f>
        <v>35</v>
      </c>
      <c r="G89" s="16">
        <f>SUM(G90:G92)</f>
        <v>25</v>
      </c>
      <c r="H89" s="31">
        <f>+F89-G89</f>
        <v>10</v>
      </c>
      <c r="I89" s="16">
        <f>SUM(I90:I92)</f>
        <v>355000</v>
      </c>
      <c r="J89" s="16">
        <f>SUM(J90:J92)</f>
        <v>561226.88</v>
      </c>
      <c r="K89" s="31">
        <f>+I89-J89</f>
        <v>-206226.88</v>
      </c>
    </row>
    <row r="90" spans="1:11" x14ac:dyDescent="0.2">
      <c r="A90" s="17" t="s">
        <v>157</v>
      </c>
      <c r="B90" s="17" t="s">
        <v>158</v>
      </c>
      <c r="C90" s="19">
        <v>10500</v>
      </c>
      <c r="D90" s="19">
        <v>4500</v>
      </c>
      <c r="E90" s="32">
        <f>+C90-D90</f>
        <v>6000</v>
      </c>
      <c r="F90" s="19">
        <v>0</v>
      </c>
      <c r="G90" s="19">
        <v>0</v>
      </c>
      <c r="H90" s="32">
        <f>+F90-G90</f>
        <v>0</v>
      </c>
      <c r="I90" s="21">
        <f t="shared" ref="I90:J92" si="33">+C90-F90</f>
        <v>10500</v>
      </c>
      <c r="J90" s="22">
        <f t="shared" si="33"/>
        <v>4500</v>
      </c>
      <c r="K90" s="32">
        <f>+I90-J90</f>
        <v>6000</v>
      </c>
    </row>
    <row r="91" spans="1:11" x14ac:dyDescent="0.2">
      <c r="A91" s="17" t="s">
        <v>159</v>
      </c>
      <c r="B91" s="17" t="s">
        <v>160</v>
      </c>
      <c r="C91" s="19">
        <v>344500</v>
      </c>
      <c r="D91" s="19">
        <v>555934.93000000005</v>
      </c>
      <c r="E91" s="32">
        <f t="shared" ref="E91:E104" si="34">+C91-D91</f>
        <v>-211434.93000000005</v>
      </c>
      <c r="F91" s="19">
        <v>0</v>
      </c>
      <c r="G91" s="19">
        <v>0</v>
      </c>
      <c r="H91" s="32">
        <f t="shared" ref="H91:H104" si="35">+F91-G91</f>
        <v>0</v>
      </c>
      <c r="I91" s="21">
        <f t="shared" si="33"/>
        <v>344500</v>
      </c>
      <c r="J91" s="22">
        <f t="shared" si="33"/>
        <v>555934.93000000005</v>
      </c>
      <c r="K91" s="32">
        <f t="shared" ref="K91:K104" si="36">+I91-J91</f>
        <v>-211434.93000000005</v>
      </c>
    </row>
    <row r="92" spans="1:11" x14ac:dyDescent="0.2">
      <c r="A92" s="17" t="s">
        <v>161</v>
      </c>
      <c r="B92" s="17" t="s">
        <v>162</v>
      </c>
      <c r="C92" s="19">
        <v>35</v>
      </c>
      <c r="D92" s="19">
        <v>816.95</v>
      </c>
      <c r="E92" s="32">
        <f t="shared" si="34"/>
        <v>-781.95</v>
      </c>
      <c r="F92" s="19">
        <v>35</v>
      </c>
      <c r="G92" s="19">
        <v>25</v>
      </c>
      <c r="H92" s="32">
        <f t="shared" si="35"/>
        <v>10</v>
      </c>
      <c r="I92" s="21">
        <f t="shared" si="33"/>
        <v>0</v>
      </c>
      <c r="J92" s="22">
        <f t="shared" si="33"/>
        <v>791.95</v>
      </c>
      <c r="K92" s="32">
        <f t="shared" si="36"/>
        <v>-791.95</v>
      </c>
    </row>
    <row r="93" spans="1:11" x14ac:dyDescent="0.2">
      <c r="A93" s="14" t="s">
        <v>163</v>
      </c>
      <c r="B93" s="14" t="s">
        <v>164</v>
      </c>
      <c r="C93" s="16">
        <f>SUM(C94:C95)</f>
        <v>20225</v>
      </c>
      <c r="D93" s="16">
        <f>SUM(D94:D95)</f>
        <v>57043</v>
      </c>
      <c r="E93" s="31">
        <f t="shared" si="34"/>
        <v>-36818</v>
      </c>
      <c r="F93" s="16">
        <f>SUM(F94:F95)</f>
        <v>11882.18</v>
      </c>
      <c r="G93" s="16">
        <f>SUM(G94:G95)</f>
        <v>0</v>
      </c>
      <c r="H93" s="31">
        <f t="shared" si="35"/>
        <v>11882.18</v>
      </c>
      <c r="I93" s="16">
        <f>SUM(I94:I95)</f>
        <v>8342.82</v>
      </c>
      <c r="J93" s="16">
        <f>SUM(J94:J95)</f>
        <v>57043</v>
      </c>
      <c r="K93" s="31">
        <f t="shared" si="36"/>
        <v>-48700.18</v>
      </c>
    </row>
    <row r="94" spans="1:11" x14ac:dyDescent="0.2">
      <c r="A94" s="17" t="s">
        <v>165</v>
      </c>
      <c r="B94" s="17" t="s">
        <v>166</v>
      </c>
      <c r="C94" s="19">
        <v>0</v>
      </c>
      <c r="D94" s="19">
        <v>0</v>
      </c>
      <c r="E94" s="32">
        <f t="shared" si="34"/>
        <v>0</v>
      </c>
      <c r="F94" s="19">
        <v>0</v>
      </c>
      <c r="G94" s="19">
        <v>0</v>
      </c>
      <c r="H94" s="32">
        <f t="shared" si="35"/>
        <v>0</v>
      </c>
      <c r="I94" s="21">
        <f t="shared" ref="I94:J95" si="37">+C94-F94</f>
        <v>0</v>
      </c>
      <c r="J94" s="22">
        <f t="shared" si="37"/>
        <v>0</v>
      </c>
      <c r="K94" s="32">
        <f t="shared" si="36"/>
        <v>0</v>
      </c>
    </row>
    <row r="95" spans="1:11" x14ac:dyDescent="0.2">
      <c r="A95" s="17" t="s">
        <v>167</v>
      </c>
      <c r="B95" s="17" t="s">
        <v>168</v>
      </c>
      <c r="C95" s="19">
        <v>20225</v>
      </c>
      <c r="D95" s="19">
        <v>57043</v>
      </c>
      <c r="E95" s="32">
        <f t="shared" si="34"/>
        <v>-36818</v>
      </c>
      <c r="F95" s="19">
        <v>11882.18</v>
      </c>
      <c r="G95" s="19">
        <v>0</v>
      </c>
      <c r="H95" s="32">
        <f t="shared" si="35"/>
        <v>11882.18</v>
      </c>
      <c r="I95" s="21">
        <f t="shared" si="37"/>
        <v>8342.82</v>
      </c>
      <c r="J95" s="22">
        <f t="shared" si="37"/>
        <v>57043</v>
      </c>
      <c r="K95" s="32">
        <f t="shared" si="36"/>
        <v>-48700.18</v>
      </c>
    </row>
    <row r="96" spans="1:11" x14ac:dyDescent="0.2">
      <c r="A96" s="25">
        <v>559</v>
      </c>
      <c r="B96" s="14" t="s">
        <v>141</v>
      </c>
      <c r="C96" s="16">
        <f>SUM(C97)</f>
        <v>540.85</v>
      </c>
      <c r="D96" s="16">
        <f>SUM(D97)</f>
        <v>65000</v>
      </c>
      <c r="E96" s="31">
        <f t="shared" si="34"/>
        <v>-64459.15</v>
      </c>
      <c r="F96" s="16">
        <f>SUM(F97)</f>
        <v>540.85</v>
      </c>
      <c r="G96" s="16">
        <f>SUM(G97)</f>
        <v>0</v>
      </c>
      <c r="H96" s="31">
        <f t="shared" si="35"/>
        <v>540.85</v>
      </c>
      <c r="I96" s="16">
        <f>SUM(I97)</f>
        <v>0</v>
      </c>
      <c r="J96" s="16">
        <f>SUM(J97)</f>
        <v>65000</v>
      </c>
      <c r="K96" s="31">
        <f t="shared" si="36"/>
        <v>-65000</v>
      </c>
    </row>
    <row r="97" spans="1:11" x14ac:dyDescent="0.2">
      <c r="A97" s="26">
        <v>55901</v>
      </c>
      <c r="B97" s="17" t="s">
        <v>141</v>
      </c>
      <c r="C97" s="19">
        <v>540.85</v>
      </c>
      <c r="D97" s="19">
        <v>65000</v>
      </c>
      <c r="E97" s="32">
        <f t="shared" si="34"/>
        <v>-64459.15</v>
      </c>
      <c r="F97" s="19">
        <v>540.85</v>
      </c>
      <c r="G97" s="19">
        <v>0</v>
      </c>
      <c r="H97" s="32">
        <f t="shared" si="35"/>
        <v>540.85</v>
      </c>
      <c r="I97" s="21">
        <f>+C97-F97</f>
        <v>0</v>
      </c>
      <c r="J97" s="22">
        <f>+D97-G97</f>
        <v>65000</v>
      </c>
      <c r="K97" s="32">
        <f t="shared" si="36"/>
        <v>-65000</v>
      </c>
    </row>
    <row r="98" spans="1:11" x14ac:dyDescent="0.2">
      <c r="A98" s="9" t="s">
        <v>169</v>
      </c>
      <c r="B98" s="9" t="s">
        <v>170</v>
      </c>
      <c r="C98" s="11">
        <f>+C99+C105</f>
        <v>37738161</v>
      </c>
      <c r="D98" s="11">
        <f>+D99+D105</f>
        <v>61963295</v>
      </c>
      <c r="E98" s="12">
        <f t="shared" si="34"/>
        <v>-24225134</v>
      </c>
      <c r="F98" s="11">
        <f>+F99+F105</f>
        <v>15171181.609999999</v>
      </c>
      <c r="G98" s="11">
        <f>+G99+G105</f>
        <v>9018930.0999999996</v>
      </c>
      <c r="H98" s="12">
        <f t="shared" si="35"/>
        <v>6152251.5099999998</v>
      </c>
      <c r="I98" s="11">
        <f>+I99+I105</f>
        <v>22566979.390000001</v>
      </c>
      <c r="J98" s="11">
        <f>+J99+J105</f>
        <v>52944364.899999999</v>
      </c>
      <c r="K98" s="12">
        <f t="shared" si="36"/>
        <v>-30377385.509999998</v>
      </c>
    </row>
    <row r="99" spans="1:11" x14ac:dyDescent="0.2">
      <c r="A99" s="14" t="s">
        <v>171</v>
      </c>
      <c r="B99" s="14" t="s">
        <v>172</v>
      </c>
      <c r="C99" s="31">
        <f>SUM(C100:C104)</f>
        <v>37686471</v>
      </c>
      <c r="D99" s="31">
        <f>SUM(D100:D104)</f>
        <v>61916095</v>
      </c>
      <c r="E99" s="31">
        <f t="shared" si="34"/>
        <v>-24229624</v>
      </c>
      <c r="F99" s="31">
        <f>SUM(F100:F104)</f>
        <v>15137491.609999999</v>
      </c>
      <c r="G99" s="31">
        <f>SUM(G100:G104)</f>
        <v>9015455.0999999996</v>
      </c>
      <c r="H99" s="31">
        <f t="shared" si="35"/>
        <v>6122036.5099999998</v>
      </c>
      <c r="I99" s="31">
        <f>SUM(I100:I104)</f>
        <v>22548979.390000001</v>
      </c>
      <c r="J99" s="31">
        <f>SUM(J100:J104)</f>
        <v>52900639.899999999</v>
      </c>
      <c r="K99" s="31">
        <f t="shared" si="36"/>
        <v>-30351660.509999998</v>
      </c>
    </row>
    <row r="100" spans="1:11" s="1" customFormat="1" x14ac:dyDescent="0.2">
      <c r="A100" s="36">
        <v>56201</v>
      </c>
      <c r="B100" s="37" t="s">
        <v>172</v>
      </c>
      <c r="C100" s="38">
        <v>0</v>
      </c>
      <c r="D100" s="38">
        <v>6175000</v>
      </c>
      <c r="E100" s="35">
        <f t="shared" si="34"/>
        <v>-6175000</v>
      </c>
      <c r="F100" s="38">
        <v>0</v>
      </c>
      <c r="G100" s="38">
        <v>0</v>
      </c>
      <c r="H100" s="35">
        <f t="shared" si="35"/>
        <v>0</v>
      </c>
      <c r="I100" s="21">
        <f t="shared" ref="I100:J104" si="38">+C100-F100</f>
        <v>0</v>
      </c>
      <c r="J100" s="22">
        <f t="shared" si="38"/>
        <v>6175000</v>
      </c>
      <c r="K100" s="35">
        <f t="shared" si="36"/>
        <v>-6175000</v>
      </c>
    </row>
    <row r="101" spans="1:11" s="1" customFormat="1" x14ac:dyDescent="0.2">
      <c r="A101" s="36">
        <v>5624305</v>
      </c>
      <c r="B101" s="37" t="s">
        <v>173</v>
      </c>
      <c r="C101" s="38">
        <v>0</v>
      </c>
      <c r="D101" s="38">
        <v>26000000</v>
      </c>
      <c r="E101" s="35">
        <f t="shared" si="34"/>
        <v>-26000000</v>
      </c>
      <c r="F101" s="38">
        <v>0</v>
      </c>
      <c r="G101" s="38">
        <v>0</v>
      </c>
      <c r="H101" s="35">
        <f t="shared" si="35"/>
        <v>0</v>
      </c>
      <c r="I101" s="21">
        <f t="shared" si="38"/>
        <v>0</v>
      </c>
      <c r="J101" s="22">
        <f t="shared" si="38"/>
        <v>26000000</v>
      </c>
      <c r="K101" s="35">
        <f t="shared" si="36"/>
        <v>-26000000</v>
      </c>
    </row>
    <row r="102" spans="1:11" x14ac:dyDescent="0.2">
      <c r="A102" s="17" t="s">
        <v>174</v>
      </c>
      <c r="B102" s="17" t="s">
        <v>175</v>
      </c>
      <c r="C102" s="24">
        <v>31987551</v>
      </c>
      <c r="D102" s="19">
        <v>24910190</v>
      </c>
      <c r="E102" s="35">
        <f t="shared" si="34"/>
        <v>7077361</v>
      </c>
      <c r="F102" s="24">
        <v>14603206.609999999</v>
      </c>
      <c r="G102" s="19">
        <v>7549109.0300000003</v>
      </c>
      <c r="H102" s="35">
        <f t="shared" si="35"/>
        <v>7054097.5799999991</v>
      </c>
      <c r="I102" s="21">
        <f t="shared" si="38"/>
        <v>17384344.390000001</v>
      </c>
      <c r="J102" s="22">
        <f t="shared" si="38"/>
        <v>17361080.969999999</v>
      </c>
      <c r="K102" s="35">
        <f t="shared" si="36"/>
        <v>23263.420000001788</v>
      </c>
    </row>
    <row r="103" spans="1:11" x14ac:dyDescent="0.2">
      <c r="A103" s="26">
        <v>5624308</v>
      </c>
      <c r="B103" s="17" t="s">
        <v>176</v>
      </c>
      <c r="C103" s="19">
        <v>5164635</v>
      </c>
      <c r="D103" s="19">
        <v>4296620</v>
      </c>
      <c r="E103" s="35">
        <f t="shared" si="34"/>
        <v>868015</v>
      </c>
      <c r="F103" s="19">
        <v>0</v>
      </c>
      <c r="G103" s="19">
        <v>932061.07</v>
      </c>
      <c r="H103" s="35">
        <f t="shared" si="35"/>
        <v>-932061.07</v>
      </c>
      <c r="I103" s="21">
        <f t="shared" si="38"/>
        <v>5164635</v>
      </c>
      <c r="J103" s="22">
        <f t="shared" si="38"/>
        <v>3364558.93</v>
      </c>
      <c r="K103" s="35">
        <f t="shared" si="36"/>
        <v>1800076.0699999998</v>
      </c>
    </row>
    <row r="104" spans="1:11" x14ac:dyDescent="0.2">
      <c r="A104" s="17" t="s">
        <v>177</v>
      </c>
      <c r="B104" s="17" t="s">
        <v>178</v>
      </c>
      <c r="C104" s="19">
        <v>534285</v>
      </c>
      <c r="D104" s="19">
        <v>534285</v>
      </c>
      <c r="E104" s="35">
        <f t="shared" si="34"/>
        <v>0</v>
      </c>
      <c r="F104" s="19">
        <v>534285</v>
      </c>
      <c r="G104" s="19">
        <v>534285</v>
      </c>
      <c r="H104" s="35">
        <f t="shared" si="35"/>
        <v>0</v>
      </c>
      <c r="I104" s="21">
        <f t="shared" si="38"/>
        <v>0</v>
      </c>
      <c r="J104" s="22">
        <f t="shared" si="38"/>
        <v>0</v>
      </c>
      <c r="K104" s="35">
        <f t="shared" si="36"/>
        <v>0</v>
      </c>
    </row>
    <row r="105" spans="1:11" x14ac:dyDescent="0.2">
      <c r="A105" s="14" t="s">
        <v>179</v>
      </c>
      <c r="B105" s="14" t="s">
        <v>180</v>
      </c>
      <c r="C105" s="16">
        <f>+C106</f>
        <v>51690</v>
      </c>
      <c r="D105" s="16">
        <f>+D106</f>
        <v>47200</v>
      </c>
      <c r="E105" s="31">
        <f>+C105-D105</f>
        <v>4490</v>
      </c>
      <c r="F105" s="16">
        <f>+F106</f>
        <v>33690</v>
      </c>
      <c r="G105" s="16">
        <f>+G106</f>
        <v>3475</v>
      </c>
      <c r="H105" s="31">
        <f>+F105-G105</f>
        <v>30215</v>
      </c>
      <c r="I105" s="16">
        <f>+I106</f>
        <v>18000</v>
      </c>
      <c r="J105" s="16">
        <f>+J106</f>
        <v>43725</v>
      </c>
      <c r="K105" s="31">
        <f>+I105-J105</f>
        <v>-25725</v>
      </c>
    </row>
    <row r="106" spans="1:11" x14ac:dyDescent="0.2">
      <c r="A106" s="17" t="s">
        <v>181</v>
      </c>
      <c r="B106" s="17" t="s">
        <v>182</v>
      </c>
      <c r="C106" s="19">
        <v>51690</v>
      </c>
      <c r="D106" s="19">
        <v>47200</v>
      </c>
      <c r="E106" s="32">
        <f>+C106-D106</f>
        <v>4490</v>
      </c>
      <c r="F106" s="19">
        <v>33690</v>
      </c>
      <c r="G106" s="19">
        <v>3475</v>
      </c>
      <c r="H106" s="34">
        <f>+F106-G106</f>
        <v>30215</v>
      </c>
      <c r="I106" s="21">
        <f>+C106-F106</f>
        <v>18000</v>
      </c>
      <c r="J106" s="22">
        <f>+D106-G106</f>
        <v>43725</v>
      </c>
      <c r="K106" s="34">
        <f>+I106-J106</f>
        <v>-25725</v>
      </c>
    </row>
    <row r="107" spans="1:11" x14ac:dyDescent="0.2">
      <c r="A107" s="9" t="s">
        <v>183</v>
      </c>
      <c r="B107" s="9" t="s">
        <v>184</v>
      </c>
      <c r="C107" s="11">
        <f>C108+C118+C121+C124+C127+C133</f>
        <v>85129320.38000001</v>
      </c>
      <c r="D107" s="11">
        <f>D108+D118+D121+D124+D127+D133</f>
        <v>68144858</v>
      </c>
      <c r="E107" s="11">
        <f>C107-D107</f>
        <v>16984462.38000001</v>
      </c>
      <c r="F107" s="11">
        <f>F108+F118+F121+F124+F127+F133</f>
        <v>50655.85</v>
      </c>
      <c r="G107" s="11">
        <f>G108+G118+G121+G124+G127+G133</f>
        <v>2100862.41</v>
      </c>
      <c r="H107" s="13">
        <f>F107-G107</f>
        <v>-2050206.56</v>
      </c>
      <c r="I107" s="11">
        <f>I108+I118+I121+I124+I127+I133</f>
        <v>85078664.530000001</v>
      </c>
      <c r="J107" s="11">
        <f>J108+J118+J121+J124+J127+J133</f>
        <v>66043995.589999996</v>
      </c>
      <c r="K107" s="13">
        <f>I107-J107</f>
        <v>19034668.940000005</v>
      </c>
    </row>
    <row r="108" spans="1:11" x14ac:dyDescent="0.2">
      <c r="A108" s="14" t="s">
        <v>185</v>
      </c>
      <c r="B108" s="14" t="s">
        <v>186</v>
      </c>
      <c r="C108" s="16">
        <f>SUM(C109:C117)</f>
        <v>802583</v>
      </c>
      <c r="D108" s="16">
        <f>SUM(D109:D117)</f>
        <v>3381074.29</v>
      </c>
      <c r="E108" s="31">
        <f>+C108-D108</f>
        <v>-2578491.29</v>
      </c>
      <c r="F108" s="16">
        <f>SUM(F109:F117)</f>
        <v>424.76</v>
      </c>
      <c r="G108" s="16">
        <f>SUM(G109:G117)</f>
        <v>42348.58</v>
      </c>
      <c r="H108" s="31">
        <f>+F108-G108</f>
        <v>-41923.82</v>
      </c>
      <c r="I108" s="16">
        <f>SUM(I109:I117)</f>
        <v>802158.24</v>
      </c>
      <c r="J108" s="16">
        <f>SUM(J109:J117)</f>
        <v>3338725.71</v>
      </c>
      <c r="K108" s="31">
        <f>+I108-J108</f>
        <v>-2536567.4699999997</v>
      </c>
    </row>
    <row r="109" spans="1:11" x14ac:dyDescent="0.2">
      <c r="A109" s="17" t="s">
        <v>187</v>
      </c>
      <c r="B109" s="17" t="s">
        <v>188</v>
      </c>
      <c r="C109" s="19">
        <v>106870</v>
      </c>
      <c r="D109" s="19">
        <v>230339.44</v>
      </c>
      <c r="E109" s="35">
        <f>+C109-D109</f>
        <v>-123469.44</v>
      </c>
      <c r="F109" s="19">
        <v>424.76</v>
      </c>
      <c r="G109" s="19">
        <v>2737.78</v>
      </c>
      <c r="H109" s="35">
        <f>+F109-G109</f>
        <v>-2313.0200000000004</v>
      </c>
      <c r="I109" s="21">
        <f t="shared" ref="I109:J117" si="39">+C109-F109</f>
        <v>106445.24</v>
      </c>
      <c r="J109" s="22">
        <f t="shared" si="39"/>
        <v>227601.66</v>
      </c>
      <c r="K109" s="35">
        <f>+I109-J109</f>
        <v>-121156.42</v>
      </c>
    </row>
    <row r="110" spans="1:11" x14ac:dyDescent="0.2">
      <c r="A110" s="17" t="s">
        <v>189</v>
      </c>
      <c r="B110" s="17" t="s">
        <v>190</v>
      </c>
      <c r="C110" s="19">
        <v>223170</v>
      </c>
      <c r="D110" s="19">
        <v>172558.41</v>
      </c>
      <c r="E110" s="35">
        <f t="shared" ref="E110:E117" si="40">+C110-D110</f>
        <v>50611.59</v>
      </c>
      <c r="F110" s="19">
        <v>0</v>
      </c>
      <c r="G110" s="19">
        <v>8508.4</v>
      </c>
      <c r="H110" s="35">
        <f t="shared" ref="H110:H117" si="41">+F110-G110</f>
        <v>-8508.4</v>
      </c>
      <c r="I110" s="21">
        <f t="shared" si="39"/>
        <v>223170</v>
      </c>
      <c r="J110" s="22">
        <f t="shared" si="39"/>
        <v>164050.01</v>
      </c>
      <c r="K110" s="35">
        <f t="shared" ref="K110:K117" si="42">+I110-J110</f>
        <v>59119.989999999991</v>
      </c>
    </row>
    <row r="111" spans="1:11" x14ac:dyDescent="0.2">
      <c r="A111" s="26">
        <v>61103</v>
      </c>
      <c r="B111" s="17" t="s">
        <v>191</v>
      </c>
      <c r="C111" s="19">
        <v>0</v>
      </c>
      <c r="D111" s="19">
        <v>15000</v>
      </c>
      <c r="E111" s="35">
        <f>+C111-D111</f>
        <v>-15000</v>
      </c>
      <c r="F111" s="19">
        <v>0</v>
      </c>
      <c r="G111" s="19">
        <v>0</v>
      </c>
      <c r="H111" s="35">
        <f t="shared" si="41"/>
        <v>0</v>
      </c>
      <c r="I111" s="21">
        <f t="shared" si="39"/>
        <v>0</v>
      </c>
      <c r="J111" s="22">
        <f t="shared" si="39"/>
        <v>15000</v>
      </c>
      <c r="K111" s="35">
        <f t="shared" si="42"/>
        <v>-15000</v>
      </c>
    </row>
    <row r="112" spans="1:11" x14ac:dyDescent="0.2">
      <c r="A112" s="17" t="s">
        <v>192</v>
      </c>
      <c r="B112" s="17" t="s">
        <v>193</v>
      </c>
      <c r="C112" s="19">
        <v>142933</v>
      </c>
      <c r="D112" s="19">
        <v>482175.85</v>
      </c>
      <c r="E112" s="35">
        <f t="shared" si="40"/>
        <v>-339242.85</v>
      </c>
      <c r="F112" s="19">
        <v>0</v>
      </c>
      <c r="G112" s="19">
        <v>19852.34</v>
      </c>
      <c r="H112" s="35">
        <f t="shared" si="41"/>
        <v>-19852.34</v>
      </c>
      <c r="I112" s="21">
        <f t="shared" si="39"/>
        <v>142933</v>
      </c>
      <c r="J112" s="22">
        <f t="shared" si="39"/>
        <v>462323.50999999995</v>
      </c>
      <c r="K112" s="35">
        <f t="shared" si="42"/>
        <v>-319390.50999999995</v>
      </c>
    </row>
    <row r="113" spans="1:11" x14ac:dyDescent="0.2">
      <c r="A113" s="17" t="s">
        <v>194</v>
      </c>
      <c r="B113" s="17" t="s">
        <v>195</v>
      </c>
      <c r="C113" s="19">
        <v>327560</v>
      </c>
      <c r="D113" s="19">
        <v>515000.01</v>
      </c>
      <c r="E113" s="35">
        <f t="shared" si="40"/>
        <v>-187440.01</v>
      </c>
      <c r="F113" s="19">
        <v>0</v>
      </c>
      <c r="G113" s="19">
        <v>0</v>
      </c>
      <c r="H113" s="35">
        <f t="shared" si="41"/>
        <v>0</v>
      </c>
      <c r="I113" s="21">
        <f t="shared" si="39"/>
        <v>327560</v>
      </c>
      <c r="J113" s="22">
        <f t="shared" si="39"/>
        <v>515000.01</v>
      </c>
      <c r="K113" s="35">
        <f t="shared" si="42"/>
        <v>-187440.01</v>
      </c>
    </row>
    <row r="114" spans="1:11" x14ac:dyDescent="0.2">
      <c r="A114" s="17" t="s">
        <v>196</v>
      </c>
      <c r="B114" s="17" t="s">
        <v>197</v>
      </c>
      <c r="C114" s="19">
        <v>0</v>
      </c>
      <c r="D114" s="19">
        <v>0</v>
      </c>
      <c r="E114" s="35">
        <f t="shared" si="40"/>
        <v>0</v>
      </c>
      <c r="F114" s="19">
        <v>0</v>
      </c>
      <c r="G114" s="19">
        <v>0</v>
      </c>
      <c r="H114" s="35">
        <f t="shared" si="41"/>
        <v>0</v>
      </c>
      <c r="I114" s="21">
        <f t="shared" si="39"/>
        <v>0</v>
      </c>
      <c r="J114" s="22">
        <f t="shared" si="39"/>
        <v>0</v>
      </c>
      <c r="K114" s="35">
        <f t="shared" si="42"/>
        <v>0</v>
      </c>
    </row>
    <row r="115" spans="1:11" x14ac:dyDescent="0.2">
      <c r="A115" s="17" t="s">
        <v>198</v>
      </c>
      <c r="B115" s="17" t="s">
        <v>199</v>
      </c>
      <c r="C115" s="19">
        <v>0</v>
      </c>
      <c r="D115" s="19">
        <v>1800000</v>
      </c>
      <c r="E115" s="35">
        <f t="shared" si="40"/>
        <v>-1800000</v>
      </c>
      <c r="F115" s="19">
        <v>0</v>
      </c>
      <c r="G115" s="19">
        <v>0</v>
      </c>
      <c r="H115" s="35">
        <f t="shared" si="41"/>
        <v>0</v>
      </c>
      <c r="I115" s="21">
        <f t="shared" si="39"/>
        <v>0</v>
      </c>
      <c r="J115" s="22">
        <f t="shared" si="39"/>
        <v>1800000</v>
      </c>
      <c r="K115" s="35">
        <f t="shared" si="42"/>
        <v>-1800000</v>
      </c>
    </row>
    <row r="116" spans="1:11" x14ac:dyDescent="0.2">
      <c r="A116" s="17" t="s">
        <v>200</v>
      </c>
      <c r="B116" s="17" t="s">
        <v>201</v>
      </c>
      <c r="C116" s="19">
        <v>2050</v>
      </c>
      <c r="D116" s="19">
        <v>63331.43</v>
      </c>
      <c r="E116" s="35">
        <f t="shared" si="40"/>
        <v>-61281.43</v>
      </c>
      <c r="F116" s="19">
        <v>0</v>
      </c>
      <c r="G116" s="19">
        <v>11250.06</v>
      </c>
      <c r="H116" s="35">
        <f t="shared" si="41"/>
        <v>-11250.06</v>
      </c>
      <c r="I116" s="21">
        <f t="shared" si="39"/>
        <v>2050</v>
      </c>
      <c r="J116" s="22">
        <f t="shared" si="39"/>
        <v>52081.37</v>
      </c>
      <c r="K116" s="35">
        <f t="shared" si="42"/>
        <v>-50031.37</v>
      </c>
    </row>
    <row r="117" spans="1:11" x14ac:dyDescent="0.2">
      <c r="A117" s="17" t="s">
        <v>202</v>
      </c>
      <c r="B117" s="17" t="s">
        <v>203</v>
      </c>
      <c r="C117" s="19">
        <v>0</v>
      </c>
      <c r="D117" s="19">
        <v>102669.15</v>
      </c>
      <c r="E117" s="35">
        <f t="shared" si="40"/>
        <v>-102669.15</v>
      </c>
      <c r="F117" s="19">
        <v>0</v>
      </c>
      <c r="G117" s="19">
        <v>0</v>
      </c>
      <c r="H117" s="35">
        <f t="shared" si="41"/>
        <v>0</v>
      </c>
      <c r="I117" s="21">
        <f t="shared" si="39"/>
        <v>0</v>
      </c>
      <c r="J117" s="22">
        <f t="shared" si="39"/>
        <v>102669.15</v>
      </c>
      <c r="K117" s="35">
        <f t="shared" si="42"/>
        <v>-102669.15</v>
      </c>
    </row>
    <row r="118" spans="1:11" x14ac:dyDescent="0.2">
      <c r="A118" s="14" t="s">
        <v>204</v>
      </c>
      <c r="B118" s="14" t="s">
        <v>205</v>
      </c>
      <c r="C118" s="16">
        <f>SUM(C119:C120)</f>
        <v>10095570</v>
      </c>
      <c r="D118" s="16">
        <f>SUM(D119:D120)</f>
        <v>1553243</v>
      </c>
      <c r="E118" s="31">
        <f>+C118-D118</f>
        <v>8542327</v>
      </c>
      <c r="F118" s="16">
        <f>SUM(F119:F120)</f>
        <v>0</v>
      </c>
      <c r="G118" s="16">
        <f>SUM(G119:G120)</f>
        <v>2596.92</v>
      </c>
      <c r="H118" s="31">
        <f>+F118-G118</f>
        <v>-2596.92</v>
      </c>
      <c r="I118" s="16">
        <f>SUM(I119:I120)</f>
        <v>10095570</v>
      </c>
      <c r="J118" s="16">
        <f>SUM(J119:J120)</f>
        <v>1550646.08</v>
      </c>
      <c r="K118" s="31">
        <f>+I118-J118</f>
        <v>8544923.9199999999</v>
      </c>
    </row>
    <row r="119" spans="1:11" x14ac:dyDescent="0.2">
      <c r="A119" s="17" t="s">
        <v>206</v>
      </c>
      <c r="B119" s="17" t="s">
        <v>207</v>
      </c>
      <c r="C119" s="19">
        <v>10095570</v>
      </c>
      <c r="D119" s="19">
        <v>965205.97</v>
      </c>
      <c r="E119" s="32">
        <f t="shared" ref="E119:E134" si="43">+C119-D119</f>
        <v>9130364.0299999993</v>
      </c>
      <c r="F119" s="19">
        <v>0</v>
      </c>
      <c r="G119" s="19">
        <v>0</v>
      </c>
      <c r="H119" s="32">
        <f t="shared" ref="H119:H134" si="44">+F119-G119</f>
        <v>0</v>
      </c>
      <c r="I119" s="21">
        <f t="shared" ref="I119:I120" si="45">+C119-F119</f>
        <v>10095570</v>
      </c>
      <c r="J119" s="22">
        <f>+D119-G119</f>
        <v>965205.97</v>
      </c>
      <c r="K119" s="32">
        <f t="shared" ref="K119:K134" si="46">+I119-J119</f>
        <v>9130364.0299999993</v>
      </c>
    </row>
    <row r="120" spans="1:11" x14ac:dyDescent="0.2">
      <c r="A120" s="17" t="s">
        <v>208</v>
      </c>
      <c r="B120" s="17" t="s">
        <v>209</v>
      </c>
      <c r="C120" s="19">
        <v>0</v>
      </c>
      <c r="D120" s="19">
        <v>588037.03</v>
      </c>
      <c r="E120" s="32">
        <f t="shared" si="43"/>
        <v>-588037.03</v>
      </c>
      <c r="F120" s="19">
        <v>0</v>
      </c>
      <c r="G120" s="19">
        <v>2596.92</v>
      </c>
      <c r="H120" s="32">
        <f t="shared" si="44"/>
        <v>-2596.92</v>
      </c>
      <c r="I120" s="21">
        <f t="shared" si="45"/>
        <v>0</v>
      </c>
      <c r="J120" s="22">
        <f>+D120-G120</f>
        <v>585440.11</v>
      </c>
      <c r="K120" s="32">
        <f t="shared" si="46"/>
        <v>-585440.11</v>
      </c>
    </row>
    <row r="121" spans="1:11" x14ac:dyDescent="0.2">
      <c r="A121" s="14" t="s">
        <v>210</v>
      </c>
      <c r="B121" s="14" t="s">
        <v>211</v>
      </c>
      <c r="C121" s="16">
        <f>SUM(C122:C123)</f>
        <v>140785.4</v>
      </c>
      <c r="D121" s="16">
        <f>SUM(D122:D123)</f>
        <v>134794.26999999999</v>
      </c>
      <c r="E121" s="31">
        <f t="shared" si="43"/>
        <v>5991.1300000000047</v>
      </c>
      <c r="F121" s="16">
        <f>SUM(F122:F123)</f>
        <v>31989.61</v>
      </c>
      <c r="G121" s="16">
        <f>SUM(G122:G123)</f>
        <v>54335.75</v>
      </c>
      <c r="H121" s="31">
        <f t="shared" si="44"/>
        <v>-22346.14</v>
      </c>
      <c r="I121" s="16">
        <f>SUM(I122:I123)</f>
        <v>108795.79</v>
      </c>
      <c r="J121" s="16">
        <f>SUM(J122:J123)</f>
        <v>80458.51999999999</v>
      </c>
      <c r="K121" s="31">
        <f t="shared" si="46"/>
        <v>28337.270000000004</v>
      </c>
    </row>
    <row r="122" spans="1:11" x14ac:dyDescent="0.2">
      <c r="A122" s="17" t="s">
        <v>212</v>
      </c>
      <c r="B122" s="17" t="s">
        <v>213</v>
      </c>
      <c r="C122" s="19">
        <v>140785.4</v>
      </c>
      <c r="D122" s="19">
        <v>134794.26999999999</v>
      </c>
      <c r="E122" s="32">
        <f t="shared" si="43"/>
        <v>5991.1300000000047</v>
      </c>
      <c r="F122" s="19">
        <v>31989.61</v>
      </c>
      <c r="G122" s="19">
        <v>54335.75</v>
      </c>
      <c r="H122" s="32">
        <f t="shared" si="44"/>
        <v>-22346.14</v>
      </c>
      <c r="I122" s="21">
        <f t="shared" ref="I122:J123" si="47">+C122-F122</f>
        <v>108795.79</v>
      </c>
      <c r="J122" s="22">
        <f t="shared" si="47"/>
        <v>80458.51999999999</v>
      </c>
      <c r="K122" s="32">
        <f t="shared" si="46"/>
        <v>28337.270000000004</v>
      </c>
    </row>
    <row r="123" spans="1:11" x14ac:dyDescent="0.2">
      <c r="A123" s="26">
        <v>61499</v>
      </c>
      <c r="B123" s="17" t="s">
        <v>214</v>
      </c>
      <c r="C123" s="19">
        <v>0</v>
      </c>
      <c r="D123" s="19">
        <v>0</v>
      </c>
      <c r="E123" s="32">
        <f t="shared" si="43"/>
        <v>0</v>
      </c>
      <c r="F123" s="19">
        <v>0</v>
      </c>
      <c r="G123" s="19">
        <v>0</v>
      </c>
      <c r="H123" s="32">
        <f t="shared" si="44"/>
        <v>0</v>
      </c>
      <c r="I123" s="21">
        <f t="shared" si="47"/>
        <v>0</v>
      </c>
      <c r="J123" s="22">
        <f t="shared" si="47"/>
        <v>0</v>
      </c>
      <c r="K123" s="32">
        <f t="shared" si="46"/>
        <v>0</v>
      </c>
    </row>
    <row r="124" spans="1:11" x14ac:dyDescent="0.2">
      <c r="A124" s="14" t="s">
        <v>215</v>
      </c>
      <c r="B124" s="14" t="s">
        <v>216</v>
      </c>
      <c r="C124" s="16">
        <f>SUM(C125:C126)</f>
        <v>0</v>
      </c>
      <c r="D124" s="16">
        <f>SUM(D125:D126)</f>
        <v>425057.1</v>
      </c>
      <c r="E124" s="31">
        <f t="shared" si="43"/>
        <v>-425057.1</v>
      </c>
      <c r="F124" s="16">
        <f>SUM(F125:F126)</f>
        <v>0</v>
      </c>
      <c r="G124" s="16">
        <f>SUM(G125:G126)</f>
        <v>0</v>
      </c>
      <c r="H124" s="31">
        <f t="shared" si="44"/>
        <v>0</v>
      </c>
      <c r="I124" s="16">
        <f>SUM(I125:I126)</f>
        <v>0</v>
      </c>
      <c r="J124" s="16">
        <f>SUM(J125:J126)</f>
        <v>425057.1</v>
      </c>
      <c r="K124" s="31">
        <f t="shared" si="46"/>
        <v>-425057.1</v>
      </c>
    </row>
    <row r="125" spans="1:11" x14ac:dyDescent="0.2">
      <c r="A125" s="17" t="s">
        <v>217</v>
      </c>
      <c r="B125" s="17" t="s">
        <v>218</v>
      </c>
      <c r="C125" s="19">
        <v>0</v>
      </c>
      <c r="D125" s="19">
        <v>127060</v>
      </c>
      <c r="E125" s="32">
        <f t="shared" si="43"/>
        <v>-127060</v>
      </c>
      <c r="F125" s="19">
        <v>0</v>
      </c>
      <c r="G125" s="19">
        <v>0</v>
      </c>
      <c r="H125" s="32">
        <f t="shared" si="44"/>
        <v>0</v>
      </c>
      <c r="I125" s="21">
        <f t="shared" ref="I125:J126" si="48">+C125-F125</f>
        <v>0</v>
      </c>
      <c r="J125" s="22">
        <f t="shared" si="48"/>
        <v>127060</v>
      </c>
      <c r="K125" s="32">
        <f t="shared" si="46"/>
        <v>-127060</v>
      </c>
    </row>
    <row r="126" spans="1:11" x14ac:dyDescent="0.2">
      <c r="A126" s="26">
        <v>61599</v>
      </c>
      <c r="B126" s="17" t="s">
        <v>219</v>
      </c>
      <c r="C126" s="19">
        <v>0</v>
      </c>
      <c r="D126" s="19">
        <v>297997.09999999998</v>
      </c>
      <c r="E126" s="32">
        <f t="shared" si="43"/>
        <v>-297997.09999999998</v>
      </c>
      <c r="F126" s="19">
        <v>0</v>
      </c>
      <c r="G126" s="19">
        <v>0</v>
      </c>
      <c r="H126" s="32">
        <f t="shared" si="44"/>
        <v>0</v>
      </c>
      <c r="I126" s="21">
        <f t="shared" si="48"/>
        <v>0</v>
      </c>
      <c r="J126" s="22">
        <f t="shared" si="48"/>
        <v>297997.09999999998</v>
      </c>
      <c r="K126" s="32">
        <f t="shared" si="46"/>
        <v>-297997.09999999998</v>
      </c>
    </row>
    <row r="127" spans="1:11" x14ac:dyDescent="0.2">
      <c r="A127" s="14" t="s">
        <v>220</v>
      </c>
      <c r="B127" s="14" t="s">
        <v>221</v>
      </c>
      <c r="C127" s="16">
        <f>SUM(C128:C132)</f>
        <v>74029950</v>
      </c>
      <c r="D127" s="16">
        <f>SUM(D128:D132)</f>
        <v>62147411.520000003</v>
      </c>
      <c r="E127" s="31">
        <f t="shared" si="43"/>
        <v>11882538.479999997</v>
      </c>
      <c r="F127" s="16">
        <f>SUM(F128:F132)</f>
        <v>16751.689999999999</v>
      </c>
      <c r="G127" s="16">
        <f>SUM(G128:G132)</f>
        <v>1998328.1700000002</v>
      </c>
      <c r="H127" s="31">
        <f t="shared" si="44"/>
        <v>-1981576.4800000002</v>
      </c>
      <c r="I127" s="16">
        <f>SUM(I128:I132)</f>
        <v>74013198.310000002</v>
      </c>
      <c r="J127" s="16">
        <f>SUM(J128:J132)</f>
        <v>60149083.350000001</v>
      </c>
      <c r="K127" s="31">
        <f t="shared" si="46"/>
        <v>13864114.960000001</v>
      </c>
    </row>
    <row r="128" spans="1:11" x14ac:dyDescent="0.2">
      <c r="A128" s="17" t="s">
        <v>222</v>
      </c>
      <c r="B128" s="17" t="s">
        <v>223</v>
      </c>
      <c r="C128" s="19">
        <v>47844375</v>
      </c>
      <c r="D128" s="19">
        <v>45662503.789999999</v>
      </c>
      <c r="E128" s="32">
        <f t="shared" si="43"/>
        <v>2181871.2100000009</v>
      </c>
      <c r="F128" s="19">
        <v>0</v>
      </c>
      <c r="G128" s="19">
        <v>0</v>
      </c>
      <c r="H128" s="32">
        <f t="shared" si="44"/>
        <v>0</v>
      </c>
      <c r="I128" s="21">
        <f t="shared" ref="I128:J132" si="49">+C128-F128</f>
        <v>47844375</v>
      </c>
      <c r="J128" s="22">
        <f t="shared" si="49"/>
        <v>45662503.789999999</v>
      </c>
      <c r="K128" s="32">
        <f t="shared" si="46"/>
        <v>2181871.2100000009</v>
      </c>
    </row>
    <row r="129" spans="1:11" x14ac:dyDescent="0.2">
      <c r="A129" s="17" t="s">
        <v>224</v>
      </c>
      <c r="B129" s="17" t="s">
        <v>225</v>
      </c>
      <c r="C129" s="19">
        <v>1100897.52</v>
      </c>
      <c r="D129" s="19">
        <v>4132887.05</v>
      </c>
      <c r="E129" s="32">
        <f t="shared" si="43"/>
        <v>-3031989.53</v>
      </c>
      <c r="F129" s="19">
        <v>0</v>
      </c>
      <c r="G129" s="19">
        <v>1921915.31</v>
      </c>
      <c r="H129" s="32">
        <f t="shared" si="44"/>
        <v>-1921915.31</v>
      </c>
      <c r="I129" s="21">
        <f t="shared" si="49"/>
        <v>1100897.52</v>
      </c>
      <c r="J129" s="22">
        <f t="shared" si="49"/>
        <v>2210971.7399999998</v>
      </c>
      <c r="K129" s="32">
        <f t="shared" si="46"/>
        <v>-1110074.2199999997</v>
      </c>
    </row>
    <row r="130" spans="1:11" x14ac:dyDescent="0.2">
      <c r="A130" s="26">
        <v>61606</v>
      </c>
      <c r="B130" s="17" t="s">
        <v>226</v>
      </c>
      <c r="C130" s="19">
        <v>0</v>
      </c>
      <c r="D130" s="19">
        <v>20678.59</v>
      </c>
      <c r="E130" s="32">
        <f t="shared" si="43"/>
        <v>-20678.59</v>
      </c>
      <c r="F130" s="19">
        <v>0</v>
      </c>
      <c r="G130" s="19">
        <v>20678.59</v>
      </c>
      <c r="H130" s="32">
        <f t="shared" si="44"/>
        <v>-20678.59</v>
      </c>
      <c r="I130" s="21">
        <f t="shared" si="49"/>
        <v>0</v>
      </c>
      <c r="J130" s="22">
        <f t="shared" si="49"/>
        <v>0</v>
      </c>
      <c r="K130" s="32">
        <f t="shared" si="46"/>
        <v>0</v>
      </c>
    </row>
    <row r="131" spans="1:11" x14ac:dyDescent="0.2">
      <c r="A131" s="17" t="s">
        <v>227</v>
      </c>
      <c r="B131" s="17" t="s">
        <v>228</v>
      </c>
      <c r="C131" s="19">
        <v>5637120</v>
      </c>
      <c r="D131" s="19">
        <v>6063064.1699999999</v>
      </c>
      <c r="E131" s="32">
        <f t="shared" si="43"/>
        <v>-425944.16999999993</v>
      </c>
      <c r="F131" s="19">
        <v>0</v>
      </c>
      <c r="G131" s="19">
        <v>30945.58</v>
      </c>
      <c r="H131" s="32">
        <f t="shared" si="44"/>
        <v>-30945.58</v>
      </c>
      <c r="I131" s="21">
        <f t="shared" si="49"/>
        <v>5637120</v>
      </c>
      <c r="J131" s="22">
        <f t="shared" si="49"/>
        <v>6032118.5899999999</v>
      </c>
      <c r="K131" s="32">
        <f t="shared" si="46"/>
        <v>-394998.58999999985</v>
      </c>
    </row>
    <row r="132" spans="1:11" x14ac:dyDescent="0.2">
      <c r="A132" s="26">
        <v>61699</v>
      </c>
      <c r="B132" s="17" t="s">
        <v>229</v>
      </c>
      <c r="C132" s="19">
        <v>19447557.48</v>
      </c>
      <c r="D132" s="19">
        <v>6268277.9199999999</v>
      </c>
      <c r="E132" s="32">
        <f t="shared" si="43"/>
        <v>13179279.560000001</v>
      </c>
      <c r="F132" s="19">
        <v>16751.689999999999</v>
      </c>
      <c r="G132" s="19">
        <v>24788.69</v>
      </c>
      <c r="H132" s="32">
        <f t="shared" si="44"/>
        <v>-8037</v>
      </c>
      <c r="I132" s="21">
        <f t="shared" si="49"/>
        <v>19430805.789999999</v>
      </c>
      <c r="J132" s="22">
        <f t="shared" si="49"/>
        <v>6243489.2299999995</v>
      </c>
      <c r="K132" s="32">
        <f t="shared" si="46"/>
        <v>13187316.559999999</v>
      </c>
    </row>
    <row r="133" spans="1:11" x14ac:dyDescent="0.2">
      <c r="A133" s="14" t="s">
        <v>230</v>
      </c>
      <c r="B133" s="14" t="s">
        <v>141</v>
      </c>
      <c r="C133" s="16">
        <f>+C134</f>
        <v>60431.98</v>
      </c>
      <c r="D133" s="16">
        <f>+D134</f>
        <v>503277.82</v>
      </c>
      <c r="E133" s="31">
        <f t="shared" si="43"/>
        <v>-442845.84</v>
      </c>
      <c r="F133" s="16">
        <f>+F134</f>
        <v>1489.79</v>
      </c>
      <c r="G133" s="16">
        <f>+G134</f>
        <v>3252.99</v>
      </c>
      <c r="H133" s="31">
        <f t="shared" si="44"/>
        <v>-1763.1999999999998</v>
      </c>
      <c r="I133" s="39">
        <f>+I134</f>
        <v>58942.19</v>
      </c>
      <c r="J133" s="39">
        <f>+J134</f>
        <v>500024.83</v>
      </c>
      <c r="K133" s="31">
        <f t="shared" si="46"/>
        <v>-441082.64</v>
      </c>
    </row>
    <row r="134" spans="1:11" x14ac:dyDescent="0.2">
      <c r="A134" s="17" t="s">
        <v>231</v>
      </c>
      <c r="B134" s="17" t="s">
        <v>141</v>
      </c>
      <c r="C134" s="19">
        <v>60431.98</v>
      </c>
      <c r="D134" s="19">
        <v>503277.82</v>
      </c>
      <c r="E134" s="32">
        <f t="shared" si="43"/>
        <v>-442845.84</v>
      </c>
      <c r="F134" s="19">
        <v>1489.79</v>
      </c>
      <c r="G134" s="19">
        <v>3252.99</v>
      </c>
      <c r="H134" s="32">
        <f t="shared" si="44"/>
        <v>-1763.1999999999998</v>
      </c>
      <c r="I134" s="21">
        <f>+C134-F134</f>
        <v>58942.19</v>
      </c>
      <c r="J134" s="22">
        <f>+D134-G134</f>
        <v>500024.83</v>
      </c>
      <c r="K134" s="32">
        <f t="shared" si="46"/>
        <v>-441082.64</v>
      </c>
    </row>
    <row r="135" spans="1:11" x14ac:dyDescent="0.2">
      <c r="A135" s="9" t="s">
        <v>232</v>
      </c>
      <c r="B135" s="9" t="s">
        <v>233</v>
      </c>
      <c r="C135" s="11">
        <f>C136+C145+C148</f>
        <v>5277830</v>
      </c>
      <c r="D135" s="11">
        <f>D136+D145+D148</f>
        <v>4464865</v>
      </c>
      <c r="E135" s="12">
        <f t="shared" si="28"/>
        <v>812965</v>
      </c>
      <c r="F135" s="11">
        <f>F136+F145+F148</f>
        <v>1500000</v>
      </c>
      <c r="G135" s="11">
        <f>G136+G145+G148</f>
        <v>449178</v>
      </c>
      <c r="H135" s="13">
        <f t="shared" ref="H135:H150" si="50">F135-G135</f>
        <v>1050822</v>
      </c>
      <c r="I135" s="11">
        <f>I136+I145+I148</f>
        <v>3777830</v>
      </c>
      <c r="J135" s="11">
        <f>J136+J145+J148</f>
        <v>4015687</v>
      </c>
      <c r="K135" s="13">
        <f t="shared" ref="K135" si="51">I135-J135</f>
        <v>-237857</v>
      </c>
    </row>
    <row r="136" spans="1:11" x14ac:dyDescent="0.2">
      <c r="A136" s="14" t="s">
        <v>234</v>
      </c>
      <c r="B136" s="14" t="s">
        <v>235</v>
      </c>
      <c r="C136" s="16">
        <f>SUM(C137:C144)</f>
        <v>5248305</v>
      </c>
      <c r="D136" s="16">
        <f>SUM(D137:D144)</f>
        <v>4442265</v>
      </c>
      <c r="E136" s="31">
        <f>+C136-D136</f>
        <v>806040</v>
      </c>
      <c r="F136" s="16">
        <f>SUM(F137:F144)</f>
        <v>1500000</v>
      </c>
      <c r="G136" s="16">
        <f>SUM(G137:G144)</f>
        <v>449178</v>
      </c>
      <c r="H136" s="31">
        <f>+F136-G136</f>
        <v>1050822</v>
      </c>
      <c r="I136" s="16">
        <f>SUM(I137:I144)</f>
        <v>3748305</v>
      </c>
      <c r="J136" s="16">
        <f>SUM(J137:J144)</f>
        <v>3993087</v>
      </c>
      <c r="K136" s="31">
        <f>+I136-J136</f>
        <v>-244782</v>
      </c>
    </row>
    <row r="137" spans="1:11" x14ac:dyDescent="0.2">
      <c r="A137" s="17" t="s">
        <v>236</v>
      </c>
      <c r="B137" s="17" t="s">
        <v>235</v>
      </c>
      <c r="C137" s="19">
        <v>0</v>
      </c>
      <c r="D137" s="19">
        <v>600000</v>
      </c>
      <c r="E137" s="32">
        <f>+C137-D137</f>
        <v>-600000</v>
      </c>
      <c r="F137" s="19">
        <v>0</v>
      </c>
      <c r="G137" s="19">
        <v>0</v>
      </c>
      <c r="H137" s="32">
        <f>+F137-G137</f>
        <v>0</v>
      </c>
      <c r="I137" s="21">
        <f t="shared" ref="I137:J144" si="52">+C137-F137</f>
        <v>0</v>
      </c>
      <c r="J137" s="22">
        <f t="shared" si="52"/>
        <v>600000</v>
      </c>
      <c r="K137" s="32">
        <f>+I137-J137</f>
        <v>-600000</v>
      </c>
    </row>
    <row r="138" spans="1:11" x14ac:dyDescent="0.2">
      <c r="A138" s="26">
        <v>6223101</v>
      </c>
      <c r="B138" s="17" t="s">
        <v>237</v>
      </c>
      <c r="C138" s="19">
        <v>0</v>
      </c>
      <c r="D138" s="19">
        <v>0</v>
      </c>
      <c r="E138" s="32">
        <f t="shared" ref="E138:E144" si="53">+C138-D138</f>
        <v>0</v>
      </c>
      <c r="F138" s="19">
        <v>0</v>
      </c>
      <c r="G138" s="19">
        <v>0</v>
      </c>
      <c r="H138" s="32">
        <f t="shared" ref="H138:H144" si="54">+F138-G138</f>
        <v>0</v>
      </c>
      <c r="I138" s="21">
        <f t="shared" si="52"/>
        <v>0</v>
      </c>
      <c r="J138" s="22">
        <f t="shared" si="52"/>
        <v>0</v>
      </c>
      <c r="K138" s="32">
        <f t="shared" ref="K138:K144" si="55">+I138-J138</f>
        <v>0</v>
      </c>
    </row>
    <row r="139" spans="1:11" x14ac:dyDescent="0.2">
      <c r="A139" s="26">
        <v>6224300</v>
      </c>
      <c r="B139" s="17" t="s">
        <v>238</v>
      </c>
      <c r="C139" s="19">
        <v>0</v>
      </c>
      <c r="D139" s="19">
        <v>350960</v>
      </c>
      <c r="E139" s="32">
        <f t="shared" si="53"/>
        <v>-350960</v>
      </c>
      <c r="F139" s="19">
        <v>0</v>
      </c>
      <c r="G139" s="19">
        <v>0</v>
      </c>
      <c r="H139" s="32">
        <f t="shared" si="54"/>
        <v>0</v>
      </c>
      <c r="I139" s="21">
        <f t="shared" si="52"/>
        <v>0</v>
      </c>
      <c r="J139" s="22">
        <f t="shared" si="52"/>
        <v>350960</v>
      </c>
      <c r="K139" s="32">
        <f t="shared" si="55"/>
        <v>-350960</v>
      </c>
    </row>
    <row r="140" spans="1:11" x14ac:dyDescent="0.2">
      <c r="A140" s="17" t="s">
        <v>239</v>
      </c>
      <c r="B140" s="17" t="s">
        <v>240</v>
      </c>
      <c r="C140" s="19">
        <v>0</v>
      </c>
      <c r="D140" s="19">
        <v>977440</v>
      </c>
      <c r="E140" s="32">
        <f t="shared" si="53"/>
        <v>-977440</v>
      </c>
      <c r="F140" s="19">
        <v>0</v>
      </c>
      <c r="G140" s="19">
        <v>449178</v>
      </c>
      <c r="H140" s="32">
        <f t="shared" si="54"/>
        <v>-449178</v>
      </c>
      <c r="I140" s="21">
        <f t="shared" si="52"/>
        <v>0</v>
      </c>
      <c r="J140" s="22">
        <f t="shared" si="52"/>
        <v>528262</v>
      </c>
      <c r="K140" s="32">
        <f t="shared" si="55"/>
        <v>-528262</v>
      </c>
    </row>
    <row r="141" spans="1:11" x14ac:dyDescent="0.2">
      <c r="A141" s="17">
        <v>6224302</v>
      </c>
      <c r="B141" s="17" t="s">
        <v>241</v>
      </c>
      <c r="C141" s="19">
        <v>0</v>
      </c>
      <c r="D141" s="19">
        <v>380000</v>
      </c>
      <c r="E141" s="32">
        <f t="shared" si="53"/>
        <v>-380000</v>
      </c>
      <c r="F141" s="19"/>
      <c r="G141" s="19">
        <v>0</v>
      </c>
      <c r="H141" s="32"/>
      <c r="I141" s="21"/>
      <c r="J141" s="22">
        <f t="shared" si="52"/>
        <v>380000</v>
      </c>
      <c r="K141" s="32"/>
    </row>
    <row r="142" spans="1:11" x14ac:dyDescent="0.2">
      <c r="A142" s="26">
        <v>6224305</v>
      </c>
      <c r="B142" s="17" t="s">
        <v>173</v>
      </c>
      <c r="C142" s="19">
        <v>5198305</v>
      </c>
      <c r="D142" s="19">
        <v>1565040</v>
      </c>
      <c r="E142" s="32">
        <f t="shared" si="53"/>
        <v>3633265</v>
      </c>
      <c r="F142" s="19">
        <v>1500000</v>
      </c>
      <c r="G142" s="19">
        <v>0</v>
      </c>
      <c r="H142" s="32">
        <f t="shared" si="54"/>
        <v>1500000</v>
      </c>
      <c r="I142" s="21">
        <f t="shared" si="52"/>
        <v>3698305</v>
      </c>
      <c r="J142" s="22">
        <f t="shared" si="52"/>
        <v>1565040</v>
      </c>
      <c r="K142" s="32">
        <f t="shared" si="55"/>
        <v>2133265</v>
      </c>
    </row>
    <row r="143" spans="1:11" x14ac:dyDescent="0.2">
      <c r="A143" s="26">
        <v>6224306</v>
      </c>
      <c r="B143" s="17" t="s">
        <v>242</v>
      </c>
      <c r="C143" s="19">
        <v>0</v>
      </c>
      <c r="D143" s="19">
        <v>222680</v>
      </c>
      <c r="E143" s="32">
        <f t="shared" si="53"/>
        <v>-222680</v>
      </c>
      <c r="F143" s="19">
        <v>0</v>
      </c>
      <c r="G143" s="19">
        <v>0</v>
      </c>
      <c r="H143" s="32">
        <f t="shared" si="54"/>
        <v>0</v>
      </c>
      <c r="I143" s="21">
        <f t="shared" si="52"/>
        <v>0</v>
      </c>
      <c r="J143" s="22">
        <f t="shared" si="52"/>
        <v>222680</v>
      </c>
      <c r="K143" s="32">
        <f t="shared" si="55"/>
        <v>-222680</v>
      </c>
    </row>
    <row r="144" spans="1:11" x14ac:dyDescent="0.2">
      <c r="A144" s="26">
        <v>6224352</v>
      </c>
      <c r="B144" s="17" t="s">
        <v>243</v>
      </c>
      <c r="C144" s="33">
        <v>50000</v>
      </c>
      <c r="D144" s="19">
        <v>346145</v>
      </c>
      <c r="E144" s="32">
        <f t="shared" si="53"/>
        <v>-296145</v>
      </c>
      <c r="F144" s="19">
        <v>0</v>
      </c>
      <c r="G144" s="19">
        <v>0</v>
      </c>
      <c r="H144" s="32">
        <f t="shared" si="54"/>
        <v>0</v>
      </c>
      <c r="I144" s="21">
        <f t="shared" si="52"/>
        <v>50000</v>
      </c>
      <c r="J144" s="22">
        <f t="shared" si="52"/>
        <v>346145</v>
      </c>
      <c r="K144" s="32">
        <f t="shared" si="55"/>
        <v>-296145</v>
      </c>
    </row>
    <row r="145" spans="1:11" x14ac:dyDescent="0.2">
      <c r="A145" s="14" t="s">
        <v>244</v>
      </c>
      <c r="B145" s="14" t="s">
        <v>245</v>
      </c>
      <c r="C145" s="31">
        <f>SUM(C146:C147)</f>
        <v>28250</v>
      </c>
      <c r="D145" s="31">
        <f>SUM(D146:D147)</f>
        <v>22600</v>
      </c>
      <c r="E145" s="31">
        <f>+C145-D145</f>
        <v>5650</v>
      </c>
      <c r="F145" s="31">
        <f>SUM(F146:F147)</f>
        <v>0</v>
      </c>
      <c r="G145" s="31">
        <f>SUM(G146:G147)</f>
        <v>0</v>
      </c>
      <c r="H145" s="31">
        <f>+F145-G145</f>
        <v>0</v>
      </c>
      <c r="I145" s="31">
        <f>SUM(I146:I147)</f>
        <v>28250</v>
      </c>
      <c r="J145" s="31">
        <f>SUM(J146:J147)</f>
        <v>22600</v>
      </c>
      <c r="K145" s="31">
        <f>+I145-J145</f>
        <v>5650</v>
      </c>
    </row>
    <row r="146" spans="1:11" s="1" customFormat="1" x14ac:dyDescent="0.2">
      <c r="A146" s="17" t="s">
        <v>246</v>
      </c>
      <c r="B146" s="17" t="s">
        <v>182</v>
      </c>
      <c r="C146" s="38">
        <v>0</v>
      </c>
      <c r="D146" s="38">
        <v>0</v>
      </c>
      <c r="E146" s="35">
        <f>+C146-D146</f>
        <v>0</v>
      </c>
      <c r="F146" s="38">
        <v>0</v>
      </c>
      <c r="G146" s="38">
        <v>0</v>
      </c>
      <c r="H146" s="35">
        <f>+F146-G146</f>
        <v>0</v>
      </c>
      <c r="I146" s="21">
        <f t="shared" ref="I146:J147" si="56">+C146-F146</f>
        <v>0</v>
      </c>
      <c r="J146" s="22">
        <f t="shared" si="56"/>
        <v>0</v>
      </c>
      <c r="K146" s="35">
        <f>+I146-J146</f>
        <v>0</v>
      </c>
    </row>
    <row r="147" spans="1:11" x14ac:dyDescent="0.2">
      <c r="A147" s="26">
        <v>62304</v>
      </c>
      <c r="B147" s="17" t="s">
        <v>247</v>
      </c>
      <c r="C147" s="19">
        <v>28250</v>
      </c>
      <c r="D147" s="19">
        <v>22600</v>
      </c>
      <c r="E147" s="35">
        <f>+C147-D147</f>
        <v>5650</v>
      </c>
      <c r="F147" s="19"/>
      <c r="G147" s="19">
        <v>0</v>
      </c>
      <c r="H147" s="35">
        <f>+F147-G147</f>
        <v>0</v>
      </c>
      <c r="I147" s="21">
        <f t="shared" si="56"/>
        <v>28250</v>
      </c>
      <c r="J147" s="22">
        <f t="shared" si="56"/>
        <v>22600</v>
      </c>
      <c r="K147" s="35">
        <f>+I147-J147</f>
        <v>5650</v>
      </c>
    </row>
    <row r="148" spans="1:11" x14ac:dyDescent="0.2">
      <c r="A148" s="14" t="s">
        <v>248</v>
      </c>
      <c r="B148" s="14" t="s">
        <v>249</v>
      </c>
      <c r="C148" s="16">
        <f>+C149</f>
        <v>1275</v>
      </c>
      <c r="D148" s="16">
        <f>+D149</f>
        <v>0</v>
      </c>
      <c r="E148" s="31">
        <f>+C148-D148</f>
        <v>1275</v>
      </c>
      <c r="F148" s="31">
        <f>+F149</f>
        <v>0</v>
      </c>
      <c r="G148" s="16">
        <f>+G149</f>
        <v>0</v>
      </c>
      <c r="H148" s="39">
        <f>+F148-G148</f>
        <v>0</v>
      </c>
      <c r="I148" s="31">
        <f>+I149</f>
        <v>1275</v>
      </c>
      <c r="J148" s="16">
        <f>+J149</f>
        <v>0</v>
      </c>
      <c r="K148" s="39">
        <f>+I148-J148</f>
        <v>1275</v>
      </c>
    </row>
    <row r="149" spans="1:11" x14ac:dyDescent="0.2">
      <c r="A149" s="17" t="s">
        <v>250</v>
      </c>
      <c r="B149" s="17" t="s">
        <v>251</v>
      </c>
      <c r="C149" s="19">
        <v>1275</v>
      </c>
      <c r="D149" s="19">
        <v>0</v>
      </c>
      <c r="E149" s="32">
        <f>+C149-D149</f>
        <v>1275</v>
      </c>
      <c r="F149" s="19">
        <v>0</v>
      </c>
      <c r="G149" s="19">
        <v>0</v>
      </c>
      <c r="H149" s="34">
        <f>+F149-G149</f>
        <v>0</v>
      </c>
      <c r="I149" s="21">
        <f>+C149-F149</f>
        <v>1275</v>
      </c>
      <c r="J149" s="22">
        <f>+D149-G149</f>
        <v>0</v>
      </c>
      <c r="K149" s="34">
        <f>+I149-J149</f>
        <v>1275</v>
      </c>
    </row>
    <row r="150" spans="1:11" x14ac:dyDescent="0.2">
      <c r="A150" s="9" t="s">
        <v>252</v>
      </c>
      <c r="B150" s="9" t="s">
        <v>253</v>
      </c>
      <c r="C150" s="11">
        <f>C151+C153</f>
        <v>0</v>
      </c>
      <c r="D150" s="11">
        <f>D151+D153</f>
        <v>0</v>
      </c>
      <c r="E150" s="12">
        <f t="shared" ref="E150:E155" si="57">C150-D150</f>
        <v>0</v>
      </c>
      <c r="F150" s="11">
        <v>0</v>
      </c>
      <c r="G150" s="11">
        <v>0</v>
      </c>
      <c r="H150" s="40">
        <f t="shared" si="50"/>
        <v>0</v>
      </c>
      <c r="I150" s="13">
        <f>I151+I153</f>
        <v>0</v>
      </c>
      <c r="J150" s="11">
        <f>J151+J153</f>
        <v>0</v>
      </c>
      <c r="K150" s="13">
        <f t="shared" ref="K150:K161" si="58">I150-J150</f>
        <v>0</v>
      </c>
    </row>
    <row r="151" spans="1:11" x14ac:dyDescent="0.2">
      <c r="A151" s="14" t="s">
        <v>254</v>
      </c>
      <c r="B151" s="14" t="s">
        <v>255</v>
      </c>
      <c r="C151" s="31">
        <f>+C152</f>
        <v>0</v>
      </c>
      <c r="D151" s="31">
        <f>+D152</f>
        <v>0</v>
      </c>
      <c r="E151" s="31">
        <f>+C151-D151</f>
        <v>0</v>
      </c>
      <c r="F151" s="31">
        <f>+F152</f>
        <v>0</v>
      </c>
      <c r="G151" s="31">
        <f>+G152</f>
        <v>0</v>
      </c>
      <c r="H151" s="31">
        <f>+F151-G151</f>
        <v>0</v>
      </c>
      <c r="I151" s="31">
        <f>+I152</f>
        <v>0</v>
      </c>
      <c r="J151" s="31">
        <f>+J152</f>
        <v>0</v>
      </c>
      <c r="K151" s="31">
        <f>+I151-J151</f>
        <v>0</v>
      </c>
    </row>
    <row r="152" spans="1:11" x14ac:dyDescent="0.2">
      <c r="A152" s="17" t="s">
        <v>256</v>
      </c>
      <c r="B152" s="17" t="s">
        <v>255</v>
      </c>
      <c r="C152" s="19">
        <v>0</v>
      </c>
      <c r="D152" s="19">
        <v>0</v>
      </c>
      <c r="E152" s="32">
        <f>+C152-D152</f>
        <v>0</v>
      </c>
      <c r="F152" s="19">
        <v>0</v>
      </c>
      <c r="G152" s="19">
        <v>0</v>
      </c>
      <c r="H152" s="32">
        <f>+F152-G152</f>
        <v>0</v>
      </c>
      <c r="I152" s="21">
        <f>+C152-F152</f>
        <v>0</v>
      </c>
      <c r="J152" s="22">
        <f>+D152-G152</f>
        <v>0</v>
      </c>
      <c r="K152" s="32">
        <f>+I152-J152</f>
        <v>0</v>
      </c>
    </row>
    <row r="153" spans="1:11" x14ac:dyDescent="0.2">
      <c r="A153" s="14" t="s">
        <v>257</v>
      </c>
      <c r="B153" s="14" t="s">
        <v>258</v>
      </c>
      <c r="C153" s="31">
        <f>+C154</f>
        <v>0</v>
      </c>
      <c r="D153" s="31">
        <f>+D154</f>
        <v>0</v>
      </c>
      <c r="E153" s="31">
        <f>+C153-D153</f>
        <v>0</v>
      </c>
      <c r="F153" s="31">
        <f>+F154</f>
        <v>0</v>
      </c>
      <c r="G153" s="31">
        <f>+G154</f>
        <v>0</v>
      </c>
      <c r="H153" s="31">
        <f>+F153-G153</f>
        <v>0</v>
      </c>
      <c r="I153" s="31">
        <f>+I154</f>
        <v>0</v>
      </c>
      <c r="J153" s="31">
        <f>+J154</f>
        <v>0</v>
      </c>
      <c r="K153" s="31">
        <f>+I153-J153</f>
        <v>0</v>
      </c>
    </row>
    <row r="154" spans="1:11" x14ac:dyDescent="0.2">
      <c r="A154" s="17" t="s">
        <v>259</v>
      </c>
      <c r="B154" s="17" t="s">
        <v>258</v>
      </c>
      <c r="C154" s="19">
        <v>0</v>
      </c>
      <c r="D154" s="19">
        <v>0</v>
      </c>
      <c r="E154" s="32">
        <f>+C154-D154</f>
        <v>0</v>
      </c>
      <c r="F154" s="19">
        <v>0</v>
      </c>
      <c r="G154" s="19">
        <v>0</v>
      </c>
      <c r="H154" s="32">
        <f>+F154-G154</f>
        <v>0</v>
      </c>
      <c r="I154" s="21">
        <f>+C154-F154</f>
        <v>0</v>
      </c>
      <c r="J154" s="22">
        <f>+D154-G154</f>
        <v>0</v>
      </c>
      <c r="K154" s="32">
        <f>+I154-J154</f>
        <v>0</v>
      </c>
    </row>
    <row r="155" spans="1:11" x14ac:dyDescent="0.2">
      <c r="A155" s="9" t="s">
        <v>260</v>
      </c>
      <c r="B155" s="9" t="s">
        <v>261</v>
      </c>
      <c r="C155" s="11">
        <f>C156</f>
        <v>128433315</v>
      </c>
      <c r="D155" s="11">
        <f>D156</f>
        <v>133726689</v>
      </c>
      <c r="E155" s="12">
        <f t="shared" si="57"/>
        <v>-5293374</v>
      </c>
      <c r="F155" s="12">
        <f>F156</f>
        <v>35222405.859999999</v>
      </c>
      <c r="G155" s="11">
        <f>G156</f>
        <v>33221230.890000001</v>
      </c>
      <c r="H155" s="13">
        <f t="shared" ref="H155:H161" si="59">F155-G155</f>
        <v>2001174.9699999988</v>
      </c>
      <c r="I155" s="11">
        <f>I156</f>
        <v>93210909.140000015</v>
      </c>
      <c r="J155" s="11">
        <f>J156</f>
        <v>100505458.11</v>
      </c>
      <c r="K155" s="13">
        <f t="shared" si="58"/>
        <v>-7294548.9699999839</v>
      </c>
    </row>
    <row r="156" spans="1:11" x14ac:dyDescent="0.2">
      <c r="A156" s="14" t="s">
        <v>262</v>
      </c>
      <c r="B156" s="14" t="s">
        <v>263</v>
      </c>
      <c r="C156" s="31">
        <f>SUM(C157:C158)</f>
        <v>128433315</v>
      </c>
      <c r="D156" s="31">
        <f>SUM(D157:D158)</f>
        <v>133726689</v>
      </c>
      <c r="E156" s="31">
        <f>+C156-D156</f>
        <v>-5293374</v>
      </c>
      <c r="F156" s="31">
        <f>SUM(F157:F158)</f>
        <v>35222405.859999999</v>
      </c>
      <c r="G156" s="31">
        <f>SUM(G157:G158)</f>
        <v>33221230.890000001</v>
      </c>
      <c r="H156" s="31">
        <f>+F156-G156</f>
        <v>2001174.9699999988</v>
      </c>
      <c r="I156" s="31">
        <f>SUM(I157:I158)</f>
        <v>93210909.140000015</v>
      </c>
      <c r="J156" s="31">
        <f>SUM(J157:J158)</f>
        <v>100505458.11</v>
      </c>
      <c r="K156" s="31">
        <f>+I156-J156</f>
        <v>-7294548.9699999839</v>
      </c>
    </row>
    <row r="157" spans="1:11" x14ac:dyDescent="0.2">
      <c r="A157" s="17" t="s">
        <v>264</v>
      </c>
      <c r="B157" s="17" t="s">
        <v>265</v>
      </c>
      <c r="C157" s="19">
        <v>85622210</v>
      </c>
      <c r="D157" s="19">
        <v>88999127</v>
      </c>
      <c r="E157" s="35">
        <f>+C157-D157</f>
        <v>-3376917</v>
      </c>
      <c r="F157" s="19">
        <v>23447177.239999998</v>
      </c>
      <c r="G157" s="19">
        <v>22100801.199999999</v>
      </c>
      <c r="H157" s="35">
        <f>+F157-G157</f>
        <v>1346376.0399999991</v>
      </c>
      <c r="I157" s="21">
        <f t="shared" ref="I157:J158" si="60">+C157-F157</f>
        <v>62175032.760000005</v>
      </c>
      <c r="J157" s="22">
        <f t="shared" si="60"/>
        <v>66898325.799999997</v>
      </c>
      <c r="K157" s="35">
        <f>+I157-J157</f>
        <v>-4723293.0399999917</v>
      </c>
    </row>
    <row r="158" spans="1:11" x14ac:dyDescent="0.2">
      <c r="A158" s="17" t="s">
        <v>266</v>
      </c>
      <c r="B158" s="41" t="s">
        <v>267</v>
      </c>
      <c r="C158" s="19">
        <v>42811105</v>
      </c>
      <c r="D158" s="19">
        <v>44727562</v>
      </c>
      <c r="E158" s="35">
        <f>+C158-D158</f>
        <v>-1916457</v>
      </c>
      <c r="F158" s="19">
        <v>11775228.619999999</v>
      </c>
      <c r="G158" s="19">
        <v>11120429.689999999</v>
      </c>
      <c r="H158" s="35">
        <f>+F158-G158</f>
        <v>654798.9299999997</v>
      </c>
      <c r="I158" s="21">
        <f>+C158-F158</f>
        <v>31035876.380000003</v>
      </c>
      <c r="J158" s="22">
        <f t="shared" si="60"/>
        <v>33607132.310000002</v>
      </c>
      <c r="K158" s="35">
        <f>+I158-J158</f>
        <v>-2571255.9299999997</v>
      </c>
    </row>
    <row r="159" spans="1:11" x14ac:dyDescent="0.2">
      <c r="A159" s="49" t="s">
        <v>268</v>
      </c>
      <c r="B159" s="50"/>
      <c r="C159" s="13">
        <f>C9+C30+C83+C98+C107+C135+C150+C155</f>
        <v>321160526</v>
      </c>
      <c r="D159" s="13">
        <f>D9+D30+D83+D98+D107+D135+D150+D155</f>
        <v>335626186</v>
      </c>
      <c r="E159" s="12">
        <f>+C159-D159</f>
        <v>-14465660</v>
      </c>
      <c r="F159" s="13">
        <f>F9+F30+F83+F98+F107+F135+F150+F155</f>
        <v>63726147.920000002</v>
      </c>
      <c r="G159" s="13">
        <f>G9+G30+G83+G98+G107+G135+G150+G155</f>
        <v>57902651.260000005</v>
      </c>
      <c r="H159" s="13">
        <f>F159-G159</f>
        <v>5823496.6599999964</v>
      </c>
      <c r="I159" s="13">
        <f>I9+I30+I83+I98+I107+I135+I150+I155</f>
        <v>257434378.08000001</v>
      </c>
      <c r="J159" s="13">
        <f>J9+J30+J83+J98+J107+J135+J150+J155</f>
        <v>277723534.74000001</v>
      </c>
      <c r="K159" s="13">
        <f t="shared" si="58"/>
        <v>-20289156.659999996</v>
      </c>
    </row>
    <row r="160" spans="1:11" x14ac:dyDescent="0.2">
      <c r="A160" s="51" t="s">
        <v>269</v>
      </c>
      <c r="B160" s="52"/>
      <c r="C160" s="42">
        <f>C10+C13+C17+C19+C22+C25+C27+C31+C52+C56+C72+C76+C81+C84+C89+C93+C96+C99+C105+C108+C118+C121+C124+C127+C133+C136+C145+C148+C151+C153+C156</f>
        <v>321160526</v>
      </c>
      <c r="D160" s="42">
        <f>D10+D13+D17+D19+D22+D25+D27+D31+D52+D56+D72+D76+D81+D84+D89+D93+D96+D99+D105+D108+D118+D121+D124+D127+D133+D136+D145+D148+D151+D153+D156</f>
        <v>335626186</v>
      </c>
      <c r="E160" s="42">
        <f>E10+E13+E17+E19+E22+E25+E27+E31+E52+E56+E72+E76+E81+E84+E89+E93+E96+E99+E105+E108+E118+E121+E124+E127+E133+E136+E145+E148+E151+E153+E156</f>
        <v>-14465660.000000004</v>
      </c>
      <c r="F160" s="42">
        <f>F10+F13+F17+F19+F22+F25+F27+F31+F52+F56+F72+F76+F81+F84+F89+F93+F96+F99+F105+F108+F118+F121+F124+F127+F133+F136+F145+F148+F151+F153+F156</f>
        <v>63726147.920000002</v>
      </c>
      <c r="G160" s="42">
        <f>G10+G13+G19+G22+G25+G27+G31+G52+G56+G72+G76+G81+G84+G89+G93+G99+G105+G108+G118+G121+G124+G127+G133+G136+G145+G148+G151+G153+G156</f>
        <v>57902651.260000005</v>
      </c>
      <c r="H160" s="42">
        <f>H10+H13+H17+H19+H22+H25+H27+H31+H52+H56+H72+H76+H81+H84+H89+H93+H96+H99+H105+H108+H118+H121+H124+H127+H133+H136+H145+H148+H151+H153+H156</f>
        <v>5823496.6599999983</v>
      </c>
      <c r="I160" s="42">
        <f>I10+I13+I17+I19+I22+I25+I27+I31+I52+I56+I72+I76+I81+I84+I89+I93+I96+I99+I105+I108+I118+I121+I124+I127+I133+I136+I145+I148+I151+I153+I156</f>
        <v>257434378.08000001</v>
      </c>
      <c r="J160" s="42">
        <f>J10+J13+J19+J22+J25+J27+J31+J52+J56+J72+J76+J81+J84+J89+J93+J99+J105+J108+J118+J121+J124+J127+J133+J136+J145+J148+J151+J153+J156</f>
        <v>277658534.74000001</v>
      </c>
      <c r="K160" s="39">
        <f t="shared" si="58"/>
        <v>-20224156.659999996</v>
      </c>
    </row>
    <row r="161" spans="1:11" x14ac:dyDescent="0.2">
      <c r="A161" s="53" t="s">
        <v>270</v>
      </c>
      <c r="B161" s="54"/>
      <c r="C161" s="43">
        <f>SUM(C11:C12,C14:C16,C18,C20:C21,C23:C24,C26,C28:C29,C32:C51,C53:C55,C57:C71,C73:C75,C77:C80,C82,C85:C88,C90:C92,C94:C95,C97,C100:C104,C106,C109:C117,C119:C120,C122:C123,C125:C126,C128:C132,C134,C137:C144,C146:C147,C149,C152,C154,C157:C158)</f>
        <v>321160526</v>
      </c>
      <c r="D161" s="43">
        <f>SUM(D11:D12,D14:D16,D18,D20:D21,D23:D24,D26,D28:D29,D32:D51,D53:D55,D57:D71,D73:D75,D77:D80,D82,D85:D88,D90:D92,D94:D95,D97,D100:D104,D106,D109:D117,D119:D120,D122:D123,D125:D126,D128:D132,D134,D137:D144,D146:D147,D149,D152,D154,D157:D158)</f>
        <v>335626186</v>
      </c>
      <c r="E161" s="44">
        <f>+C161-D161</f>
        <v>-14465660</v>
      </c>
      <c r="F161" s="43">
        <f>SUM(F11:F12,F14:F16,F18,F20:F21,F23:F24,F26,F28:F29,F32:F51,F53:F55,F57:F71,F73:F75,F77:F80,F82,F85:F88,F90:F92,F94:F95,F97,F100:F104,F106,F109:F117,F119:F120,F122:F123,F125:F126,F128:F132,F134,F137:F144,F146:F147,F149,F152,F154,F157:F158)</f>
        <v>63726147.919999994</v>
      </c>
      <c r="G161" s="43">
        <f>SUM(G11:G12,G14:G16,G18,G20:G21,G23:G24,G26,G28:G29,G32:G51,G53:G55,G57:G71,G73:G75,G77:G80,G82,G85:G88,G90:G92,G94:G95,G97,G100:G104,G106,G109:G117,G119:G120,G122:G123,G125:G126,G128:G132,G134,G137:G144,G146:G147,G149,G152,G154,G157:G158)</f>
        <v>57902651.25999999</v>
      </c>
      <c r="H161" s="45">
        <f t="shared" si="59"/>
        <v>5823496.6600000039</v>
      </c>
      <c r="I161" s="21">
        <f t="shared" ref="I161:J161" si="61">+C161-F161</f>
        <v>257434378.08000001</v>
      </c>
      <c r="J161" s="21">
        <f t="shared" si="61"/>
        <v>277723534.74000001</v>
      </c>
      <c r="K161" s="34">
        <f t="shared" si="58"/>
        <v>-20289156.659999996</v>
      </c>
    </row>
    <row r="162" spans="1:11" x14ac:dyDescent="0.2">
      <c r="I162" s="46"/>
    </row>
    <row r="171" spans="1:11" x14ac:dyDescent="0.2">
      <c r="B171" s="47"/>
      <c r="C171" s="5"/>
      <c r="D171" s="5"/>
      <c r="E171" s="5"/>
      <c r="F171" s="5"/>
      <c r="G171" s="55"/>
      <c r="H171" s="55"/>
      <c r="I171" s="55"/>
      <c r="J171" s="55"/>
      <c r="K171" s="48"/>
    </row>
    <row r="172" spans="1:11" x14ac:dyDescent="0.2">
      <c r="B172" s="47"/>
      <c r="C172" s="5"/>
      <c r="D172" s="5"/>
      <c r="E172" s="5"/>
      <c r="F172" s="5"/>
      <c r="G172" s="55"/>
      <c r="H172" s="55"/>
      <c r="I172" s="55"/>
      <c r="J172" s="55"/>
      <c r="K172" s="5"/>
    </row>
  </sheetData>
  <mergeCells count="12">
    <mergeCell ref="A5:K5"/>
    <mergeCell ref="A6:K6"/>
    <mergeCell ref="A7:A8"/>
    <mergeCell ref="B7:B8"/>
    <mergeCell ref="C7:E7"/>
    <mergeCell ref="F7:H7"/>
    <mergeCell ref="I7:K7"/>
    <mergeCell ref="A159:B159"/>
    <mergeCell ref="A160:B160"/>
    <mergeCell ref="A161:B161"/>
    <mergeCell ref="G171:J171"/>
    <mergeCell ref="G172:J172"/>
  </mergeCells>
  <pageMargins left="0.39370078740157483" right="0.11811023622047245" top="0.11811023622047245" bottom="0.11811023622047245" header="0.31496062992125984" footer="0.31496062992125984"/>
  <pageSetup paperSize="5" scale="88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EJEC.PRES</vt:lpstr>
      <vt:lpstr>EJEC.PRES!Área_de_impresión</vt:lpstr>
      <vt:lpstr>EJEC.PRES!Títulos_a_imprimir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</dc:creator>
  <cp:lastModifiedBy>Karen Vanesa Alvarenga Rivas</cp:lastModifiedBy>
  <dcterms:created xsi:type="dcterms:W3CDTF">2018-04-19T15:58:01Z</dcterms:created>
  <dcterms:modified xsi:type="dcterms:W3CDTF">2018-07-19T20:35:08Z</dcterms:modified>
</cp:coreProperties>
</file>