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11760"/>
  </bookViews>
  <sheets>
    <sheet name="primer trimestr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6" i="1" l="1"/>
  <c r="F59" i="1" l="1"/>
  <c r="F60" i="1"/>
  <c r="F58" i="1"/>
  <c r="E61" i="1" l="1"/>
  <c r="D61" i="1"/>
  <c r="F61" i="1"/>
  <c r="F54" i="1"/>
  <c r="F53" i="1"/>
  <c r="F52" i="1"/>
  <c r="F51" i="1"/>
  <c r="F50" i="1"/>
  <c r="F49" i="1"/>
  <c r="E55" i="1"/>
  <c r="F48" i="1"/>
  <c r="F46" i="1"/>
  <c r="D46" i="1"/>
  <c r="F45" i="1"/>
  <c r="F42" i="1"/>
  <c r="D42" i="1"/>
  <c r="D40" i="1"/>
  <c r="F39" i="1"/>
  <c r="F40" i="1" s="1"/>
  <c r="D37" i="1"/>
  <c r="F36" i="1"/>
  <c r="F34" i="1"/>
  <c r="D33" i="1"/>
  <c r="F32" i="1"/>
  <c r="F31" i="1"/>
  <c r="F27" i="1"/>
  <c r="D26" i="1"/>
  <c r="F25" i="1"/>
  <c r="F24" i="1"/>
  <c r="F22" i="1"/>
  <c r="F21" i="1"/>
  <c r="F20" i="1"/>
  <c r="D19" i="1"/>
  <c r="F17" i="1"/>
  <c r="F15" i="1"/>
  <c r="F14" i="1"/>
  <c r="F13" i="1"/>
  <c r="F19" i="1" s="1"/>
  <c r="D12" i="1"/>
  <c r="F9" i="1"/>
  <c r="F12" i="1" s="1"/>
  <c r="F26" i="1" l="1"/>
  <c r="F33" i="1"/>
  <c r="F37" i="1"/>
  <c r="F55" i="1"/>
  <c r="D55" i="1"/>
</calcChain>
</file>

<file path=xl/sharedStrings.xml><?xml version="1.0" encoding="utf-8"?>
<sst xmlns="http://schemas.openxmlformats.org/spreadsheetml/2006/main" count="83" uniqueCount="51">
  <si>
    <t>MINISTERIO DE OBRAS PUBLICAS, TRANSPORTE Y DE VIVIENDA Y DESARROLLO URBANO</t>
  </si>
  <si>
    <t>GERENCIA FINANCIERA INSTITUCIONAL</t>
  </si>
  <si>
    <t xml:space="preserve"> Institución</t>
  </si>
  <si>
    <t xml:space="preserve"> Rubro de Gasto  </t>
  </si>
  <si>
    <t xml:space="preserve">(1) Presupuesto Votado </t>
  </si>
  <si>
    <t>(2) Modificaciones</t>
  </si>
  <si>
    <t xml:space="preserve">(3)  Presupuesto Modificado </t>
  </si>
  <si>
    <t xml:space="preserve">01    Dirección y Administración Institucional </t>
  </si>
  <si>
    <t>51  Remuneraciones</t>
  </si>
  <si>
    <t>54  Adquisiciones de bienes y servicios *</t>
  </si>
  <si>
    <t>55  Gastos financieros y otros</t>
  </si>
  <si>
    <t>61  Inversiones en activos fijos</t>
  </si>
  <si>
    <t>Egresos</t>
  </si>
  <si>
    <t xml:space="preserve">02    Obras Públicas </t>
  </si>
  <si>
    <t xml:space="preserve">54  Adquisiciones de bienes y servicios </t>
  </si>
  <si>
    <t>56  Transferencias corrientes</t>
  </si>
  <si>
    <t>62  Transferencias de capital</t>
  </si>
  <si>
    <t xml:space="preserve">03    Vivienda y Desarrollo Urbano </t>
  </si>
  <si>
    <t>54  Adquisiciones de bienes y servicios</t>
  </si>
  <si>
    <t>62  Transferencias de capital  *</t>
  </si>
  <si>
    <t xml:space="preserve">04    Transporte </t>
  </si>
  <si>
    <t>81  Transf. de contribuciones especiales</t>
  </si>
  <si>
    <t xml:space="preserve">05    Apoyo a Instituciones Adscritas y Otras Entidades </t>
  </si>
  <si>
    <t xml:space="preserve">56  Transferencias corrientes  </t>
  </si>
  <si>
    <t>06    Apoyo a Instituciones Adscritas y Otras Entidades relacionadas con el Sector Vivienda</t>
  </si>
  <si>
    <t xml:space="preserve">56  Transferencias corrientes </t>
  </si>
  <si>
    <t xml:space="preserve">07    Financiamiento de Gastos Imprevistos </t>
  </si>
  <si>
    <t>99  Asignaciones por aplicar</t>
  </si>
  <si>
    <t xml:space="preserve">07    Programa de Apoyo a Comunidades Solidarias - PACSES </t>
  </si>
  <si>
    <t xml:space="preserve">62  Transferencias de capital  </t>
  </si>
  <si>
    <t xml:space="preserve"> Unidad Presupuestaria (1) </t>
  </si>
  <si>
    <t xml:space="preserve"> Rubro de Gasto  (2) </t>
  </si>
  <si>
    <t xml:space="preserve">Presupuesto Votado  (3) </t>
  </si>
  <si>
    <t xml:space="preserve"> Presupuesto Modificado  (4)</t>
  </si>
  <si>
    <t>INCREMENTOS:</t>
  </si>
  <si>
    <t>1.  US$600,000     Decreto Legislativo No. 1008, de fecha 28/04/2015</t>
  </si>
  <si>
    <t>Fondo General</t>
  </si>
  <si>
    <t>Donaciones</t>
  </si>
  <si>
    <t>MINISTERIO DE OBRAS PUBLICAS, TRANSPORTE, VIVIENDA Y DESARROLLO URBANO</t>
  </si>
  <si>
    <t>Fuentes de Financiamiento</t>
  </si>
  <si>
    <t xml:space="preserve">Presupuesto Votado </t>
  </si>
  <si>
    <t>Modificaciones</t>
  </si>
  <si>
    <t xml:space="preserve"> Presupuesto Modificado </t>
  </si>
  <si>
    <t>Fondo general</t>
  </si>
  <si>
    <t>Préstamos Externos</t>
  </si>
  <si>
    <t>Total</t>
  </si>
  <si>
    <t>MOPTVDU:  MODIFICACIONES A LAS ASIGNACIONES PRESUPUESTARIAS AL 31 DE MARZO  2017. (US DOLARES)</t>
  </si>
  <si>
    <t>Base Legal</t>
  </si>
  <si>
    <t>Monto</t>
  </si>
  <si>
    <t>TOTAL</t>
  </si>
  <si>
    <t>D. L.  604, de fecha 24/02/2017.  (Fondo General)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</si>
</sst>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0.0%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Tahoma"/>
      <family val="2"/>
    </font>
    <font>
      <u/>
      <sz val="10"/>
      <color theme="10"/>
      <name val="Tahoma"/>
      <family val="2"/>
    </font>
    <font>
      <b/>
      <sz val="11"/>
      <color theme="1"/>
      <name val="Tahoma"/>
      <family val="2"/>
    </font>
    <font>
      <u/>
      <sz val="8"/>
      <color theme="1"/>
      <name val="Tahoma"/>
      <family val="2"/>
    </font>
    <font>
      <b/>
      <sz val="8"/>
      <color theme="1"/>
      <name val="Tahoma"/>
      <family val="2"/>
    </font>
    <font>
      <sz val="8"/>
      <color theme="1"/>
      <name val="Tahoma"/>
      <family val="2"/>
    </font>
    <font>
      <b/>
      <sz val="10"/>
      <color rgb="FFFF0000"/>
      <name val="Tahoma"/>
      <family val="2"/>
    </font>
    <font>
      <sz val="10"/>
      <color theme="1"/>
      <name val="Tahoma"/>
      <family val="2"/>
    </font>
    <font>
      <b/>
      <sz val="10"/>
      <color rgb="FF1620F2"/>
      <name val="Tahoma"/>
      <family val="2"/>
    </font>
    <font>
      <b/>
      <sz val="10"/>
      <color rgb="FF0000FF"/>
      <name val="Tahoma"/>
      <family val="2"/>
    </font>
    <font>
      <b/>
      <sz val="8"/>
      <color rgb="FFFF0000"/>
      <name val="Tahoma"/>
      <family val="2"/>
    </font>
    <font>
      <b/>
      <sz val="9"/>
      <color theme="1"/>
      <name val="Tahoma"/>
      <family val="2"/>
    </font>
  </fonts>
  <fills count="6">
    <fill>
      <patternFill patternType="none"/>
    </fill>
    <fill>
      <patternFill patternType="gray125"/>
    </fill>
    <fill>
      <gradientFill degree="90">
        <stop position="0">
          <color theme="9" tint="0.59999389629810485"/>
        </stop>
        <stop position="0.5">
          <color rgb="FFAFCFFF"/>
        </stop>
        <stop position="1">
          <color theme="9" tint="0.59999389629810485"/>
        </stop>
      </gradientFill>
    </fill>
    <fill>
      <patternFill patternType="solid">
        <fgColor rgb="FFCCFFFF"/>
        <bgColor indexed="64"/>
      </patternFill>
    </fill>
    <fill>
      <gradientFill degree="90">
        <stop position="0">
          <color theme="9" tint="0.59999389629810485"/>
        </stop>
        <stop position="0.5">
          <color rgb="FFC1DAFF"/>
        </stop>
        <stop position="1">
          <color theme="9" tint="0.59999389629810485"/>
        </stop>
      </gradientFill>
    </fill>
    <fill>
      <gradientFill degree="90">
        <stop position="0">
          <color rgb="FFFFFF00"/>
        </stop>
        <stop position="0.5">
          <color theme="9" tint="0.80001220740379042"/>
        </stop>
        <stop position="1">
          <color rgb="FFFFFF00"/>
        </stop>
      </gradientFill>
    </fill>
  </fills>
  <borders count="30">
    <border>
      <left/>
      <right/>
      <top/>
      <bottom/>
      <diagonal/>
    </border>
    <border>
      <left style="medium">
        <color indexed="64"/>
      </left>
      <right style="medium">
        <color theme="3" tint="0.39997558519241921"/>
      </right>
      <top style="medium">
        <color indexed="64"/>
      </top>
      <bottom style="medium">
        <color theme="3" tint="0.39997558519241921"/>
      </bottom>
      <diagonal/>
    </border>
    <border>
      <left style="medium">
        <color theme="3" tint="0.39997558519241921"/>
      </left>
      <right style="medium">
        <color theme="3" tint="0.39997558519241921"/>
      </right>
      <top style="medium">
        <color indexed="64"/>
      </top>
      <bottom style="medium">
        <color theme="3" tint="0.39997558519241921"/>
      </bottom>
      <diagonal/>
    </border>
    <border>
      <left style="medium">
        <color indexed="64"/>
      </left>
      <right style="medium">
        <color rgb="FF93B1CD"/>
      </right>
      <top/>
      <bottom/>
      <diagonal/>
    </border>
    <border>
      <left style="medium">
        <color rgb="FF93B1CD"/>
      </left>
      <right style="medium">
        <color rgb="FF93B1CD"/>
      </right>
      <top/>
      <bottom style="thin">
        <color theme="2" tint="-0.499984740745262"/>
      </bottom>
      <diagonal/>
    </border>
    <border>
      <left style="medium">
        <color theme="4" tint="0.39997558519241921"/>
      </left>
      <right style="medium">
        <color theme="4" tint="0.39997558519241921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rgb="FF93B1CD"/>
      </left>
      <right style="medium">
        <color rgb="FF93B1CD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4" tint="0.39997558519241921"/>
      </left>
      <right/>
      <top/>
      <bottom/>
      <diagonal/>
    </border>
    <border>
      <left style="medium">
        <color rgb="FF93B1CD"/>
      </left>
      <right style="medium">
        <color rgb="FF93B1CD"/>
      </right>
      <top/>
      <bottom style="medium">
        <color rgb="FF93B1CD"/>
      </bottom>
      <diagonal/>
    </border>
    <border>
      <left style="medium">
        <color indexed="64"/>
      </left>
      <right style="medium">
        <color rgb="FF93B1CD"/>
      </right>
      <top/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theme="4" tint="0.39997558519241921"/>
      </right>
      <top style="medium">
        <color rgb="FFA2C4E0"/>
      </top>
      <bottom style="medium">
        <color rgb="FFA2C4E0"/>
      </bottom>
      <diagonal/>
    </border>
    <border>
      <left style="medium">
        <color indexed="64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thin">
        <color theme="2" tint="-0.499984740745262"/>
      </bottom>
      <diagonal/>
    </border>
    <border>
      <left style="medium">
        <color indexed="64"/>
      </left>
      <right style="medium">
        <color rgb="FF93B1CD"/>
      </right>
      <top style="medium">
        <color rgb="FF93B1CD"/>
      </top>
      <bottom/>
      <diagonal/>
    </border>
    <border>
      <left style="medium">
        <color rgb="FF93B1CD"/>
      </left>
      <right style="medium">
        <color theme="4" tint="0.39997558519241921"/>
      </right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4" tint="0.39997558519241921"/>
      </right>
      <top style="medium">
        <color rgb="FFA2C4E0"/>
      </top>
      <bottom style="medium">
        <color rgb="FFA2C4E0"/>
      </bottom>
      <diagonal/>
    </border>
    <border>
      <left style="medium">
        <color theme="4" tint="0.39997558519241921"/>
      </left>
      <right style="medium">
        <color theme="4" tint="0.39997558519241921"/>
      </right>
      <top style="medium">
        <color rgb="FFA2C4E0"/>
      </top>
      <bottom style="medium">
        <color rgb="FFA2C4E0"/>
      </bottom>
      <diagonal/>
    </border>
    <border>
      <left style="medium">
        <color indexed="64"/>
      </left>
      <right/>
      <top style="medium">
        <color indexed="64"/>
      </top>
      <bottom style="medium">
        <color theme="3" tint="0.39997558519241921"/>
      </bottom>
      <diagonal/>
    </border>
    <border>
      <left style="medium">
        <color theme="3" tint="0.39997558519241921"/>
      </left>
      <right/>
      <top style="medium">
        <color indexed="64"/>
      </top>
      <bottom style="medium">
        <color theme="3" tint="0.39997558519241921"/>
      </bottom>
      <diagonal/>
    </border>
    <border>
      <left style="medium">
        <color rgb="FF93B1CD"/>
      </left>
      <right style="medium">
        <color theme="4" tint="0.39997558519241921"/>
      </right>
      <top/>
      <bottom style="thin">
        <color theme="2" tint="-0.499984740745262"/>
      </bottom>
      <diagonal/>
    </border>
    <border>
      <left style="medium">
        <color rgb="FF93B1CD"/>
      </left>
      <right style="medium">
        <color rgb="FF93B1CD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theme="8" tint="0.39997558519241921"/>
      </left>
      <right style="medium">
        <color rgb="FF93B1CD"/>
      </right>
      <top style="medium">
        <color rgb="FF93B1CD"/>
      </top>
      <bottom style="medium">
        <color indexed="64"/>
      </bottom>
      <diagonal/>
    </border>
    <border>
      <left style="medium">
        <color rgb="FF93B1CD"/>
      </left>
      <right style="medium">
        <color theme="8" tint="0.39997558519241921"/>
      </right>
      <top style="medium">
        <color theme="8" tint="0.39997558519241921"/>
      </top>
      <bottom style="medium">
        <color indexed="64"/>
      </bottom>
      <diagonal/>
    </border>
    <border>
      <left/>
      <right style="medium">
        <color theme="8" tint="0.39997558519241921"/>
      </right>
      <top style="medium">
        <color theme="8" tint="0.39997558519241921"/>
      </top>
      <bottom style="medium">
        <color indexed="64"/>
      </bottom>
      <diagonal/>
    </border>
    <border>
      <left/>
      <right style="medium">
        <color rgb="FF93B1CD"/>
      </right>
      <top/>
      <bottom/>
      <diagonal/>
    </border>
    <border>
      <left/>
      <right/>
      <top style="medium">
        <color indexed="64"/>
      </top>
      <bottom style="medium">
        <color theme="3" tint="0.39997558519241921"/>
      </bottom>
      <diagonal/>
    </border>
    <border>
      <left/>
      <right style="medium">
        <color theme="3" tint="0.39997558519241921"/>
      </right>
      <top style="medium">
        <color indexed="64"/>
      </top>
      <bottom style="medium">
        <color theme="3" tint="0.39997558519241921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</cellStyleXfs>
  <cellXfs count="106">
    <xf numFmtId="0" fontId="0" fillId="0" borderId="0" xfId="0"/>
    <xf numFmtId="0" fontId="2" fillId="0" borderId="0" xfId="0" applyFont="1" applyFill="1"/>
    <xf numFmtId="0" fontId="0" fillId="0" borderId="0" xfId="0" applyFill="1"/>
    <xf numFmtId="0" fontId="3" fillId="0" borderId="0" xfId="4" applyAlignment="1" applyProtection="1"/>
    <xf numFmtId="43" fontId="0" fillId="0" borderId="0" xfId="1" applyFont="1"/>
    <xf numFmtId="3" fontId="0" fillId="0" borderId="0" xfId="0" applyNumberFormat="1"/>
    <xf numFmtId="0" fontId="0" fillId="0" borderId="0" xfId="0" applyAlignment="1">
      <alignment horizontal="right"/>
    </xf>
    <xf numFmtId="4" fontId="0" fillId="0" borderId="0" xfId="0" applyNumberFormat="1"/>
    <xf numFmtId="0" fontId="4" fillId="0" borderId="0" xfId="0" applyFont="1" applyFill="1"/>
    <xf numFmtId="0" fontId="5" fillId="0" borderId="0" xfId="0" applyFont="1" applyFill="1" applyBorder="1" applyAlignment="1">
      <alignment vertical="center" inden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2" fillId="0" borderId="0" xfId="0" applyFont="1" applyFill="1" applyAlignment="1">
      <alignment horizontal="center"/>
    </xf>
    <xf numFmtId="0" fontId="0" fillId="0" borderId="0" xfId="0" applyFont="1" applyFill="1" applyAlignment="1">
      <alignment horizontal="center" wrapText="1"/>
    </xf>
    <xf numFmtId="0" fontId="7" fillId="0" borderId="4" xfId="0" applyFont="1" applyFill="1" applyBorder="1" applyAlignment="1">
      <alignment vertical="top"/>
    </xf>
    <xf numFmtId="3" fontId="7" fillId="0" borderId="5" xfId="0" applyNumberFormat="1" applyFont="1" applyBorder="1" applyAlignment="1">
      <alignment horizontal="right" vertical="top"/>
    </xf>
    <xf numFmtId="43" fontId="0" fillId="0" borderId="0" xfId="0" applyNumberFormat="1" applyFont="1" applyFill="1"/>
    <xf numFmtId="43" fontId="0" fillId="0" borderId="0" xfId="1" applyFont="1" applyFill="1"/>
    <xf numFmtId="0" fontId="7" fillId="0" borderId="6" xfId="0" applyFont="1" applyFill="1" applyBorder="1" applyAlignment="1">
      <alignment vertical="top"/>
    </xf>
    <xf numFmtId="3" fontId="7" fillId="0" borderId="5" xfId="0" applyNumberFormat="1" applyFont="1" applyFill="1" applyBorder="1" applyAlignment="1">
      <alignment horizontal="right" vertical="top"/>
    </xf>
    <xf numFmtId="3" fontId="7" fillId="0" borderId="7" xfId="0" applyNumberFormat="1" applyFont="1" applyFill="1" applyBorder="1" applyAlignment="1">
      <alignment horizontal="right" vertical="top"/>
    </xf>
    <xf numFmtId="43" fontId="0" fillId="0" borderId="0" xfId="0" applyNumberFormat="1" applyFill="1"/>
    <xf numFmtId="0" fontId="0" fillId="0" borderId="0" xfId="0" applyFill="1" applyAlignment="1">
      <alignment horizontal="center"/>
    </xf>
    <xf numFmtId="0" fontId="7" fillId="0" borderId="8" xfId="0" applyFont="1" applyFill="1" applyBorder="1" applyAlignment="1">
      <alignment vertical="top"/>
    </xf>
    <xf numFmtId="0" fontId="6" fillId="3" borderId="10" xfId="0" applyFont="1" applyFill="1" applyBorder="1" applyAlignment="1">
      <alignment vertical="top"/>
    </xf>
    <xf numFmtId="3" fontId="6" fillId="3" borderId="11" xfId="0" applyNumberFormat="1" applyFont="1" applyFill="1" applyBorder="1" applyAlignment="1">
      <alignment horizontal="right" vertical="top"/>
    </xf>
    <xf numFmtId="3" fontId="8" fillId="0" borderId="0" xfId="0" applyNumberFormat="1" applyFont="1"/>
    <xf numFmtId="0" fontId="7" fillId="0" borderId="13" xfId="0" applyFont="1" applyFill="1" applyBorder="1" applyAlignment="1">
      <alignment vertical="top"/>
    </xf>
    <xf numFmtId="3" fontId="0" fillId="0" borderId="0" xfId="0" applyNumberFormat="1" applyFill="1"/>
    <xf numFmtId="4" fontId="2" fillId="0" borderId="0" xfId="0" applyNumberFormat="1" applyFont="1"/>
    <xf numFmtId="4" fontId="2" fillId="0" borderId="0" xfId="0" applyNumberFormat="1" applyFont="1" applyFill="1"/>
    <xf numFmtId="4" fontId="0" fillId="0" borderId="0" xfId="0" applyNumberFormat="1" applyFont="1"/>
    <xf numFmtId="4" fontId="0" fillId="0" borderId="0" xfId="0" applyNumberFormat="1" applyFill="1"/>
    <xf numFmtId="43" fontId="9" fillId="0" borderId="0" xfId="1" applyFont="1"/>
    <xf numFmtId="2" fontId="0" fillId="0" borderId="0" xfId="0" applyNumberFormat="1" applyFill="1"/>
    <xf numFmtId="43" fontId="2" fillId="0" borderId="0" xfId="1" applyFont="1" applyFill="1"/>
    <xf numFmtId="44" fontId="0" fillId="0" borderId="0" xfId="2" applyFont="1" applyFill="1"/>
    <xf numFmtId="0" fontId="6" fillId="0" borderId="10" xfId="0" applyFont="1" applyFill="1" applyBorder="1" applyAlignment="1">
      <alignment vertical="top"/>
    </xf>
    <xf numFmtId="3" fontId="7" fillId="0" borderId="15" xfId="0" applyNumberFormat="1" applyFont="1" applyBorder="1" applyAlignment="1">
      <alignment horizontal="right" vertical="top"/>
    </xf>
    <xf numFmtId="0" fontId="0" fillId="0" borderId="0" xfId="0" applyBorder="1"/>
    <xf numFmtId="0" fontId="7" fillId="0" borderId="10" xfId="0" applyFont="1" applyFill="1" applyBorder="1" applyAlignment="1">
      <alignment vertical="top"/>
    </xf>
    <xf numFmtId="0" fontId="6" fillId="3" borderId="10" xfId="0" applyFont="1" applyFill="1" applyBorder="1" applyAlignment="1">
      <alignment horizontal="left" vertical="center"/>
    </xf>
    <xf numFmtId="3" fontId="6" fillId="3" borderId="11" xfId="0" applyNumberFormat="1" applyFont="1" applyFill="1" applyBorder="1" applyAlignment="1">
      <alignment horizontal="right" vertical="center"/>
    </xf>
    <xf numFmtId="3" fontId="6" fillId="3" borderId="16" xfId="0" applyNumberFormat="1" applyFont="1" applyFill="1" applyBorder="1" applyAlignment="1">
      <alignment horizontal="right" vertical="center"/>
    </xf>
    <xf numFmtId="3" fontId="6" fillId="3" borderId="17" xfId="0" applyNumberFormat="1" applyFont="1" applyFill="1" applyBorder="1" applyAlignment="1">
      <alignment horizontal="right" vertical="center"/>
    </xf>
    <xf numFmtId="3" fontId="6" fillId="3" borderId="16" xfId="0" applyNumberFormat="1" applyFont="1" applyFill="1" applyBorder="1" applyAlignment="1">
      <alignment horizontal="right" vertical="top"/>
    </xf>
    <xf numFmtId="3" fontId="6" fillId="3" borderId="17" xfId="0" applyNumberFormat="1" applyFont="1" applyFill="1" applyBorder="1" applyAlignment="1">
      <alignment horizontal="right" vertical="top"/>
    </xf>
    <xf numFmtId="0" fontId="6" fillId="4" borderId="18" xfId="0" applyFont="1" applyFill="1" applyBorder="1" applyAlignment="1">
      <alignment horizontal="center" vertical="center" wrapText="1"/>
    </xf>
    <xf numFmtId="0" fontId="6" fillId="4" borderId="19" xfId="0" applyFont="1" applyFill="1" applyBorder="1" applyAlignment="1">
      <alignment horizontal="center" vertical="center" wrapText="1"/>
    </xf>
    <xf numFmtId="43" fontId="10" fillId="0" borderId="0" xfId="1" applyFont="1" applyFill="1"/>
    <xf numFmtId="0" fontId="11" fillId="0" borderId="0" xfId="0" applyFont="1" applyAlignment="1">
      <alignment horizontal="center" vertical="center"/>
    </xf>
    <xf numFmtId="0" fontId="7" fillId="0" borderId="4" xfId="0" applyFont="1" applyFill="1" applyBorder="1" applyAlignment="1"/>
    <xf numFmtId="43" fontId="7" fillId="0" borderId="20" xfId="1" applyFont="1" applyBorder="1" applyAlignment="1">
      <alignment horizontal="right"/>
    </xf>
    <xf numFmtId="43" fontId="12" fillId="0" borderId="20" xfId="1" applyFont="1" applyBorder="1" applyAlignment="1">
      <alignment horizontal="right"/>
    </xf>
    <xf numFmtId="43" fontId="0" fillId="0" borderId="0" xfId="1" applyFont="1" applyFill="1" applyAlignment="1">
      <alignment horizontal="center"/>
    </xf>
    <xf numFmtId="164" fontId="2" fillId="0" borderId="0" xfId="0" applyNumberFormat="1" applyFont="1" applyFill="1" applyAlignment="1">
      <alignment horizontal="center"/>
    </xf>
    <xf numFmtId="0" fontId="0" fillId="0" borderId="0" xfId="0" applyFill="1" applyAlignment="1">
      <alignment horizontal="left"/>
    </xf>
    <xf numFmtId="0" fontId="0" fillId="0" borderId="0" xfId="0" applyFill="1" applyAlignment="1"/>
    <xf numFmtId="0" fontId="0" fillId="0" borderId="0" xfId="0" applyFill="1" applyBorder="1" applyAlignment="1"/>
    <xf numFmtId="43" fontId="7" fillId="0" borderId="15" xfId="1" applyFont="1" applyBorder="1" applyAlignment="1">
      <alignment horizontal="right" vertical="top"/>
    </xf>
    <xf numFmtId="0" fontId="0" fillId="0" borderId="0" xfId="0" quotePrefix="1" applyFill="1" applyAlignment="1">
      <alignment horizontal="left"/>
    </xf>
    <xf numFmtId="0" fontId="7" fillId="0" borderId="21" xfId="0" applyFont="1" applyFill="1" applyBorder="1" applyAlignment="1">
      <alignment vertical="top"/>
    </xf>
    <xf numFmtId="3" fontId="0" fillId="0" borderId="0" xfId="0" applyNumberFormat="1" applyFill="1" applyAlignment="1">
      <alignment horizontal="center"/>
    </xf>
    <xf numFmtId="0" fontId="6" fillId="5" borderId="23" xfId="0" applyFont="1" applyFill="1" applyBorder="1" applyAlignment="1">
      <alignment vertical="center"/>
    </xf>
    <xf numFmtId="164" fontId="6" fillId="5" borderId="24" xfId="2" applyNumberFormat="1" applyFont="1" applyFill="1" applyBorder="1" applyAlignment="1">
      <alignment horizontal="right" vertical="center"/>
    </xf>
    <xf numFmtId="43" fontId="6" fillId="5" borderId="24" xfId="1" applyFont="1" applyFill="1" applyBorder="1" applyAlignment="1">
      <alignment horizontal="right" vertical="center"/>
    </xf>
    <xf numFmtId="164" fontId="6" fillId="5" borderId="25" xfId="2" applyNumberFormat="1" applyFont="1" applyFill="1" applyBorder="1" applyAlignment="1">
      <alignment horizontal="right" vertical="center"/>
    </xf>
    <xf numFmtId="165" fontId="7" fillId="0" borderId="0" xfId="3" applyNumberFormat="1" applyFont="1"/>
    <xf numFmtId="4" fontId="6" fillId="0" borderId="0" xfId="0" applyNumberFormat="1" applyFont="1" applyFill="1" applyBorder="1" applyAlignment="1">
      <alignment horizontal="center" vertical="top"/>
    </xf>
    <xf numFmtId="4" fontId="6" fillId="0" borderId="0" xfId="0" applyNumberFormat="1" applyFont="1" applyFill="1" applyBorder="1" applyAlignment="1">
      <alignment horizontal="right" vertical="top"/>
    </xf>
    <xf numFmtId="0" fontId="7" fillId="0" borderId="0" xfId="0" applyFont="1" applyFill="1"/>
    <xf numFmtId="43" fontId="7" fillId="0" borderId="0" xfId="1" applyFont="1"/>
    <xf numFmtId="0" fontId="7" fillId="0" borderId="0" xfId="0" applyFont="1"/>
    <xf numFmtId="0" fontId="2" fillId="0" borderId="0" xfId="0" applyFont="1" applyFill="1" applyAlignment="1">
      <alignment horizontal="right"/>
    </xf>
    <xf numFmtId="0" fontId="7" fillId="0" borderId="26" xfId="0" applyFont="1" applyFill="1" applyBorder="1" applyAlignment="1">
      <alignment vertical="top"/>
    </xf>
    <xf numFmtId="44" fontId="7" fillId="0" borderId="0" xfId="0" applyNumberFormat="1" applyFont="1"/>
    <xf numFmtId="0" fontId="0" fillId="0" borderId="0" xfId="0" quotePrefix="1" applyFill="1" applyAlignment="1">
      <alignment horizontal="center"/>
    </xf>
    <xf numFmtId="0" fontId="13" fillId="2" borderId="2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left"/>
    </xf>
    <xf numFmtId="3" fontId="7" fillId="0" borderId="15" xfId="0" applyNumberFormat="1" applyFont="1" applyBorder="1" applyAlignment="1">
      <alignment horizontal="right"/>
    </xf>
    <xf numFmtId="43" fontId="7" fillId="0" borderId="15" xfId="1" applyFont="1" applyBorder="1" applyAlignment="1">
      <alignment horizontal="right"/>
    </xf>
    <xf numFmtId="164" fontId="6" fillId="2" borderId="2" xfId="2" applyNumberFormat="1" applyFont="1" applyFill="1" applyBorder="1" applyAlignment="1">
      <alignment horizontal="center" vertical="center" wrapText="1"/>
    </xf>
    <xf numFmtId="164" fontId="13" fillId="2" borderId="2" xfId="2" applyNumberFormat="1" applyFont="1" applyFill="1" applyBorder="1" applyAlignment="1">
      <alignment horizontal="center" vertical="center" wrapText="1"/>
    </xf>
    <xf numFmtId="0" fontId="13" fillId="2" borderId="19" xfId="0" applyFont="1" applyFill="1" applyBorder="1" applyAlignment="1">
      <alignment horizontal="center" vertical="center" wrapText="1"/>
    </xf>
    <xf numFmtId="0" fontId="13" fillId="2" borderId="27" xfId="0" applyFont="1" applyFill="1" applyBorder="1" applyAlignment="1">
      <alignment horizontal="center" vertical="center" wrapText="1"/>
    </xf>
    <xf numFmtId="0" fontId="13" fillId="2" borderId="28" xfId="0" applyFont="1" applyFill="1" applyBorder="1" applyAlignment="1">
      <alignment horizontal="center" vertical="center" wrapText="1"/>
    </xf>
    <xf numFmtId="43" fontId="0" fillId="0" borderId="29" xfId="1" applyFont="1" applyBorder="1"/>
    <xf numFmtId="164" fontId="6" fillId="2" borderId="28" xfId="2" applyNumberFormat="1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vertical="top" wrapText="1"/>
    </xf>
    <xf numFmtId="0" fontId="0" fillId="0" borderId="9" xfId="0" applyFill="1" applyBorder="1" applyAlignment="1">
      <alignment wrapText="1"/>
    </xf>
    <xf numFmtId="0" fontId="0" fillId="0" borderId="3" xfId="0" applyFill="1" applyBorder="1" applyAlignment="1">
      <alignment wrapText="1"/>
    </xf>
    <xf numFmtId="0" fontId="6" fillId="0" borderId="3" xfId="0" applyFont="1" applyFill="1" applyBorder="1" applyAlignment="1">
      <alignment vertical="center" wrapText="1"/>
    </xf>
    <xf numFmtId="0" fontId="0" fillId="0" borderId="3" xfId="0" applyFill="1" applyBorder="1" applyAlignment="1">
      <alignment vertical="center" wrapText="1"/>
    </xf>
    <xf numFmtId="0" fontId="0" fillId="0" borderId="22" xfId="0" applyFill="1" applyBorder="1" applyAlignment="1">
      <alignment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0" fillId="0" borderId="3" xfId="0" applyFill="1" applyBorder="1" applyAlignment="1">
      <alignment horizontal="left" vertical="center" wrapText="1"/>
    </xf>
    <xf numFmtId="0" fontId="0" fillId="0" borderId="9" xfId="0" applyFill="1" applyBorder="1" applyAlignment="1">
      <alignment horizontal="left" vertical="center" wrapText="1"/>
    </xf>
    <xf numFmtId="0" fontId="7" fillId="0" borderId="12" xfId="0" applyFont="1" applyFill="1" applyBorder="1" applyAlignment="1">
      <alignment horizontal="left" vertical="center"/>
    </xf>
    <xf numFmtId="0" fontId="0" fillId="0" borderId="3" xfId="0" applyFill="1" applyBorder="1" applyAlignment="1">
      <alignment horizontal="left" vertical="center"/>
    </xf>
    <xf numFmtId="0" fontId="0" fillId="0" borderId="9" xfId="0" applyFill="1" applyBorder="1" applyAlignment="1">
      <alignment horizontal="left" vertical="center"/>
    </xf>
    <xf numFmtId="0" fontId="7" fillId="0" borderId="14" xfId="0" applyFont="1" applyFill="1" applyBorder="1" applyAlignment="1">
      <alignment horizontal="left" vertical="center" wrapText="1"/>
    </xf>
    <xf numFmtId="0" fontId="7" fillId="0" borderId="14" xfId="0" applyFont="1" applyFill="1" applyBorder="1" applyAlignment="1">
      <alignment horizontal="left" vertical="top" wrapText="1"/>
    </xf>
    <xf numFmtId="0" fontId="7" fillId="0" borderId="3" xfId="0" applyFont="1" applyFill="1" applyBorder="1" applyAlignment="1">
      <alignment horizontal="left" vertical="top" wrapText="1"/>
    </xf>
    <xf numFmtId="0" fontId="7" fillId="0" borderId="9" xfId="0" applyFont="1" applyFill="1" applyBorder="1" applyAlignment="1">
      <alignment horizontal="left" vertical="top" wrapText="1"/>
    </xf>
  </cellXfs>
  <cellStyles count="5">
    <cellStyle name="Hipervínculo" xfId="4" builtinId="8"/>
    <cellStyle name="Millares" xfId="1" builtinId="3"/>
    <cellStyle name="Moneda" xfId="2" builtinId="4"/>
    <cellStyle name="Normal" xfId="0" builtinId="0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56</xdr:row>
      <xdr:rowOff>0</xdr:rowOff>
    </xdr:from>
    <xdr:to>
      <xdr:col>2</xdr:col>
      <xdr:colOff>9525</xdr:colOff>
      <xdr:row>56</xdr:row>
      <xdr:rowOff>9525</xdr:rowOff>
    </xdr:to>
    <xdr:pic>
      <xdr:nvPicPr>
        <xdr:cNvPr id="2" name="Picture 5" descr="http://mhsig.mh.gob.sv/bi/explore/images/black_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381250" y="3371850"/>
          <a:ext cx="9525" cy="952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T66"/>
  <sheetViews>
    <sheetView tabSelected="1" workbookViewId="0">
      <selection activeCell="H56" sqref="H56"/>
    </sheetView>
  </sheetViews>
  <sheetFormatPr baseColWidth="10" defaultRowHeight="15" x14ac:dyDescent="0.25"/>
  <cols>
    <col min="2" max="2" width="24.28515625" style="2" customWidth="1"/>
    <col min="3" max="3" width="35" style="2" customWidth="1"/>
    <col min="4" max="5" width="15.85546875" customWidth="1"/>
    <col min="6" max="6" width="15.28515625" customWidth="1"/>
    <col min="7" max="7" width="8.85546875" customWidth="1"/>
    <col min="8" max="8" width="17.140625" customWidth="1"/>
    <col min="9" max="10" width="15.28515625" customWidth="1"/>
    <col min="11" max="11" width="11.5703125" bestFit="1" customWidth="1"/>
    <col min="12" max="12" width="15.140625" customWidth="1"/>
    <col min="14" max="14" width="10.5703125" bestFit="1" customWidth="1"/>
    <col min="15" max="15" width="14.42578125" customWidth="1"/>
    <col min="16" max="16" width="15.28515625" customWidth="1"/>
    <col min="17" max="17" width="14.5703125" customWidth="1"/>
    <col min="18" max="18" width="14.28515625" customWidth="1"/>
    <col min="19" max="19" width="14.42578125" customWidth="1"/>
  </cols>
  <sheetData>
    <row r="2" spans="2:20" x14ac:dyDescent="0.25">
      <c r="B2" s="1" t="s">
        <v>0</v>
      </c>
      <c r="H2" s="3"/>
      <c r="I2" s="4"/>
    </row>
    <row r="3" spans="2:20" x14ac:dyDescent="0.25">
      <c r="B3" s="1" t="s">
        <v>1</v>
      </c>
      <c r="F3" s="5"/>
      <c r="I3" s="4"/>
      <c r="N3" s="6"/>
    </row>
    <row r="4" spans="2:20" x14ac:dyDescent="0.25">
      <c r="D4" s="5"/>
      <c r="E4" s="5"/>
      <c r="F4" s="7"/>
      <c r="I4" s="4"/>
      <c r="N4" s="2"/>
      <c r="O4" s="2"/>
      <c r="P4" s="2"/>
      <c r="Q4" s="2"/>
      <c r="R4" s="2"/>
      <c r="S4" s="2"/>
      <c r="T4" s="2"/>
    </row>
    <row r="5" spans="2:20" ht="15" customHeight="1" x14ac:dyDescent="0.25">
      <c r="B5" s="8" t="s">
        <v>46</v>
      </c>
      <c r="I5" s="4"/>
      <c r="N5" s="2"/>
      <c r="O5" s="2"/>
      <c r="P5" s="2"/>
      <c r="Q5" s="2"/>
      <c r="R5" s="2"/>
      <c r="S5" s="2"/>
      <c r="T5" s="2"/>
    </row>
    <row r="6" spans="2:20" ht="12.75" customHeight="1" thickBot="1" x14ac:dyDescent="0.3">
      <c r="B6" s="9"/>
      <c r="I6" s="4"/>
      <c r="N6" s="1"/>
      <c r="O6" s="2"/>
      <c r="P6" s="2"/>
      <c r="Q6" s="2"/>
      <c r="R6" s="2"/>
      <c r="S6" s="2"/>
      <c r="T6" s="2"/>
    </row>
    <row r="7" spans="2:20" ht="30" customHeight="1" thickBot="1" x14ac:dyDescent="0.3">
      <c r="B7" s="10" t="s">
        <v>2</v>
      </c>
      <c r="C7" s="11" t="s">
        <v>3</v>
      </c>
      <c r="D7" s="11" t="s">
        <v>4</v>
      </c>
      <c r="E7" s="11" t="s">
        <v>5</v>
      </c>
      <c r="F7" s="11" t="s">
        <v>6</v>
      </c>
      <c r="I7" s="12"/>
      <c r="L7" s="13"/>
      <c r="N7" s="14"/>
      <c r="O7" s="14"/>
      <c r="P7" s="14"/>
      <c r="Q7" s="15"/>
      <c r="R7" s="15"/>
      <c r="S7" s="15"/>
      <c r="T7" s="2"/>
    </row>
    <row r="8" spans="2:20" ht="12.75" hidden="1" customHeight="1" x14ac:dyDescent="0.25">
      <c r="B8" s="96" t="s">
        <v>7</v>
      </c>
      <c r="C8" s="16" t="s">
        <v>8</v>
      </c>
      <c r="D8" s="17">
        <v>3779010</v>
      </c>
      <c r="E8" s="17"/>
      <c r="F8" s="17">
        <v>3688357</v>
      </c>
      <c r="H8" s="7"/>
      <c r="I8" s="18"/>
      <c r="J8" s="2"/>
      <c r="N8" s="2"/>
      <c r="O8" s="2"/>
      <c r="P8" s="2"/>
      <c r="Q8" s="19"/>
      <c r="R8" s="19"/>
      <c r="S8" s="19"/>
      <c r="T8" s="2"/>
    </row>
    <row r="9" spans="2:20" ht="12.75" hidden="1" customHeight="1" x14ac:dyDescent="0.25">
      <c r="B9" s="97"/>
      <c r="C9" s="20" t="s">
        <v>9</v>
      </c>
      <c r="D9" s="17">
        <v>2992591</v>
      </c>
      <c r="E9" s="17"/>
      <c r="F9" s="21">
        <f>3015540</f>
        <v>3015540</v>
      </c>
      <c r="G9" s="22"/>
      <c r="H9" s="7"/>
      <c r="I9" s="23"/>
      <c r="J9" s="2"/>
      <c r="N9" s="24"/>
      <c r="O9" s="2"/>
      <c r="P9" s="2"/>
      <c r="Q9" s="19"/>
      <c r="R9" s="19"/>
      <c r="S9" s="19"/>
      <c r="T9" s="2"/>
    </row>
    <row r="10" spans="2:20" ht="12.75" hidden="1" customHeight="1" x14ac:dyDescent="0.25">
      <c r="B10" s="97"/>
      <c r="C10" s="20" t="s">
        <v>10</v>
      </c>
      <c r="D10" s="17">
        <v>296675</v>
      </c>
      <c r="E10" s="17"/>
      <c r="F10" s="21">
        <v>296675</v>
      </c>
      <c r="G10" s="22"/>
      <c r="H10" s="7"/>
      <c r="I10" s="19"/>
      <c r="J10" s="2"/>
      <c r="N10" s="2"/>
      <c r="O10" s="2"/>
      <c r="P10" s="2"/>
      <c r="Q10" s="19"/>
      <c r="R10" s="19"/>
      <c r="S10" s="19"/>
      <c r="T10" s="2"/>
    </row>
    <row r="11" spans="2:20" ht="12.75" hidden="1" customHeight="1" thickBot="1" x14ac:dyDescent="0.3">
      <c r="B11" s="97"/>
      <c r="C11" s="25" t="s">
        <v>11</v>
      </c>
      <c r="D11" s="17">
        <v>78385</v>
      </c>
      <c r="E11" s="17"/>
      <c r="F11" s="21">
        <v>232025</v>
      </c>
      <c r="G11" s="22"/>
      <c r="H11" s="7"/>
      <c r="I11" s="4"/>
      <c r="N11" s="24"/>
      <c r="O11" s="2"/>
      <c r="P11" s="2"/>
      <c r="Q11" s="19"/>
      <c r="R11" s="19"/>
      <c r="S11" s="19"/>
      <c r="T11" s="2"/>
    </row>
    <row r="12" spans="2:20" ht="12.75" hidden="1" customHeight="1" thickBot="1" x14ac:dyDescent="0.3">
      <c r="B12" s="98"/>
      <c r="C12" s="26" t="s">
        <v>12</v>
      </c>
      <c r="D12" s="27">
        <f t="shared" ref="D12:F12" si="0">SUM(D8:D11)</f>
        <v>7146661</v>
      </c>
      <c r="E12" s="27"/>
      <c r="F12" s="27">
        <f t="shared" si="0"/>
        <v>7232597</v>
      </c>
      <c r="G12" s="22"/>
      <c r="H12" s="7"/>
      <c r="I12" s="4"/>
      <c r="L12" s="28"/>
      <c r="N12" s="2"/>
      <c r="O12" s="2"/>
      <c r="P12" s="2"/>
      <c r="Q12" s="19"/>
      <c r="R12" s="19"/>
      <c r="S12" s="19"/>
      <c r="T12" s="2"/>
    </row>
    <row r="13" spans="2:20" ht="12.75" hidden="1" customHeight="1" thickBot="1" x14ac:dyDescent="0.3">
      <c r="B13" s="99" t="s">
        <v>13</v>
      </c>
      <c r="C13" s="29" t="s">
        <v>8</v>
      </c>
      <c r="D13" s="17">
        <v>6179940</v>
      </c>
      <c r="E13" s="17"/>
      <c r="F13" s="17">
        <f>6179940-236814</f>
        <v>5943126</v>
      </c>
      <c r="G13" s="30"/>
      <c r="H13" s="7"/>
      <c r="I13" s="4"/>
      <c r="J13" s="4"/>
      <c r="N13" s="24"/>
      <c r="O13" s="2"/>
      <c r="P13" s="2"/>
      <c r="Q13" s="19"/>
      <c r="R13" s="19"/>
      <c r="S13" s="19"/>
      <c r="T13" s="2"/>
    </row>
    <row r="14" spans="2:20" ht="12.75" hidden="1" customHeight="1" x14ac:dyDescent="0.25">
      <c r="B14" s="100"/>
      <c r="C14" s="20" t="s">
        <v>14</v>
      </c>
      <c r="D14" s="17">
        <v>4310545</v>
      </c>
      <c r="E14" s="17"/>
      <c r="F14" s="17">
        <f>4310545+1225200.7</f>
        <v>5535745.7000000002</v>
      </c>
      <c r="H14" s="7"/>
      <c r="I14" s="4"/>
      <c r="J14" s="4"/>
      <c r="N14" s="2"/>
      <c r="O14" s="2"/>
      <c r="P14" s="2"/>
      <c r="Q14" s="19"/>
      <c r="R14" s="19"/>
      <c r="S14" s="19"/>
      <c r="T14" s="2"/>
    </row>
    <row r="15" spans="2:20" ht="12.75" hidden="1" customHeight="1" x14ac:dyDescent="0.25">
      <c r="B15" s="100"/>
      <c r="C15" s="20" t="s">
        <v>10</v>
      </c>
      <c r="D15" s="17">
        <v>18250</v>
      </c>
      <c r="E15" s="17"/>
      <c r="F15" s="17">
        <f>18250+199864.41</f>
        <v>218114.41</v>
      </c>
      <c r="H15" s="31"/>
      <c r="I15" s="4"/>
      <c r="J15" s="4"/>
      <c r="N15" s="24"/>
      <c r="O15" s="2"/>
      <c r="P15" s="2"/>
      <c r="Q15" s="19"/>
      <c r="R15" s="19"/>
      <c r="S15" s="19"/>
      <c r="T15" s="2"/>
    </row>
    <row r="16" spans="2:20" ht="12.75" hidden="1" customHeight="1" x14ac:dyDescent="0.25">
      <c r="B16" s="100"/>
      <c r="C16" s="20" t="s">
        <v>15</v>
      </c>
      <c r="D16" s="17">
        <v>5000</v>
      </c>
      <c r="E16" s="17"/>
      <c r="F16" s="17">
        <v>5000</v>
      </c>
      <c r="G16" s="2"/>
      <c r="H16" s="32"/>
      <c r="I16" s="33"/>
      <c r="J16" s="4"/>
      <c r="N16" s="2"/>
      <c r="O16" s="2"/>
      <c r="P16" s="2"/>
      <c r="Q16" s="19"/>
      <c r="R16" s="19"/>
      <c r="S16" s="19"/>
      <c r="T16" s="2"/>
    </row>
    <row r="17" spans="1:20" ht="12.75" hidden="1" customHeight="1" x14ac:dyDescent="0.25">
      <c r="B17" s="100"/>
      <c r="C17" s="20" t="s">
        <v>11</v>
      </c>
      <c r="D17" s="17">
        <v>34937580.700000003</v>
      </c>
      <c r="E17" s="17"/>
      <c r="F17" s="17">
        <f>34937580.7-956322.65</f>
        <v>33981258.050000004</v>
      </c>
      <c r="G17" s="2"/>
      <c r="H17" s="34"/>
      <c r="I17" s="35"/>
      <c r="J17" s="4"/>
      <c r="N17" s="24"/>
      <c r="O17" s="2"/>
      <c r="P17" s="2"/>
      <c r="Q17" s="19"/>
      <c r="R17" s="19"/>
      <c r="S17" s="19"/>
      <c r="T17" s="2"/>
    </row>
    <row r="18" spans="1:20" ht="12.75" hidden="1" customHeight="1" thickBot="1" x14ac:dyDescent="0.3">
      <c r="A18" s="2"/>
      <c r="B18" s="100"/>
      <c r="C18" s="25" t="s">
        <v>16</v>
      </c>
      <c r="D18" s="17">
        <v>0</v>
      </c>
      <c r="E18" s="17"/>
      <c r="F18" s="17">
        <v>26069.54</v>
      </c>
      <c r="G18" s="2"/>
      <c r="H18" s="34"/>
      <c r="I18" s="35"/>
      <c r="J18" s="4"/>
      <c r="N18" s="2"/>
      <c r="O18" s="2"/>
      <c r="P18" s="2"/>
      <c r="Q18" s="19"/>
      <c r="R18" s="19"/>
      <c r="S18" s="19"/>
      <c r="T18" s="2"/>
    </row>
    <row r="19" spans="1:20" ht="12.75" hidden="1" customHeight="1" thickBot="1" x14ac:dyDescent="0.3">
      <c r="A19" s="2"/>
      <c r="B19" s="101"/>
      <c r="C19" s="26" t="s">
        <v>12</v>
      </c>
      <c r="D19" s="27">
        <f t="shared" ref="D19:F19" si="1">SUM(D13:D18)</f>
        <v>45451315.700000003</v>
      </c>
      <c r="E19" s="27"/>
      <c r="F19" s="27">
        <f t="shared" si="1"/>
        <v>45709313.700000003</v>
      </c>
      <c r="G19" s="2"/>
      <c r="H19" s="34"/>
      <c r="I19" s="4"/>
      <c r="J19" s="4"/>
      <c r="L19" s="28"/>
      <c r="N19" s="24"/>
      <c r="O19" s="2"/>
      <c r="P19" s="2"/>
      <c r="Q19" s="19"/>
      <c r="R19" s="19"/>
      <c r="S19" s="19"/>
      <c r="T19" s="2"/>
    </row>
    <row r="20" spans="1:20" ht="12.75" hidden="1" customHeight="1" x14ac:dyDescent="0.25">
      <c r="A20" s="2"/>
      <c r="B20" s="102" t="s">
        <v>17</v>
      </c>
      <c r="C20" s="29" t="s">
        <v>8</v>
      </c>
      <c r="D20" s="17">
        <v>1330440</v>
      </c>
      <c r="E20" s="17"/>
      <c r="F20" s="17">
        <f>1330440-142175</f>
        <v>1188265</v>
      </c>
      <c r="G20" s="2"/>
      <c r="H20" s="34"/>
      <c r="I20" s="4"/>
      <c r="J20" s="4"/>
      <c r="N20" s="2"/>
      <c r="O20" s="1"/>
      <c r="P20" s="1"/>
      <c r="Q20" s="19"/>
      <c r="R20" s="19"/>
      <c r="S20" s="19"/>
      <c r="T20" s="2"/>
    </row>
    <row r="21" spans="1:20" ht="12.75" hidden="1" customHeight="1" x14ac:dyDescent="0.25">
      <c r="A21" s="2"/>
      <c r="B21" s="97"/>
      <c r="C21" s="20" t="s">
        <v>18</v>
      </c>
      <c r="D21" s="17">
        <v>2930150</v>
      </c>
      <c r="E21" s="17"/>
      <c r="F21" s="17">
        <f>2930150+1200270</f>
        <v>4130420</v>
      </c>
      <c r="G21" s="2"/>
      <c r="H21" s="34"/>
      <c r="I21" s="7"/>
      <c r="J21" s="4"/>
      <c r="N21" s="2"/>
      <c r="O21" s="2"/>
      <c r="P21" s="2"/>
      <c r="Q21" s="19"/>
      <c r="R21" s="19"/>
      <c r="S21" s="19"/>
      <c r="T21" s="2"/>
    </row>
    <row r="22" spans="1:20" ht="12.75" hidden="1" customHeight="1" x14ac:dyDescent="0.25">
      <c r="A22" s="2"/>
      <c r="B22" s="97"/>
      <c r="C22" s="20" t="s">
        <v>10</v>
      </c>
      <c r="D22" s="17">
        <v>16000</v>
      </c>
      <c r="E22" s="17"/>
      <c r="F22" s="17">
        <f>16000+25000</f>
        <v>41000</v>
      </c>
      <c r="G22" s="2"/>
      <c r="H22" s="34"/>
      <c r="I22" s="4"/>
      <c r="J22" s="4"/>
      <c r="N22" s="2"/>
      <c r="O22" s="36"/>
      <c r="P22" s="2"/>
      <c r="Q22" s="19"/>
      <c r="R22" s="19"/>
      <c r="S22" s="19"/>
      <c r="T22" s="2"/>
    </row>
    <row r="23" spans="1:20" ht="12.75" hidden="1" customHeight="1" x14ac:dyDescent="0.25">
      <c r="A23" s="2"/>
      <c r="B23" s="97"/>
      <c r="C23" s="20" t="s">
        <v>15</v>
      </c>
      <c r="D23" s="17">
        <v>10000</v>
      </c>
      <c r="E23" s="17"/>
      <c r="F23" s="17">
        <v>10000</v>
      </c>
      <c r="G23" s="2"/>
      <c r="H23" s="34"/>
      <c r="I23" s="4"/>
      <c r="N23" s="2"/>
      <c r="O23" s="2"/>
      <c r="P23" s="2"/>
      <c r="Q23" s="2"/>
      <c r="R23" s="2"/>
      <c r="S23" s="2"/>
      <c r="T23" s="2"/>
    </row>
    <row r="24" spans="1:20" ht="12.75" hidden="1" customHeight="1" x14ac:dyDescent="0.25">
      <c r="A24" s="2"/>
      <c r="B24" s="97"/>
      <c r="C24" s="20" t="s">
        <v>11</v>
      </c>
      <c r="D24" s="17">
        <v>32389650</v>
      </c>
      <c r="E24" s="17"/>
      <c r="F24" s="17">
        <f>32389650+1687238.04</f>
        <v>34076888.039999999</v>
      </c>
      <c r="G24" s="2"/>
      <c r="H24" s="34"/>
      <c r="I24" s="7"/>
      <c r="N24" s="14"/>
      <c r="O24" s="19"/>
      <c r="P24" s="2"/>
      <c r="Q24" s="37"/>
      <c r="R24" s="37"/>
      <c r="S24" s="37"/>
      <c r="T24" s="2"/>
    </row>
    <row r="25" spans="1:20" ht="12.75" hidden="1" customHeight="1" thickBot="1" x14ac:dyDescent="0.3">
      <c r="A25" s="2"/>
      <c r="B25" s="97"/>
      <c r="C25" s="25" t="s">
        <v>19</v>
      </c>
      <c r="D25" s="17">
        <v>2267620</v>
      </c>
      <c r="E25" s="17"/>
      <c r="F25" s="17">
        <f>2267620-716148.04</f>
        <v>1551471.96</v>
      </c>
      <c r="G25" s="2"/>
      <c r="H25" s="19"/>
      <c r="O25" s="2"/>
    </row>
    <row r="26" spans="1:20" ht="12.75" hidden="1" customHeight="1" thickBot="1" x14ac:dyDescent="0.3">
      <c r="A26" s="2"/>
      <c r="B26" s="98"/>
      <c r="C26" s="26" t="s">
        <v>12</v>
      </c>
      <c r="D26" s="27">
        <f t="shared" ref="D26:F26" si="2">SUM(D20:D25)</f>
        <v>38943860</v>
      </c>
      <c r="E26" s="27"/>
      <c r="F26" s="27">
        <f t="shared" si="2"/>
        <v>40998045</v>
      </c>
      <c r="G26" s="2"/>
      <c r="H26" s="32"/>
      <c r="I26" s="31"/>
      <c r="J26" s="4"/>
      <c r="L26" s="28"/>
      <c r="O26" s="2"/>
    </row>
    <row r="27" spans="1:20" ht="12.75" hidden="1" customHeight="1" thickBot="1" x14ac:dyDescent="0.3">
      <c r="A27" s="2"/>
      <c r="B27" s="99" t="s">
        <v>20</v>
      </c>
      <c r="C27" s="29" t="s">
        <v>8</v>
      </c>
      <c r="D27" s="17">
        <v>2212820</v>
      </c>
      <c r="E27" s="17"/>
      <c r="F27" s="17">
        <f>2212820-40269</f>
        <v>2172551</v>
      </c>
      <c r="G27" s="2"/>
      <c r="H27" s="34"/>
      <c r="I27" s="4"/>
    </row>
    <row r="28" spans="1:20" ht="12.75" hidden="1" customHeight="1" x14ac:dyDescent="0.25">
      <c r="A28" s="2"/>
      <c r="B28" s="100"/>
      <c r="C28" s="20" t="s">
        <v>18</v>
      </c>
      <c r="D28" s="17">
        <v>1370365</v>
      </c>
      <c r="E28" s="17"/>
      <c r="F28" s="17">
        <v>1370365</v>
      </c>
      <c r="G28" s="2"/>
      <c r="H28" s="34"/>
      <c r="I28" s="4"/>
    </row>
    <row r="29" spans="1:20" ht="12.75" hidden="1" customHeight="1" x14ac:dyDescent="0.25">
      <c r="A29" s="2"/>
      <c r="B29" s="100"/>
      <c r="C29" s="20" t="s">
        <v>10</v>
      </c>
      <c r="D29" s="17">
        <v>96150</v>
      </c>
      <c r="E29" s="17"/>
      <c r="F29" s="17">
        <v>96150</v>
      </c>
      <c r="G29" s="2"/>
      <c r="H29" s="34"/>
      <c r="I29" s="4"/>
    </row>
    <row r="30" spans="1:20" ht="12.75" hidden="1" customHeight="1" x14ac:dyDescent="0.25">
      <c r="A30" s="2"/>
      <c r="B30" s="100"/>
      <c r="C30" s="20" t="s">
        <v>15</v>
      </c>
      <c r="D30" s="17">
        <v>25000</v>
      </c>
      <c r="E30" s="17"/>
      <c r="F30" s="17">
        <v>25000</v>
      </c>
      <c r="G30" s="2"/>
      <c r="H30" s="34"/>
      <c r="I30" s="4"/>
    </row>
    <row r="31" spans="1:20" ht="12.75" hidden="1" customHeight="1" x14ac:dyDescent="0.25">
      <c r="A31" s="2"/>
      <c r="B31" s="100"/>
      <c r="C31" s="20" t="s">
        <v>11</v>
      </c>
      <c r="D31" s="17">
        <v>9788405</v>
      </c>
      <c r="E31" s="17"/>
      <c r="F31" s="17">
        <f>9788405+25000</f>
        <v>9813405</v>
      </c>
      <c r="G31" s="2"/>
      <c r="H31" s="38"/>
      <c r="I31" s="4"/>
    </row>
    <row r="32" spans="1:20" ht="12.75" hidden="1" customHeight="1" thickBot="1" x14ac:dyDescent="0.3">
      <c r="A32" s="2"/>
      <c r="B32" s="100"/>
      <c r="C32" s="25" t="s">
        <v>21</v>
      </c>
      <c r="D32" s="17">
        <v>36579340</v>
      </c>
      <c r="E32" s="17"/>
      <c r="F32" s="17">
        <f>36579340+3321373</f>
        <v>39900713</v>
      </c>
      <c r="G32" s="2"/>
      <c r="H32" s="32"/>
      <c r="I32" s="32"/>
    </row>
    <row r="33" spans="1:16" ht="15.75" hidden="1" thickBot="1" x14ac:dyDescent="0.3">
      <c r="A33" s="2"/>
      <c r="B33" s="101"/>
      <c r="C33" s="26" t="s">
        <v>12</v>
      </c>
      <c r="D33" s="27">
        <f t="shared" ref="D33:F33" si="3">SUM(D27:D32)</f>
        <v>50072080</v>
      </c>
      <c r="E33" s="27"/>
      <c r="F33" s="27">
        <f t="shared" si="3"/>
        <v>53378184</v>
      </c>
      <c r="H33" s="34"/>
      <c r="I33" s="4"/>
      <c r="L33" s="28"/>
    </row>
    <row r="34" spans="1:16" hidden="1" x14ac:dyDescent="0.25">
      <c r="A34" s="2"/>
      <c r="B34" s="90" t="s">
        <v>22</v>
      </c>
      <c r="C34" s="29" t="s">
        <v>23</v>
      </c>
      <c r="D34" s="17">
        <v>19934710</v>
      </c>
      <c r="E34" s="17"/>
      <c r="F34" s="17">
        <f>19934710+1025001</f>
        <v>20959711</v>
      </c>
      <c r="H34" s="34"/>
      <c r="I34" s="4"/>
    </row>
    <row r="35" spans="1:16" hidden="1" x14ac:dyDescent="0.25">
      <c r="B35" s="92"/>
      <c r="C35" s="20" t="s">
        <v>16</v>
      </c>
      <c r="D35" s="17">
        <v>377524</v>
      </c>
      <c r="E35" s="17"/>
      <c r="F35" s="17">
        <v>1377524</v>
      </c>
      <c r="H35" s="34"/>
      <c r="I35" s="4"/>
    </row>
    <row r="36" spans="1:16" ht="15.75" hidden="1" thickBot="1" x14ac:dyDescent="0.3">
      <c r="B36" s="92"/>
      <c r="C36" s="25" t="s">
        <v>21</v>
      </c>
      <c r="D36" s="17">
        <v>73158680</v>
      </c>
      <c r="E36" s="17"/>
      <c r="F36" s="17">
        <f>73158680+61490+6403738</f>
        <v>79623908</v>
      </c>
      <c r="H36" s="34"/>
      <c r="I36" s="4"/>
    </row>
    <row r="37" spans="1:16" ht="15.75" hidden="1" thickBot="1" x14ac:dyDescent="0.3">
      <c r="B37" s="91"/>
      <c r="C37" s="26" t="s">
        <v>12</v>
      </c>
      <c r="D37" s="27">
        <f t="shared" ref="D37:F37" si="4">SUM(D34:D36)</f>
        <v>93470914</v>
      </c>
      <c r="E37" s="27"/>
      <c r="F37" s="27">
        <f t="shared" si="4"/>
        <v>101961143</v>
      </c>
      <c r="H37" s="34"/>
      <c r="I37" s="4"/>
      <c r="L37" s="28"/>
    </row>
    <row r="38" spans="1:16" ht="15.75" hidden="1" thickBot="1" x14ac:dyDescent="0.3">
      <c r="B38" s="103" t="s">
        <v>24</v>
      </c>
      <c r="C38" s="39"/>
      <c r="D38" s="40"/>
      <c r="E38" s="40"/>
      <c r="F38" s="40"/>
      <c r="H38" s="34"/>
      <c r="I38" s="4"/>
    </row>
    <row r="39" spans="1:16" ht="15.75" hidden="1" thickBot="1" x14ac:dyDescent="0.3">
      <c r="A39" s="41"/>
      <c r="B39" s="104"/>
      <c r="C39" s="42" t="s">
        <v>25</v>
      </c>
      <c r="D39" s="17">
        <v>534285</v>
      </c>
      <c r="E39" s="17"/>
      <c r="F39" s="17">
        <f>534285+700000</f>
        <v>1234285</v>
      </c>
      <c r="H39" s="7"/>
      <c r="I39" s="4"/>
    </row>
    <row r="40" spans="1:16" ht="15.75" hidden="1" thickBot="1" x14ac:dyDescent="0.3">
      <c r="B40" s="105"/>
      <c r="C40" s="43" t="s">
        <v>12</v>
      </c>
      <c r="D40" s="44">
        <f t="shared" ref="D40:F40" si="5">+D39</f>
        <v>534285</v>
      </c>
      <c r="E40" s="45"/>
      <c r="F40" s="46">
        <f t="shared" si="5"/>
        <v>1234285</v>
      </c>
      <c r="H40" s="7"/>
      <c r="I40" s="4"/>
    </row>
    <row r="41" spans="1:16" ht="15.75" hidden="1" thickBot="1" x14ac:dyDescent="0.3">
      <c r="B41" s="90" t="s">
        <v>26</v>
      </c>
      <c r="C41" s="42" t="s">
        <v>27</v>
      </c>
      <c r="D41" s="17"/>
      <c r="E41" s="17"/>
      <c r="F41" s="17">
        <v>0</v>
      </c>
      <c r="H41" s="7"/>
      <c r="I41" s="4"/>
    </row>
    <row r="42" spans="1:16" ht="15.75" hidden="1" thickBot="1" x14ac:dyDescent="0.3">
      <c r="B42" s="91"/>
      <c r="C42" s="26" t="s">
        <v>12</v>
      </c>
      <c r="D42" s="27">
        <f t="shared" ref="D42:F42" si="6">+D41</f>
        <v>0</v>
      </c>
      <c r="E42" s="47"/>
      <c r="F42" s="48">
        <f t="shared" si="6"/>
        <v>0</v>
      </c>
      <c r="H42" s="7"/>
      <c r="I42" s="4"/>
      <c r="L42" s="28"/>
    </row>
    <row r="43" spans="1:16" hidden="1" x14ac:dyDescent="0.25">
      <c r="B43" s="90" t="s">
        <v>28</v>
      </c>
      <c r="C43" s="29" t="s">
        <v>18</v>
      </c>
      <c r="D43" s="17"/>
      <c r="E43" s="17"/>
      <c r="F43" s="17"/>
      <c r="H43" s="7"/>
    </row>
    <row r="44" spans="1:16" hidden="1" x14ac:dyDescent="0.25">
      <c r="B44" s="92"/>
      <c r="C44" s="20" t="s">
        <v>11</v>
      </c>
      <c r="D44" s="17"/>
      <c r="E44" s="17"/>
      <c r="F44" s="17"/>
      <c r="H44" s="7"/>
      <c r="I44" s="4"/>
    </row>
    <row r="45" spans="1:16" ht="15.75" hidden="1" thickBot="1" x14ac:dyDescent="0.3">
      <c r="B45" s="92"/>
      <c r="C45" s="25" t="s">
        <v>29</v>
      </c>
      <c r="D45" s="17">
        <v>500000</v>
      </c>
      <c r="E45" s="17"/>
      <c r="F45" s="17">
        <f>500000+600000</f>
        <v>1100000</v>
      </c>
      <c r="H45" s="7"/>
      <c r="I45" s="4"/>
    </row>
    <row r="46" spans="1:16" ht="15.75" hidden="1" thickBot="1" x14ac:dyDescent="0.3">
      <c r="B46" s="91"/>
      <c r="C46" s="26" t="s">
        <v>12</v>
      </c>
      <c r="D46" s="27">
        <f t="shared" ref="D46:F46" si="7">SUM(D43:D45)</f>
        <v>500000</v>
      </c>
      <c r="E46" s="47"/>
      <c r="F46" s="48">
        <f t="shared" si="7"/>
        <v>1100000</v>
      </c>
      <c r="H46" s="34"/>
      <c r="I46" s="19"/>
      <c r="J46" s="2"/>
      <c r="K46" s="2"/>
      <c r="L46" s="2"/>
      <c r="M46" s="2"/>
      <c r="N46" s="2"/>
    </row>
    <row r="47" spans="1:16" ht="21.75" hidden="1" thickBot="1" x14ac:dyDescent="0.3">
      <c r="B47" s="49" t="s">
        <v>30</v>
      </c>
      <c r="C47" s="50" t="s">
        <v>31</v>
      </c>
      <c r="D47" s="50" t="s">
        <v>32</v>
      </c>
      <c r="E47" s="50"/>
      <c r="F47" s="50" t="s">
        <v>33</v>
      </c>
      <c r="H47" s="2"/>
      <c r="I47" s="51" t="s">
        <v>34</v>
      </c>
      <c r="J47" s="2" t="s">
        <v>35</v>
      </c>
      <c r="K47" s="2"/>
      <c r="L47" s="2"/>
      <c r="M47" s="2"/>
      <c r="N47" s="2"/>
      <c r="O47" s="52" t="s">
        <v>36</v>
      </c>
      <c r="P47" s="52" t="s">
        <v>37</v>
      </c>
    </row>
    <row r="48" spans="1:16" x14ac:dyDescent="0.25">
      <c r="B48" s="93" t="s">
        <v>38</v>
      </c>
      <c r="C48" s="53" t="s">
        <v>8</v>
      </c>
      <c r="D48" s="54">
        <v>13665370</v>
      </c>
      <c r="E48" s="55">
        <v>0</v>
      </c>
      <c r="F48" s="54">
        <f>SUM(D48:E48)</f>
        <v>13665370</v>
      </c>
      <c r="H48" s="56"/>
      <c r="I48" s="57"/>
      <c r="J48" s="58"/>
      <c r="K48" s="59"/>
      <c r="L48" s="60"/>
      <c r="M48" s="60"/>
      <c r="N48" s="59"/>
      <c r="O48" s="4"/>
      <c r="P48" s="4"/>
    </row>
    <row r="49" spans="2:16" x14ac:dyDescent="0.25">
      <c r="B49" s="94"/>
      <c r="C49" s="20" t="s">
        <v>18</v>
      </c>
      <c r="D49" s="61">
        <v>6332713</v>
      </c>
      <c r="E49" s="54">
        <v>0</v>
      </c>
      <c r="F49" s="54">
        <f t="shared" ref="F49:F54" si="8">SUM(D49:E49)</f>
        <v>6332713</v>
      </c>
      <c r="H49" s="56"/>
      <c r="I49" s="19"/>
      <c r="J49" s="62"/>
      <c r="K49" s="59"/>
      <c r="L49" s="2"/>
      <c r="M49" s="2"/>
      <c r="N49" s="2"/>
      <c r="O49" s="4"/>
      <c r="P49" s="4"/>
    </row>
    <row r="50" spans="2:16" x14ac:dyDescent="0.25">
      <c r="B50" s="94"/>
      <c r="C50" s="63" t="s">
        <v>10</v>
      </c>
      <c r="D50" s="61">
        <v>291780</v>
      </c>
      <c r="E50" s="54">
        <v>0</v>
      </c>
      <c r="F50" s="54">
        <f t="shared" si="8"/>
        <v>291780</v>
      </c>
      <c r="H50" s="56"/>
      <c r="I50" s="19"/>
      <c r="J50" s="62"/>
      <c r="K50" s="59"/>
      <c r="L50" s="2"/>
      <c r="M50" s="2"/>
      <c r="N50" s="2"/>
      <c r="O50" s="4"/>
      <c r="P50" s="4"/>
    </row>
    <row r="51" spans="2:16" x14ac:dyDescent="0.25">
      <c r="B51" s="94"/>
      <c r="C51" s="20" t="s">
        <v>15</v>
      </c>
      <c r="D51" s="61">
        <v>28303826</v>
      </c>
      <c r="E51" s="54">
        <v>0</v>
      </c>
      <c r="F51" s="54">
        <f t="shared" si="8"/>
        <v>28303826</v>
      </c>
      <c r="H51" s="24"/>
      <c r="I51" s="19"/>
      <c r="J51" s="62"/>
      <c r="K51" s="59"/>
      <c r="L51" s="2"/>
      <c r="M51" s="2"/>
      <c r="N51" s="2"/>
      <c r="O51" s="4"/>
      <c r="P51" s="4"/>
    </row>
    <row r="52" spans="2:16" x14ac:dyDescent="0.25">
      <c r="B52" s="94"/>
      <c r="C52" s="20" t="s">
        <v>11</v>
      </c>
      <c r="D52" s="61">
        <v>68040450</v>
      </c>
      <c r="E52" s="55">
        <v>0</v>
      </c>
      <c r="F52" s="54">
        <f t="shared" si="8"/>
        <v>68040450</v>
      </c>
      <c r="H52" s="24"/>
      <c r="I52" s="34"/>
      <c r="J52" s="62"/>
      <c r="K52" s="59"/>
      <c r="L52" s="2"/>
      <c r="M52" s="2"/>
      <c r="N52" s="2"/>
      <c r="O52" s="4"/>
      <c r="P52" s="4"/>
    </row>
    <row r="53" spans="2:16" x14ac:dyDescent="0.25">
      <c r="B53" s="94"/>
      <c r="C53" s="20" t="s">
        <v>16</v>
      </c>
      <c r="D53" s="61">
        <v>3055185</v>
      </c>
      <c r="E53" s="54">
        <v>0</v>
      </c>
      <c r="F53" s="54">
        <f t="shared" si="8"/>
        <v>3055185</v>
      </c>
      <c r="H53" s="24"/>
      <c r="I53" s="34"/>
      <c r="J53" s="62"/>
      <c r="K53" s="59"/>
      <c r="L53" s="2"/>
      <c r="M53" s="2"/>
      <c r="N53" s="2"/>
      <c r="O53" s="4"/>
      <c r="P53" s="4"/>
    </row>
    <row r="54" spans="2:16" ht="15.75" thickBot="1" x14ac:dyDescent="0.3">
      <c r="B54" s="94"/>
      <c r="C54" s="20" t="s">
        <v>21</v>
      </c>
      <c r="D54" s="61">
        <v>118336185</v>
      </c>
      <c r="E54" s="54">
        <v>1500000</v>
      </c>
      <c r="F54" s="54">
        <f t="shared" si="8"/>
        <v>119836185</v>
      </c>
      <c r="H54" s="24"/>
      <c r="I54" s="19"/>
      <c r="J54" s="62"/>
      <c r="K54" s="59"/>
      <c r="L54" s="2"/>
      <c r="M54" s="2"/>
      <c r="N54" s="2"/>
      <c r="O54" s="4"/>
      <c r="P54" s="4"/>
    </row>
    <row r="55" spans="2:16" s="74" customFormat="1" ht="11.25" thickBot="1" x14ac:dyDescent="0.2">
      <c r="B55" s="95"/>
      <c r="C55" s="65" t="s">
        <v>12</v>
      </c>
      <c r="D55" s="66">
        <f>SUM(D48:D54)</f>
        <v>238025509</v>
      </c>
      <c r="E55" s="67">
        <f>SUM(E48:E54)</f>
        <v>1500000</v>
      </c>
      <c r="F55" s="68">
        <f>SUM(F48:F54)</f>
        <v>239525509</v>
      </c>
      <c r="G55" s="69"/>
      <c r="H55" s="70"/>
      <c r="I55" s="70"/>
      <c r="J55" s="71"/>
      <c r="K55" s="72"/>
      <c r="L55" s="72"/>
      <c r="M55" s="72"/>
      <c r="N55" s="72"/>
      <c r="O55" s="73"/>
      <c r="P55" s="73"/>
    </row>
    <row r="56" spans="2:16" ht="15.75" thickBot="1" x14ac:dyDescent="0.3">
      <c r="B56" s="75"/>
      <c r="C56" s="76"/>
      <c r="D56" s="7"/>
      <c r="E56" s="7"/>
      <c r="F56" s="77"/>
      <c r="H56" s="64"/>
      <c r="I56" s="19"/>
      <c r="J56" s="78"/>
      <c r="K56" s="24"/>
      <c r="L56" s="2"/>
      <c r="M56" s="2"/>
      <c r="N56" s="2"/>
    </row>
    <row r="57" spans="2:16" ht="21.75" customHeight="1" thickBot="1" x14ac:dyDescent="0.3">
      <c r="C57" s="79" t="s">
        <v>39</v>
      </c>
      <c r="D57" s="11" t="s">
        <v>40</v>
      </c>
      <c r="E57" s="11" t="s">
        <v>41</v>
      </c>
      <c r="F57" s="11" t="s">
        <v>42</v>
      </c>
    </row>
    <row r="58" spans="2:16" x14ac:dyDescent="0.25">
      <c r="C58" s="80" t="s">
        <v>43</v>
      </c>
      <c r="D58" s="81">
        <v>175154269</v>
      </c>
      <c r="E58" s="82">
        <v>1500000</v>
      </c>
      <c r="F58" s="81">
        <f>+D58+E58</f>
        <v>176654269</v>
      </c>
    </row>
    <row r="59" spans="2:16" x14ac:dyDescent="0.25">
      <c r="C59" s="80" t="s">
        <v>44</v>
      </c>
      <c r="D59" s="81">
        <v>57782835</v>
      </c>
      <c r="E59" s="82">
        <v>0</v>
      </c>
      <c r="F59" s="81">
        <f t="shared" ref="F59:F60" si="9">+D59+E59</f>
        <v>57782835</v>
      </c>
    </row>
    <row r="60" spans="2:16" ht="15.75" thickBot="1" x14ac:dyDescent="0.3">
      <c r="C60" s="80" t="s">
        <v>37</v>
      </c>
      <c r="D60" s="81">
        <v>5088405</v>
      </c>
      <c r="E60" s="82">
        <v>0</v>
      </c>
      <c r="F60" s="81">
        <f t="shared" si="9"/>
        <v>5088405</v>
      </c>
    </row>
    <row r="61" spans="2:16" ht="15.75" thickBot="1" x14ac:dyDescent="0.3">
      <c r="C61" s="79" t="s">
        <v>45</v>
      </c>
      <c r="D61" s="83">
        <f>SUM(D58:D60)</f>
        <v>238025509</v>
      </c>
      <c r="E61" s="84">
        <f t="shared" ref="E61:F61" si="10">SUM(E58:E60)</f>
        <v>1500000</v>
      </c>
      <c r="F61" s="83">
        <f t="shared" si="10"/>
        <v>239525509</v>
      </c>
    </row>
    <row r="62" spans="2:16" ht="15.75" thickBot="1" x14ac:dyDescent="0.3"/>
    <row r="63" spans="2:16" ht="15.75" thickBot="1" x14ac:dyDescent="0.3">
      <c r="C63" s="85" t="s">
        <v>47</v>
      </c>
      <c r="D63" s="86"/>
      <c r="E63" s="87" t="s">
        <v>48</v>
      </c>
    </row>
    <row r="64" spans="2:16" x14ac:dyDescent="0.25">
      <c r="C64" s="60" t="s">
        <v>50</v>
      </c>
      <c r="E64" s="4">
        <v>1500000</v>
      </c>
    </row>
    <row r="65" spans="3:5" ht="15.75" thickBot="1" x14ac:dyDescent="0.3">
      <c r="E65" s="88"/>
    </row>
    <row r="66" spans="3:5" ht="15.75" thickBot="1" x14ac:dyDescent="0.3">
      <c r="C66" s="85" t="s">
        <v>49</v>
      </c>
      <c r="D66" s="89"/>
      <c r="E66" s="84">
        <f>SUM(E64:E65)</f>
        <v>1500000</v>
      </c>
    </row>
  </sheetData>
  <mergeCells count="9">
    <mergeCell ref="B41:B42"/>
    <mergeCell ref="B43:B46"/>
    <mergeCell ref="B48:B55"/>
    <mergeCell ref="B8:B12"/>
    <mergeCell ref="B13:B19"/>
    <mergeCell ref="B20:B26"/>
    <mergeCell ref="B27:B33"/>
    <mergeCell ref="B34:B37"/>
    <mergeCell ref="B38:B40"/>
  </mergeCells>
  <pageMargins left="0.70866141732283472" right="0.70866141732283472" top="1.1417322834645669" bottom="0.74803149606299213" header="0.31496062992125984" footer="0.31496062992125984"/>
  <pageSetup scale="3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primer trimestre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Silvia Andres Maravilla</dc:creator>
  <cp:lastModifiedBy>Karen Vanesa Alvarenga Rivas</cp:lastModifiedBy>
  <dcterms:created xsi:type="dcterms:W3CDTF">2017-04-04T22:17:13Z</dcterms:created>
  <dcterms:modified xsi:type="dcterms:W3CDTF">2017-05-19T17:23:50Z</dcterms:modified>
</cp:coreProperties>
</file>