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300" windowWidth="14880" windowHeight="7815" firstSheet="1" activeTab="4"/>
  </bookViews>
  <sheets>
    <sheet name="7% fiestas " sheetId="28" state="hidden" r:id="rId1"/>
    <sheet name="EJECUTADO" sheetId="24" r:id="rId2"/>
    <sheet name="0101" sheetId="2" state="hidden" r:id="rId3"/>
    <sheet name="0102" sheetId="19" state="hidden" r:id="rId4"/>
    <sheet name="0201" sheetId="21" r:id="rId5"/>
    <sheet name="0202" sheetId="22" r:id="rId6"/>
    <sheet name="Apoyo y mmtt a la perrera" sheetId="29" state="hidden" r:id="rId7"/>
  </sheets>
  <definedNames>
    <definedName name="_xlnm.Print_Titles" localSheetId="1">EJECUTADO!$1:$6</definedName>
  </definedNames>
  <calcPr calcId="152511"/>
</workbook>
</file>

<file path=xl/calcChain.xml><?xml version="1.0" encoding="utf-8"?>
<calcChain xmlns="http://schemas.openxmlformats.org/spreadsheetml/2006/main">
  <c r="H98" i="24" l="1"/>
  <c r="I16" i="29" l="1"/>
  <c r="H16" i="29"/>
  <c r="G16" i="29"/>
  <c r="F16" i="29"/>
  <c r="I15" i="29"/>
  <c r="H15" i="29"/>
  <c r="G15" i="29"/>
  <c r="F15" i="29"/>
  <c r="E15" i="29"/>
  <c r="E16" i="29" s="1"/>
  <c r="D15" i="29"/>
  <c r="D16" i="29" s="1"/>
  <c r="AS198" i="22" l="1"/>
  <c r="AS199" i="22"/>
  <c r="AS200" i="22"/>
  <c r="AS201" i="22"/>
  <c r="AS202" i="22"/>
  <c r="AS203" i="22"/>
  <c r="AS204" i="22"/>
  <c r="AS205" i="22"/>
  <c r="AS206" i="22"/>
  <c r="AS207" i="22"/>
  <c r="AS208" i="22"/>
  <c r="AS209" i="22"/>
  <c r="AS210" i="22"/>
  <c r="AS211" i="22"/>
  <c r="AS212" i="22"/>
  <c r="AS213" i="22"/>
  <c r="AS214" i="22"/>
  <c r="AS215" i="22"/>
  <c r="AS216" i="22"/>
  <c r="AS217" i="22"/>
  <c r="AS218" i="22"/>
  <c r="AS219" i="22"/>
  <c r="AS220" i="22"/>
  <c r="AS221" i="22"/>
  <c r="AS222" i="22"/>
  <c r="AS223" i="22"/>
  <c r="AS224" i="22"/>
  <c r="AS225" i="22"/>
  <c r="BH528" i="2" l="1"/>
  <c r="BH529" i="2"/>
  <c r="BH530" i="2"/>
  <c r="BH531" i="2"/>
  <c r="BH532" i="2"/>
  <c r="BH533" i="2"/>
  <c r="BH534" i="2"/>
  <c r="BH535" i="2"/>
  <c r="BH536" i="2"/>
  <c r="BH537" i="2"/>
  <c r="BH538" i="2"/>
  <c r="BH539" i="2"/>
  <c r="BH540" i="2"/>
  <c r="BH541" i="2"/>
  <c r="BH542" i="2"/>
  <c r="BH543" i="2"/>
  <c r="BH544" i="2"/>
  <c r="BH545" i="2"/>
  <c r="BH546" i="2"/>
  <c r="BH547" i="2"/>
  <c r="BH548" i="2"/>
  <c r="BH549" i="2"/>
  <c r="BH550" i="2"/>
  <c r="BH551" i="2"/>
  <c r="BH552" i="2"/>
  <c r="BH553" i="2"/>
  <c r="BH554" i="2"/>
  <c r="BH555" i="2"/>
  <c r="BH556" i="2"/>
  <c r="BH557" i="2"/>
  <c r="BH558" i="2"/>
  <c r="BH559" i="2"/>
  <c r="BH560" i="2"/>
  <c r="BH561" i="2"/>
  <c r="BH562" i="2"/>
  <c r="BH563" i="2"/>
  <c r="BH564" i="2"/>
  <c r="BH565" i="2"/>
  <c r="BH566" i="2"/>
  <c r="BH567" i="2"/>
  <c r="BH568" i="2"/>
  <c r="BH569" i="2"/>
  <c r="BH570" i="2"/>
  <c r="R343" i="19" l="1"/>
  <c r="AA343" i="19"/>
  <c r="AB343" i="19"/>
  <c r="Z343" i="19"/>
  <c r="P514" i="2" l="1"/>
  <c r="F133" i="28" l="1"/>
  <c r="F134" i="28"/>
  <c r="F135" i="28"/>
  <c r="F136" i="28"/>
  <c r="F137" i="28"/>
  <c r="F138" i="28"/>
  <c r="F139" i="28"/>
  <c r="F140" i="28"/>
  <c r="F141" i="28"/>
  <c r="F142" i="28"/>
  <c r="F143" i="28"/>
  <c r="F144" i="28"/>
  <c r="F145" i="28"/>
  <c r="F146" i="28"/>
  <c r="F147" i="28"/>
  <c r="F148" i="28"/>
  <c r="F149" i="28"/>
  <c r="F150" i="28"/>
  <c r="F151" i="28"/>
  <c r="F152" i="28"/>
  <c r="F153" i="28"/>
  <c r="F154" i="28"/>
  <c r="F155" i="28"/>
  <c r="F156" i="28"/>
  <c r="F157" i="28"/>
  <c r="F158" i="28"/>
  <c r="F159" i="28"/>
  <c r="F160" i="28"/>
  <c r="F161" i="28"/>
  <c r="F162" i="28"/>
  <c r="F163" i="28"/>
  <c r="F164" i="28"/>
  <c r="F165" i="28"/>
  <c r="F166" i="28"/>
  <c r="F167" i="28"/>
  <c r="F168" i="28"/>
  <c r="F169" i="28"/>
  <c r="F170" i="28"/>
  <c r="F171" i="28"/>
  <c r="F172" i="28"/>
  <c r="F173" i="28"/>
  <c r="F174" i="28"/>
  <c r="F175" i="28"/>
  <c r="F176" i="28"/>
  <c r="F177" i="28"/>
  <c r="F178" i="28"/>
  <c r="F179" i="28"/>
  <c r="F180" i="28"/>
  <c r="F181" i="28"/>
  <c r="F182" i="28"/>
  <c r="F183" i="28"/>
  <c r="F184" i="28"/>
  <c r="F185" i="28"/>
  <c r="F186" i="28"/>
  <c r="F187" i="28"/>
  <c r="F188" i="28"/>
  <c r="F189" i="28"/>
  <c r="F190" i="28"/>
  <c r="F191" i="28"/>
  <c r="F192" i="28"/>
  <c r="F193" i="28"/>
  <c r="F194" i="28"/>
  <c r="F195" i="28"/>
  <c r="F196" i="28"/>
  <c r="F197" i="28"/>
  <c r="F198" i="28"/>
  <c r="F199" i="28"/>
  <c r="F200" i="28"/>
  <c r="F201" i="28"/>
  <c r="F202" i="28"/>
  <c r="F203" i="28"/>
  <c r="F204" i="28"/>
  <c r="F205" i="28"/>
  <c r="F206" i="28"/>
  <c r="F207" i="28"/>
  <c r="F208" i="28"/>
  <c r="F209" i="28"/>
  <c r="F210" i="28"/>
  <c r="F211" i="28"/>
  <c r="F212" i="28"/>
  <c r="F213" i="28"/>
  <c r="F214" i="28"/>
  <c r="F215" i="28"/>
  <c r="F216" i="28"/>
  <c r="F217" i="28"/>
  <c r="F218" i="28"/>
  <c r="F219" i="28"/>
  <c r="F220" i="28"/>
  <c r="F221" i="28"/>
  <c r="F222" i="28"/>
  <c r="F223" i="28"/>
  <c r="F224" i="28"/>
  <c r="F225" i="28"/>
  <c r="F226" i="28"/>
  <c r="F227" i="28"/>
  <c r="F228" i="28"/>
  <c r="F229" i="28"/>
  <c r="F230" i="28"/>
  <c r="F231" i="28"/>
  <c r="F232" i="28"/>
  <c r="F233" i="28"/>
  <c r="F234" i="28"/>
  <c r="F235" i="28"/>
  <c r="F236" i="28"/>
  <c r="F237" i="28"/>
  <c r="F238" i="28"/>
  <c r="F239" i="28"/>
  <c r="F240" i="28"/>
  <c r="F241" i="28"/>
  <c r="F242" i="28"/>
  <c r="F243" i="28"/>
  <c r="F244" i="28"/>
  <c r="F245" i="28"/>
  <c r="F246" i="28"/>
  <c r="F247" i="28"/>
  <c r="F248" i="28"/>
  <c r="F249" i="28"/>
  <c r="F250" i="28"/>
  <c r="F251" i="28"/>
  <c r="F252" i="28"/>
  <c r="F253" i="28"/>
  <c r="F254" i="28"/>
  <c r="F255" i="28"/>
  <c r="F256" i="28"/>
  <c r="F257" i="28"/>
  <c r="F258" i="28"/>
  <c r="F259" i="28"/>
  <c r="F260" i="28"/>
  <c r="F261" i="28"/>
  <c r="F262" i="28"/>
  <c r="F263" i="28"/>
  <c r="F264" i="28"/>
  <c r="F265" i="28"/>
  <c r="F266" i="28"/>
  <c r="F267" i="28"/>
  <c r="F268" i="28"/>
  <c r="F269" i="28"/>
  <c r="F270" i="28"/>
  <c r="F271" i="28"/>
  <c r="F272" i="28"/>
  <c r="F273" i="28"/>
  <c r="F274" i="28"/>
  <c r="F275" i="28"/>
  <c r="F276" i="28"/>
  <c r="F277" i="28"/>
  <c r="F278" i="28"/>
  <c r="F279" i="28"/>
  <c r="F280" i="28"/>
  <c r="F281" i="28"/>
  <c r="F282" i="28"/>
  <c r="F283" i="28"/>
  <c r="F284" i="28"/>
  <c r="F285" i="28"/>
  <c r="F286" i="28"/>
  <c r="F287" i="28"/>
  <c r="F288" i="28"/>
  <c r="F289" i="28"/>
  <c r="F290" i="28"/>
  <c r="F291" i="28"/>
  <c r="F292" i="28"/>
  <c r="F293" i="28"/>
  <c r="F294" i="28"/>
  <c r="F295" i="28"/>
  <c r="F296" i="28"/>
  <c r="F297" i="28"/>
  <c r="F298" i="28"/>
  <c r="F299" i="28"/>
  <c r="F300" i="28"/>
  <c r="F301" i="28"/>
  <c r="F302" i="28"/>
  <c r="F303" i="28"/>
  <c r="F304" i="28"/>
  <c r="F305" i="28"/>
  <c r="F306" i="28"/>
  <c r="F307" i="28"/>
  <c r="F308" i="28"/>
  <c r="F309" i="28"/>
  <c r="F310" i="28"/>
  <c r="F311" i="28"/>
  <c r="F312" i="28"/>
  <c r="F313" i="28"/>
  <c r="F314" i="28"/>
  <c r="F315" i="28"/>
  <c r="F316" i="28"/>
  <c r="F317" i="28"/>
  <c r="F318" i="28"/>
  <c r="F319" i="28"/>
  <c r="F320" i="28"/>
  <c r="F321" i="28"/>
  <c r="F322" i="28"/>
  <c r="F323" i="28"/>
  <c r="F324" i="28"/>
  <c r="F325" i="28"/>
  <c r="F326" i="28"/>
  <c r="F327" i="28"/>
  <c r="F328" i="28"/>
  <c r="F329" i="28"/>
  <c r="F330" i="28"/>
  <c r="F331" i="28"/>
  <c r="F332" i="28"/>
  <c r="F333" i="28"/>
  <c r="F334" i="28"/>
  <c r="F335" i="28"/>
  <c r="F336" i="28"/>
  <c r="F337" i="28"/>
  <c r="F338" i="28"/>
  <c r="F339" i="28"/>
  <c r="F340" i="28"/>
  <c r="F341" i="28"/>
  <c r="F342" i="28"/>
  <c r="F343" i="28"/>
  <c r="F344" i="28"/>
  <c r="F345" i="28"/>
  <c r="F346" i="28"/>
  <c r="F347" i="28"/>
  <c r="F348" i="28"/>
  <c r="F349" i="28"/>
  <c r="F350" i="28"/>
  <c r="F351" i="28"/>
  <c r="F352" i="28"/>
  <c r="F353" i="28"/>
  <c r="F354" i="28"/>
  <c r="F355" i="28"/>
  <c r="F356" i="28"/>
  <c r="F357" i="28"/>
  <c r="F358" i="28"/>
  <c r="F359" i="28"/>
  <c r="F360" i="28"/>
  <c r="F361" i="28"/>
  <c r="F362" i="28"/>
  <c r="F363" i="28"/>
  <c r="F364" i="28"/>
  <c r="F365" i="28"/>
  <c r="F366" i="28"/>
  <c r="F367" i="28"/>
  <c r="F368" i="28"/>
  <c r="F369" i="28"/>
  <c r="F370" i="28"/>
  <c r="F371" i="28"/>
  <c r="F372" i="28"/>
  <c r="F373" i="28"/>
  <c r="F374" i="28"/>
  <c r="F375" i="28"/>
  <c r="F376" i="28"/>
  <c r="F377" i="28"/>
  <c r="F378" i="28"/>
  <c r="F379" i="28"/>
  <c r="F380" i="28"/>
  <c r="F381" i="28"/>
  <c r="F382" i="28"/>
  <c r="F383" i="28"/>
  <c r="F384" i="28"/>
  <c r="F385" i="28"/>
  <c r="F386" i="28"/>
  <c r="F387" i="28"/>
  <c r="F388" i="28"/>
  <c r="F389" i="28"/>
  <c r="F390" i="28"/>
  <c r="F391" i="28"/>
  <c r="F392" i="28"/>
  <c r="F393" i="28"/>
  <c r="F394" i="28"/>
  <c r="F395" i="28"/>
  <c r="F396" i="28"/>
  <c r="F397" i="28"/>
  <c r="F398" i="28"/>
  <c r="F399" i="28"/>
  <c r="F400" i="28"/>
  <c r="F401" i="28"/>
  <c r="F402" i="28"/>
  <c r="F403" i="28"/>
  <c r="F404" i="28"/>
  <c r="F405" i="28"/>
  <c r="F406" i="28"/>
  <c r="F407" i="28"/>
  <c r="F408" i="28"/>
  <c r="F409" i="28"/>
  <c r="F410" i="28"/>
  <c r="F411" i="28"/>
  <c r="F412" i="28"/>
  <c r="F413" i="28"/>
  <c r="F414" i="28"/>
  <c r="F415" i="28"/>
  <c r="F416" i="28"/>
  <c r="F417" i="28"/>
  <c r="F418" i="28"/>
  <c r="F419" i="28"/>
  <c r="F420" i="28"/>
  <c r="F421" i="28"/>
  <c r="F422" i="28"/>
  <c r="F423" i="28"/>
  <c r="F424" i="28"/>
  <c r="F425" i="28"/>
  <c r="F426" i="28"/>
  <c r="F427" i="28"/>
  <c r="F428" i="28"/>
  <c r="F429" i="28"/>
  <c r="F430" i="28"/>
  <c r="F431" i="28"/>
  <c r="F432" i="28"/>
  <c r="F433" i="28"/>
  <c r="F434" i="28"/>
  <c r="F435" i="28"/>
  <c r="F436" i="28"/>
  <c r="F437" i="28"/>
  <c r="F438" i="28"/>
  <c r="F439" i="28"/>
  <c r="F440" i="28"/>
  <c r="F441" i="28"/>
  <c r="F442" i="28"/>
  <c r="F443" i="28"/>
  <c r="F444" i="28"/>
  <c r="F445" i="28"/>
  <c r="F446" i="28"/>
  <c r="F447" i="28"/>
  <c r="F448" i="28"/>
  <c r="F449" i="28"/>
  <c r="F450" i="28"/>
  <c r="F451" i="28"/>
  <c r="F452" i="28"/>
  <c r="F453" i="28"/>
  <c r="F454" i="28"/>
  <c r="F455" i="28"/>
  <c r="F456" i="28"/>
  <c r="F457" i="28"/>
  <c r="F458" i="28"/>
  <c r="F459" i="28"/>
  <c r="F460" i="28"/>
  <c r="F461" i="28"/>
  <c r="F462" i="28"/>
  <c r="F463" i="28"/>
  <c r="F464" i="28"/>
  <c r="F465" i="28"/>
  <c r="F466" i="28"/>
  <c r="F467" i="28"/>
  <c r="F468" i="28"/>
  <c r="F469" i="28"/>
  <c r="F470" i="28"/>
  <c r="F471" i="28"/>
  <c r="F472" i="28"/>
  <c r="F473" i="28"/>
  <c r="F474" i="28"/>
  <c r="F475" i="28"/>
  <c r="F476" i="28"/>
  <c r="F477" i="28"/>
  <c r="F478" i="28"/>
  <c r="F479" i="28"/>
  <c r="F480" i="28"/>
  <c r="F481" i="28"/>
  <c r="F482" i="28"/>
  <c r="F483" i="28"/>
  <c r="F484" i="28"/>
  <c r="F485" i="28"/>
  <c r="F486" i="28"/>
  <c r="F487" i="28"/>
  <c r="F488" i="28"/>
  <c r="F489" i="28"/>
  <c r="F490" i="28"/>
  <c r="F491" i="28"/>
  <c r="F492" i="28"/>
  <c r="F493" i="28"/>
  <c r="F494" i="28"/>
  <c r="F495" i="28"/>
  <c r="F496" i="28"/>
  <c r="F497" i="28"/>
  <c r="F498" i="28"/>
  <c r="F499" i="28"/>
  <c r="F500" i="28"/>
  <c r="F501" i="28"/>
  <c r="F502" i="28"/>
  <c r="F503" i="28"/>
  <c r="F504" i="28"/>
  <c r="F505" i="28"/>
  <c r="F506" i="28"/>
  <c r="F507" i="28"/>
  <c r="F508" i="28"/>
  <c r="F509" i="28"/>
  <c r="F510" i="28"/>
  <c r="F511" i="28"/>
  <c r="F512" i="28"/>
  <c r="F513" i="28"/>
  <c r="F514" i="28"/>
  <c r="F515" i="28"/>
  <c r="F516" i="28"/>
  <c r="F517" i="28"/>
  <c r="F518" i="28"/>
  <c r="F519" i="28"/>
  <c r="F520" i="28"/>
  <c r="F521" i="28"/>
  <c r="F522" i="28"/>
  <c r="F523" i="28"/>
  <c r="F524" i="28"/>
  <c r="F525" i="28"/>
  <c r="F526" i="28"/>
  <c r="F527" i="28"/>
  <c r="F528" i="28"/>
  <c r="F529" i="28"/>
  <c r="F530" i="28"/>
  <c r="F531" i="28"/>
  <c r="F532" i="28"/>
  <c r="F533" i="28"/>
  <c r="F534" i="28"/>
  <c r="F535" i="28"/>
  <c r="F536" i="28"/>
  <c r="F537" i="28"/>
  <c r="F538" i="28"/>
  <c r="F539" i="28"/>
  <c r="F540" i="28"/>
  <c r="F541" i="28"/>
  <c r="F542" i="28"/>
  <c r="F543" i="28"/>
  <c r="F544" i="28"/>
  <c r="F545" i="28"/>
  <c r="F546" i="28"/>
  <c r="F547" i="28"/>
  <c r="F548" i="28"/>
  <c r="F549" i="28"/>
  <c r="F550" i="28"/>
  <c r="F551" i="28"/>
  <c r="F552" i="28"/>
  <c r="F553" i="28"/>
  <c r="F554" i="28"/>
  <c r="F555" i="28"/>
  <c r="F556" i="28"/>
  <c r="F557" i="28"/>
  <c r="F558" i="28"/>
  <c r="F559" i="28"/>
  <c r="F560" i="28"/>
  <c r="F561" i="28"/>
  <c r="F562" i="28"/>
  <c r="F563" i="28"/>
  <c r="F564" i="28"/>
  <c r="F565" i="28"/>
  <c r="F566" i="28"/>
  <c r="F567" i="28"/>
  <c r="F568" i="28"/>
  <c r="F569" i="28"/>
  <c r="F570" i="28"/>
  <c r="F571" i="28"/>
  <c r="F572" i="28"/>
  <c r="F573" i="28"/>
  <c r="F574" i="28"/>
  <c r="F575" i="28"/>
  <c r="F576" i="28"/>
  <c r="F577" i="28"/>
  <c r="F578" i="28"/>
  <c r="F579" i="28"/>
  <c r="F580" i="28"/>
  <c r="F581" i="28"/>
  <c r="F582" i="28"/>
  <c r="F583" i="28"/>
  <c r="F584" i="28"/>
  <c r="F585" i="28"/>
  <c r="F586" i="28"/>
  <c r="F587" i="28"/>
  <c r="F588" i="28"/>
  <c r="F589" i="28"/>
  <c r="F590" i="28"/>
  <c r="F591" i="28"/>
  <c r="F592" i="28"/>
  <c r="F593" i="28"/>
  <c r="F594" i="28"/>
  <c r="F595" i="28"/>
  <c r="F596" i="28"/>
  <c r="F597" i="28"/>
  <c r="H91" i="28"/>
  <c r="AV330" i="19" l="1"/>
  <c r="AV331" i="19"/>
  <c r="AV332" i="19"/>
  <c r="AV333" i="19"/>
  <c r="AV334" i="19"/>
  <c r="AV335" i="19"/>
  <c r="AV336" i="19"/>
  <c r="AV337" i="19"/>
  <c r="AV338" i="19"/>
  <c r="AV339" i="19"/>
  <c r="AV340" i="19"/>
  <c r="AV341" i="19"/>
  <c r="AV342" i="19"/>
  <c r="AV343" i="19"/>
  <c r="AV344" i="19"/>
  <c r="AV345" i="19"/>
  <c r="AV346" i="19"/>
  <c r="AV347" i="19"/>
  <c r="AV348" i="19"/>
  <c r="AV349" i="19"/>
  <c r="AV350" i="19"/>
  <c r="AV351" i="19"/>
  <c r="AV352" i="19"/>
  <c r="AV353" i="19"/>
  <c r="AV354" i="19"/>
  <c r="AV355" i="19"/>
  <c r="AV356" i="19"/>
  <c r="AV357" i="19"/>
  <c r="AV358" i="19"/>
  <c r="AO209" i="24" l="1"/>
  <c r="AO203" i="24"/>
  <c r="AO204" i="24"/>
  <c r="AO200" i="24"/>
  <c r="AO195" i="24"/>
  <c r="AO187" i="24"/>
  <c r="AO182" i="24"/>
  <c r="AO180" i="24"/>
  <c r="AO173" i="24"/>
  <c r="AO171" i="24"/>
  <c r="AO170" i="24"/>
  <c r="AO150" i="24"/>
  <c r="AO148" i="24"/>
  <c r="AO132" i="24"/>
  <c r="AO130" i="24"/>
  <c r="AO125" i="24"/>
  <c r="AO123" i="24"/>
  <c r="AO121" i="24"/>
  <c r="AO77" i="24"/>
  <c r="AO8" i="24"/>
  <c r="BH420" i="2"/>
  <c r="AO107" i="24"/>
  <c r="AO106" i="24"/>
  <c r="AO98" i="24"/>
  <c r="AO96" i="24"/>
  <c r="AO95" i="24"/>
  <c r="AO92" i="24"/>
  <c r="AO91" i="24"/>
  <c r="AO86" i="24"/>
  <c r="AO84" i="24"/>
  <c r="AO82" i="24"/>
  <c r="AO72" i="24"/>
  <c r="AO70" i="24"/>
  <c r="AO69" i="24"/>
  <c r="AO63" i="24"/>
  <c r="AO59" i="24"/>
  <c r="AO57" i="24"/>
  <c r="AO52" i="24"/>
  <c r="AO49" i="24"/>
  <c r="AO43" i="24"/>
  <c r="AO42" i="24"/>
  <c r="AO38" i="24"/>
  <c r="AO37" i="24"/>
  <c r="AO36" i="24"/>
  <c r="AO35" i="24"/>
  <c r="AO21" i="24"/>
  <c r="AO15" i="24"/>
  <c r="AO10" i="24"/>
  <c r="AO7" i="24"/>
  <c r="AE203" i="24" l="1"/>
  <c r="AE408" i="2" l="1"/>
  <c r="AA329" i="19" l="1"/>
  <c r="R329" i="19"/>
  <c r="X329" i="19"/>
  <c r="Z329" i="19"/>
  <c r="AB329" i="19"/>
  <c r="BH489" i="2" l="1"/>
  <c r="BH490" i="2"/>
  <c r="BH491" i="2"/>
  <c r="BH492" i="2"/>
  <c r="BH493" i="2"/>
  <c r="BH494" i="2"/>
  <c r="BH495" i="2"/>
  <c r="BH496" i="2"/>
  <c r="BH497" i="2"/>
  <c r="BH498" i="2"/>
  <c r="BH499" i="2"/>
  <c r="BH500" i="2"/>
  <c r="BH501" i="2"/>
  <c r="BH502" i="2"/>
  <c r="BH503" i="2"/>
  <c r="BH504" i="2"/>
  <c r="BH505" i="2"/>
  <c r="BH506" i="2"/>
  <c r="BH507" i="2"/>
  <c r="BH508" i="2"/>
  <c r="BH509" i="2"/>
  <c r="BH510" i="2"/>
  <c r="BH511" i="2"/>
  <c r="BH512" i="2"/>
  <c r="BH513" i="2"/>
  <c r="BH514" i="2"/>
  <c r="BH515" i="2"/>
  <c r="BH516" i="2"/>
  <c r="BH517" i="2"/>
  <c r="BH518" i="2"/>
  <c r="BH519" i="2"/>
  <c r="BH520" i="2"/>
  <c r="BH521" i="2"/>
  <c r="BH522" i="2"/>
  <c r="BH523" i="2"/>
  <c r="BH524" i="2"/>
  <c r="BH525" i="2"/>
  <c r="BH526" i="2"/>
  <c r="BH527" i="2"/>
  <c r="BH571" i="2"/>
  <c r="BH572" i="2"/>
  <c r="BH573" i="2"/>
  <c r="BH574" i="2"/>
  <c r="BH477" i="2"/>
  <c r="BH478" i="2"/>
  <c r="BH479" i="2"/>
  <c r="BH480" i="2"/>
  <c r="BH481" i="2"/>
  <c r="BH482" i="2"/>
  <c r="BH483" i="2"/>
  <c r="BH484" i="2"/>
  <c r="BH485" i="2"/>
  <c r="BH486" i="2"/>
  <c r="BH487" i="2"/>
  <c r="BH488" i="2"/>
  <c r="AE63" i="24"/>
  <c r="R325" i="19" l="1"/>
  <c r="AA325" i="19"/>
  <c r="BH442" i="2" l="1"/>
  <c r="BH443" i="2"/>
  <c r="BH444" i="2"/>
  <c r="BH445" i="2"/>
  <c r="BH446" i="2"/>
  <c r="BH447" i="2"/>
  <c r="BH448" i="2"/>
  <c r="BH449" i="2"/>
  <c r="BH450" i="2"/>
  <c r="BH451" i="2"/>
  <c r="BH452" i="2"/>
  <c r="BH453" i="2"/>
  <c r="BH454" i="2"/>
  <c r="BH455" i="2"/>
  <c r="BH456" i="2"/>
  <c r="BH457" i="2"/>
  <c r="BH458" i="2"/>
  <c r="BH459" i="2"/>
  <c r="BH460" i="2"/>
  <c r="BH461" i="2"/>
  <c r="BH462" i="2"/>
  <c r="BH463" i="2"/>
  <c r="BH464" i="2"/>
  <c r="BH465" i="2"/>
  <c r="BH466" i="2"/>
  <c r="BH467" i="2"/>
  <c r="BH468" i="2"/>
  <c r="BH469" i="2"/>
  <c r="BH470" i="2"/>
  <c r="BH471" i="2"/>
  <c r="BH472" i="2"/>
  <c r="K3" i="29" l="1"/>
  <c r="K22" i="29"/>
  <c r="C22" i="29"/>
  <c r="K21" i="29"/>
  <c r="C21" i="29"/>
  <c r="K20" i="29"/>
  <c r="C20" i="29"/>
  <c r="L20" i="29" s="1"/>
  <c r="K19" i="29"/>
  <c r="C19" i="29"/>
  <c r="K18" i="29"/>
  <c r="L18" i="29" s="1"/>
  <c r="K17" i="29"/>
  <c r="L17" i="29" s="1"/>
  <c r="K15" i="29"/>
  <c r="J15" i="29"/>
  <c r="J16" i="29" s="1"/>
  <c r="C15" i="29"/>
  <c r="L14" i="29"/>
  <c r="L13" i="29"/>
  <c r="L12" i="29"/>
  <c r="L11" i="29"/>
  <c r="L10" i="29"/>
  <c r="L9" i="29"/>
  <c r="L8" i="29"/>
  <c r="L7" i="29"/>
  <c r="L6" i="29"/>
  <c r="K16" i="29"/>
  <c r="L22" i="29" l="1"/>
  <c r="L21" i="29"/>
  <c r="L19" i="29"/>
  <c r="C16" i="29"/>
  <c r="L16" i="29" s="1"/>
  <c r="L15" i="29"/>
  <c r="L3" i="29" s="1"/>
  <c r="AK230" i="22"/>
  <c r="AN203" i="24" s="1"/>
  <c r="L203" i="24"/>
  <c r="O203" i="24" s="1"/>
  <c r="R203" i="24" s="1"/>
  <c r="U203" i="24" s="1"/>
  <c r="X203" i="24" s="1"/>
  <c r="AA203" i="24" s="1"/>
  <c r="AD203" i="24" s="1"/>
  <c r="AR203" i="24" s="1"/>
  <c r="I203" i="24"/>
  <c r="AV314" i="19" l="1"/>
  <c r="AV315" i="19"/>
  <c r="AV316" i="19"/>
  <c r="AV317" i="19"/>
  <c r="AV318" i="19"/>
  <c r="AV319" i="19"/>
  <c r="AV320" i="19"/>
  <c r="AV321" i="19"/>
  <c r="AV322" i="19"/>
  <c r="AV323" i="19"/>
  <c r="AV324" i="19"/>
  <c r="AV325" i="19"/>
  <c r="AV326" i="19"/>
  <c r="AV327" i="19"/>
  <c r="AV328" i="19"/>
  <c r="AV329" i="19"/>
  <c r="AN209" i="24" l="1"/>
  <c r="AN204" i="24"/>
  <c r="AN200" i="24"/>
  <c r="AN195" i="24"/>
  <c r="AN182" i="24"/>
  <c r="AN180" i="24"/>
  <c r="AN177" i="24"/>
  <c r="AN176" i="24"/>
  <c r="AN175" i="24"/>
  <c r="AN174" i="24"/>
  <c r="AN171" i="24"/>
  <c r="AN170" i="24"/>
  <c r="AN129" i="24"/>
  <c r="AN128" i="24"/>
  <c r="AN130" i="24"/>
  <c r="AN150" i="24"/>
  <c r="AN148" i="24"/>
  <c r="AN132" i="24"/>
  <c r="AN127" i="24"/>
  <c r="AN126" i="24" l="1"/>
  <c r="AN123" i="24"/>
  <c r="AN122" i="24"/>
  <c r="AN121" i="24"/>
  <c r="AN107" i="24"/>
  <c r="AN81" i="24"/>
  <c r="AN77" i="24"/>
  <c r="AN76" i="24"/>
  <c r="AN75" i="24"/>
  <c r="AN74" i="24"/>
  <c r="AN73" i="24"/>
  <c r="AN70" i="24"/>
  <c r="AN69" i="24"/>
  <c r="AN57" i="24"/>
  <c r="AN55" i="24"/>
  <c r="AN53" i="24"/>
  <c r="AN44" i="24"/>
  <c r="AN38" i="24"/>
  <c r="AN37" i="24"/>
  <c r="AN36" i="24"/>
  <c r="AN35" i="24"/>
  <c r="AN19" i="24"/>
  <c r="AN15" i="24"/>
  <c r="AN14" i="24"/>
  <c r="AN13" i="24"/>
  <c r="AN12" i="24"/>
  <c r="AN11" i="24"/>
  <c r="AN8" i="24"/>
  <c r="AN7" i="24"/>
  <c r="E3" i="28" l="1"/>
  <c r="AS161" i="22" l="1"/>
  <c r="AS162" i="22"/>
  <c r="AS163" i="22"/>
  <c r="AS164" i="22"/>
  <c r="AS165" i="22"/>
  <c r="AS166" i="22"/>
  <c r="AS167" i="22"/>
  <c r="AS168" i="22"/>
  <c r="AS169" i="22"/>
  <c r="AS170" i="22"/>
  <c r="AS171" i="22"/>
  <c r="AS172" i="22"/>
  <c r="AS173" i="22"/>
  <c r="AS174" i="22"/>
  <c r="AS175" i="22"/>
  <c r="AS176" i="22"/>
  <c r="AS177" i="22"/>
  <c r="AS178" i="22"/>
  <c r="AS179" i="22"/>
  <c r="AS180" i="22"/>
  <c r="AS181" i="22"/>
  <c r="AS182" i="22"/>
  <c r="AS183" i="22"/>
  <c r="AS184" i="22"/>
  <c r="AS185" i="22"/>
  <c r="AS186" i="22"/>
  <c r="AS187" i="22"/>
  <c r="AS188" i="22"/>
  <c r="AS189" i="22"/>
  <c r="AS190" i="22"/>
  <c r="AS191" i="22"/>
  <c r="AS192" i="22"/>
  <c r="AS193" i="22"/>
  <c r="AS194" i="22"/>
  <c r="AS195" i="22"/>
  <c r="AS196" i="22"/>
  <c r="BH408" i="2" l="1"/>
  <c r="BH409" i="2"/>
  <c r="BH410" i="2"/>
  <c r="BH411" i="2"/>
  <c r="BH412" i="2"/>
  <c r="BH413" i="2"/>
  <c r="BH414" i="2"/>
  <c r="BH415" i="2"/>
  <c r="BH416" i="2"/>
  <c r="BH417" i="2"/>
  <c r="BH418" i="2"/>
  <c r="BH419" i="2"/>
  <c r="BH421" i="2"/>
  <c r="BH422" i="2"/>
  <c r="BH423" i="2"/>
  <c r="BH424" i="2"/>
  <c r="BH425" i="2"/>
  <c r="BH426" i="2"/>
  <c r="BH427" i="2"/>
  <c r="BH428" i="2"/>
  <c r="BH429" i="2"/>
  <c r="BH430" i="2"/>
  <c r="BH431" i="2"/>
  <c r="BH432" i="2"/>
  <c r="BH433" i="2"/>
  <c r="BH434" i="2"/>
  <c r="BH435" i="2"/>
  <c r="BH436" i="2"/>
  <c r="BH437" i="2"/>
  <c r="BH438" i="2"/>
  <c r="BH439" i="2"/>
  <c r="BH440" i="2"/>
  <c r="E118" i="21" l="1"/>
  <c r="C118" i="21"/>
  <c r="F30" i="28" l="1"/>
  <c r="F29" i="28"/>
  <c r="F28" i="28"/>
  <c r="F27" i="28"/>
  <c r="F26" i="28"/>
  <c r="AM206" i="24" l="1"/>
  <c r="AM204" i="24"/>
  <c r="AM200" i="24"/>
  <c r="AM196" i="24"/>
  <c r="AM195" i="24"/>
  <c r="AM190" i="24"/>
  <c r="AM180" i="24"/>
  <c r="AM178" i="24"/>
  <c r="AM177" i="24"/>
  <c r="AM176" i="24"/>
  <c r="AM175" i="24"/>
  <c r="AM174" i="24"/>
  <c r="AM173" i="24"/>
  <c r="AM171" i="24"/>
  <c r="AM170" i="24"/>
  <c r="AM168" i="24"/>
  <c r="AM158" i="24"/>
  <c r="AM150" i="24"/>
  <c r="AM148" i="24"/>
  <c r="AM145" i="24"/>
  <c r="AM136" i="24"/>
  <c r="AM132" i="24"/>
  <c r="AM130" i="24"/>
  <c r="AM129" i="24"/>
  <c r="AM128" i="24"/>
  <c r="AM127" i="24"/>
  <c r="AM126" i="24"/>
  <c r="AM125" i="24"/>
  <c r="AM123" i="24"/>
  <c r="AM121" i="24"/>
  <c r="AM107" i="24"/>
  <c r="AM106" i="24"/>
  <c r="AM95" i="24"/>
  <c r="AM92" i="24"/>
  <c r="AM86" i="24"/>
  <c r="AM81" i="24"/>
  <c r="AM77" i="24"/>
  <c r="AM76" i="24"/>
  <c r="AM75" i="24"/>
  <c r="AM74" i="24"/>
  <c r="AM73" i="24"/>
  <c r="AM70" i="24"/>
  <c r="AM69" i="24"/>
  <c r="AM59" i="24"/>
  <c r="AM57" i="24"/>
  <c r="AM55" i="24"/>
  <c r="AM53" i="24"/>
  <c r="AM52" i="24"/>
  <c r="AM44" i="24"/>
  <c r="AM42" i="24"/>
  <c r="AM37" i="24"/>
  <c r="AM36" i="24"/>
  <c r="AM35" i="24"/>
  <c r="AM19" i="24"/>
  <c r="AM15" i="24"/>
  <c r="AM14" i="24"/>
  <c r="AM13" i="24"/>
  <c r="AM12" i="24"/>
  <c r="AM11" i="24"/>
  <c r="AM10" i="24"/>
  <c r="AM8" i="24"/>
  <c r="AM7" i="24"/>
  <c r="Z276" i="19" l="1"/>
  <c r="X276" i="19"/>
  <c r="M276" i="19"/>
  <c r="AD95" i="21" l="1"/>
  <c r="AB127" i="22"/>
  <c r="W127" i="22"/>
  <c r="AL127" i="22"/>
  <c r="AC127" i="22"/>
  <c r="X257" i="19"/>
  <c r="M257" i="19"/>
  <c r="AL209" i="24" l="1"/>
  <c r="AL200" i="24"/>
  <c r="AL196" i="24"/>
  <c r="AL195" i="24"/>
  <c r="AL180" i="24"/>
  <c r="AL178" i="24"/>
  <c r="AL173" i="24"/>
  <c r="AL171" i="24"/>
  <c r="AL170" i="24"/>
  <c r="AL150" i="24"/>
  <c r="AL146" i="24"/>
  <c r="AL137" i="24"/>
  <c r="AL134" i="24"/>
  <c r="AL132" i="24"/>
  <c r="AL130" i="24"/>
  <c r="AL125" i="24"/>
  <c r="AL122" i="24"/>
  <c r="AL123" i="24"/>
  <c r="AL107" i="24"/>
  <c r="AL84" i="24"/>
  <c r="AL81" i="24"/>
  <c r="AL77" i="24"/>
  <c r="AL72" i="24"/>
  <c r="AL70" i="24"/>
  <c r="AL69" i="24"/>
  <c r="AL57" i="24"/>
  <c r="AL55" i="24"/>
  <c r="AL53" i="24"/>
  <c r="AL52" i="24"/>
  <c r="AL44" i="24"/>
  <c r="AL43" i="24"/>
  <c r="AL42" i="24"/>
  <c r="AL41" i="24"/>
  <c r="AL37" i="24"/>
  <c r="AL36" i="24"/>
  <c r="AL35" i="24"/>
  <c r="AL19" i="24"/>
  <c r="AL10" i="24"/>
  <c r="AL8" i="24"/>
  <c r="AL7" i="24"/>
  <c r="C80" i="21" l="1"/>
  <c r="AL121" i="24" s="1"/>
  <c r="AK209" i="24" l="1"/>
  <c r="AK206" i="24"/>
  <c r="AK204" i="24"/>
  <c r="AK200" i="24"/>
  <c r="AK194" i="24"/>
  <c r="AK187" i="24"/>
  <c r="AK181" i="24"/>
  <c r="AK180" i="24"/>
  <c r="AK177" i="24"/>
  <c r="AK176" i="24"/>
  <c r="AK175" i="24"/>
  <c r="AK174" i="24"/>
  <c r="AK173" i="24"/>
  <c r="AK171" i="24"/>
  <c r="AK170" i="24"/>
  <c r="AK150" i="24"/>
  <c r="AK149" i="24"/>
  <c r="AK145" i="24"/>
  <c r="AK144" i="24"/>
  <c r="AK133" i="24"/>
  <c r="AK132" i="24"/>
  <c r="AK129" i="24"/>
  <c r="AK128" i="24"/>
  <c r="AK127" i="24"/>
  <c r="AK126" i="24"/>
  <c r="AK125" i="24"/>
  <c r="AK123" i="24"/>
  <c r="AK107" i="24"/>
  <c r="AK92" i="24"/>
  <c r="AK81" i="24"/>
  <c r="AK80" i="24"/>
  <c r="AK76" i="24"/>
  <c r="AK75" i="24"/>
  <c r="AK74" i="24"/>
  <c r="AK73" i="24"/>
  <c r="AK72" i="24"/>
  <c r="AK70" i="24"/>
  <c r="AK69" i="24"/>
  <c r="AK59" i="24"/>
  <c r="AK57" i="24"/>
  <c r="AK49" i="24"/>
  <c r="AK44" i="24"/>
  <c r="AK43" i="24"/>
  <c r="AK42" i="24"/>
  <c r="AK41" i="24"/>
  <c r="AK38" i="24"/>
  <c r="AK37" i="24"/>
  <c r="AK36" i="24"/>
  <c r="AK35" i="24"/>
  <c r="AK20" i="24"/>
  <c r="AK19" i="24"/>
  <c r="AK15" i="24"/>
  <c r="AK14" i="24"/>
  <c r="AK13" i="24"/>
  <c r="AK12" i="24"/>
  <c r="AK11" i="24"/>
  <c r="AK10" i="24"/>
  <c r="AK8" i="24"/>
  <c r="AK7" i="24"/>
  <c r="S65" i="21" l="1"/>
  <c r="AK139" i="24" s="1"/>
  <c r="M207" i="19"/>
  <c r="C59" i="21" l="1"/>
  <c r="AK121" i="24" s="1"/>
  <c r="E59" i="21"/>
  <c r="AK122" i="24" s="1"/>
  <c r="AB58" i="21" l="1"/>
  <c r="AK148" i="24" s="1"/>
  <c r="AJ206" i="24" l="1"/>
  <c r="AJ204" i="24"/>
  <c r="AJ200" i="24"/>
  <c r="AJ196" i="24"/>
  <c r="AJ195" i="24"/>
  <c r="AJ193" i="24"/>
  <c r="AJ190" i="24"/>
  <c r="AJ180" i="24"/>
  <c r="AJ177" i="24"/>
  <c r="AJ176" i="24"/>
  <c r="AJ175" i="24"/>
  <c r="AJ174" i="24"/>
  <c r="AJ173" i="24"/>
  <c r="AJ171" i="24"/>
  <c r="AJ170" i="24"/>
  <c r="AJ168" i="24"/>
  <c r="AJ149" i="24"/>
  <c r="AJ146" i="24"/>
  <c r="AJ139" i="24"/>
  <c r="AJ132" i="24"/>
  <c r="AJ129" i="24"/>
  <c r="AJ128" i="24"/>
  <c r="AJ127" i="24"/>
  <c r="AJ126" i="24"/>
  <c r="AJ125" i="24"/>
  <c r="AJ123" i="24"/>
  <c r="AJ107" i="24"/>
  <c r="AJ98" i="24"/>
  <c r="AJ96" i="24"/>
  <c r="AJ95" i="24"/>
  <c r="AJ93" i="24"/>
  <c r="AJ92" i="24"/>
  <c r="AJ86" i="24"/>
  <c r="AJ81" i="24"/>
  <c r="AJ76" i="24"/>
  <c r="AJ75" i="24"/>
  <c r="AJ74" i="24"/>
  <c r="AJ73" i="24"/>
  <c r="AJ72" i="24"/>
  <c r="AJ70" i="24"/>
  <c r="AJ69" i="24"/>
  <c r="AJ15" i="24"/>
  <c r="AJ59" i="24"/>
  <c r="AJ57" i="24"/>
  <c r="AJ54" i="24"/>
  <c r="AJ52" i="24"/>
  <c r="AJ49" i="24"/>
  <c r="AJ44" i="24" l="1"/>
  <c r="AJ42" i="24"/>
  <c r="AJ41" i="24"/>
  <c r="AJ37" i="24"/>
  <c r="AJ36" i="24"/>
  <c r="AJ35" i="24"/>
  <c r="AJ23" i="24"/>
  <c r="AJ21" i="24"/>
  <c r="AJ19" i="24"/>
  <c r="AJ14" i="24"/>
  <c r="AJ13" i="24"/>
  <c r="AJ12" i="24"/>
  <c r="AJ11" i="24"/>
  <c r="AJ10" i="24" l="1"/>
  <c r="AJ8" i="24"/>
  <c r="AJ7" i="24"/>
  <c r="E46" i="21" l="1"/>
  <c r="AJ122" i="24" s="1"/>
  <c r="C46" i="21"/>
  <c r="AJ121" i="24" s="1"/>
  <c r="AA151" i="19" l="1"/>
  <c r="X151" i="19"/>
  <c r="M151" i="19"/>
  <c r="R151" i="19"/>
  <c r="G177" i="24" l="1"/>
  <c r="G175" i="24"/>
  <c r="G171" i="24"/>
  <c r="G174" i="24"/>
  <c r="G127" i="24"/>
  <c r="G74" i="24"/>
  <c r="G12" i="24" l="1"/>
  <c r="AL68" i="22" l="1"/>
  <c r="AB68" i="22"/>
  <c r="AC68" i="22"/>
  <c r="AB40" i="21"/>
  <c r="AJ148" i="24" s="1"/>
  <c r="AD40" i="21"/>
  <c r="AJ150" i="24" s="1"/>
  <c r="Y40" i="21"/>
  <c r="AJ145" i="24" s="1"/>
  <c r="M130" i="19"/>
  <c r="F26" i="24" l="1"/>
  <c r="F42" i="24"/>
  <c r="F34" i="24"/>
  <c r="AI206" i="24" l="1"/>
  <c r="AI204" i="24"/>
  <c r="AI200" i="24"/>
  <c r="AI196" i="24"/>
  <c r="AI195" i="24"/>
  <c r="AI192" i="24"/>
  <c r="AI180" i="24"/>
  <c r="AI177" i="24"/>
  <c r="AI176" i="24"/>
  <c r="AI173" i="24"/>
  <c r="AI171" i="24"/>
  <c r="AI170" i="24"/>
  <c r="AI132" i="24"/>
  <c r="AI129" i="24"/>
  <c r="AI128" i="24"/>
  <c r="AI121" i="24"/>
  <c r="E35" i="21"/>
  <c r="AI122" i="24" s="1"/>
  <c r="AI168" i="24"/>
  <c r="AI125" i="24"/>
  <c r="AI123" i="24"/>
  <c r="AI107" i="24"/>
  <c r="AI92" i="24"/>
  <c r="AI81" i="24"/>
  <c r="AI76" i="24"/>
  <c r="AI75" i="24"/>
  <c r="AI72" i="24"/>
  <c r="AI70" i="24"/>
  <c r="AI69" i="24"/>
  <c r="AI44" i="24"/>
  <c r="AI15" i="24" l="1"/>
  <c r="BH117" i="2"/>
  <c r="AI59" i="24"/>
  <c r="AI49" i="24"/>
  <c r="AI41" i="24"/>
  <c r="AI37" i="24"/>
  <c r="AI36" i="24"/>
  <c r="AI35" i="24"/>
  <c r="AI19" i="24"/>
  <c r="AI14" i="24"/>
  <c r="AI13" i="24"/>
  <c r="AI10" i="24"/>
  <c r="AI8" i="24"/>
  <c r="AI7" i="24"/>
  <c r="F57" i="22" l="1"/>
  <c r="AH49" i="24" l="1"/>
  <c r="AH209" i="24"/>
  <c r="AH206" i="24"/>
  <c r="AH204" i="24"/>
  <c r="AH200" i="24"/>
  <c r="AH197" i="24"/>
  <c r="AH196" i="24"/>
  <c r="AH195" i="24"/>
  <c r="AH192" i="24"/>
  <c r="AH190" i="24"/>
  <c r="AH187" i="24"/>
  <c r="AH184" i="24"/>
  <c r="AH180" i="24"/>
  <c r="AH177" i="24"/>
  <c r="AH176" i="24"/>
  <c r="AH175" i="24"/>
  <c r="AH174" i="24"/>
  <c r="AH173" i="24"/>
  <c r="AH171" i="24"/>
  <c r="AH170" i="24"/>
  <c r="AH168" i="24"/>
  <c r="AH150" i="24"/>
  <c r="AH139" i="24"/>
  <c r="AH132" i="24"/>
  <c r="AH129" i="24"/>
  <c r="AH128" i="24"/>
  <c r="AH127" i="24"/>
  <c r="AH126" i="24"/>
  <c r="AH125" i="24"/>
  <c r="AH107" i="24"/>
  <c r="AH106" i="24"/>
  <c r="AH96" i="24"/>
  <c r="AH92" i="24"/>
  <c r="AH90" i="24"/>
  <c r="AH76" i="24"/>
  <c r="AH75" i="24"/>
  <c r="AH74" i="24"/>
  <c r="AH73" i="24"/>
  <c r="AH72" i="24"/>
  <c r="AH70" i="24"/>
  <c r="AH69" i="24"/>
  <c r="AH52" i="24"/>
  <c r="AH51" i="24"/>
  <c r="AH44" i="24"/>
  <c r="AH41" i="24"/>
  <c r="AH37" i="24"/>
  <c r="AH36" i="24"/>
  <c r="AH35" i="24"/>
  <c r="AH34" i="24"/>
  <c r="AH33" i="24" l="1"/>
  <c r="AH15" i="24"/>
  <c r="AH14" i="24"/>
  <c r="AH13" i="24"/>
  <c r="AH12" i="24"/>
  <c r="AH11" i="24"/>
  <c r="AH10" i="24" l="1"/>
  <c r="D25" i="21" l="1"/>
  <c r="AH123" i="24" s="1"/>
  <c r="D36" i="22"/>
  <c r="D82" i="2"/>
  <c r="AH8" i="24" s="1"/>
  <c r="E24" i="21"/>
  <c r="AH122" i="24" s="1"/>
  <c r="C24" i="21"/>
  <c r="AH121" i="24" s="1"/>
  <c r="C35" i="22"/>
  <c r="C81" i="2" l="1"/>
  <c r="AH7" i="24" s="1"/>
  <c r="M51" i="19" l="1"/>
  <c r="AH81" i="24" s="1"/>
  <c r="P71" i="2"/>
  <c r="AH21" i="24" s="1"/>
  <c r="AI32" i="22"/>
  <c r="Y32" i="22"/>
  <c r="AB22" i="21"/>
  <c r="AH148" i="24" s="1"/>
  <c r="AC22" i="21"/>
  <c r="AH149" i="24" s="1"/>
  <c r="W71" i="2"/>
  <c r="BB71" i="2"/>
  <c r="AH59" i="24" s="1"/>
  <c r="Z71" i="2"/>
  <c r="AH32" i="24" s="1"/>
  <c r="W576" i="2" l="1"/>
  <c r="AH28" i="24"/>
  <c r="AO230" i="22"/>
  <c r="AG209" i="24" l="1"/>
  <c r="AE209" i="24"/>
  <c r="AB50" i="19"/>
  <c r="AH98" i="24" s="1"/>
  <c r="R50" i="19"/>
  <c r="AH86" i="24" s="1"/>
  <c r="Z50" i="19"/>
  <c r="AH95" i="24" s="1"/>
  <c r="AG206" i="24" l="1"/>
  <c r="AG204" i="24"/>
  <c r="AG200" i="24"/>
  <c r="AG197" i="24"/>
  <c r="AG196" i="24"/>
  <c r="AG195" i="24"/>
  <c r="AG190" i="24"/>
  <c r="AG187" i="24"/>
  <c r="AG184" i="24"/>
  <c r="AG180" i="24"/>
  <c r="AG177" i="24"/>
  <c r="AG176" i="24"/>
  <c r="AG175" i="24"/>
  <c r="AG174" i="24"/>
  <c r="AG173" i="24"/>
  <c r="AG170" i="24"/>
  <c r="AG158" i="24"/>
  <c r="AG150" i="24"/>
  <c r="AG132" i="24"/>
  <c r="AG129" i="24"/>
  <c r="AG128" i="24"/>
  <c r="AG127" i="24"/>
  <c r="AG126" i="24"/>
  <c r="AG125" i="24"/>
  <c r="AG123" i="24"/>
  <c r="AG121" i="24"/>
  <c r="AG107" i="24"/>
  <c r="AG93" i="24"/>
  <c r="AG87" i="24"/>
  <c r="AG86" i="24"/>
  <c r="AG81" i="24"/>
  <c r="AG76" i="24"/>
  <c r="AG75" i="24"/>
  <c r="AG74" i="24"/>
  <c r="AG73" i="24"/>
  <c r="AG72" i="24"/>
  <c r="AG52" i="24"/>
  <c r="AG49" i="24"/>
  <c r="AG44" i="24"/>
  <c r="AG41" i="24"/>
  <c r="AG37" i="24"/>
  <c r="AG36" i="24"/>
  <c r="AG35" i="24"/>
  <c r="AG34" i="24"/>
  <c r="AG30" i="24"/>
  <c r="AG26" i="24"/>
  <c r="AG21" i="24"/>
  <c r="AG19" i="24"/>
  <c r="AG15" i="24"/>
  <c r="AG14" i="24"/>
  <c r="AG13" i="24"/>
  <c r="AG12" i="24"/>
  <c r="AG11" i="24"/>
  <c r="AG10" i="24"/>
  <c r="AB39" i="19" l="1"/>
  <c r="BB56" i="2"/>
  <c r="AG59" i="24" s="1"/>
  <c r="AR576" i="2"/>
  <c r="AE49" i="24" s="1"/>
  <c r="AF171" i="24"/>
  <c r="AF170" i="24"/>
  <c r="AF146" i="24"/>
  <c r="AF133" i="24"/>
  <c r="AF132" i="24"/>
  <c r="AF122" i="24"/>
  <c r="AF123" i="24"/>
  <c r="AF81" i="24"/>
  <c r="AF80" i="24"/>
  <c r="AF70" i="24"/>
  <c r="AF69" i="24"/>
  <c r="AF59" i="24"/>
  <c r="AF49" i="24"/>
  <c r="AF36" i="24"/>
  <c r="AF35" i="24"/>
  <c r="AF20" i="24"/>
  <c r="AF19" i="24"/>
  <c r="AF16" i="24"/>
  <c r="AF15" i="24"/>
  <c r="AF8" i="24"/>
  <c r="AF7" i="24"/>
  <c r="N10" i="22"/>
  <c r="AF181" i="24" s="1"/>
  <c r="C9" i="22"/>
  <c r="C8" i="21"/>
  <c r="AF121" i="24" s="1"/>
  <c r="AF120" i="24" l="1"/>
  <c r="C4" i="28"/>
  <c r="I71" i="24"/>
  <c r="L71" i="24" s="1"/>
  <c r="O71" i="24" s="1"/>
  <c r="R71" i="24" s="1"/>
  <c r="U71" i="24" s="1"/>
  <c r="X71" i="24" s="1"/>
  <c r="AA71" i="24" s="1"/>
  <c r="AE61" i="24"/>
  <c r="AE113" i="24"/>
  <c r="I113" i="24"/>
  <c r="L113" i="24" s="1"/>
  <c r="O113" i="24" s="1"/>
  <c r="R113" i="24" s="1"/>
  <c r="U113" i="24" s="1"/>
  <c r="X113" i="24" s="1"/>
  <c r="AA113" i="24" s="1"/>
  <c r="AD113" i="24" s="1"/>
  <c r="AR113" i="24" s="1"/>
  <c r="I61" i="24"/>
  <c r="L61" i="24" s="1"/>
  <c r="O61" i="24" s="1"/>
  <c r="R61" i="24" s="1"/>
  <c r="U61" i="24" s="1"/>
  <c r="X61" i="24" s="1"/>
  <c r="AA61" i="24" s="1"/>
  <c r="AD61" i="24" s="1"/>
  <c r="I29" i="24"/>
  <c r="L29" i="24" s="1"/>
  <c r="O29" i="24" s="1"/>
  <c r="R29" i="24" s="1"/>
  <c r="U29" i="24" s="1"/>
  <c r="X29" i="24" s="1"/>
  <c r="AA29" i="24" s="1"/>
  <c r="AD29" i="24" s="1"/>
  <c r="AR29" i="24" s="1"/>
  <c r="I28" i="24"/>
  <c r="L28" i="24" s="1"/>
  <c r="O28" i="24" s="1"/>
  <c r="R28" i="24" s="1"/>
  <c r="U28" i="24" s="1"/>
  <c r="X28" i="24" s="1"/>
  <c r="AA28" i="24" s="1"/>
  <c r="AD28" i="24" s="1"/>
  <c r="AR28" i="24" s="1"/>
  <c r="AP204" i="24"/>
  <c r="AP200" i="24"/>
  <c r="AP195" i="24"/>
  <c r="AP192" i="24"/>
  <c r="AP180" i="24"/>
  <c r="AP177" i="24"/>
  <c r="AP176" i="24"/>
  <c r="AP175" i="24"/>
  <c r="AP174" i="24"/>
  <c r="AP173" i="24"/>
  <c r="AP171" i="24"/>
  <c r="AP170" i="24"/>
  <c r="AP168" i="24"/>
  <c r="AP146" i="24"/>
  <c r="AP132" i="24"/>
  <c r="AP129" i="24"/>
  <c r="AP128" i="24"/>
  <c r="AP127" i="24"/>
  <c r="AP126" i="24"/>
  <c r="AP125" i="24"/>
  <c r="AP122" i="24"/>
  <c r="AP123" i="24"/>
  <c r="AP121" i="24"/>
  <c r="AP111" i="24"/>
  <c r="AP81" i="24"/>
  <c r="AP76" i="24"/>
  <c r="AP75" i="24"/>
  <c r="AP74" i="24"/>
  <c r="AP73" i="24"/>
  <c r="AP72" i="24"/>
  <c r="AP70" i="24"/>
  <c r="AP69" i="24"/>
  <c r="AP59" i="24"/>
  <c r="AP55" i="24"/>
  <c r="AP49" i="24"/>
  <c r="AP15" i="24"/>
  <c r="AP14" i="24"/>
  <c r="AP13" i="24"/>
  <c r="AP12" i="24"/>
  <c r="AP11" i="24"/>
  <c r="AP10" i="24"/>
  <c r="AP8" i="24"/>
  <c r="AP7" i="24"/>
  <c r="AR61" i="24" l="1"/>
  <c r="AP120" i="24"/>
  <c r="AP169" i="24"/>
  <c r="AP68" i="24"/>
  <c r="AP212" i="24"/>
  <c r="AO196" i="24"/>
  <c r="AO192" i="24"/>
  <c r="AO190" i="24"/>
  <c r="AO177" i="24"/>
  <c r="AO176" i="24"/>
  <c r="AO175" i="24"/>
  <c r="AO174" i="24"/>
  <c r="AO168" i="24"/>
  <c r="AO161" i="24"/>
  <c r="AO149" i="24"/>
  <c r="AO145" i="24"/>
  <c r="AO142" i="24"/>
  <c r="AO139" i="24"/>
  <c r="AO134" i="24"/>
  <c r="AO129" i="24"/>
  <c r="AO128" i="24"/>
  <c r="AO127" i="24"/>
  <c r="AO126" i="24"/>
  <c r="AO89" i="24"/>
  <c r="AO87" i="24"/>
  <c r="AO76" i="24"/>
  <c r="AO75" i="24"/>
  <c r="AO74" i="24"/>
  <c r="AO73" i="24"/>
  <c r="AO19" i="24"/>
  <c r="AO34" i="24"/>
  <c r="AO33" i="24"/>
  <c r="AO32" i="24"/>
  <c r="AO16" i="24"/>
  <c r="AO12" i="24"/>
  <c r="AO11" i="24"/>
  <c r="AP223" i="24" l="1"/>
  <c r="AN192" i="24" l="1"/>
  <c r="AN187" i="24"/>
  <c r="AN173" i="24"/>
  <c r="AN161" i="24"/>
  <c r="AN156" i="24"/>
  <c r="AN153" i="24"/>
  <c r="AN149" i="24"/>
  <c r="AN145" i="24"/>
  <c r="AN142" i="24"/>
  <c r="AN134" i="24"/>
  <c r="AN125" i="24"/>
  <c r="AN106" i="24"/>
  <c r="AN98" i="24"/>
  <c r="AN95" i="24"/>
  <c r="AN89" i="24"/>
  <c r="AN72" i="24"/>
  <c r="AN59" i="24"/>
  <c r="AN42" i="24"/>
  <c r="AN21" i="24"/>
  <c r="AN16" i="24"/>
  <c r="AN190" i="24"/>
  <c r="AN205" i="24"/>
  <c r="AN197" i="24"/>
  <c r="AN196" i="24"/>
  <c r="AD169" i="24" l="1"/>
  <c r="AD120" i="24"/>
  <c r="AD71" i="24"/>
  <c r="AD68" i="24"/>
  <c r="AM146" i="24" l="1"/>
  <c r="AM139" i="24"/>
  <c r="AM109" i="24"/>
  <c r="AM72" i="24"/>
  <c r="AM16" i="24"/>
  <c r="AL128" i="24" l="1"/>
  <c r="AL204" i="24"/>
  <c r="AL193" i="24"/>
  <c r="AL177" i="24"/>
  <c r="AL176" i="24"/>
  <c r="AL175" i="24"/>
  <c r="AL174" i="24"/>
  <c r="AL156" i="24"/>
  <c r="AL153" i="24"/>
  <c r="AL148" i="24"/>
  <c r="AL147" i="24"/>
  <c r="AL129" i="24"/>
  <c r="AL127" i="24"/>
  <c r="AL126" i="24"/>
  <c r="I166" i="21"/>
  <c r="AE127" i="24" s="1"/>
  <c r="D166" i="21"/>
  <c r="AE123" i="24" s="1"/>
  <c r="AL114" i="24"/>
  <c r="AL106" i="24"/>
  <c r="AD365" i="19"/>
  <c r="AE100" i="24" s="1"/>
  <c r="AL100" i="24"/>
  <c r="AL98" i="24"/>
  <c r="AL89" i="24"/>
  <c r="AL76" i="24"/>
  <c r="AL75" i="24"/>
  <c r="AL74" i="24"/>
  <c r="AL73" i="24"/>
  <c r="AL59" i="24"/>
  <c r="AL46" i="24"/>
  <c r="AL34" i="24"/>
  <c r="AL32" i="24"/>
  <c r="AL30" i="24"/>
  <c r="AL27" i="24"/>
  <c r="AL21" i="24"/>
  <c r="AL16" i="24"/>
  <c r="AL15" i="24"/>
  <c r="AL14" i="24"/>
  <c r="AL13" i="24"/>
  <c r="AL12" i="24"/>
  <c r="AL11" i="24"/>
  <c r="AL190" i="24" l="1"/>
  <c r="AK205" i="24" l="1"/>
  <c r="AK146" i="24"/>
  <c r="AK130" i="24"/>
  <c r="AK96" i="24"/>
  <c r="AK95" i="24"/>
  <c r="AK87" i="24"/>
  <c r="AK34" i="24"/>
  <c r="AK16" i="24"/>
  <c r="AK68" i="24" s="1"/>
  <c r="D600" i="28" l="1"/>
  <c r="AJ130" i="24" l="1"/>
  <c r="F11" i="28" l="1"/>
  <c r="AI174" i="24"/>
  <c r="AI156" i="24"/>
  <c r="AI153" i="24"/>
  <c r="AI149" i="24"/>
  <c r="AI148" i="24"/>
  <c r="AI144" i="24"/>
  <c r="AI126" i="24"/>
  <c r="AI130" i="24"/>
  <c r="AI110" i="24"/>
  <c r="AI96" i="24"/>
  <c r="AI95" i="24"/>
  <c r="AI73" i="24"/>
  <c r="AI33" i="24"/>
  <c r="AI17" i="24"/>
  <c r="AI12" i="24"/>
  <c r="AI11" i="24"/>
  <c r="BH240" i="2"/>
  <c r="AI120" i="24" l="1"/>
  <c r="M166" i="21"/>
  <c r="AE133" i="24" s="1"/>
  <c r="G166" i="21"/>
  <c r="AE130" i="24" s="1"/>
  <c r="AN365" i="19"/>
  <c r="AE110" i="24" s="1"/>
  <c r="O576" i="2"/>
  <c r="AE20" i="24" s="1"/>
  <c r="E576" i="2"/>
  <c r="AE10" i="24" s="1"/>
  <c r="L576" i="2"/>
  <c r="AE17" i="24" s="1"/>
  <c r="AH146" i="24"/>
  <c r="AH130" i="24"/>
  <c r="AH19" i="24"/>
  <c r="I10" i="24"/>
  <c r="L10" i="24" s="1"/>
  <c r="O10" i="24" s="1"/>
  <c r="R10" i="24" s="1"/>
  <c r="U10" i="24" s="1"/>
  <c r="X10" i="24" s="1"/>
  <c r="AA10" i="24" s="1"/>
  <c r="AD10" i="24" s="1"/>
  <c r="I9" i="24"/>
  <c r="L9" i="24" s="1"/>
  <c r="O9" i="24" s="1"/>
  <c r="R9" i="24" s="1"/>
  <c r="U9" i="24" s="1"/>
  <c r="X9" i="24" s="1"/>
  <c r="I110" i="24"/>
  <c r="L110" i="24" s="1"/>
  <c r="O110" i="24" s="1"/>
  <c r="R110" i="24" s="1"/>
  <c r="U110" i="24" s="1"/>
  <c r="X110" i="24" s="1"/>
  <c r="AR10" i="24" l="1"/>
  <c r="AA9" i="24"/>
  <c r="AD9" i="24" s="1"/>
  <c r="AR9" i="24" s="1"/>
  <c r="AA110" i="24"/>
  <c r="AD110" i="24" s="1"/>
  <c r="AR110" i="24" s="1"/>
  <c r="AG178" i="24"/>
  <c r="AG148" i="24"/>
  <c r="AG147" i="24"/>
  <c r="AG146" i="24"/>
  <c r="AG122" i="24"/>
  <c r="AG106" i="24"/>
  <c r="AG69" i="24"/>
  <c r="AG7" i="24"/>
  <c r="AF180" i="24"/>
  <c r="AF178" i="24"/>
  <c r="AF169" i="24"/>
  <c r="AF212" i="24" l="1"/>
  <c r="I199" i="24"/>
  <c r="L199" i="24" s="1"/>
  <c r="O199" i="24" s="1"/>
  <c r="R199" i="24" s="1"/>
  <c r="U199" i="24" s="1"/>
  <c r="X199" i="24" s="1"/>
  <c r="I157" i="24"/>
  <c r="L157" i="24" s="1"/>
  <c r="O157" i="24" s="1"/>
  <c r="R157" i="24" s="1"/>
  <c r="U157" i="24" s="1"/>
  <c r="X157" i="24" s="1"/>
  <c r="I152" i="24"/>
  <c r="L152" i="24" s="1"/>
  <c r="O152" i="24" s="1"/>
  <c r="R152" i="24" s="1"/>
  <c r="U152" i="24" s="1"/>
  <c r="X152" i="24" s="1"/>
  <c r="I100" i="24"/>
  <c r="L100" i="24" s="1"/>
  <c r="O100" i="24" s="1"/>
  <c r="R100" i="24" s="1"/>
  <c r="U100" i="24" s="1"/>
  <c r="X100" i="24" s="1"/>
  <c r="AA199" i="24" l="1"/>
  <c r="AD199" i="24" s="1"/>
  <c r="AR199" i="24" s="1"/>
  <c r="AA157" i="24"/>
  <c r="AD157" i="24" s="1"/>
  <c r="AR157" i="24" s="1"/>
  <c r="AA152" i="24"/>
  <c r="AD152" i="24" s="1"/>
  <c r="AR152" i="24" s="1"/>
  <c r="AA100" i="24"/>
  <c r="AD100" i="24" s="1"/>
  <c r="AR100" i="24" s="1"/>
  <c r="AQ195" i="24"/>
  <c r="AQ187" i="24"/>
  <c r="AQ178" i="24"/>
  <c r="AQ173" i="24"/>
  <c r="AQ172" i="24"/>
  <c r="AQ171" i="24"/>
  <c r="AQ170" i="24"/>
  <c r="AQ168" i="24"/>
  <c r="AQ154" i="24"/>
  <c r="AQ153" i="24"/>
  <c r="AQ149" i="24"/>
  <c r="AQ148" i="24"/>
  <c r="AQ140" i="24"/>
  <c r="AQ139" i="24"/>
  <c r="AQ134" i="24"/>
  <c r="AQ125" i="24"/>
  <c r="AQ121" i="24"/>
  <c r="AQ96" i="24"/>
  <c r="AQ69" i="24"/>
  <c r="AQ77" i="24"/>
  <c r="AQ111" i="24"/>
  <c r="AQ106" i="24"/>
  <c r="AQ98" i="24"/>
  <c r="AQ95" i="24"/>
  <c r="AQ93" i="24"/>
  <c r="AQ92" i="24"/>
  <c r="AQ87" i="24"/>
  <c r="AQ86" i="24"/>
  <c r="AQ81" i="24"/>
  <c r="AQ72" i="24"/>
  <c r="AQ71" i="24"/>
  <c r="AQ57" i="24"/>
  <c r="AQ40" i="24"/>
  <c r="AQ39" i="24"/>
  <c r="AQ34" i="24"/>
  <c r="AQ32" i="24"/>
  <c r="AQ30" i="24"/>
  <c r="AQ26" i="24"/>
  <c r="AQ21" i="24"/>
  <c r="AQ19" i="24"/>
  <c r="AQ10" i="24"/>
  <c r="AQ8" i="24"/>
  <c r="AQ7" i="24"/>
  <c r="C606" i="28"/>
  <c r="AO191" i="24"/>
  <c r="AO181" i="24"/>
  <c r="AO41" i="24"/>
  <c r="AO169" i="24" l="1"/>
  <c r="E605" i="28" l="1"/>
  <c r="C605" i="28"/>
  <c r="AN181" i="24"/>
  <c r="AN178" i="24"/>
  <c r="AN41" i="24"/>
  <c r="AM194" i="24" l="1"/>
  <c r="AM93" i="24"/>
  <c r="AM41" i="24"/>
  <c r="AL181" i="24" l="1"/>
  <c r="AV131" i="19"/>
  <c r="AL80" i="24"/>
  <c r="AK197" i="24" l="1"/>
  <c r="AK77" i="24"/>
  <c r="AJ212" i="24"/>
  <c r="AI212" i="24"/>
  <c r="AI169" i="24"/>
  <c r="AJ169" i="24"/>
  <c r="AJ120" i="24"/>
  <c r="AJ68" i="24" l="1"/>
  <c r="AJ223" i="24" s="1"/>
  <c r="AI68" i="24" l="1"/>
  <c r="AH181" i="24"/>
  <c r="AH133" i="24"/>
  <c r="AH80" i="24"/>
  <c r="AH20" i="24"/>
  <c r="AV42" i="19"/>
  <c r="AG98" i="24"/>
  <c r="AG77" i="24"/>
  <c r="AG70" i="24"/>
  <c r="AG53" i="24"/>
  <c r="AG27" i="24"/>
  <c r="AG8" i="24"/>
  <c r="AG120" i="24" l="1"/>
  <c r="BH17" i="2"/>
  <c r="AF68" i="24" l="1"/>
  <c r="AF223" i="24" s="1"/>
  <c r="E602" i="28"/>
  <c r="F602" i="28" s="1"/>
  <c r="AS228" i="22" l="1"/>
  <c r="AR230" i="22"/>
  <c r="AE211" i="24" s="1"/>
  <c r="AQ230" i="22"/>
  <c r="AE210" i="24" s="1"/>
  <c r="AP230" i="22"/>
  <c r="AN230" i="22"/>
  <c r="AE208" i="24" s="1"/>
  <c r="AM230" i="22"/>
  <c r="AE207" i="24" s="1"/>
  <c r="AL230" i="22"/>
  <c r="AE206" i="24" s="1"/>
  <c r="AJ230" i="22"/>
  <c r="AE205" i="24" s="1"/>
  <c r="AI230" i="22"/>
  <c r="AE204" i="24" s="1"/>
  <c r="AH230" i="22"/>
  <c r="AE202" i="24" s="1"/>
  <c r="AG230" i="22"/>
  <c r="AE201" i="24" s="1"/>
  <c r="AF230" i="22"/>
  <c r="AE200" i="24" s="1"/>
  <c r="AE230" i="22"/>
  <c r="AE198" i="24" s="1"/>
  <c r="AD230" i="22"/>
  <c r="AE197" i="24" s="1"/>
  <c r="AC230" i="22"/>
  <c r="AE196" i="24" s="1"/>
  <c r="AB230" i="22"/>
  <c r="AE195" i="24" s="1"/>
  <c r="AA230" i="22"/>
  <c r="AE194" i="24" s="1"/>
  <c r="Z230" i="22"/>
  <c r="AE193" i="24" s="1"/>
  <c r="Y230" i="22"/>
  <c r="AE192" i="24" s="1"/>
  <c r="X230" i="22"/>
  <c r="AE191" i="24" s="1"/>
  <c r="W230" i="22"/>
  <c r="AE190" i="24" s="1"/>
  <c r="V230" i="22"/>
  <c r="AE189" i="24" s="1"/>
  <c r="U230" i="22"/>
  <c r="AE188" i="24" s="1"/>
  <c r="T230" i="22"/>
  <c r="AE187" i="24" s="1"/>
  <c r="S230" i="22"/>
  <c r="AE186" i="24" s="1"/>
  <c r="R230" i="22"/>
  <c r="AE185" i="24" s="1"/>
  <c r="Q230" i="22"/>
  <c r="AE184" i="24" s="1"/>
  <c r="P230" i="22"/>
  <c r="AE183" i="24" s="1"/>
  <c r="O230" i="22"/>
  <c r="AE182" i="24" s="1"/>
  <c r="N230" i="22"/>
  <c r="AE181" i="24" s="1"/>
  <c r="M230" i="22"/>
  <c r="AE180" i="24" s="1"/>
  <c r="L230" i="22"/>
  <c r="AE179" i="24" s="1"/>
  <c r="K230" i="22"/>
  <c r="AE178" i="24" s="1"/>
  <c r="J230" i="22"/>
  <c r="AE177" i="24" s="1"/>
  <c r="I230" i="22"/>
  <c r="AE176" i="24" s="1"/>
  <c r="H230" i="22"/>
  <c r="AE175" i="24" s="1"/>
  <c r="G230" i="22"/>
  <c r="AE174" i="24" s="1"/>
  <c r="F230" i="22"/>
  <c r="AE173" i="24" s="1"/>
  <c r="E230" i="22"/>
  <c r="AE172" i="24" s="1"/>
  <c r="D230" i="22"/>
  <c r="AJ365" i="19"/>
  <c r="AE106" i="24" s="1"/>
  <c r="AU365" i="19"/>
  <c r="AE118" i="24" s="1"/>
  <c r="AT365" i="19"/>
  <c r="AE117" i="24" s="1"/>
  <c r="AS365" i="19"/>
  <c r="AE116" i="24" s="1"/>
  <c r="AR365" i="19"/>
  <c r="AE115" i="24" s="1"/>
  <c r="E365" i="19"/>
  <c r="AE71" i="24" s="1"/>
  <c r="AR71" i="24" s="1"/>
  <c r="G576" i="2" l="1"/>
  <c r="AE12" i="24" s="1"/>
  <c r="I105" i="24"/>
  <c r="L105" i="24" s="1"/>
  <c r="O105" i="24" s="1"/>
  <c r="R105" i="24" s="1"/>
  <c r="U105" i="24" s="1"/>
  <c r="X105" i="24" s="1"/>
  <c r="I102" i="24"/>
  <c r="L102" i="24" s="1"/>
  <c r="O102" i="24" s="1"/>
  <c r="R102" i="24" s="1"/>
  <c r="U102" i="24" s="1"/>
  <c r="X102" i="24" s="1"/>
  <c r="I99" i="24"/>
  <c r="L99" i="24" s="1"/>
  <c r="O99" i="24" s="1"/>
  <c r="R99" i="24" s="1"/>
  <c r="U99" i="24" s="1"/>
  <c r="X99" i="24" s="1"/>
  <c r="I90" i="24"/>
  <c r="L90" i="24" s="1"/>
  <c r="O90" i="24" s="1"/>
  <c r="R90" i="24" s="1"/>
  <c r="U90" i="24" s="1"/>
  <c r="X90" i="24" s="1"/>
  <c r="I88" i="24"/>
  <c r="L88" i="24" s="1"/>
  <c r="O88" i="24" s="1"/>
  <c r="R88" i="24" s="1"/>
  <c r="U88" i="24" s="1"/>
  <c r="X88" i="24" s="1"/>
  <c r="I30" i="24"/>
  <c r="L30" i="24" s="1"/>
  <c r="O30" i="24" s="1"/>
  <c r="R30" i="24" s="1"/>
  <c r="U30" i="24" s="1"/>
  <c r="X30" i="24" s="1"/>
  <c r="I24" i="24"/>
  <c r="L24" i="24" s="1"/>
  <c r="O24" i="24" s="1"/>
  <c r="R24" i="24" s="1"/>
  <c r="U24" i="24" s="1"/>
  <c r="X24" i="24" s="1"/>
  <c r="E607" i="28"/>
  <c r="C607" i="28"/>
  <c r="AQ190" i="24"/>
  <c r="AQ180" i="24"/>
  <c r="AQ142" i="24"/>
  <c r="AQ132" i="24"/>
  <c r="AQ70" i="24"/>
  <c r="AQ120" i="24" s="1"/>
  <c r="AQ59" i="24"/>
  <c r="AQ42" i="24"/>
  <c r="AQ41" i="24"/>
  <c r="AQ212" i="24" l="1"/>
  <c r="AQ68" i="24"/>
  <c r="AQ169" i="24"/>
  <c r="F607" i="28"/>
  <c r="AA105" i="24"/>
  <c r="AD105" i="24" s="1"/>
  <c r="AA102" i="24"/>
  <c r="AD102" i="24" s="1"/>
  <c r="AA99" i="24"/>
  <c r="AD99" i="24" s="1"/>
  <c r="AA90" i="24"/>
  <c r="AD90" i="24" s="1"/>
  <c r="AA88" i="24"/>
  <c r="AD88" i="24" s="1"/>
  <c r="AA30" i="24"/>
  <c r="AD30" i="24" s="1"/>
  <c r="AA24" i="24"/>
  <c r="AD24" i="24" s="1"/>
  <c r="AQ223" i="24" l="1"/>
  <c r="E4" i="28"/>
  <c r="AV310" i="19"/>
  <c r="AV311" i="19"/>
  <c r="AV312" i="19"/>
  <c r="AV313" i="19"/>
  <c r="AV359" i="19"/>
  <c r="AV360" i="19"/>
  <c r="AV361" i="19"/>
  <c r="AV362" i="19"/>
  <c r="AV303" i="19" l="1"/>
  <c r="AV304" i="19"/>
  <c r="AV305" i="19"/>
  <c r="AV306" i="19"/>
  <c r="AV307" i="19"/>
  <c r="AV308" i="19"/>
  <c r="AV309" i="19"/>
  <c r="F116" i="28"/>
  <c r="F117" i="28"/>
  <c r="F118" i="28"/>
  <c r="F119" i="28"/>
  <c r="F120" i="28"/>
  <c r="F121" i="28"/>
  <c r="F122" i="28"/>
  <c r="F123" i="28"/>
  <c r="F124" i="28"/>
  <c r="F125" i="28"/>
  <c r="F126" i="28"/>
  <c r="F127" i="28"/>
  <c r="F128" i="28"/>
  <c r="F129" i="28"/>
  <c r="F130" i="28"/>
  <c r="F113" i="28"/>
  <c r="F114" i="28"/>
  <c r="F115" i="28"/>
  <c r="F131" i="28"/>
  <c r="AV295" i="19" l="1"/>
  <c r="AV296" i="19"/>
  <c r="AV297" i="19"/>
  <c r="AV298" i="19"/>
  <c r="AV299" i="19"/>
  <c r="AV300" i="19"/>
  <c r="AV301" i="19"/>
  <c r="F99" i="28" l="1"/>
  <c r="F100" i="28"/>
  <c r="F101" i="28"/>
  <c r="F102" i="28"/>
  <c r="F103" i="28"/>
  <c r="F104" i="28"/>
  <c r="F105" i="28"/>
  <c r="F106" i="28"/>
  <c r="F107" i="28"/>
  <c r="F108" i="28"/>
  <c r="F109" i="28"/>
  <c r="F110" i="28"/>
  <c r="F111" i="28"/>
  <c r="F112" i="28"/>
  <c r="F76" i="28"/>
  <c r="E606" i="28" l="1"/>
  <c r="AO212" i="24"/>
  <c r="AO120" i="24"/>
  <c r="AO68" i="24"/>
  <c r="F80" i="28"/>
  <c r="F78" i="28"/>
  <c r="AO223" i="24" l="1"/>
  <c r="F606" i="28"/>
  <c r="F85" i="28"/>
  <c r="F86" i="28"/>
  <c r="F87" i="28"/>
  <c r="F88" i="28"/>
  <c r="F89" i="28"/>
  <c r="F90" i="28"/>
  <c r="F91" i="28"/>
  <c r="F92" i="28"/>
  <c r="F93" i="28"/>
  <c r="F94" i="28"/>
  <c r="F95" i="28"/>
  <c r="F96" i="28"/>
  <c r="AV272" i="19"/>
  <c r="AV273" i="19"/>
  <c r="AV274" i="19"/>
  <c r="AV275" i="19"/>
  <c r="AV276" i="19"/>
  <c r="AV277" i="19"/>
  <c r="AV278" i="19"/>
  <c r="AV279" i="19"/>
  <c r="AV280" i="19"/>
  <c r="AV281" i="19"/>
  <c r="AV282" i="19"/>
  <c r="AV283" i="19"/>
  <c r="AV284" i="19"/>
  <c r="AV285" i="19"/>
  <c r="AV286" i="19"/>
  <c r="AV287" i="19"/>
  <c r="AV288" i="19"/>
  <c r="AV289" i="19"/>
  <c r="AV290" i="19"/>
  <c r="AV291" i="19"/>
  <c r="AV292" i="19"/>
  <c r="AV293" i="19"/>
  <c r="AV266" i="19"/>
  <c r="AV267" i="19"/>
  <c r="AV268" i="19"/>
  <c r="AV269" i="19"/>
  <c r="AV270" i="19"/>
  <c r="AV271" i="19"/>
  <c r="AV294" i="19"/>
  <c r="AV302" i="19"/>
  <c r="AN146" i="24" l="1"/>
  <c r="AN93" i="24"/>
  <c r="AN92" i="24"/>
  <c r="F605" i="28" l="1"/>
  <c r="AN169" i="24"/>
  <c r="AN68" i="24"/>
  <c r="AN212" i="24"/>
  <c r="AN120" i="24"/>
  <c r="AN223" i="24" l="1"/>
  <c r="AM98" i="24"/>
  <c r="AM212" i="24" l="1"/>
  <c r="AM169" i="24"/>
  <c r="AM68" i="24"/>
  <c r="AM120" i="24"/>
  <c r="AM223" i="24" l="1"/>
  <c r="AL142" i="24"/>
  <c r="E604" i="28"/>
  <c r="AS72" i="22"/>
  <c r="AS71" i="22"/>
  <c r="AS70" i="22"/>
  <c r="AK201" i="24"/>
  <c r="AK212" i="24" s="1"/>
  <c r="AK142" i="24"/>
  <c r="AK169" i="24" s="1"/>
  <c r="AK101" i="24"/>
  <c r="AK120" i="24" s="1"/>
  <c r="AK223" i="24" l="1"/>
  <c r="AL169" i="24"/>
  <c r="AL68" i="24"/>
  <c r="AL120" i="24"/>
  <c r="AL212" i="24"/>
  <c r="AS66" i="21"/>
  <c r="AL223" i="24" l="1"/>
  <c r="AM576" i="2"/>
  <c r="AE45" i="24" s="1"/>
  <c r="AF365" i="19" l="1"/>
  <c r="AE102" i="24" s="1"/>
  <c r="AR102" i="24" s="1"/>
  <c r="AI223" i="24" l="1"/>
  <c r="AH142" i="24"/>
  <c r="AH169" i="24" l="1"/>
  <c r="AH212" i="24"/>
  <c r="AH68" i="24"/>
  <c r="AH120" i="24"/>
  <c r="AG171" i="24"/>
  <c r="AG139" i="24"/>
  <c r="AG58" i="24"/>
  <c r="AG57" i="24"/>
  <c r="AH223" i="24" l="1"/>
  <c r="AG212" i="24"/>
  <c r="AG169" i="24"/>
  <c r="AG68" i="24"/>
  <c r="AG223" i="24" l="1"/>
  <c r="I209" i="24"/>
  <c r="L209" i="24" s="1"/>
  <c r="O209" i="24" s="1"/>
  <c r="R209" i="24" s="1"/>
  <c r="U209" i="24" s="1"/>
  <c r="X209" i="24" s="1"/>
  <c r="I202" i="24"/>
  <c r="L202" i="24" s="1"/>
  <c r="O202" i="24" s="1"/>
  <c r="R202" i="24" s="1"/>
  <c r="U202" i="24" s="1"/>
  <c r="X202" i="24" s="1"/>
  <c r="I194" i="24"/>
  <c r="L194" i="24" s="1"/>
  <c r="O194" i="24" s="1"/>
  <c r="R194" i="24" s="1"/>
  <c r="U194" i="24" s="1"/>
  <c r="X194" i="24" s="1"/>
  <c r="I193" i="24"/>
  <c r="L193" i="24" s="1"/>
  <c r="O193" i="24" s="1"/>
  <c r="R193" i="24" s="1"/>
  <c r="U193" i="24" s="1"/>
  <c r="X193" i="24" s="1"/>
  <c r="I189" i="24"/>
  <c r="L189" i="24" s="1"/>
  <c r="O189" i="24" s="1"/>
  <c r="R189" i="24" s="1"/>
  <c r="U189" i="24" s="1"/>
  <c r="X189" i="24" s="1"/>
  <c r="I164" i="24"/>
  <c r="L164" i="24" s="1"/>
  <c r="O164" i="24" s="1"/>
  <c r="R164" i="24" s="1"/>
  <c r="U164" i="24" s="1"/>
  <c r="X164" i="24" s="1"/>
  <c r="I156" i="24"/>
  <c r="L156" i="24" s="1"/>
  <c r="O156" i="24" s="1"/>
  <c r="R156" i="24" s="1"/>
  <c r="U156" i="24" s="1"/>
  <c r="X156" i="24" s="1"/>
  <c r="I151" i="24"/>
  <c r="L151" i="24" s="1"/>
  <c r="O151" i="24" s="1"/>
  <c r="R151" i="24" s="1"/>
  <c r="U151" i="24" s="1"/>
  <c r="X151" i="24" s="1"/>
  <c r="I141" i="24"/>
  <c r="L141" i="24" s="1"/>
  <c r="O141" i="24" s="1"/>
  <c r="R141" i="24" s="1"/>
  <c r="U141" i="24" s="1"/>
  <c r="X141" i="24" s="1"/>
  <c r="I116" i="24"/>
  <c r="L116" i="24" s="1"/>
  <c r="O116" i="24" s="1"/>
  <c r="R116" i="24" s="1"/>
  <c r="U116" i="24" s="1"/>
  <c r="X116" i="24" s="1"/>
  <c r="I114" i="24"/>
  <c r="L114" i="24" s="1"/>
  <c r="O114" i="24" s="1"/>
  <c r="R114" i="24" s="1"/>
  <c r="U114" i="24" s="1"/>
  <c r="X114" i="24" s="1"/>
  <c r="I104" i="24"/>
  <c r="L104" i="24" s="1"/>
  <c r="O104" i="24" s="1"/>
  <c r="R104" i="24" s="1"/>
  <c r="U104" i="24" s="1"/>
  <c r="X104" i="24" s="1"/>
  <c r="I62" i="24"/>
  <c r="L62" i="24" s="1"/>
  <c r="O62" i="24" s="1"/>
  <c r="R62" i="24" s="1"/>
  <c r="U62" i="24" s="1"/>
  <c r="X62" i="24" s="1"/>
  <c r="AA209" i="24" l="1"/>
  <c r="AD209" i="24" s="1"/>
  <c r="AR209" i="24" s="1"/>
  <c r="AA202" i="24"/>
  <c r="AD202" i="24" s="1"/>
  <c r="AR202" i="24" s="1"/>
  <c r="AA194" i="24"/>
  <c r="AD194" i="24" s="1"/>
  <c r="AR194" i="24" s="1"/>
  <c r="AA193" i="24"/>
  <c r="AD193" i="24" s="1"/>
  <c r="AR193" i="24" s="1"/>
  <c r="AA189" i="24"/>
  <c r="AD189" i="24" s="1"/>
  <c r="AR189" i="24" s="1"/>
  <c r="AA164" i="24"/>
  <c r="AD164" i="24" s="1"/>
  <c r="AA156" i="24"/>
  <c r="AD156" i="24" s="1"/>
  <c r="AA151" i="24"/>
  <c r="AD151" i="24" s="1"/>
  <c r="AA141" i="24"/>
  <c r="AD141" i="24" s="1"/>
  <c r="AA116" i="24"/>
  <c r="AD116" i="24" s="1"/>
  <c r="AR116" i="24" s="1"/>
  <c r="AA114" i="24"/>
  <c r="AD114" i="24" s="1"/>
  <c r="AA104" i="24"/>
  <c r="AD104" i="24" s="1"/>
  <c r="AA62" i="24"/>
  <c r="AD62" i="24" s="1"/>
  <c r="BB576" i="2" l="1"/>
  <c r="AE59" i="24" s="1"/>
  <c r="F72" i="28" l="1"/>
  <c r="F73" i="28"/>
  <c r="F74" i="28"/>
  <c r="F75" i="28"/>
  <c r="F77" i="28"/>
  <c r="F79" i="28"/>
  <c r="F81" i="28"/>
  <c r="F82" i="28"/>
  <c r="F83" i="28"/>
  <c r="F84" i="28"/>
  <c r="F97" i="28"/>
  <c r="F98" i="28"/>
  <c r="F132" i="28"/>
  <c r="F50" i="28" l="1"/>
  <c r="F51" i="28"/>
  <c r="F52" i="28"/>
  <c r="F53" i="28"/>
  <c r="F54" i="28"/>
  <c r="F55" i="28"/>
  <c r="F56" i="28"/>
  <c r="F57" i="28"/>
  <c r="F58" i="28"/>
  <c r="F59" i="28"/>
  <c r="F60" i="28"/>
  <c r="F61" i="28"/>
  <c r="F62" i="28"/>
  <c r="F63" i="28"/>
  <c r="F64" i="28"/>
  <c r="F65" i="28"/>
  <c r="F66" i="28"/>
  <c r="F67" i="28"/>
  <c r="AV363" i="19" l="1"/>
  <c r="AV265" i="19"/>
  <c r="AV264" i="19"/>
  <c r="AV263" i="19"/>
  <c r="AV262" i="19"/>
  <c r="AV261" i="19"/>
  <c r="AV260" i="19"/>
  <c r="AV259" i="19"/>
  <c r="AV258" i="19"/>
  <c r="AV257" i="19"/>
  <c r="AV256" i="19"/>
  <c r="AV255" i="19"/>
  <c r="AV254" i="19"/>
  <c r="AV253" i="19"/>
  <c r="AV252" i="19"/>
  <c r="AV251" i="19"/>
  <c r="AV250" i="19"/>
  <c r="AV249" i="19"/>
  <c r="AV248" i="19"/>
  <c r="AV247" i="19"/>
  <c r="AV246" i="19"/>
  <c r="AV245" i="19"/>
  <c r="AV244" i="19"/>
  <c r="AV243" i="19"/>
  <c r="AV242" i="19"/>
  <c r="AV241" i="19"/>
  <c r="AV240" i="19"/>
  <c r="AV239" i="19"/>
  <c r="AV238" i="19"/>
  <c r="AV237" i="19"/>
  <c r="AV236" i="19"/>
  <c r="AV235" i="19"/>
  <c r="AV234" i="19"/>
  <c r="AV233" i="19"/>
  <c r="AV232" i="19"/>
  <c r="AV231" i="19"/>
  <c r="AV230" i="19"/>
  <c r="AV229" i="19"/>
  <c r="AV228" i="19"/>
  <c r="AV227" i="19" l="1"/>
  <c r="AV226" i="19"/>
  <c r="AV225" i="19"/>
  <c r="AV224" i="19"/>
  <c r="AV223" i="19"/>
  <c r="AV222" i="19"/>
  <c r="F45" i="28"/>
  <c r="F46" i="28"/>
  <c r="F47" i="28"/>
  <c r="F48" i="28"/>
  <c r="F49" i="28"/>
  <c r="F68" i="28"/>
  <c r="F69" i="28"/>
  <c r="F70" i="28"/>
  <c r="F44" i="28"/>
  <c r="F71" i="28"/>
  <c r="F25" i="28" l="1"/>
  <c r="F31" i="28"/>
  <c r="F32" i="28"/>
  <c r="F33" i="28"/>
  <c r="F34" i="28"/>
  <c r="F35" i="28"/>
  <c r="F36" i="28"/>
  <c r="F37" i="28"/>
  <c r="F38" i="28"/>
  <c r="F39" i="28"/>
  <c r="F40" i="28"/>
  <c r="F41" i="28"/>
  <c r="AV179" i="19" l="1"/>
  <c r="AV178" i="19"/>
  <c r="AI365" i="19" l="1"/>
  <c r="AE105" i="24" s="1"/>
  <c r="AR105" i="24" s="1"/>
  <c r="C604" i="28" l="1"/>
  <c r="F604" i="28" s="1"/>
  <c r="AP166" i="21" l="1"/>
  <c r="AE166" i="24" s="1"/>
  <c r="BH76" i="2" l="1"/>
  <c r="BH75" i="2"/>
  <c r="BH74" i="2"/>
  <c r="F15" i="28" l="1"/>
  <c r="F16" i="28"/>
  <c r="F17" i="28"/>
  <c r="F18" i="28"/>
  <c r="F19" i="28"/>
  <c r="F20" i="28"/>
  <c r="F21" i="28"/>
  <c r="E603" i="28" l="1"/>
  <c r="F603" i="28" s="1"/>
  <c r="E600" i="28" l="1"/>
  <c r="E601" i="28" s="1"/>
  <c r="C600" i="28"/>
  <c r="C601" i="28" s="1"/>
  <c r="F599" i="28"/>
  <c r="F598" i="28"/>
  <c r="F43" i="28"/>
  <c r="F42" i="28"/>
  <c r="F24" i="28"/>
  <c r="F23" i="28"/>
  <c r="F22" i="28"/>
  <c r="F14" i="28"/>
  <c r="F13" i="28"/>
  <c r="F12" i="28"/>
  <c r="F10" i="28"/>
  <c r="F9" i="28"/>
  <c r="F8" i="28"/>
  <c r="F7" i="28"/>
  <c r="F6" i="28"/>
  <c r="F4" i="28"/>
  <c r="F601" i="28" l="1"/>
  <c r="F600" i="28"/>
  <c r="F3" i="28" l="1"/>
  <c r="I97" i="24"/>
  <c r="L97" i="24" s="1"/>
  <c r="O97" i="24" s="1"/>
  <c r="R97" i="24" s="1"/>
  <c r="U97" i="24" s="1"/>
  <c r="X97" i="24" s="1"/>
  <c r="AA97" i="24" l="1"/>
  <c r="AD97" i="24" s="1"/>
  <c r="AR97" i="24" s="1"/>
  <c r="I207" i="24" l="1"/>
  <c r="L207" i="24" s="1"/>
  <c r="O207" i="24" s="1"/>
  <c r="R207" i="24" s="1"/>
  <c r="U207" i="24" s="1"/>
  <c r="X207" i="24" s="1"/>
  <c r="I162" i="24"/>
  <c r="L162" i="24" s="1"/>
  <c r="O162" i="24" s="1"/>
  <c r="R162" i="24" s="1"/>
  <c r="U162" i="24" s="1"/>
  <c r="X162" i="24" s="1"/>
  <c r="I108" i="24"/>
  <c r="L108" i="24" s="1"/>
  <c r="O108" i="24" s="1"/>
  <c r="R108" i="24" s="1"/>
  <c r="U108" i="24" s="1"/>
  <c r="X108" i="24" s="1"/>
  <c r="I65" i="24"/>
  <c r="L65" i="24" s="1"/>
  <c r="O65" i="24" s="1"/>
  <c r="R65" i="24" s="1"/>
  <c r="U65" i="24" s="1"/>
  <c r="X65" i="24" s="1"/>
  <c r="I63" i="24"/>
  <c r="L63" i="24" s="1"/>
  <c r="O63" i="24" s="1"/>
  <c r="R63" i="24" s="1"/>
  <c r="U63" i="24" s="1"/>
  <c r="X63" i="24" s="1"/>
  <c r="I45" i="24"/>
  <c r="L45" i="24" s="1"/>
  <c r="O45" i="24" s="1"/>
  <c r="R45" i="24" s="1"/>
  <c r="U45" i="24" s="1"/>
  <c r="X45" i="24" s="1"/>
  <c r="I119" i="24"/>
  <c r="L119" i="24" s="1"/>
  <c r="O119" i="24" s="1"/>
  <c r="R119" i="24" s="1"/>
  <c r="U119" i="24" s="1"/>
  <c r="X119" i="24" s="1"/>
  <c r="AA207" i="24" l="1"/>
  <c r="AD207" i="24" s="1"/>
  <c r="AR207" i="24" s="1"/>
  <c r="AA162" i="24"/>
  <c r="AD162" i="24" s="1"/>
  <c r="AA108" i="24"/>
  <c r="AD108" i="24" s="1"/>
  <c r="AA65" i="24"/>
  <c r="AD65" i="24" s="1"/>
  <c r="AA63" i="24"/>
  <c r="AD63" i="24" s="1"/>
  <c r="AA45" i="24"/>
  <c r="AD45" i="24" s="1"/>
  <c r="AR45" i="24" s="1"/>
  <c r="AA119" i="24"/>
  <c r="AD119" i="24" s="1"/>
  <c r="AR119" i="24" s="1"/>
  <c r="AV221" i="19" l="1"/>
  <c r="AV220" i="19"/>
  <c r="AS163" i="21"/>
  <c r="AS162" i="21"/>
  <c r="AS161" i="21"/>
  <c r="AS160" i="21"/>
  <c r="AS159" i="21"/>
  <c r="AS158" i="21"/>
  <c r="AS157" i="21"/>
  <c r="AS105" i="22"/>
  <c r="AS104" i="22"/>
  <c r="AS103" i="22"/>
  <c r="AV195" i="19"/>
  <c r="AV194" i="19"/>
  <c r="AV193" i="19"/>
  <c r="AS146" i="21"/>
  <c r="AS145" i="21"/>
  <c r="AS144" i="21"/>
  <c r="BH195" i="2"/>
  <c r="BH194" i="2"/>
  <c r="BH193" i="2"/>
  <c r="AS133" i="21" l="1"/>
  <c r="AC365" i="19" l="1"/>
  <c r="AE99" i="24" s="1"/>
  <c r="AR99" i="24" s="1"/>
  <c r="F223" i="24" l="1"/>
  <c r="AV34" i="19" l="1"/>
  <c r="AS17" i="22"/>
  <c r="AR166" i="21" l="1"/>
  <c r="AE168" i="24" s="1"/>
  <c r="AQ166" i="21"/>
  <c r="AE167" i="24" s="1"/>
  <c r="AO166" i="21"/>
  <c r="AE165" i="24" s="1"/>
  <c r="AN166" i="21"/>
  <c r="AE164" i="24" s="1"/>
  <c r="AR164" i="24" s="1"/>
  <c r="AM166" i="21"/>
  <c r="AE163" i="24" s="1"/>
  <c r="AL166" i="21"/>
  <c r="AE162" i="24" s="1"/>
  <c r="AR162" i="24" s="1"/>
  <c r="AK166" i="21"/>
  <c r="AE161" i="24" s="1"/>
  <c r="AJ166" i="21"/>
  <c r="AE158" i="24" s="1"/>
  <c r="AI166" i="21"/>
  <c r="AE156" i="24" s="1"/>
  <c r="AR156" i="24" s="1"/>
  <c r="AH166" i="21"/>
  <c r="AE155" i="24" s="1"/>
  <c r="AG166" i="21"/>
  <c r="AE154" i="24" s="1"/>
  <c r="AF166" i="21"/>
  <c r="AE153" i="24" s="1"/>
  <c r="AE166" i="21"/>
  <c r="AE151" i="24" s="1"/>
  <c r="AR151" i="24" s="1"/>
  <c r="AD166" i="21"/>
  <c r="AE150" i="24" s="1"/>
  <c r="AC166" i="21"/>
  <c r="AE149" i="24" s="1"/>
  <c r="AB166" i="21"/>
  <c r="AE148" i="24" s="1"/>
  <c r="AA166" i="21"/>
  <c r="AE147" i="24" s="1"/>
  <c r="Z166" i="21"/>
  <c r="AE146" i="24" s="1"/>
  <c r="Y166" i="21"/>
  <c r="AE145" i="24" s="1"/>
  <c r="X166" i="21"/>
  <c r="AE144" i="24" s="1"/>
  <c r="W166" i="21"/>
  <c r="AE143" i="24" s="1"/>
  <c r="V166" i="21"/>
  <c r="AE142" i="24" s="1"/>
  <c r="U166" i="21"/>
  <c r="AE141" i="24" s="1"/>
  <c r="AR141" i="24" s="1"/>
  <c r="T166" i="21"/>
  <c r="AE140" i="24" s="1"/>
  <c r="S166" i="21"/>
  <c r="AE139" i="24" s="1"/>
  <c r="R166" i="21"/>
  <c r="AE138" i="24" s="1"/>
  <c r="Q166" i="21"/>
  <c r="AE137" i="24" s="1"/>
  <c r="P166" i="21"/>
  <c r="AE136" i="24" s="1"/>
  <c r="O166" i="21"/>
  <c r="AE135" i="24" s="1"/>
  <c r="N166" i="21"/>
  <c r="AE134" i="24" s="1"/>
  <c r="L166" i="21"/>
  <c r="AE132" i="24" s="1"/>
  <c r="K166" i="21"/>
  <c r="AE129" i="24" s="1"/>
  <c r="J166" i="21"/>
  <c r="AE128" i="24" s="1"/>
  <c r="H166" i="21"/>
  <c r="AE126" i="24" s="1"/>
  <c r="F166" i="21"/>
  <c r="AE125" i="24" s="1"/>
  <c r="E166" i="21"/>
  <c r="AE122" i="24" s="1"/>
  <c r="AQ365" i="19"/>
  <c r="AE114" i="24" s="1"/>
  <c r="AR114" i="24" s="1"/>
  <c r="AP365" i="19"/>
  <c r="AE112" i="24" s="1"/>
  <c r="AO365" i="19"/>
  <c r="AE111" i="24" s="1"/>
  <c r="AM365" i="19"/>
  <c r="AE109" i="24" s="1"/>
  <c r="AL365" i="19"/>
  <c r="AE108" i="24" s="1"/>
  <c r="AR108" i="24" s="1"/>
  <c r="AK365" i="19"/>
  <c r="AE107" i="24" s="1"/>
  <c r="AH365" i="19"/>
  <c r="AE104" i="24" s="1"/>
  <c r="AR104" i="24" s="1"/>
  <c r="AG365" i="19"/>
  <c r="AE103" i="24" s="1"/>
  <c r="AE365" i="19"/>
  <c r="AE101" i="24" s="1"/>
  <c r="AB365" i="19"/>
  <c r="AE98" i="24" s="1"/>
  <c r="AA365" i="19"/>
  <c r="AE96" i="24" s="1"/>
  <c r="BG576" i="2"/>
  <c r="AE65" i="24" s="1"/>
  <c r="AR65" i="24" s="1"/>
  <c r="BF576" i="2"/>
  <c r="AE64" i="24" s="1"/>
  <c r="BE576" i="2"/>
  <c r="AR63" i="24" s="1"/>
  <c r="AE171" i="24"/>
  <c r="BD576" i="2" l="1"/>
  <c r="AE62" i="24" s="1"/>
  <c r="AR62" i="24" s="1"/>
  <c r="BC576" i="2"/>
  <c r="AE60" i="24" s="1"/>
  <c r="BA576" i="2"/>
  <c r="AE58" i="24" s="1"/>
  <c r="AZ576" i="2"/>
  <c r="AE57" i="24" s="1"/>
  <c r="AY576" i="2"/>
  <c r="AE56" i="24" s="1"/>
  <c r="AX576" i="2"/>
  <c r="AE55" i="24" s="1"/>
  <c r="AW576" i="2"/>
  <c r="AE54" i="24" s="1"/>
  <c r="AV576" i="2"/>
  <c r="AE53" i="24" s="1"/>
  <c r="AU576" i="2"/>
  <c r="AE52" i="24" s="1"/>
  <c r="AT576" i="2"/>
  <c r="AE51" i="24" s="1"/>
  <c r="AS576" i="2"/>
  <c r="AE50" i="24" s="1"/>
  <c r="AQ576" i="2"/>
  <c r="AP576" i="2"/>
  <c r="AE48" i="24" s="1"/>
  <c r="AO576" i="2"/>
  <c r="AE47" i="24" s="1"/>
  <c r="AN576" i="2"/>
  <c r="AE46" i="24" s="1"/>
  <c r="AL576" i="2"/>
  <c r="AE44" i="24" s="1"/>
  <c r="AK576" i="2"/>
  <c r="AE43" i="24" s="1"/>
  <c r="AJ576" i="2"/>
  <c r="AE42" i="24" s="1"/>
  <c r="AI576" i="2"/>
  <c r="AE41" i="24" s="1"/>
  <c r="AH576" i="2"/>
  <c r="AE40" i="24" s="1"/>
  <c r="AG576" i="2"/>
  <c r="AE39" i="24" s="1"/>
  <c r="AF576" i="2"/>
  <c r="AE38" i="24" s="1"/>
  <c r="AE576" i="2"/>
  <c r="AE37" i="24" s="1"/>
  <c r="AD576" i="2"/>
  <c r="AE36" i="24" s="1"/>
  <c r="AC576" i="2"/>
  <c r="AE35" i="24" s="1"/>
  <c r="AB576" i="2"/>
  <c r="AE34" i="24" s="1"/>
  <c r="AA576" i="2"/>
  <c r="AE33" i="24" s="1"/>
  <c r="Z576" i="2"/>
  <c r="AE32" i="24" s="1"/>
  <c r="Y576" i="2"/>
  <c r="AE31" i="24" s="1"/>
  <c r="X576" i="2"/>
  <c r="AE30" i="24" s="1"/>
  <c r="AR30" i="24" s="1"/>
  <c r="V576" i="2"/>
  <c r="AE27" i="24" s="1"/>
  <c r="U576" i="2"/>
  <c r="AE26" i="24" s="1"/>
  <c r="T576" i="2"/>
  <c r="AE25" i="24" s="1"/>
  <c r="S576" i="2"/>
  <c r="AE24" i="24" s="1"/>
  <c r="AR24" i="24" s="1"/>
  <c r="R576" i="2"/>
  <c r="AE23" i="24" s="1"/>
  <c r="Q576" i="2"/>
  <c r="AE22" i="24" s="1"/>
  <c r="P576" i="2"/>
  <c r="AE21" i="24" s="1"/>
  <c r="N576" i="2"/>
  <c r="AE19" i="24" s="1"/>
  <c r="M576" i="2"/>
  <c r="AE18" i="24" s="1"/>
  <c r="K576" i="2"/>
  <c r="AE16" i="24" s="1"/>
  <c r="J576" i="2"/>
  <c r="AE15" i="24" s="1"/>
  <c r="I576" i="2"/>
  <c r="AE14" i="24" s="1"/>
  <c r="H576" i="2"/>
  <c r="AE13" i="24" s="1"/>
  <c r="F576" i="2"/>
  <c r="AE11" i="24" s="1"/>
  <c r="D576" i="2"/>
  <c r="AE8" i="24" s="1"/>
  <c r="Z365" i="19"/>
  <c r="AE95" i="24" s="1"/>
  <c r="Y365" i="19"/>
  <c r="AE93" i="24" s="1"/>
  <c r="X365" i="19"/>
  <c r="AE92" i="24" s="1"/>
  <c r="W365" i="19"/>
  <c r="AE91" i="24" s="1"/>
  <c r="V365" i="19"/>
  <c r="AE90" i="24" s="1"/>
  <c r="AR90" i="24" s="1"/>
  <c r="U365" i="19"/>
  <c r="AE89" i="24" s="1"/>
  <c r="T365" i="19"/>
  <c r="AE88" i="24" s="1"/>
  <c r="AR88" i="24" s="1"/>
  <c r="S365" i="19"/>
  <c r="AE87" i="24" s="1"/>
  <c r="R365" i="19"/>
  <c r="AE86" i="24" s="1"/>
  <c r="Q365" i="19"/>
  <c r="AE85" i="24" s="1"/>
  <c r="P365" i="19"/>
  <c r="AE84" i="24" s="1"/>
  <c r="O365" i="19"/>
  <c r="AE83" i="24" s="1"/>
  <c r="N365" i="19"/>
  <c r="AE82" i="24" s="1"/>
  <c r="M365" i="19"/>
  <c r="AE81" i="24" s="1"/>
  <c r="L365" i="19"/>
  <c r="AE80" i="24" s="1"/>
  <c r="K365" i="19"/>
  <c r="AE77" i="24" s="1"/>
  <c r="J365" i="19"/>
  <c r="AE76" i="24" s="1"/>
  <c r="I365" i="19"/>
  <c r="AE75" i="24" s="1"/>
  <c r="H365" i="19"/>
  <c r="AE74" i="24" s="1"/>
  <c r="G365" i="19"/>
  <c r="AE73" i="24" s="1"/>
  <c r="F365" i="19"/>
  <c r="AE72" i="24" s="1"/>
  <c r="D365" i="19"/>
  <c r="AE70" i="24" s="1"/>
  <c r="I210" i="24"/>
  <c r="L210" i="24" s="1"/>
  <c r="O210" i="24" s="1"/>
  <c r="R210" i="24" s="1"/>
  <c r="U210" i="24" s="1"/>
  <c r="X210" i="24" s="1"/>
  <c r="I143" i="24"/>
  <c r="L143" i="24" s="1"/>
  <c r="O143" i="24" s="1"/>
  <c r="R143" i="24" s="1"/>
  <c r="U143" i="24" s="1"/>
  <c r="X143" i="24" s="1"/>
  <c r="I101" i="24"/>
  <c r="L101" i="24" s="1"/>
  <c r="O101" i="24" s="1"/>
  <c r="R101" i="24" s="1"/>
  <c r="U101" i="24" s="1"/>
  <c r="X101" i="24" s="1"/>
  <c r="I94" i="24"/>
  <c r="L94" i="24" s="1"/>
  <c r="O94" i="24" s="1"/>
  <c r="R94" i="24" s="1"/>
  <c r="U94" i="24" s="1"/>
  <c r="X94" i="24" s="1"/>
  <c r="BF133" i="21"/>
  <c r="AA210" i="24" l="1"/>
  <c r="AD210" i="24" s="1"/>
  <c r="AR210" i="24" s="1"/>
  <c r="AA143" i="24"/>
  <c r="AD143" i="24" s="1"/>
  <c r="AR143" i="24" s="1"/>
  <c r="AA101" i="24"/>
  <c r="AD101" i="24" s="1"/>
  <c r="AR101" i="24" s="1"/>
  <c r="AA94" i="24"/>
  <c r="AD94" i="24" s="1"/>
  <c r="AR94" i="24" s="1"/>
  <c r="AS148" i="21"/>
  <c r="AS149" i="21"/>
  <c r="AS150" i="21"/>
  <c r="AS151" i="21"/>
  <c r="AS152" i="21"/>
  <c r="AS153" i="21"/>
  <c r="AV208" i="19" l="1"/>
  <c r="AS155" i="21"/>
  <c r="AS154" i="21"/>
  <c r="AS147" i="21"/>
  <c r="AS143" i="21"/>
  <c r="AS142" i="21"/>
  <c r="AS141" i="21"/>
  <c r="AS139" i="21"/>
  <c r="AS138" i="21"/>
  <c r="AS137" i="21"/>
  <c r="AS136" i="21"/>
  <c r="AS135" i="21"/>
  <c r="AS134" i="21"/>
  <c r="AS132" i="21"/>
  <c r="AV170" i="19"/>
  <c r="AV171" i="19"/>
  <c r="AV172" i="19"/>
  <c r="AV173" i="19"/>
  <c r="AV174" i="19"/>
  <c r="AV175" i="19"/>
  <c r="AV176" i="19"/>
  <c r="AV177" i="19"/>
  <c r="AV180" i="19"/>
  <c r="AV181" i="19"/>
  <c r="AV182" i="19"/>
  <c r="AV183" i="19"/>
  <c r="AV184" i="19"/>
  <c r="AV185" i="19"/>
  <c r="AV186" i="19"/>
  <c r="AV187" i="19"/>
  <c r="AV188" i="19"/>
  <c r="AV189" i="19"/>
  <c r="AV190" i="19"/>
  <c r="AV191" i="19"/>
  <c r="AV192" i="19"/>
  <c r="AV196" i="19"/>
  <c r="AV197" i="19"/>
  <c r="AV198" i="19"/>
  <c r="AV199" i="19"/>
  <c r="AV200" i="19"/>
  <c r="AV201" i="19"/>
  <c r="AV202" i="19"/>
  <c r="AV203" i="19"/>
  <c r="AV204" i="19"/>
  <c r="AV205" i="19"/>
  <c r="AV206" i="19"/>
  <c r="AV207" i="19"/>
  <c r="AV209" i="19"/>
  <c r="AV210" i="19"/>
  <c r="AS140" i="21" l="1"/>
  <c r="AV214" i="19" l="1"/>
  <c r="AV213" i="19"/>
  <c r="AV212" i="19"/>
  <c r="AV211" i="19"/>
  <c r="AV169" i="19"/>
  <c r="AV168" i="19"/>
  <c r="AV167" i="19"/>
  <c r="AV166" i="19"/>
  <c r="AV165" i="19"/>
  <c r="AV164" i="19"/>
  <c r="AV163" i="19"/>
  <c r="AV162" i="19"/>
  <c r="AV161" i="19"/>
  <c r="AV160" i="19"/>
  <c r="AV159" i="19"/>
  <c r="AV158" i="19"/>
  <c r="AV157" i="19"/>
  <c r="AV156" i="19"/>
  <c r="AV155" i="19"/>
  <c r="AV154" i="19"/>
  <c r="AV153" i="19"/>
  <c r="AV152" i="19"/>
  <c r="AV151" i="19"/>
  <c r="AV150" i="19"/>
  <c r="AV149" i="19"/>
  <c r="AV148" i="19"/>
  <c r="AV147" i="19"/>
  <c r="AV146" i="19"/>
  <c r="AV145" i="19"/>
  <c r="AV144" i="19"/>
  <c r="AV143" i="19"/>
  <c r="AV142" i="19"/>
  <c r="AV124" i="19" l="1"/>
  <c r="AV123" i="19"/>
  <c r="AV122" i="19"/>
  <c r="AV121" i="19"/>
  <c r="AV120" i="19"/>
  <c r="AV119" i="19"/>
  <c r="AR222" i="24" l="1"/>
  <c r="AR221" i="24"/>
  <c r="AR220" i="24"/>
  <c r="AR219" i="24"/>
  <c r="AR218" i="24"/>
  <c r="AR217" i="24"/>
  <c r="AR216" i="24"/>
  <c r="AR215" i="24"/>
  <c r="AR214" i="24"/>
  <c r="AR213" i="24"/>
  <c r="I221" i="24"/>
  <c r="L221" i="24" s="1"/>
  <c r="O221" i="24" s="1"/>
  <c r="R221" i="24" s="1"/>
  <c r="U221" i="24" s="1"/>
  <c r="I220" i="24"/>
  <c r="L220" i="24" s="1"/>
  <c r="O220" i="24" s="1"/>
  <c r="R220" i="24" s="1"/>
  <c r="U220" i="24" s="1"/>
  <c r="I219" i="24"/>
  <c r="L219" i="24" s="1"/>
  <c r="O219" i="24" s="1"/>
  <c r="R219" i="24" s="1"/>
  <c r="U219" i="24" s="1"/>
  <c r="I218" i="24"/>
  <c r="L218" i="24" s="1"/>
  <c r="O218" i="24" s="1"/>
  <c r="R218" i="24" s="1"/>
  <c r="U218" i="24" s="1"/>
  <c r="I217" i="24"/>
  <c r="L217" i="24" s="1"/>
  <c r="O217" i="24" s="1"/>
  <c r="R217" i="24" s="1"/>
  <c r="U217" i="24" s="1"/>
  <c r="I216" i="24"/>
  <c r="L216" i="24" s="1"/>
  <c r="O216" i="24" s="1"/>
  <c r="R216" i="24" s="1"/>
  <c r="U216" i="24" s="1"/>
  <c r="I215" i="24"/>
  <c r="L215" i="24" s="1"/>
  <c r="O215" i="24" s="1"/>
  <c r="R215" i="24" s="1"/>
  <c r="U215" i="24" s="1"/>
  <c r="I214" i="24"/>
  <c r="L214" i="24" s="1"/>
  <c r="O214" i="24" s="1"/>
  <c r="R214" i="24" s="1"/>
  <c r="U214" i="24" s="1"/>
  <c r="I213" i="24"/>
  <c r="L213" i="24" s="1"/>
  <c r="O213" i="24" s="1"/>
  <c r="R213" i="24" s="1"/>
  <c r="U213" i="24" s="1"/>
  <c r="AS14" i="22" l="1"/>
  <c r="I201" i="24"/>
  <c r="L201" i="24" s="1"/>
  <c r="O201" i="24" s="1"/>
  <c r="R201" i="24" s="1"/>
  <c r="U201" i="24" s="1"/>
  <c r="X201" i="24" s="1"/>
  <c r="I188" i="24"/>
  <c r="L188" i="24" s="1"/>
  <c r="O188" i="24" s="1"/>
  <c r="R188" i="24" s="1"/>
  <c r="U188" i="24" s="1"/>
  <c r="X188" i="24" s="1"/>
  <c r="I182" i="24"/>
  <c r="L182" i="24" s="1"/>
  <c r="O182" i="24" s="1"/>
  <c r="R182" i="24" s="1"/>
  <c r="U182" i="24" s="1"/>
  <c r="X182" i="24" s="1"/>
  <c r="I180" i="24"/>
  <c r="L180" i="24" s="1"/>
  <c r="O180" i="24" s="1"/>
  <c r="R180" i="24" s="1"/>
  <c r="U180" i="24" s="1"/>
  <c r="X180" i="24" s="1"/>
  <c r="I167" i="24"/>
  <c r="L167" i="24" s="1"/>
  <c r="O167" i="24" s="1"/>
  <c r="R167" i="24" s="1"/>
  <c r="U167" i="24" s="1"/>
  <c r="X167" i="24" s="1"/>
  <c r="I159" i="24"/>
  <c r="L159" i="24" s="1"/>
  <c r="O159" i="24" s="1"/>
  <c r="R159" i="24" s="1"/>
  <c r="U159" i="24" s="1"/>
  <c r="X159" i="24" s="1"/>
  <c r="I140" i="24"/>
  <c r="L140" i="24" s="1"/>
  <c r="O140" i="24" s="1"/>
  <c r="R140" i="24" s="1"/>
  <c r="U140" i="24" s="1"/>
  <c r="X140" i="24" s="1"/>
  <c r="I118" i="24"/>
  <c r="L118" i="24" s="1"/>
  <c r="O118" i="24" s="1"/>
  <c r="R118" i="24" s="1"/>
  <c r="U118" i="24" s="1"/>
  <c r="X118" i="24" s="1"/>
  <c r="I109" i="24"/>
  <c r="L109" i="24" s="1"/>
  <c r="O109" i="24" s="1"/>
  <c r="R109" i="24" s="1"/>
  <c r="U109" i="24" s="1"/>
  <c r="X109" i="24" s="1"/>
  <c r="I87" i="24"/>
  <c r="L87" i="24" s="1"/>
  <c r="O87" i="24" s="1"/>
  <c r="R87" i="24" s="1"/>
  <c r="U87" i="24" s="1"/>
  <c r="X87" i="24" s="1"/>
  <c r="I58" i="24"/>
  <c r="L58" i="24" s="1"/>
  <c r="O58" i="24" s="1"/>
  <c r="R58" i="24" s="1"/>
  <c r="U58" i="24" s="1"/>
  <c r="X58" i="24" s="1"/>
  <c r="I51" i="24"/>
  <c r="L51" i="24" s="1"/>
  <c r="O51" i="24" s="1"/>
  <c r="R51" i="24" s="1"/>
  <c r="U51" i="24" s="1"/>
  <c r="X51" i="24" s="1"/>
  <c r="I22" i="24"/>
  <c r="L22" i="24" s="1"/>
  <c r="O22" i="24" s="1"/>
  <c r="R22" i="24" s="1"/>
  <c r="U22" i="24" s="1"/>
  <c r="X22" i="24" s="1"/>
  <c r="AA201" i="24" l="1"/>
  <c r="AD201" i="24" s="1"/>
  <c r="AR201" i="24" s="1"/>
  <c r="AA188" i="24"/>
  <c r="AD188" i="24" s="1"/>
  <c r="AR188" i="24" s="1"/>
  <c r="AA182" i="24"/>
  <c r="AD182" i="24" s="1"/>
  <c r="AR182" i="24" s="1"/>
  <c r="AA180" i="24"/>
  <c r="AD180" i="24" s="1"/>
  <c r="AR180" i="24" s="1"/>
  <c r="AA167" i="24"/>
  <c r="AD167" i="24" s="1"/>
  <c r="AR167" i="24" s="1"/>
  <c r="AA159" i="24"/>
  <c r="AD159" i="24" s="1"/>
  <c r="AR159" i="24" s="1"/>
  <c r="AA140" i="24"/>
  <c r="AD140" i="24" s="1"/>
  <c r="AR140" i="24" s="1"/>
  <c r="AA118" i="24"/>
  <c r="AD118" i="24" s="1"/>
  <c r="AR118" i="24" s="1"/>
  <c r="AA109" i="24"/>
  <c r="AD109" i="24" s="1"/>
  <c r="AR109" i="24" s="1"/>
  <c r="AA87" i="24"/>
  <c r="AD87" i="24" s="1"/>
  <c r="AR87" i="24" s="1"/>
  <c r="AA58" i="24"/>
  <c r="AD58" i="24" s="1"/>
  <c r="AR58" i="24" s="1"/>
  <c r="AA51" i="24"/>
  <c r="AD51" i="24" s="1"/>
  <c r="AR51" i="24" s="1"/>
  <c r="AA22" i="24"/>
  <c r="AD22" i="24" s="1"/>
  <c r="AV138" i="19" l="1"/>
  <c r="AV139" i="19"/>
  <c r="AV137" i="19" l="1"/>
  <c r="AV136" i="19"/>
  <c r="AV135" i="19"/>
  <c r="AV134" i="19"/>
  <c r="AV132" i="19" l="1"/>
  <c r="AV133" i="19"/>
  <c r="AV140" i="19"/>
  <c r="AV141" i="19"/>
  <c r="AV215" i="19"/>
  <c r="AV216" i="19"/>
  <c r="AV217" i="19"/>
  <c r="AV218" i="19"/>
  <c r="AV219" i="19"/>
  <c r="AV364" i="19"/>
  <c r="AS144" i="22" l="1"/>
  <c r="AS101" i="21"/>
  <c r="BH342" i="2"/>
  <c r="AV114" i="19" l="1"/>
  <c r="AV115" i="19"/>
  <c r="AV116" i="19"/>
  <c r="AV117" i="19"/>
  <c r="AV118" i="19"/>
  <c r="AV125" i="19"/>
  <c r="AV126" i="19"/>
  <c r="AV127" i="19"/>
  <c r="AV128" i="19"/>
  <c r="AV129" i="19"/>
  <c r="AV113" i="19" l="1"/>
  <c r="AV130" i="19"/>
  <c r="AV112" i="19"/>
  <c r="AV111" i="19"/>
  <c r="AV110" i="19"/>
  <c r="AS92" i="21" l="1"/>
  <c r="AS91" i="21"/>
  <c r="AV90" i="19"/>
  <c r="AV106" i="19" l="1"/>
  <c r="AV105" i="19"/>
  <c r="AV104" i="19"/>
  <c r="AV103" i="19"/>
  <c r="AS130" i="22"/>
  <c r="AS125" i="22"/>
  <c r="AS96" i="21"/>
  <c r="AV102" i="19" l="1"/>
  <c r="AV101" i="19"/>
  <c r="AV100" i="19"/>
  <c r="AV99" i="19"/>
  <c r="AV98" i="19"/>
  <c r="AV97" i="19"/>
  <c r="BF92" i="21" l="1"/>
  <c r="BH289" i="2" l="1"/>
  <c r="BH288" i="2"/>
  <c r="AV86" i="19" l="1"/>
  <c r="AV62" i="19" l="1"/>
  <c r="AS68" i="22" l="1"/>
  <c r="I18" i="24" l="1"/>
  <c r="L18" i="24" s="1"/>
  <c r="O18" i="24" s="1"/>
  <c r="R18" i="24" s="1"/>
  <c r="U18" i="24" s="1"/>
  <c r="X18" i="24" s="1"/>
  <c r="I172" i="24"/>
  <c r="L172" i="24" s="1"/>
  <c r="O172" i="24" s="1"/>
  <c r="R172" i="24" s="1"/>
  <c r="U172" i="24" s="1"/>
  <c r="X172" i="24" s="1"/>
  <c r="I131" i="24"/>
  <c r="L131" i="24" s="1"/>
  <c r="O131" i="24" s="1"/>
  <c r="R131" i="24" s="1"/>
  <c r="U131" i="24" s="1"/>
  <c r="X131" i="24" s="1"/>
  <c r="I130" i="24"/>
  <c r="L130" i="24" s="1"/>
  <c r="O130" i="24" s="1"/>
  <c r="R130" i="24" s="1"/>
  <c r="U130" i="24" s="1"/>
  <c r="X130" i="24" s="1"/>
  <c r="AA18" i="24" l="1"/>
  <c r="AD18" i="24" s="1"/>
  <c r="AR18" i="24" s="1"/>
  <c r="AA172" i="24"/>
  <c r="AD172" i="24" s="1"/>
  <c r="AR172" i="24" s="1"/>
  <c r="AA131" i="24"/>
  <c r="AD131" i="24" s="1"/>
  <c r="AR131" i="24" s="1"/>
  <c r="AA130" i="24"/>
  <c r="AD130" i="24" s="1"/>
  <c r="AR130" i="24" s="1"/>
  <c r="I78" i="24" l="1"/>
  <c r="L78" i="24" s="1"/>
  <c r="O78" i="24" s="1"/>
  <c r="R78" i="24" s="1"/>
  <c r="U78" i="24" s="1"/>
  <c r="X78" i="24" s="1"/>
  <c r="I77" i="24"/>
  <c r="L77" i="24" s="1"/>
  <c r="O77" i="24" s="1"/>
  <c r="R77" i="24" s="1"/>
  <c r="U77" i="24" s="1"/>
  <c r="X77" i="24" s="1"/>
  <c r="I43" i="24"/>
  <c r="L43" i="24" s="1"/>
  <c r="O43" i="24" s="1"/>
  <c r="R43" i="24" s="1"/>
  <c r="U43" i="24" s="1"/>
  <c r="X43" i="24" s="1"/>
  <c r="I17" i="24"/>
  <c r="L17" i="24" s="1"/>
  <c r="O17" i="24" s="1"/>
  <c r="R17" i="24" s="1"/>
  <c r="U17" i="24" s="1"/>
  <c r="X17" i="24" s="1"/>
  <c r="I16" i="24"/>
  <c r="L16" i="24" s="1"/>
  <c r="O16" i="24" s="1"/>
  <c r="R16" i="24" s="1"/>
  <c r="U16" i="24" s="1"/>
  <c r="X16" i="24" s="1"/>
  <c r="BH476" i="2"/>
  <c r="BH475" i="2"/>
  <c r="BH474" i="2"/>
  <c r="BH473" i="2"/>
  <c r="BH441" i="2"/>
  <c r="BH407" i="2"/>
  <c r="BH406" i="2"/>
  <c r="BH405" i="2"/>
  <c r="BH404" i="2"/>
  <c r="AA78" i="24" l="1"/>
  <c r="AD78" i="24" s="1"/>
  <c r="AR78" i="24" s="1"/>
  <c r="AA77" i="24"/>
  <c r="AD77" i="24" s="1"/>
  <c r="AA43" i="24"/>
  <c r="AD43" i="24" s="1"/>
  <c r="AR43" i="24" s="1"/>
  <c r="AA17" i="24"/>
  <c r="AD17" i="24" s="1"/>
  <c r="AR17" i="24" s="1"/>
  <c r="AA16" i="24"/>
  <c r="AD16" i="24" s="1"/>
  <c r="AR16" i="24" s="1"/>
  <c r="Z223" i="24"/>
  <c r="Y223" i="24"/>
  <c r="AC223" i="24"/>
  <c r="AB223" i="24"/>
  <c r="W223" i="24"/>
  <c r="V223" i="24"/>
  <c r="AS227" i="22"/>
  <c r="AS226" i="22"/>
  <c r="AS197" i="22"/>
  <c r="AS160" i="22"/>
  <c r="BH401" i="2"/>
  <c r="BH400" i="2"/>
  <c r="BH399" i="2"/>
  <c r="BH398" i="2"/>
  <c r="BH397" i="2"/>
  <c r="BH396" i="2"/>
  <c r="BH395" i="2"/>
  <c r="BH394" i="2"/>
  <c r="BH393" i="2"/>
  <c r="BH392" i="2"/>
  <c r="BH391" i="2"/>
  <c r="BH390" i="2"/>
  <c r="BH389" i="2"/>
  <c r="BH388" i="2"/>
  <c r="BH387" i="2"/>
  <c r="BH386" i="2"/>
  <c r="BH385" i="2"/>
  <c r="BH384" i="2"/>
  <c r="BH383" i="2"/>
  <c r="BH382" i="2"/>
  <c r="BH381" i="2"/>
  <c r="BH380" i="2"/>
  <c r="BH379" i="2"/>
  <c r="BH378" i="2"/>
  <c r="BH377" i="2"/>
  <c r="AS154" i="22" l="1"/>
  <c r="AS153" i="22"/>
  <c r="AS152" i="22"/>
  <c r="AV95" i="19"/>
  <c r="AV94" i="19"/>
  <c r="AV93" i="19"/>
  <c r="AV92" i="19"/>
  <c r="AV91" i="19"/>
  <c r="BH374" i="2"/>
  <c r="BH373" i="2"/>
  <c r="BH372" i="2"/>
  <c r="BH371" i="2"/>
  <c r="BH370" i="2"/>
  <c r="BH375" i="2"/>
  <c r="BH369" i="2"/>
  <c r="BH368" i="2"/>
  <c r="BH367" i="2"/>
  <c r="BH366" i="2"/>
  <c r="AS158" i="22"/>
  <c r="AS151" i="22"/>
  <c r="AS150" i="22"/>
  <c r="AS149" i="22"/>
  <c r="AS148" i="22"/>
  <c r="AS147" i="22"/>
  <c r="AS146" i="22"/>
  <c r="BH360" i="2"/>
  <c r="BH359" i="2"/>
  <c r="BH358" i="2"/>
  <c r="BH357" i="2"/>
  <c r="BH356" i="2"/>
  <c r="BH355" i="2"/>
  <c r="BH354" i="2"/>
  <c r="BH353" i="2"/>
  <c r="BH352" i="2"/>
  <c r="BH361" i="2"/>
  <c r="BH362" i="2"/>
  <c r="BH363" i="2"/>
  <c r="BH364" i="2"/>
  <c r="BH365" i="2"/>
  <c r="BH376" i="2"/>
  <c r="BH351" i="2" l="1"/>
  <c r="BH350" i="2"/>
  <c r="BH349" i="2"/>
  <c r="BH348" i="2"/>
  <c r="BH347" i="2"/>
  <c r="BH346" i="2"/>
  <c r="BH345" i="2"/>
  <c r="BH344" i="2"/>
  <c r="BH343" i="2"/>
  <c r="BH341" i="2"/>
  <c r="BH339" i="2"/>
  <c r="BH338" i="2"/>
  <c r="BH337" i="2"/>
  <c r="BH336" i="2"/>
  <c r="BH335" i="2"/>
  <c r="AS143" i="22"/>
  <c r="AS142" i="22"/>
  <c r="AS141" i="22"/>
  <c r="AS140" i="22"/>
  <c r="AS139" i="22"/>
  <c r="AS138" i="22"/>
  <c r="AS137" i="22"/>
  <c r="AS136" i="22"/>
  <c r="AV108" i="19" l="1"/>
  <c r="AV107" i="19"/>
  <c r="AV96" i="19"/>
  <c r="AV89" i="19"/>
  <c r="AV88" i="19"/>
  <c r="AV87" i="19"/>
  <c r="AV85" i="19"/>
  <c r="BL85" i="19" s="1"/>
  <c r="AV84" i="19"/>
  <c r="BL84" i="19" s="1"/>
  <c r="AV83" i="19"/>
  <c r="BL83" i="19" s="1"/>
  <c r="BH340" i="2"/>
  <c r="BH334" i="2"/>
  <c r="BH333" i="2"/>
  <c r="BH332" i="2"/>
  <c r="BH331" i="2"/>
  <c r="BH330" i="2"/>
  <c r="BH329" i="2"/>
  <c r="BH328" i="2"/>
  <c r="BH327" i="2"/>
  <c r="BH326" i="2"/>
  <c r="AS135" i="22"/>
  <c r="AS134" i="22"/>
  <c r="AS133" i="22"/>
  <c r="AS132" i="22"/>
  <c r="AS131" i="22"/>
  <c r="AS129" i="22"/>
  <c r="AS128" i="22"/>
  <c r="AS127" i="22"/>
  <c r="AS145" i="22"/>
  <c r="AS126" i="22"/>
  <c r="AS124" i="22"/>
  <c r="AS123" i="22"/>
  <c r="BH324" i="2"/>
  <c r="BH323" i="2"/>
  <c r="BH322" i="2"/>
  <c r="BH321" i="2"/>
  <c r="BH320" i="2"/>
  <c r="BH319" i="2"/>
  <c r="BH318" i="2"/>
  <c r="AV82" i="19"/>
  <c r="AV81" i="19"/>
  <c r="BH325" i="2"/>
  <c r="BH317" i="2"/>
  <c r="BH316" i="2"/>
  <c r="BH315" i="2"/>
  <c r="BH314" i="2"/>
  <c r="BH313" i="2"/>
  <c r="BH312" i="2"/>
  <c r="BH311" i="2"/>
  <c r="BH310" i="2"/>
  <c r="BH309" i="2"/>
  <c r="BH308" i="2"/>
  <c r="BH307" i="2"/>
  <c r="BH306" i="2"/>
  <c r="BH305" i="2"/>
  <c r="BH304" i="2"/>
  <c r="BH303" i="2"/>
  <c r="BH302" i="2"/>
  <c r="BH301" i="2"/>
  <c r="BH300" i="2"/>
  <c r="BH403" i="2" l="1"/>
  <c r="BH402" i="2"/>
  <c r="BH299" i="2"/>
  <c r="BH298" i="2"/>
  <c r="BH297" i="2"/>
  <c r="BH296" i="2"/>
  <c r="BH295" i="2"/>
  <c r="BH294" i="2"/>
  <c r="I178" i="24" l="1"/>
  <c r="L178" i="24" s="1"/>
  <c r="I204" i="24"/>
  <c r="L204" i="24" s="1"/>
  <c r="O204" i="24" s="1"/>
  <c r="R204" i="24" s="1"/>
  <c r="U204" i="24" s="1"/>
  <c r="X204" i="24" s="1"/>
  <c r="AA204" i="24" l="1"/>
  <c r="AD204" i="24" s="1"/>
  <c r="AR204" i="24" s="1"/>
  <c r="T223" i="24"/>
  <c r="S223" i="24"/>
  <c r="Q223" i="24"/>
  <c r="P223" i="24"/>
  <c r="BH292" i="2" l="1"/>
  <c r="BH291" i="2"/>
  <c r="BH290" i="2"/>
  <c r="AS122" i="22" l="1"/>
  <c r="AS121" i="22"/>
  <c r="AS120" i="22"/>
  <c r="AS119" i="22"/>
  <c r="AS118" i="22"/>
  <c r="AS117" i="22"/>
  <c r="AS116" i="22"/>
  <c r="BH284" i="2" l="1"/>
  <c r="BH283" i="2"/>
  <c r="BH282" i="2"/>
  <c r="BH281" i="2"/>
  <c r="BH280" i="2"/>
  <c r="BH279" i="2"/>
  <c r="BH278" i="2"/>
  <c r="BH277" i="2"/>
  <c r="BH276" i="2"/>
  <c r="BH275" i="2"/>
  <c r="BH274" i="2"/>
  <c r="BH273" i="2"/>
  <c r="BH272" i="2"/>
  <c r="BH271" i="2"/>
  <c r="BH270" i="2"/>
  <c r="BH269" i="2"/>
  <c r="AV79" i="19" l="1"/>
  <c r="AV78" i="19"/>
  <c r="AV77" i="19"/>
  <c r="AV76" i="19"/>
  <c r="AV75" i="19"/>
  <c r="AV74" i="19"/>
  <c r="AV73" i="19"/>
  <c r="AV72" i="19"/>
  <c r="AV71" i="19"/>
  <c r="AS115" i="22" l="1"/>
  <c r="AS114" i="22"/>
  <c r="AS113" i="22"/>
  <c r="AS112" i="22"/>
  <c r="AS111" i="22"/>
  <c r="AS110" i="22"/>
  <c r="AS109" i="22"/>
  <c r="AS108" i="22"/>
  <c r="AS107" i="22"/>
  <c r="AS106" i="22"/>
  <c r="AS102" i="22"/>
  <c r="AS101" i="22"/>
  <c r="AS100" i="22"/>
  <c r="AS99" i="22"/>
  <c r="BH286" i="2"/>
  <c r="BH285" i="2"/>
  <c r="BH268" i="2"/>
  <c r="BH267" i="2"/>
  <c r="BH266" i="2"/>
  <c r="BH265" i="2"/>
  <c r="BH264" i="2"/>
  <c r="BH263" i="2"/>
  <c r="BH262" i="2"/>
  <c r="BH261" i="2"/>
  <c r="BH260" i="2"/>
  <c r="AS98" i="22" l="1"/>
  <c r="AS97" i="22"/>
  <c r="AS96" i="22"/>
  <c r="AS95" i="22"/>
  <c r="AS94" i="22"/>
  <c r="AS93" i="22"/>
  <c r="AS92" i="22"/>
  <c r="AS91" i="22"/>
  <c r="BH287" i="2" l="1"/>
  <c r="BH259" i="2"/>
  <c r="BH258" i="2"/>
  <c r="BH257" i="2"/>
  <c r="BH256" i="2"/>
  <c r="O178" i="24" l="1"/>
  <c r="R178" i="24" s="1"/>
  <c r="U178" i="24" s="1"/>
  <c r="X178" i="24" s="1"/>
  <c r="AA178" i="24" l="1"/>
  <c r="AD178" i="24" s="1"/>
  <c r="AR178" i="24" s="1"/>
  <c r="BH255" i="2"/>
  <c r="BH254" i="2"/>
  <c r="BH253" i="2"/>
  <c r="BH252" i="2"/>
  <c r="BH251" i="2"/>
  <c r="BH250" i="2"/>
  <c r="BH249" i="2"/>
  <c r="BH248" i="2"/>
  <c r="BH247" i="2"/>
  <c r="BH246" i="2"/>
  <c r="BH245" i="2"/>
  <c r="BH244" i="2"/>
  <c r="BH243" i="2"/>
  <c r="BH242" i="2"/>
  <c r="BH241" i="2"/>
  <c r="AS159" i="22" l="1"/>
  <c r="AS90" i="22"/>
  <c r="AS89" i="22"/>
  <c r="AS88" i="22"/>
  <c r="AS87" i="22"/>
  <c r="BH233" i="2" l="1"/>
  <c r="AS85" i="22"/>
  <c r="AS84" i="22"/>
  <c r="AS83" i="22"/>
  <c r="AS82" i="22"/>
  <c r="BH237" i="2" l="1"/>
  <c r="BH236" i="2"/>
  <c r="BH235" i="2"/>
  <c r="BH234" i="2"/>
  <c r="BH232" i="2"/>
  <c r="BH231" i="2"/>
  <c r="BH230" i="2"/>
  <c r="BH229" i="2"/>
  <c r="BH228" i="2"/>
  <c r="BH227" i="2"/>
  <c r="BH226" i="2"/>
  <c r="BH225" i="2"/>
  <c r="BH224" i="2"/>
  <c r="BH223" i="2"/>
  <c r="BH222" i="2"/>
  <c r="BH220" i="2" l="1"/>
  <c r="BH219" i="2"/>
  <c r="BH218" i="2"/>
  <c r="BH217" i="2"/>
  <c r="BH216" i="2"/>
  <c r="BH215" i="2"/>
  <c r="BH214" i="2"/>
  <c r="BH213" i="2"/>
  <c r="BH212" i="2"/>
  <c r="BH211" i="2"/>
  <c r="BH210" i="2"/>
  <c r="BH209" i="2"/>
  <c r="BH221" i="2" l="1"/>
  <c r="BH208" i="2"/>
  <c r="BH207" i="2"/>
  <c r="C230" i="22"/>
  <c r="AE170" i="24" s="1"/>
  <c r="BH239" i="2"/>
  <c r="BH238" i="2"/>
  <c r="BH206" i="2"/>
  <c r="BH205" i="2"/>
  <c r="BH204" i="2"/>
  <c r="BH203" i="2"/>
  <c r="BH202" i="2"/>
  <c r="BH201" i="2"/>
  <c r="BH199" i="2"/>
  <c r="BH198" i="2"/>
  <c r="BH197" i="2"/>
  <c r="BH196" i="2"/>
  <c r="BH192" i="2"/>
  <c r="BH191" i="2"/>
  <c r="BH190" i="2"/>
  <c r="BH189" i="2"/>
  <c r="BH188" i="2"/>
  <c r="BH187" i="2"/>
  <c r="BH186" i="2"/>
  <c r="BH185" i="2"/>
  <c r="BH184" i="2"/>
  <c r="BH183" i="2"/>
  <c r="BH182" i="2"/>
  <c r="BH200" i="2" l="1"/>
  <c r="BH181" i="2"/>
  <c r="BH180" i="2"/>
  <c r="BH179" i="2"/>
  <c r="BH178" i="2"/>
  <c r="BH177" i="2"/>
  <c r="BH176" i="2"/>
  <c r="BH175" i="2"/>
  <c r="I79" i="24"/>
  <c r="L79" i="24" s="1"/>
  <c r="O79" i="24" s="1"/>
  <c r="AS229" i="22"/>
  <c r="AS86" i="22"/>
  <c r="AS81" i="22"/>
  <c r="AS80" i="22"/>
  <c r="AS79" i="22"/>
  <c r="AS78" i="22"/>
  <c r="AS77" i="22"/>
  <c r="AS76" i="22"/>
  <c r="AS75" i="22"/>
  <c r="AS74" i="22"/>
  <c r="AS73" i="22"/>
  <c r="AS69" i="22"/>
  <c r="AS67" i="22"/>
  <c r="AS66" i="22"/>
  <c r="BH293" i="2"/>
  <c r="BH174" i="2"/>
  <c r="BH173" i="2"/>
  <c r="BH172" i="2"/>
  <c r="BH171" i="2"/>
  <c r="BH170" i="2"/>
  <c r="BH169" i="2"/>
  <c r="BH168" i="2"/>
  <c r="AR22" i="24"/>
  <c r="C576" i="2"/>
  <c r="AE7" i="24" s="1"/>
  <c r="BH167" i="2"/>
  <c r="BH166" i="2"/>
  <c r="BH165" i="2"/>
  <c r="BH164" i="2"/>
  <c r="BH163" i="2"/>
  <c r="BH162" i="2"/>
  <c r="BH161" i="2"/>
  <c r="BH160" i="2"/>
  <c r="R79" i="24" l="1"/>
  <c r="U79" i="24" s="1"/>
  <c r="X79" i="24" s="1"/>
  <c r="BH158" i="2"/>
  <c r="BH157" i="2"/>
  <c r="BH156" i="2"/>
  <c r="BH155" i="2"/>
  <c r="BH153" i="2"/>
  <c r="BH152" i="2"/>
  <c r="BH151" i="2"/>
  <c r="BH150" i="2"/>
  <c r="BH149" i="2"/>
  <c r="BH148" i="2"/>
  <c r="AS60" i="22"/>
  <c r="AS59" i="22"/>
  <c r="AS58" i="22"/>
  <c r="AS57" i="22"/>
  <c r="AS56" i="22"/>
  <c r="AS55" i="22"/>
  <c r="AS54" i="22"/>
  <c r="BH575" i="2"/>
  <c r="BH159" i="2"/>
  <c r="BH154" i="2"/>
  <c r="BH147" i="2"/>
  <c r="BH146" i="2"/>
  <c r="BH145" i="2"/>
  <c r="BH144" i="2"/>
  <c r="BH143" i="2"/>
  <c r="BH142" i="2"/>
  <c r="BH140" i="2"/>
  <c r="BH139" i="2"/>
  <c r="BH138" i="2"/>
  <c r="BH137" i="2"/>
  <c r="BH141" i="2"/>
  <c r="BH136" i="2"/>
  <c r="BH135" i="2"/>
  <c r="BH134" i="2"/>
  <c r="BH133" i="2"/>
  <c r="BH132" i="2"/>
  <c r="BH131" i="2"/>
  <c r="BH130" i="2"/>
  <c r="BH129" i="2"/>
  <c r="BH128" i="2"/>
  <c r="BH127" i="2"/>
  <c r="BH126" i="2"/>
  <c r="BH125" i="2"/>
  <c r="BH124" i="2"/>
  <c r="BH123" i="2"/>
  <c r="BH122" i="2"/>
  <c r="BH121" i="2"/>
  <c r="BH120" i="2"/>
  <c r="BH119" i="2"/>
  <c r="BH118" i="2"/>
  <c r="BH116" i="2"/>
  <c r="BH115" i="2"/>
  <c r="BH114" i="2"/>
  <c r="BH113" i="2"/>
  <c r="BH112" i="2"/>
  <c r="BH111" i="2"/>
  <c r="BH110" i="2"/>
  <c r="BH109" i="2"/>
  <c r="BH108" i="2"/>
  <c r="BH107" i="2"/>
  <c r="BH106" i="2"/>
  <c r="BH105" i="2"/>
  <c r="BH104" i="2"/>
  <c r="BH103" i="2"/>
  <c r="BH102" i="2"/>
  <c r="BH101" i="2"/>
  <c r="BH100" i="2"/>
  <c r="BH99" i="2"/>
  <c r="BH98" i="2"/>
  <c r="BH97" i="2"/>
  <c r="BH96" i="2"/>
  <c r="BH95" i="2"/>
  <c r="BH94" i="2"/>
  <c r="BH93" i="2"/>
  <c r="BH92" i="2"/>
  <c r="BH91" i="2"/>
  <c r="BH90" i="2"/>
  <c r="BH89" i="2"/>
  <c r="BH88" i="2"/>
  <c r="BH87" i="2"/>
  <c r="BH86" i="2"/>
  <c r="BH85" i="2"/>
  <c r="BH84" i="2"/>
  <c r="BH83" i="2"/>
  <c r="BH82" i="2"/>
  <c r="BH81" i="2"/>
  <c r="BH80" i="2"/>
  <c r="BH79" i="2"/>
  <c r="BH78" i="2"/>
  <c r="BH77" i="2"/>
  <c r="BH73" i="2"/>
  <c r="BH72" i="2"/>
  <c r="BH71" i="2"/>
  <c r="BH70" i="2"/>
  <c r="BH69" i="2"/>
  <c r="BH68" i="2"/>
  <c r="BH67" i="2"/>
  <c r="BH66" i="2"/>
  <c r="BH65" i="2"/>
  <c r="BH64" i="2"/>
  <c r="BH63" i="2"/>
  <c r="BH62" i="2"/>
  <c r="BH61" i="2"/>
  <c r="BH60" i="2"/>
  <c r="BH59" i="2"/>
  <c r="BH58" i="2"/>
  <c r="BH57" i="2"/>
  <c r="BH56" i="2"/>
  <c r="BH55" i="2"/>
  <c r="BH54" i="2"/>
  <c r="BH53" i="2"/>
  <c r="BH52" i="2"/>
  <c r="BH51" i="2"/>
  <c r="BH50" i="2"/>
  <c r="BH49" i="2"/>
  <c r="BH48" i="2"/>
  <c r="BH47" i="2"/>
  <c r="BH46" i="2"/>
  <c r="BH45" i="2"/>
  <c r="BH44" i="2"/>
  <c r="BH43" i="2"/>
  <c r="BH42" i="2"/>
  <c r="BH41" i="2"/>
  <c r="BH40" i="2"/>
  <c r="BH39" i="2"/>
  <c r="BH38" i="2"/>
  <c r="BH37" i="2"/>
  <c r="BH36" i="2"/>
  <c r="BH35" i="2"/>
  <c r="BH34" i="2"/>
  <c r="BH33" i="2"/>
  <c r="BH32" i="2"/>
  <c r="BH31" i="2"/>
  <c r="BH30" i="2"/>
  <c r="BH29" i="2"/>
  <c r="BH28" i="2"/>
  <c r="BH27" i="2"/>
  <c r="BH26" i="2"/>
  <c r="BH25" i="2"/>
  <c r="BH24" i="2"/>
  <c r="BH23" i="2"/>
  <c r="BH22" i="2"/>
  <c r="BH21" i="2"/>
  <c r="BH20" i="2"/>
  <c r="BH19" i="2"/>
  <c r="BH18" i="2"/>
  <c r="BH16" i="2"/>
  <c r="BH15" i="2"/>
  <c r="BH14" i="2"/>
  <c r="BH13" i="2"/>
  <c r="BH12" i="2"/>
  <c r="BH11" i="2"/>
  <c r="BH10" i="2"/>
  <c r="BH9" i="2"/>
  <c r="BH8" i="2"/>
  <c r="BH7" i="2"/>
  <c r="BH6" i="2"/>
  <c r="BH5" i="2"/>
  <c r="BH4" i="2"/>
  <c r="BH576" i="2" l="1"/>
  <c r="AA79" i="24"/>
  <c r="AD79" i="24" s="1"/>
  <c r="AR79" i="24" s="1"/>
  <c r="I185" i="24" l="1"/>
  <c r="L185" i="24" s="1"/>
  <c r="O185" i="24" s="1"/>
  <c r="R185" i="24" s="1"/>
  <c r="U185" i="24" s="1"/>
  <c r="X185" i="24" s="1"/>
  <c r="AA185" i="24" l="1"/>
  <c r="AD185" i="24" s="1"/>
  <c r="I137" i="24"/>
  <c r="L137" i="24" s="1"/>
  <c r="O137" i="24" s="1"/>
  <c r="I112" i="24"/>
  <c r="L112" i="24" s="1"/>
  <c r="O112" i="24" s="1"/>
  <c r="R112" i="24" s="1"/>
  <c r="U112" i="24" s="1"/>
  <c r="X112" i="24" s="1"/>
  <c r="I54" i="24"/>
  <c r="L54" i="24" s="1"/>
  <c r="O54" i="24" s="1"/>
  <c r="I47" i="24"/>
  <c r="L47" i="24" s="1"/>
  <c r="O47" i="24" s="1"/>
  <c r="AA112" i="24" l="1"/>
  <c r="AD112" i="24" s="1"/>
  <c r="R137" i="24"/>
  <c r="U137" i="24" s="1"/>
  <c r="X137" i="24" s="1"/>
  <c r="R54" i="24"/>
  <c r="U54" i="24" s="1"/>
  <c r="X54" i="24" s="1"/>
  <c r="R47" i="24"/>
  <c r="U47" i="24" s="1"/>
  <c r="X47" i="24" s="1"/>
  <c r="AS164" i="21"/>
  <c r="AS156" i="21"/>
  <c r="AS131" i="21"/>
  <c r="AS130" i="21"/>
  <c r="AS129" i="21"/>
  <c r="AS128" i="21"/>
  <c r="AS127" i="21"/>
  <c r="AS126" i="21"/>
  <c r="AS125" i="21"/>
  <c r="AS124" i="21"/>
  <c r="AS123" i="21"/>
  <c r="AS122" i="21"/>
  <c r="AS121" i="21"/>
  <c r="AS120" i="21"/>
  <c r="AS119" i="21"/>
  <c r="AS118" i="21"/>
  <c r="AS117" i="21"/>
  <c r="AS116" i="21"/>
  <c r="AS115" i="21"/>
  <c r="AS114" i="21"/>
  <c r="AS113" i="21"/>
  <c r="AS112" i="21"/>
  <c r="AS111" i="21"/>
  <c r="AS110" i="21"/>
  <c r="AS109" i="21"/>
  <c r="AS108" i="21"/>
  <c r="AS107" i="21"/>
  <c r="AS106" i="21"/>
  <c r="AS105" i="21"/>
  <c r="AS104" i="21"/>
  <c r="AS103" i="21"/>
  <c r="AS102" i="21"/>
  <c r="AS100" i="21"/>
  <c r="AS99" i="21"/>
  <c r="AS98" i="21"/>
  <c r="AS97" i="21"/>
  <c r="AS95" i="21"/>
  <c r="AS94" i="21"/>
  <c r="AS93" i="21"/>
  <c r="AS90" i="21"/>
  <c r="AS89" i="21"/>
  <c r="AS88" i="21"/>
  <c r="AS87" i="21"/>
  <c r="AS86" i="21"/>
  <c r="AS85" i="21"/>
  <c r="AS84" i="21"/>
  <c r="AS83" i="21"/>
  <c r="AS82" i="21"/>
  <c r="AS81" i="21"/>
  <c r="AS80" i="21"/>
  <c r="AS79" i="21"/>
  <c r="AS78" i="21"/>
  <c r="AS77" i="21"/>
  <c r="AS76" i="21"/>
  <c r="AS75" i="21"/>
  <c r="AS74" i="21"/>
  <c r="AS73" i="21"/>
  <c r="AS72" i="21"/>
  <c r="AS71" i="21"/>
  <c r="AS70" i="21"/>
  <c r="AS69" i="21"/>
  <c r="AS68" i="21"/>
  <c r="AS67" i="21"/>
  <c r="AS65" i="21"/>
  <c r="AS64" i="21"/>
  <c r="AS63" i="21"/>
  <c r="AS62" i="21"/>
  <c r="AS61" i="21"/>
  <c r="AS60" i="21"/>
  <c r="AS59" i="21"/>
  <c r="AS58" i="21"/>
  <c r="AS57" i="21"/>
  <c r="AS56" i="21"/>
  <c r="AS55" i="21"/>
  <c r="AS54" i="21"/>
  <c r="AS53" i="21"/>
  <c r="AS52" i="21"/>
  <c r="AS51" i="21"/>
  <c r="AS50" i="21"/>
  <c r="AS49" i="21"/>
  <c r="AS48" i="21"/>
  <c r="AS47" i="21"/>
  <c r="AS46" i="21"/>
  <c r="AS45" i="21"/>
  <c r="AS44" i="21"/>
  <c r="AS43" i="21"/>
  <c r="AS42" i="21"/>
  <c r="AS41" i="21"/>
  <c r="AS40" i="21"/>
  <c r="AS39" i="21"/>
  <c r="AS38" i="21"/>
  <c r="AS37" i="21"/>
  <c r="AS36" i="21"/>
  <c r="AS35" i="21"/>
  <c r="AS33" i="21"/>
  <c r="AS32" i="21"/>
  <c r="AS31" i="21"/>
  <c r="AS30" i="21"/>
  <c r="AS29" i="21"/>
  <c r="AS28" i="21"/>
  <c r="AS27" i="21"/>
  <c r="AS26" i="21"/>
  <c r="AS25" i="21"/>
  <c r="AS24" i="21"/>
  <c r="AS22" i="21"/>
  <c r="AS20" i="21"/>
  <c r="AS19" i="21"/>
  <c r="AS18" i="21"/>
  <c r="AS17" i="21"/>
  <c r="AS16" i="21"/>
  <c r="AS15" i="21"/>
  <c r="AS14" i="21"/>
  <c r="AS13" i="21"/>
  <c r="AS12" i="21"/>
  <c r="AS11" i="21"/>
  <c r="AS9" i="21"/>
  <c r="AS5" i="21"/>
  <c r="AV109" i="19"/>
  <c r="AV80" i="19"/>
  <c r="AV70" i="19"/>
  <c r="AV69" i="19"/>
  <c r="AV68" i="19"/>
  <c r="AV67" i="19"/>
  <c r="AV66" i="19"/>
  <c r="AV65" i="19"/>
  <c r="AV64" i="19"/>
  <c r="AV63" i="19"/>
  <c r="AV61" i="19"/>
  <c r="AV60" i="19"/>
  <c r="AV59" i="19"/>
  <c r="AV58" i="19"/>
  <c r="AV57" i="19"/>
  <c r="AV56" i="19"/>
  <c r="AV55" i="19"/>
  <c r="AV54" i="19"/>
  <c r="AV53" i="19"/>
  <c r="AV52" i="19"/>
  <c r="AV51" i="19"/>
  <c r="AV50" i="19"/>
  <c r="AV49" i="19"/>
  <c r="AV48" i="19"/>
  <c r="AV47" i="19"/>
  <c r="AV46" i="19"/>
  <c r="AV45" i="19"/>
  <c r="AV44" i="19"/>
  <c r="AV43" i="19"/>
  <c r="AV41" i="19"/>
  <c r="AV40" i="19"/>
  <c r="AV39" i="19"/>
  <c r="AV38" i="19"/>
  <c r="AV37" i="19"/>
  <c r="AV36" i="19"/>
  <c r="AV35" i="19"/>
  <c r="AV33" i="19"/>
  <c r="AV32" i="19"/>
  <c r="AV31" i="19"/>
  <c r="AV30" i="19"/>
  <c r="AV29" i="19"/>
  <c r="AV28" i="19"/>
  <c r="AV27" i="19"/>
  <c r="AV26" i="19"/>
  <c r="AV25" i="19"/>
  <c r="AV24" i="19"/>
  <c r="AV23" i="19"/>
  <c r="AV22" i="19"/>
  <c r="AV20" i="19"/>
  <c r="AV19" i="19"/>
  <c r="AV15" i="19"/>
  <c r="AV14" i="19"/>
  <c r="AV13" i="19"/>
  <c r="AV12" i="19"/>
  <c r="AV11" i="19"/>
  <c r="AV10" i="19"/>
  <c r="AS65" i="22"/>
  <c r="AS64" i="22"/>
  <c r="AS63" i="22"/>
  <c r="AS62" i="22"/>
  <c r="AS61" i="22"/>
  <c r="AS53" i="22"/>
  <c r="AS52" i="22"/>
  <c r="AS51" i="22"/>
  <c r="AS50" i="22"/>
  <c r="AS49" i="22"/>
  <c r="AS48" i="22"/>
  <c r="AR185" i="24"/>
  <c r="AS47" i="22"/>
  <c r="AS46" i="22"/>
  <c r="AS45" i="22"/>
  <c r="AS44" i="22"/>
  <c r="AS43" i="22"/>
  <c r="AS42" i="22"/>
  <c r="AS41" i="22"/>
  <c r="AS40" i="22"/>
  <c r="AS39" i="22"/>
  <c r="AS38" i="22"/>
  <c r="AS37" i="22"/>
  <c r="AS36" i="22"/>
  <c r="AS35" i="22"/>
  <c r="AS34" i="22"/>
  <c r="AS33" i="22"/>
  <c r="AS32" i="22"/>
  <c r="AS31" i="22"/>
  <c r="AS30" i="22"/>
  <c r="AS29" i="22"/>
  <c r="AS28" i="22"/>
  <c r="AS27" i="22"/>
  <c r="AS26" i="22"/>
  <c r="AS25" i="22"/>
  <c r="AS23" i="22"/>
  <c r="AS22" i="22"/>
  <c r="AS21" i="22"/>
  <c r="AS20" i="22"/>
  <c r="AS19" i="22"/>
  <c r="AS18" i="22"/>
  <c r="AS16" i="22"/>
  <c r="AS13" i="22"/>
  <c r="AS12" i="22"/>
  <c r="AS11" i="22"/>
  <c r="AS10" i="22"/>
  <c r="AS9" i="22"/>
  <c r="AS8" i="22"/>
  <c r="AS7" i="22"/>
  <c r="AA47" i="24" l="1"/>
  <c r="AD47" i="24" s="1"/>
  <c r="AR47" i="24" s="1"/>
  <c r="AA54" i="24"/>
  <c r="AD54" i="24" s="1"/>
  <c r="AR54" i="24" s="1"/>
  <c r="AA137" i="24"/>
  <c r="AD137" i="24" s="1"/>
  <c r="AR137" i="24" s="1"/>
  <c r="AS34" i="21" l="1"/>
  <c r="AS15" i="22"/>
  <c r="AV18" i="19"/>
  <c r="AS23" i="21"/>
  <c r="AS21" i="21"/>
  <c r="AV17" i="19"/>
  <c r="AV21" i="19" l="1"/>
  <c r="AS24" i="22"/>
  <c r="AV16" i="19"/>
  <c r="AV9" i="19"/>
  <c r="AV8" i="19"/>
  <c r="AS8" i="21"/>
  <c r="AV6" i="19"/>
  <c r="AS6" i="21"/>
  <c r="AV5" i="19"/>
  <c r="AR77" i="24"/>
  <c r="AR112" i="24"/>
  <c r="AS165" i="21" l="1"/>
  <c r="AS7" i="21"/>
  <c r="C166" i="21"/>
  <c r="AE121" i="24" s="1"/>
  <c r="AS10" i="21"/>
  <c r="AV7" i="19"/>
  <c r="AV365" i="19" s="1"/>
  <c r="AS5" i="22"/>
  <c r="AS6" i="22"/>
  <c r="N223" i="24"/>
  <c r="M223" i="24"/>
  <c r="K223" i="24"/>
  <c r="J223" i="24"/>
  <c r="G223" i="24"/>
  <c r="I222" i="24"/>
  <c r="L222" i="24" s="1"/>
  <c r="O222" i="24" s="1"/>
  <c r="R222" i="24" s="1"/>
  <c r="U222" i="24" s="1"/>
  <c r="I211" i="24"/>
  <c r="L211" i="24" s="1"/>
  <c r="O211" i="24" s="1"/>
  <c r="I208" i="24"/>
  <c r="L208" i="24" s="1"/>
  <c r="O208" i="24" s="1"/>
  <c r="R208" i="24" s="1"/>
  <c r="U208" i="24" s="1"/>
  <c r="X208" i="24" s="1"/>
  <c r="I206" i="24"/>
  <c r="L206" i="24" s="1"/>
  <c r="O206" i="24" s="1"/>
  <c r="R206" i="24" s="1"/>
  <c r="U206" i="24" s="1"/>
  <c r="X206" i="24" s="1"/>
  <c r="I205" i="24"/>
  <c r="L205" i="24" s="1"/>
  <c r="O205" i="24" s="1"/>
  <c r="I200" i="24"/>
  <c r="L200" i="24" s="1"/>
  <c r="O200" i="24" s="1"/>
  <c r="I198" i="24"/>
  <c r="L198" i="24" s="1"/>
  <c r="O198" i="24" s="1"/>
  <c r="I197" i="24"/>
  <c r="L197" i="24" s="1"/>
  <c r="O197" i="24" s="1"/>
  <c r="R197" i="24" s="1"/>
  <c r="U197" i="24" s="1"/>
  <c r="I196" i="24"/>
  <c r="L196" i="24" s="1"/>
  <c r="O196" i="24" s="1"/>
  <c r="R196" i="24" s="1"/>
  <c r="U196" i="24" s="1"/>
  <c r="X196" i="24" s="1"/>
  <c r="I195" i="24"/>
  <c r="L195" i="24" s="1"/>
  <c r="O195" i="24" s="1"/>
  <c r="R195" i="24" s="1"/>
  <c r="U195" i="24" s="1"/>
  <c r="X195" i="24" s="1"/>
  <c r="I192" i="24"/>
  <c r="L192" i="24" s="1"/>
  <c r="O192" i="24" s="1"/>
  <c r="R192" i="24" s="1"/>
  <c r="U192" i="24" s="1"/>
  <c r="X192" i="24" s="1"/>
  <c r="I191" i="24"/>
  <c r="L191" i="24" s="1"/>
  <c r="O191" i="24" s="1"/>
  <c r="R191" i="24" s="1"/>
  <c r="U191" i="24" s="1"/>
  <c r="X191" i="24" s="1"/>
  <c r="I190" i="24"/>
  <c r="L190" i="24" s="1"/>
  <c r="O190" i="24" s="1"/>
  <c r="R190" i="24" s="1"/>
  <c r="U190" i="24" s="1"/>
  <c r="X190" i="24" s="1"/>
  <c r="I187" i="24"/>
  <c r="L187" i="24" s="1"/>
  <c r="O187" i="24" s="1"/>
  <c r="R187" i="24" s="1"/>
  <c r="U187" i="24" s="1"/>
  <c r="X187" i="24" s="1"/>
  <c r="I186" i="24"/>
  <c r="L186" i="24" s="1"/>
  <c r="O186" i="24" s="1"/>
  <c r="R186" i="24" s="1"/>
  <c r="U186" i="24" s="1"/>
  <c r="X186" i="24" s="1"/>
  <c r="I184" i="24"/>
  <c r="L184" i="24" s="1"/>
  <c r="O184" i="24" s="1"/>
  <c r="I183" i="24"/>
  <c r="L183" i="24" s="1"/>
  <c r="O183" i="24" s="1"/>
  <c r="R183" i="24" s="1"/>
  <c r="U183" i="24" s="1"/>
  <c r="X183" i="24" s="1"/>
  <c r="I181" i="24"/>
  <c r="L181" i="24" s="1"/>
  <c r="O181" i="24" s="1"/>
  <c r="R181" i="24" s="1"/>
  <c r="U181" i="24" s="1"/>
  <c r="X181" i="24" s="1"/>
  <c r="I179" i="24"/>
  <c r="L179" i="24" s="1"/>
  <c r="O179" i="24" s="1"/>
  <c r="I177" i="24"/>
  <c r="L177" i="24" s="1"/>
  <c r="O177" i="24" s="1"/>
  <c r="I176" i="24"/>
  <c r="L176" i="24" s="1"/>
  <c r="O176" i="24" s="1"/>
  <c r="I175" i="24"/>
  <c r="L175" i="24" s="1"/>
  <c r="O175" i="24" s="1"/>
  <c r="I174" i="24"/>
  <c r="L174" i="24" s="1"/>
  <c r="O174" i="24" s="1"/>
  <c r="I173" i="24"/>
  <c r="L173" i="24" s="1"/>
  <c r="O173" i="24" s="1"/>
  <c r="I171" i="24"/>
  <c r="L171" i="24" s="1"/>
  <c r="O171" i="24" s="1"/>
  <c r="R171" i="24" s="1"/>
  <c r="U171" i="24" s="1"/>
  <c r="X171" i="24" s="1"/>
  <c r="I170" i="24"/>
  <c r="L170" i="24" s="1"/>
  <c r="O170" i="24" s="1"/>
  <c r="R170" i="24" s="1"/>
  <c r="U170" i="24" s="1"/>
  <c r="X170" i="24" s="1"/>
  <c r="I169" i="24"/>
  <c r="L169" i="24" s="1"/>
  <c r="I168" i="24"/>
  <c r="L168" i="24" s="1"/>
  <c r="O168" i="24" s="1"/>
  <c r="I166" i="24"/>
  <c r="L166" i="24" s="1"/>
  <c r="O166" i="24" s="1"/>
  <c r="R166" i="24" s="1"/>
  <c r="U166" i="24" s="1"/>
  <c r="X166" i="24" s="1"/>
  <c r="I165" i="24"/>
  <c r="L165" i="24" s="1"/>
  <c r="O165" i="24" s="1"/>
  <c r="I163" i="24"/>
  <c r="L163" i="24" s="1"/>
  <c r="O163" i="24" s="1"/>
  <c r="R163" i="24" s="1"/>
  <c r="U163" i="24" s="1"/>
  <c r="X163" i="24" s="1"/>
  <c r="I161" i="24"/>
  <c r="L161" i="24" s="1"/>
  <c r="O161" i="24" s="1"/>
  <c r="R161" i="24" s="1"/>
  <c r="U161" i="24" s="1"/>
  <c r="X161" i="24" s="1"/>
  <c r="I160" i="24"/>
  <c r="L160" i="24" s="1"/>
  <c r="O160" i="24" s="1"/>
  <c r="I158" i="24"/>
  <c r="L158" i="24" s="1"/>
  <c r="O158" i="24" s="1"/>
  <c r="I155" i="24"/>
  <c r="L155" i="24" s="1"/>
  <c r="O155" i="24" s="1"/>
  <c r="I154" i="24"/>
  <c r="L154" i="24" s="1"/>
  <c r="O154" i="24" s="1"/>
  <c r="I153" i="24"/>
  <c r="L153" i="24" s="1"/>
  <c r="O153" i="24" s="1"/>
  <c r="R153" i="24" s="1"/>
  <c r="U153" i="24" s="1"/>
  <c r="X153" i="24" s="1"/>
  <c r="I150" i="24"/>
  <c r="L150" i="24" s="1"/>
  <c r="O150" i="24" s="1"/>
  <c r="I149" i="24"/>
  <c r="L149" i="24" s="1"/>
  <c r="O149" i="24" s="1"/>
  <c r="R149" i="24" s="1"/>
  <c r="U149" i="24" s="1"/>
  <c r="X149" i="24" s="1"/>
  <c r="I148" i="24"/>
  <c r="L148" i="24" s="1"/>
  <c r="O148" i="24" s="1"/>
  <c r="R148" i="24" s="1"/>
  <c r="U148" i="24" s="1"/>
  <c r="X148" i="24" s="1"/>
  <c r="I147" i="24"/>
  <c r="L147" i="24" s="1"/>
  <c r="O147" i="24" s="1"/>
  <c r="I146" i="24"/>
  <c r="L146" i="24" s="1"/>
  <c r="O146" i="24" s="1"/>
  <c r="R146" i="24" s="1"/>
  <c r="U146" i="24" s="1"/>
  <c r="X146" i="24" s="1"/>
  <c r="I145" i="24"/>
  <c r="L145" i="24" s="1"/>
  <c r="O145" i="24" s="1"/>
  <c r="R145" i="24" s="1"/>
  <c r="U145" i="24" s="1"/>
  <c r="X145" i="24" s="1"/>
  <c r="I144" i="24"/>
  <c r="L144" i="24" s="1"/>
  <c r="O144" i="24" s="1"/>
  <c r="R144" i="24" s="1"/>
  <c r="U144" i="24" s="1"/>
  <c r="X144" i="24" s="1"/>
  <c r="I142" i="24"/>
  <c r="L142" i="24" s="1"/>
  <c r="O142" i="24" s="1"/>
  <c r="I139" i="24"/>
  <c r="L139" i="24" s="1"/>
  <c r="O139" i="24" s="1"/>
  <c r="R139" i="24" s="1"/>
  <c r="U139" i="24" s="1"/>
  <c r="X139" i="24" s="1"/>
  <c r="I138" i="24"/>
  <c r="L138" i="24" s="1"/>
  <c r="O138" i="24" s="1"/>
  <c r="R138" i="24" s="1"/>
  <c r="U138" i="24" s="1"/>
  <c r="X138" i="24" s="1"/>
  <c r="I136" i="24"/>
  <c r="L136" i="24" s="1"/>
  <c r="O136" i="24" s="1"/>
  <c r="R136" i="24" s="1"/>
  <c r="U136" i="24" s="1"/>
  <c r="X136" i="24" s="1"/>
  <c r="I135" i="24"/>
  <c r="L135" i="24" s="1"/>
  <c r="O135" i="24" s="1"/>
  <c r="I134" i="24"/>
  <c r="L134" i="24" s="1"/>
  <c r="O134" i="24" s="1"/>
  <c r="R134" i="24" s="1"/>
  <c r="U134" i="24" s="1"/>
  <c r="X134" i="24" s="1"/>
  <c r="I133" i="24"/>
  <c r="L133" i="24" s="1"/>
  <c r="O133" i="24" s="1"/>
  <c r="R133" i="24" s="1"/>
  <c r="U133" i="24" s="1"/>
  <c r="X133" i="24" s="1"/>
  <c r="I132" i="24"/>
  <c r="L132" i="24" s="1"/>
  <c r="O132" i="24" s="1"/>
  <c r="R132" i="24" s="1"/>
  <c r="U132" i="24" s="1"/>
  <c r="X132" i="24" s="1"/>
  <c r="I129" i="24"/>
  <c r="L129" i="24" s="1"/>
  <c r="O129" i="24" s="1"/>
  <c r="I128" i="24"/>
  <c r="L128" i="24" s="1"/>
  <c r="O128" i="24" s="1"/>
  <c r="I127" i="24"/>
  <c r="L127" i="24" s="1"/>
  <c r="O127" i="24" s="1"/>
  <c r="I126" i="24"/>
  <c r="L126" i="24" s="1"/>
  <c r="O126" i="24" s="1"/>
  <c r="I125" i="24"/>
  <c r="L125" i="24" s="1"/>
  <c r="O125" i="24" s="1"/>
  <c r="R125" i="24" s="1"/>
  <c r="U125" i="24" s="1"/>
  <c r="X125" i="24" s="1"/>
  <c r="I124" i="24"/>
  <c r="L124" i="24" s="1"/>
  <c r="O124" i="24" s="1"/>
  <c r="I123" i="24"/>
  <c r="L123" i="24" s="1"/>
  <c r="O123" i="24" s="1"/>
  <c r="R123" i="24" s="1"/>
  <c r="U123" i="24" s="1"/>
  <c r="X123" i="24" s="1"/>
  <c r="I122" i="24"/>
  <c r="L122" i="24" s="1"/>
  <c r="O122" i="24" s="1"/>
  <c r="R122" i="24" s="1"/>
  <c r="U122" i="24" s="1"/>
  <c r="X122" i="24" s="1"/>
  <c r="I121" i="24"/>
  <c r="L121" i="24" s="1"/>
  <c r="O121" i="24" s="1"/>
  <c r="R121" i="24" s="1"/>
  <c r="U121" i="24" s="1"/>
  <c r="X121" i="24" s="1"/>
  <c r="I120" i="24"/>
  <c r="L120" i="24" s="1"/>
  <c r="O120" i="24" s="1"/>
  <c r="R120" i="24" s="1"/>
  <c r="I117" i="24"/>
  <c r="L117" i="24" s="1"/>
  <c r="O117" i="24" s="1"/>
  <c r="I115" i="24"/>
  <c r="L115" i="24" s="1"/>
  <c r="O115" i="24" s="1"/>
  <c r="I111" i="24"/>
  <c r="L111" i="24" s="1"/>
  <c r="O111" i="24" s="1"/>
  <c r="I107" i="24"/>
  <c r="L107" i="24" s="1"/>
  <c r="O107" i="24" s="1"/>
  <c r="R107" i="24" s="1"/>
  <c r="U107" i="24" s="1"/>
  <c r="X107" i="24" s="1"/>
  <c r="I106" i="24"/>
  <c r="L106" i="24" s="1"/>
  <c r="O106" i="24" s="1"/>
  <c r="R106" i="24" s="1"/>
  <c r="U106" i="24" s="1"/>
  <c r="X106" i="24" s="1"/>
  <c r="I103" i="24"/>
  <c r="L103" i="24" s="1"/>
  <c r="O103" i="24" s="1"/>
  <c r="R103" i="24" s="1"/>
  <c r="U103" i="24" s="1"/>
  <c r="X103" i="24" s="1"/>
  <c r="I98" i="24"/>
  <c r="L98" i="24" s="1"/>
  <c r="O98" i="24" s="1"/>
  <c r="R98" i="24" s="1"/>
  <c r="U98" i="24" s="1"/>
  <c r="X98" i="24" s="1"/>
  <c r="I96" i="24"/>
  <c r="L96" i="24" s="1"/>
  <c r="O96" i="24" s="1"/>
  <c r="I95" i="24"/>
  <c r="L95" i="24" s="1"/>
  <c r="O95" i="24" s="1"/>
  <c r="R95" i="24" s="1"/>
  <c r="U95" i="24" s="1"/>
  <c r="X95" i="24" s="1"/>
  <c r="I93" i="24"/>
  <c r="L93" i="24" s="1"/>
  <c r="O93" i="24" s="1"/>
  <c r="R93" i="24" s="1"/>
  <c r="U93" i="24" s="1"/>
  <c r="X93" i="24" s="1"/>
  <c r="I92" i="24"/>
  <c r="L92" i="24" s="1"/>
  <c r="O92" i="24" s="1"/>
  <c r="R92" i="24" s="1"/>
  <c r="U92" i="24" s="1"/>
  <c r="X92" i="24" s="1"/>
  <c r="I91" i="24"/>
  <c r="L91" i="24" s="1"/>
  <c r="O91" i="24" s="1"/>
  <c r="R91" i="24" s="1"/>
  <c r="U91" i="24" s="1"/>
  <c r="X91" i="24" s="1"/>
  <c r="I89" i="24"/>
  <c r="L89" i="24" s="1"/>
  <c r="O89" i="24" s="1"/>
  <c r="R89" i="24" s="1"/>
  <c r="U89" i="24" s="1"/>
  <c r="X89" i="24" s="1"/>
  <c r="I86" i="24"/>
  <c r="L86" i="24" s="1"/>
  <c r="O86" i="24" s="1"/>
  <c r="R86" i="24" s="1"/>
  <c r="U86" i="24" s="1"/>
  <c r="X86" i="24" s="1"/>
  <c r="I85" i="24"/>
  <c r="L85" i="24" s="1"/>
  <c r="O85" i="24" s="1"/>
  <c r="I84" i="24"/>
  <c r="L84" i="24" s="1"/>
  <c r="O84" i="24" s="1"/>
  <c r="I83" i="24"/>
  <c r="L83" i="24" s="1"/>
  <c r="O83" i="24" s="1"/>
  <c r="I82" i="24"/>
  <c r="L82" i="24" s="1"/>
  <c r="O82" i="24" s="1"/>
  <c r="I81" i="24"/>
  <c r="L81" i="24" s="1"/>
  <c r="O81" i="24" s="1"/>
  <c r="R81" i="24" s="1"/>
  <c r="U81" i="24" s="1"/>
  <c r="X81" i="24" s="1"/>
  <c r="I80" i="24"/>
  <c r="L80" i="24" s="1"/>
  <c r="O80" i="24" s="1"/>
  <c r="R80" i="24" s="1"/>
  <c r="U80" i="24" s="1"/>
  <c r="X80" i="24" s="1"/>
  <c r="I76" i="24"/>
  <c r="L76" i="24" s="1"/>
  <c r="O76" i="24" s="1"/>
  <c r="I75" i="24"/>
  <c r="L75" i="24" s="1"/>
  <c r="O75" i="24" s="1"/>
  <c r="I74" i="24"/>
  <c r="L74" i="24" s="1"/>
  <c r="O74" i="24" s="1"/>
  <c r="I73" i="24"/>
  <c r="L73" i="24" s="1"/>
  <c r="O73" i="24" s="1"/>
  <c r="I72" i="24"/>
  <c r="L72" i="24" s="1"/>
  <c r="O72" i="24" s="1"/>
  <c r="R72" i="24" s="1"/>
  <c r="U72" i="24" s="1"/>
  <c r="X72" i="24" s="1"/>
  <c r="I70" i="24"/>
  <c r="L70" i="24" s="1"/>
  <c r="O70" i="24" s="1"/>
  <c r="R70" i="24" s="1"/>
  <c r="U70" i="24" s="1"/>
  <c r="X70" i="24" s="1"/>
  <c r="I69" i="24"/>
  <c r="L69" i="24" s="1"/>
  <c r="O69" i="24" s="1"/>
  <c r="R69" i="24" s="1"/>
  <c r="U69" i="24" s="1"/>
  <c r="X69" i="24" s="1"/>
  <c r="L68" i="24"/>
  <c r="O68" i="24" s="1"/>
  <c r="R68" i="24" s="1"/>
  <c r="I67" i="24"/>
  <c r="L67" i="24" s="1"/>
  <c r="O67" i="24" s="1"/>
  <c r="I66" i="24"/>
  <c r="L66" i="24" s="1"/>
  <c r="O66" i="24" s="1"/>
  <c r="R66" i="24" s="1"/>
  <c r="U66" i="24" s="1"/>
  <c r="X66" i="24" s="1"/>
  <c r="I64" i="24"/>
  <c r="L64" i="24" s="1"/>
  <c r="O64" i="24" s="1"/>
  <c r="R64" i="24" s="1"/>
  <c r="U64" i="24" s="1"/>
  <c r="X64" i="24" s="1"/>
  <c r="I60" i="24"/>
  <c r="L60" i="24" s="1"/>
  <c r="O60" i="24" s="1"/>
  <c r="R60" i="24" s="1"/>
  <c r="U60" i="24" s="1"/>
  <c r="X60" i="24" s="1"/>
  <c r="I59" i="24"/>
  <c r="L59" i="24" s="1"/>
  <c r="O59" i="24" s="1"/>
  <c r="R59" i="24" s="1"/>
  <c r="U59" i="24" s="1"/>
  <c r="X59" i="24" s="1"/>
  <c r="I57" i="24"/>
  <c r="L57" i="24" s="1"/>
  <c r="O57" i="24" s="1"/>
  <c r="R57" i="24" s="1"/>
  <c r="U57" i="24" s="1"/>
  <c r="X57" i="24" s="1"/>
  <c r="I56" i="24"/>
  <c r="L56" i="24" s="1"/>
  <c r="O56" i="24" s="1"/>
  <c r="I55" i="24"/>
  <c r="L55" i="24" s="1"/>
  <c r="O55" i="24" s="1"/>
  <c r="R55" i="24" s="1"/>
  <c r="U55" i="24" s="1"/>
  <c r="X55" i="24" s="1"/>
  <c r="I53" i="24"/>
  <c r="L53" i="24" s="1"/>
  <c r="O53" i="24" s="1"/>
  <c r="R53" i="24" s="1"/>
  <c r="U53" i="24" s="1"/>
  <c r="X53" i="24" s="1"/>
  <c r="I52" i="24"/>
  <c r="L52" i="24" s="1"/>
  <c r="O52" i="24" s="1"/>
  <c r="I50" i="24"/>
  <c r="L50" i="24" s="1"/>
  <c r="O50" i="24" s="1"/>
  <c r="R50" i="24" s="1"/>
  <c r="U50" i="24" s="1"/>
  <c r="X50" i="24" s="1"/>
  <c r="I49" i="24"/>
  <c r="L49" i="24" s="1"/>
  <c r="O49" i="24" s="1"/>
  <c r="I48" i="24"/>
  <c r="L48" i="24" s="1"/>
  <c r="O48" i="24" s="1"/>
  <c r="I46" i="24"/>
  <c r="L46" i="24" s="1"/>
  <c r="O46" i="24" s="1"/>
  <c r="R46" i="24" s="1"/>
  <c r="U46" i="24" s="1"/>
  <c r="X46" i="24" s="1"/>
  <c r="I44" i="24"/>
  <c r="L44" i="24" s="1"/>
  <c r="O44" i="24" s="1"/>
  <c r="R44" i="24" s="1"/>
  <c r="U44" i="24" s="1"/>
  <c r="X44" i="24" s="1"/>
  <c r="I42" i="24"/>
  <c r="L42" i="24" s="1"/>
  <c r="O42" i="24" s="1"/>
  <c r="R42" i="24" s="1"/>
  <c r="U42" i="24" s="1"/>
  <c r="X42" i="24" s="1"/>
  <c r="I41" i="24"/>
  <c r="L41" i="24" s="1"/>
  <c r="O41" i="24" s="1"/>
  <c r="I40" i="24"/>
  <c r="L40" i="24" s="1"/>
  <c r="O40" i="24" s="1"/>
  <c r="R40" i="24" s="1"/>
  <c r="U40" i="24" s="1"/>
  <c r="X40" i="24" s="1"/>
  <c r="I39" i="24"/>
  <c r="L39" i="24" s="1"/>
  <c r="O39" i="24" s="1"/>
  <c r="R39" i="24" s="1"/>
  <c r="U39" i="24" s="1"/>
  <c r="X39" i="24" s="1"/>
  <c r="I38" i="24"/>
  <c r="L38" i="24" s="1"/>
  <c r="O38" i="24" s="1"/>
  <c r="R38" i="24" s="1"/>
  <c r="U38" i="24" s="1"/>
  <c r="X38" i="24" s="1"/>
  <c r="I37" i="24"/>
  <c r="L37" i="24" s="1"/>
  <c r="O37" i="24" s="1"/>
  <c r="R37" i="24" s="1"/>
  <c r="U37" i="24" s="1"/>
  <c r="X37" i="24" s="1"/>
  <c r="I36" i="24"/>
  <c r="L36" i="24" s="1"/>
  <c r="O36" i="24" s="1"/>
  <c r="R36" i="24" s="1"/>
  <c r="U36" i="24" s="1"/>
  <c r="X36" i="24" s="1"/>
  <c r="I35" i="24"/>
  <c r="L35" i="24" s="1"/>
  <c r="O35" i="24" s="1"/>
  <c r="R35" i="24" s="1"/>
  <c r="U35" i="24" s="1"/>
  <c r="X35" i="24" s="1"/>
  <c r="I34" i="24"/>
  <c r="L34" i="24" s="1"/>
  <c r="O34" i="24" s="1"/>
  <c r="H223" i="24"/>
  <c r="I33" i="24"/>
  <c r="L33" i="24" s="1"/>
  <c r="O33" i="24" s="1"/>
  <c r="I32" i="24"/>
  <c r="L32" i="24" s="1"/>
  <c r="O32" i="24" s="1"/>
  <c r="R32" i="24" s="1"/>
  <c r="U32" i="24" s="1"/>
  <c r="X32" i="24" s="1"/>
  <c r="I31" i="24"/>
  <c r="L31" i="24" s="1"/>
  <c r="O31" i="24" s="1"/>
  <c r="I27" i="24"/>
  <c r="L27" i="24" s="1"/>
  <c r="O27" i="24" s="1"/>
  <c r="R27" i="24" s="1"/>
  <c r="U27" i="24" s="1"/>
  <c r="X27" i="24" s="1"/>
  <c r="I26" i="24"/>
  <c r="L26" i="24" s="1"/>
  <c r="O26" i="24" s="1"/>
  <c r="R26" i="24" s="1"/>
  <c r="U26" i="24" s="1"/>
  <c r="X26" i="24" s="1"/>
  <c r="I25" i="24"/>
  <c r="L25" i="24" s="1"/>
  <c r="O25" i="24" s="1"/>
  <c r="I23" i="24"/>
  <c r="L23" i="24" s="1"/>
  <c r="O23" i="24" s="1"/>
  <c r="R23" i="24" s="1"/>
  <c r="U23" i="24" s="1"/>
  <c r="X23" i="24" s="1"/>
  <c r="I21" i="24"/>
  <c r="L21" i="24" s="1"/>
  <c r="O21" i="24" s="1"/>
  <c r="R21" i="24" s="1"/>
  <c r="U21" i="24" s="1"/>
  <c r="X21" i="24" s="1"/>
  <c r="I20" i="24"/>
  <c r="L20" i="24" s="1"/>
  <c r="O20" i="24" s="1"/>
  <c r="R20" i="24" s="1"/>
  <c r="U20" i="24" s="1"/>
  <c r="X20" i="24" s="1"/>
  <c r="I19" i="24"/>
  <c r="L19" i="24" s="1"/>
  <c r="O19" i="24" s="1"/>
  <c r="I15" i="24"/>
  <c r="L15" i="24" s="1"/>
  <c r="O15" i="24" s="1"/>
  <c r="R15" i="24" s="1"/>
  <c r="U15" i="24" s="1"/>
  <c r="X15" i="24" s="1"/>
  <c r="I14" i="24"/>
  <c r="L14" i="24" s="1"/>
  <c r="O14" i="24" s="1"/>
  <c r="I13" i="24"/>
  <c r="L13" i="24" s="1"/>
  <c r="O13" i="24" s="1"/>
  <c r="I12" i="24"/>
  <c r="L12" i="24" s="1"/>
  <c r="O12" i="24" s="1"/>
  <c r="I11" i="24"/>
  <c r="L11" i="24" s="1"/>
  <c r="O11" i="24" s="1"/>
  <c r="I8" i="24"/>
  <c r="L8" i="24" s="1"/>
  <c r="O8" i="24" s="1"/>
  <c r="R8" i="24" s="1"/>
  <c r="U8" i="24" s="1"/>
  <c r="X8" i="24" s="1"/>
  <c r="I7" i="24"/>
  <c r="L7" i="24" s="1"/>
  <c r="O7" i="24" s="1"/>
  <c r="R7" i="24" s="1"/>
  <c r="U7" i="24" s="1"/>
  <c r="X7" i="24" s="1"/>
  <c r="AS230" i="22" l="1"/>
  <c r="AS166" i="21"/>
  <c r="AA7" i="24"/>
  <c r="AD7" i="24" s="1"/>
  <c r="AR7" i="24" s="1"/>
  <c r="AA20" i="24"/>
  <c r="AD20" i="24" s="1"/>
  <c r="AR20" i="24" s="1"/>
  <c r="AA37" i="24"/>
  <c r="AD37" i="24" s="1"/>
  <c r="AR37" i="24" s="1"/>
  <c r="AA59" i="24"/>
  <c r="AD59" i="24" s="1"/>
  <c r="AR59" i="24" s="1"/>
  <c r="AA70" i="24"/>
  <c r="AD70" i="24" s="1"/>
  <c r="AR70" i="24" s="1"/>
  <c r="AA93" i="24"/>
  <c r="AD93" i="24" s="1"/>
  <c r="AR93" i="24" s="1"/>
  <c r="AA125" i="24"/>
  <c r="AD125" i="24" s="1"/>
  <c r="AR125" i="24" s="1"/>
  <c r="AA146" i="24"/>
  <c r="AD146" i="24" s="1"/>
  <c r="AR146" i="24" s="1"/>
  <c r="AA186" i="24"/>
  <c r="AD186" i="24" s="1"/>
  <c r="AR186" i="24" s="1"/>
  <c r="AA208" i="24"/>
  <c r="AD208" i="24" s="1"/>
  <c r="AR208" i="24" s="1"/>
  <c r="AA36" i="24"/>
  <c r="AD36" i="24" s="1"/>
  <c r="AR36" i="24" s="1"/>
  <c r="AA46" i="24"/>
  <c r="AD46" i="24" s="1"/>
  <c r="AR46" i="24" s="1"/>
  <c r="AA64" i="24"/>
  <c r="AD64" i="24" s="1"/>
  <c r="AR64" i="24" s="1"/>
  <c r="AA92" i="24"/>
  <c r="AD92" i="24" s="1"/>
  <c r="AR92" i="24" s="1"/>
  <c r="AA134" i="24"/>
  <c r="AD134" i="24" s="1"/>
  <c r="AR134" i="24" s="1"/>
  <c r="AA145" i="24"/>
  <c r="AD145" i="24" s="1"/>
  <c r="AR145" i="24" s="1"/>
  <c r="AA191" i="24"/>
  <c r="AD191" i="24" s="1"/>
  <c r="AR191" i="24" s="1"/>
  <c r="AA32" i="24"/>
  <c r="AD32" i="24" s="1"/>
  <c r="AR32" i="24" s="1"/>
  <c r="AA39" i="24"/>
  <c r="AD39" i="24" s="1"/>
  <c r="AR39" i="24" s="1"/>
  <c r="AA44" i="24"/>
  <c r="AD44" i="24" s="1"/>
  <c r="AR44" i="24" s="1"/>
  <c r="AA50" i="24"/>
  <c r="AD50" i="24" s="1"/>
  <c r="AR50" i="24" s="1"/>
  <c r="AA80" i="24"/>
  <c r="AD80" i="24" s="1"/>
  <c r="AR80" i="24" s="1"/>
  <c r="AA91" i="24"/>
  <c r="AD91" i="24" s="1"/>
  <c r="AR91" i="24" s="1"/>
  <c r="AA107" i="24"/>
  <c r="AD107" i="24" s="1"/>
  <c r="AR107" i="24" s="1"/>
  <c r="AA123" i="24"/>
  <c r="AD123" i="24" s="1"/>
  <c r="AR123" i="24" s="1"/>
  <c r="AA133" i="24"/>
  <c r="AD133" i="24" s="1"/>
  <c r="AR133" i="24" s="1"/>
  <c r="AA138" i="24"/>
  <c r="AD138" i="24" s="1"/>
  <c r="AR138" i="24" s="1"/>
  <c r="AA144" i="24"/>
  <c r="AD144" i="24" s="1"/>
  <c r="AR144" i="24" s="1"/>
  <c r="AA148" i="24"/>
  <c r="AD148" i="24" s="1"/>
  <c r="AR148" i="24" s="1"/>
  <c r="AA161" i="24"/>
  <c r="AD161" i="24" s="1"/>
  <c r="AR161" i="24" s="1"/>
  <c r="AA166" i="24"/>
  <c r="AD166" i="24" s="1"/>
  <c r="AR166" i="24" s="1"/>
  <c r="AA171" i="24"/>
  <c r="AD171" i="24" s="1"/>
  <c r="AR171" i="24" s="1"/>
  <c r="AA183" i="24"/>
  <c r="AD183" i="24" s="1"/>
  <c r="AR183" i="24" s="1"/>
  <c r="AA190" i="24"/>
  <c r="AD190" i="24" s="1"/>
  <c r="AR190" i="24" s="1"/>
  <c r="AA196" i="24"/>
  <c r="AD196" i="24" s="1"/>
  <c r="AR196" i="24" s="1"/>
  <c r="AA23" i="24"/>
  <c r="AD23" i="24" s="1"/>
  <c r="AR23" i="24" s="1"/>
  <c r="AA53" i="24"/>
  <c r="AD53" i="24" s="1"/>
  <c r="AR53" i="24" s="1"/>
  <c r="AA66" i="24"/>
  <c r="AD66" i="24" s="1"/>
  <c r="AR66" i="24" s="1"/>
  <c r="AA86" i="24"/>
  <c r="AD86" i="24" s="1"/>
  <c r="AR86" i="24" s="1"/>
  <c r="AA103" i="24"/>
  <c r="AD103" i="24" s="1"/>
  <c r="AR103" i="24" s="1"/>
  <c r="AA121" i="24"/>
  <c r="AD121" i="24" s="1"/>
  <c r="AR121" i="24" s="1"/>
  <c r="AA192" i="24"/>
  <c r="AD192" i="24" s="1"/>
  <c r="AR192" i="24" s="1"/>
  <c r="AA27" i="24"/>
  <c r="AD27" i="24" s="1"/>
  <c r="AR27" i="24" s="1"/>
  <c r="AA40" i="24"/>
  <c r="AD40" i="24" s="1"/>
  <c r="AR40" i="24" s="1"/>
  <c r="AA57" i="24"/>
  <c r="AD57" i="24" s="1"/>
  <c r="AR57" i="24" s="1"/>
  <c r="AA69" i="24"/>
  <c r="AD69" i="24" s="1"/>
  <c r="AA81" i="24"/>
  <c r="AD81" i="24" s="1"/>
  <c r="AR81" i="24" s="1"/>
  <c r="AA98" i="24"/>
  <c r="AD98" i="24" s="1"/>
  <c r="AR98" i="24" s="1"/>
  <c r="AA139" i="24"/>
  <c r="AD139" i="24" s="1"/>
  <c r="AR139" i="24" s="1"/>
  <c r="AA149" i="24"/>
  <c r="AD149" i="24" s="1"/>
  <c r="AR149" i="24" s="1"/>
  <c r="AA163" i="24"/>
  <c r="AD163" i="24" s="1"/>
  <c r="AR163" i="24" s="1"/>
  <c r="AA206" i="24"/>
  <c r="AD206" i="24" s="1"/>
  <c r="AR206" i="24" s="1"/>
  <c r="AA15" i="24"/>
  <c r="AD15" i="24" s="1"/>
  <c r="AR15" i="24" s="1"/>
  <c r="AA26" i="24"/>
  <c r="AD26" i="24" s="1"/>
  <c r="AR26" i="24" s="1"/>
  <c r="AA35" i="24"/>
  <c r="AD35" i="24" s="1"/>
  <c r="AR35" i="24" s="1"/>
  <c r="AA8" i="24"/>
  <c r="AD8" i="24" s="1"/>
  <c r="AA21" i="24"/>
  <c r="AD21" i="24" s="1"/>
  <c r="AR21" i="24" s="1"/>
  <c r="AA38" i="24"/>
  <c r="AD38" i="24" s="1"/>
  <c r="AR38" i="24" s="1"/>
  <c r="AA42" i="24"/>
  <c r="AD42" i="24" s="1"/>
  <c r="AR42" i="24" s="1"/>
  <c r="AA55" i="24"/>
  <c r="AD55" i="24" s="1"/>
  <c r="AR55" i="24" s="1"/>
  <c r="AA60" i="24"/>
  <c r="AD60" i="24" s="1"/>
  <c r="AR60" i="24" s="1"/>
  <c r="AA72" i="24"/>
  <c r="AD72" i="24" s="1"/>
  <c r="AR72" i="24" s="1"/>
  <c r="AA89" i="24"/>
  <c r="AD89" i="24" s="1"/>
  <c r="AR89" i="24" s="1"/>
  <c r="AA95" i="24"/>
  <c r="AD95" i="24" s="1"/>
  <c r="AR95" i="24" s="1"/>
  <c r="AA106" i="24"/>
  <c r="AD106" i="24" s="1"/>
  <c r="AR106" i="24" s="1"/>
  <c r="AA122" i="24"/>
  <c r="AD122" i="24" s="1"/>
  <c r="AR122" i="24" s="1"/>
  <c r="AA132" i="24"/>
  <c r="AD132" i="24" s="1"/>
  <c r="AR132" i="24" s="1"/>
  <c r="AA136" i="24"/>
  <c r="AD136" i="24" s="1"/>
  <c r="AR136" i="24" s="1"/>
  <c r="AA153" i="24"/>
  <c r="AD153" i="24" s="1"/>
  <c r="AR153" i="24" s="1"/>
  <c r="AA170" i="24"/>
  <c r="AD170" i="24" s="1"/>
  <c r="AR170" i="24" s="1"/>
  <c r="AA181" i="24"/>
  <c r="AD181" i="24" s="1"/>
  <c r="AR181" i="24" s="1"/>
  <c r="AA187" i="24"/>
  <c r="AD187" i="24" s="1"/>
  <c r="AR187" i="24" s="1"/>
  <c r="AA195" i="24"/>
  <c r="AD195" i="24" s="1"/>
  <c r="AR195" i="24" s="1"/>
  <c r="X197" i="24"/>
  <c r="R14" i="24"/>
  <c r="U14" i="24" s="1"/>
  <c r="X14" i="24" s="1"/>
  <c r="R25" i="24"/>
  <c r="U25" i="24" s="1"/>
  <c r="X25" i="24" s="1"/>
  <c r="R31" i="24"/>
  <c r="U31" i="24" s="1"/>
  <c r="X31" i="24" s="1"/>
  <c r="R34" i="24"/>
  <c r="U34" i="24" s="1"/>
  <c r="X34" i="24" s="1"/>
  <c r="R49" i="24"/>
  <c r="U49" i="24" s="1"/>
  <c r="X49" i="24" s="1"/>
  <c r="R67" i="24"/>
  <c r="U67" i="24" s="1"/>
  <c r="X67" i="24" s="1"/>
  <c r="R76" i="24"/>
  <c r="U76" i="24" s="1"/>
  <c r="X76" i="24" s="1"/>
  <c r="R83" i="24"/>
  <c r="U83" i="24" s="1"/>
  <c r="X83" i="24" s="1"/>
  <c r="R115" i="24"/>
  <c r="U115" i="24" s="1"/>
  <c r="X115" i="24" s="1"/>
  <c r="R126" i="24"/>
  <c r="U126" i="24" s="1"/>
  <c r="X126" i="24" s="1"/>
  <c r="R147" i="24"/>
  <c r="U147" i="24" s="1"/>
  <c r="X147" i="24" s="1"/>
  <c r="R160" i="24"/>
  <c r="U160" i="24" s="1"/>
  <c r="X160" i="24" s="1"/>
  <c r="R165" i="24"/>
  <c r="U165" i="24" s="1"/>
  <c r="X165" i="24" s="1"/>
  <c r="R175" i="24"/>
  <c r="U175" i="24" s="1"/>
  <c r="X175" i="24" s="1"/>
  <c r="R200" i="24"/>
  <c r="U200" i="24" s="1"/>
  <c r="X200" i="24" s="1"/>
  <c r="R211" i="24"/>
  <c r="U211" i="24" s="1"/>
  <c r="X211" i="24" s="1"/>
  <c r="R13" i="24"/>
  <c r="U13" i="24" s="1"/>
  <c r="X13" i="24" s="1"/>
  <c r="R41" i="24"/>
  <c r="U41" i="24" s="1"/>
  <c r="X41" i="24" s="1"/>
  <c r="R48" i="24"/>
  <c r="U48" i="24" s="1"/>
  <c r="X48" i="24" s="1"/>
  <c r="R75" i="24"/>
  <c r="U75" i="24" s="1"/>
  <c r="X75" i="24" s="1"/>
  <c r="R82" i="24"/>
  <c r="U82" i="24" s="1"/>
  <c r="X82" i="24" s="1"/>
  <c r="R129" i="24"/>
  <c r="U129" i="24" s="1"/>
  <c r="X129" i="24" s="1"/>
  <c r="R135" i="24"/>
  <c r="U135" i="24" s="1"/>
  <c r="X135" i="24" s="1"/>
  <c r="R142" i="24"/>
  <c r="U142" i="24" s="1"/>
  <c r="X142" i="24" s="1"/>
  <c r="R150" i="24"/>
  <c r="U150" i="24" s="1"/>
  <c r="X150" i="24" s="1"/>
  <c r="R158" i="24"/>
  <c r="U158" i="24" s="1"/>
  <c r="X158" i="24" s="1"/>
  <c r="R174" i="24"/>
  <c r="U174" i="24" s="1"/>
  <c r="X174" i="24" s="1"/>
  <c r="R179" i="24"/>
  <c r="U179" i="24" s="1"/>
  <c r="X179" i="24" s="1"/>
  <c r="R198" i="24"/>
  <c r="U198" i="24" s="1"/>
  <c r="X198" i="24" s="1"/>
  <c r="R12" i="24"/>
  <c r="U12" i="24" s="1"/>
  <c r="X12" i="24" s="1"/>
  <c r="R19" i="24"/>
  <c r="U19" i="24" s="1"/>
  <c r="X19" i="24" s="1"/>
  <c r="R33" i="24"/>
  <c r="U33" i="24" s="1"/>
  <c r="X33" i="24" s="1"/>
  <c r="R52" i="24"/>
  <c r="U52" i="24" s="1"/>
  <c r="X52" i="24" s="1"/>
  <c r="R74" i="24"/>
  <c r="U74" i="24" s="1"/>
  <c r="X74" i="24" s="1"/>
  <c r="R85" i="24"/>
  <c r="U85" i="24" s="1"/>
  <c r="X85" i="24" s="1"/>
  <c r="R111" i="24"/>
  <c r="U111" i="24" s="1"/>
  <c r="X111" i="24" s="1"/>
  <c r="R124" i="24"/>
  <c r="U124" i="24" s="1"/>
  <c r="X124" i="24" s="1"/>
  <c r="R128" i="24"/>
  <c r="U128" i="24" s="1"/>
  <c r="X128" i="24" s="1"/>
  <c r="R155" i="24"/>
  <c r="U155" i="24" s="1"/>
  <c r="X155" i="24" s="1"/>
  <c r="R168" i="24"/>
  <c r="U168" i="24" s="1"/>
  <c r="X168" i="24" s="1"/>
  <c r="R173" i="24"/>
  <c r="U173" i="24" s="1"/>
  <c r="X173" i="24" s="1"/>
  <c r="R177" i="24"/>
  <c r="U177" i="24" s="1"/>
  <c r="X177" i="24" s="1"/>
  <c r="R184" i="24"/>
  <c r="U184" i="24" s="1"/>
  <c r="X184" i="24" s="1"/>
  <c r="R11" i="24"/>
  <c r="U11" i="24" s="1"/>
  <c r="X11" i="24" s="1"/>
  <c r="R56" i="24"/>
  <c r="U56" i="24" s="1"/>
  <c r="X56" i="24" s="1"/>
  <c r="R73" i="24"/>
  <c r="U73" i="24" s="1"/>
  <c r="X73" i="24" s="1"/>
  <c r="R84" i="24"/>
  <c r="U84" i="24" s="1"/>
  <c r="X84" i="24" s="1"/>
  <c r="R96" i="24"/>
  <c r="U96" i="24" s="1"/>
  <c r="X96" i="24" s="1"/>
  <c r="R117" i="24"/>
  <c r="U117" i="24" s="1"/>
  <c r="X117" i="24" s="1"/>
  <c r="R127" i="24"/>
  <c r="U127" i="24" s="1"/>
  <c r="X127" i="24" s="1"/>
  <c r="R154" i="24"/>
  <c r="U154" i="24" s="1"/>
  <c r="X154" i="24" s="1"/>
  <c r="R176" i="24"/>
  <c r="U176" i="24" s="1"/>
  <c r="X176" i="24" s="1"/>
  <c r="R205" i="24"/>
  <c r="U205" i="24" s="1"/>
  <c r="X205" i="24" s="1"/>
  <c r="I223" i="24"/>
  <c r="L223" i="24" s="1"/>
  <c r="O223" i="24" s="1"/>
  <c r="AA117" i="24" l="1"/>
  <c r="AD117" i="24" s="1"/>
  <c r="AR117" i="24" s="1"/>
  <c r="AA184" i="24"/>
  <c r="AD184" i="24" s="1"/>
  <c r="AR184" i="24" s="1"/>
  <c r="AA85" i="24"/>
  <c r="AD85" i="24" s="1"/>
  <c r="AR85" i="24" s="1"/>
  <c r="AA19" i="24"/>
  <c r="AD19" i="24" s="1"/>
  <c r="AR19" i="24" s="1"/>
  <c r="AA174" i="24"/>
  <c r="AD174" i="24" s="1"/>
  <c r="AR174" i="24" s="1"/>
  <c r="AA142" i="24"/>
  <c r="AD142" i="24" s="1"/>
  <c r="AR142" i="24" s="1"/>
  <c r="AA75" i="24"/>
  <c r="AD75" i="24" s="1"/>
  <c r="AR75" i="24" s="1"/>
  <c r="AA211" i="24"/>
  <c r="AD211" i="24" s="1"/>
  <c r="AR211" i="24" s="1"/>
  <c r="AA160" i="24"/>
  <c r="AD160" i="24" s="1"/>
  <c r="AR160" i="24" s="1"/>
  <c r="AA83" i="24"/>
  <c r="AD83" i="24" s="1"/>
  <c r="AR83" i="24" s="1"/>
  <c r="AA34" i="24"/>
  <c r="AD34" i="24" s="1"/>
  <c r="AR34" i="24" s="1"/>
  <c r="AA127" i="24"/>
  <c r="AD127" i="24" s="1"/>
  <c r="AR127" i="24" s="1"/>
  <c r="AA73" i="24"/>
  <c r="AD73" i="24" s="1"/>
  <c r="AR73" i="24" s="1"/>
  <c r="AA11" i="24"/>
  <c r="AD11" i="24" s="1"/>
  <c r="AR11" i="24" s="1"/>
  <c r="AA168" i="24"/>
  <c r="AD168" i="24" s="1"/>
  <c r="AR168" i="24" s="1"/>
  <c r="AA111" i="24"/>
  <c r="AD111" i="24" s="1"/>
  <c r="AR111" i="24" s="1"/>
  <c r="AA33" i="24"/>
  <c r="AD33" i="24" s="1"/>
  <c r="AR33" i="24" s="1"/>
  <c r="AA179" i="24"/>
  <c r="AD179" i="24" s="1"/>
  <c r="AR179" i="24" s="1"/>
  <c r="AA150" i="24"/>
  <c r="AD150" i="24" s="1"/>
  <c r="AR150" i="24" s="1"/>
  <c r="AA82" i="24"/>
  <c r="AD82" i="24" s="1"/>
  <c r="AR82" i="24" s="1"/>
  <c r="AA13" i="24"/>
  <c r="AD13" i="24" s="1"/>
  <c r="AR13" i="24" s="1"/>
  <c r="AA165" i="24"/>
  <c r="AD165" i="24" s="1"/>
  <c r="AR165" i="24" s="1"/>
  <c r="AA115" i="24"/>
  <c r="AD115" i="24" s="1"/>
  <c r="AR115" i="24" s="1"/>
  <c r="AA49" i="24"/>
  <c r="AD49" i="24" s="1"/>
  <c r="AR49" i="24" s="1"/>
  <c r="AA14" i="24"/>
  <c r="AD14" i="24" s="1"/>
  <c r="AR14" i="24" s="1"/>
  <c r="AA205" i="24"/>
  <c r="AD205" i="24" s="1"/>
  <c r="AR205" i="24" s="1"/>
  <c r="AA155" i="24"/>
  <c r="AD155" i="24" s="1"/>
  <c r="AR155" i="24" s="1"/>
  <c r="AA154" i="24"/>
  <c r="AD154" i="24" s="1"/>
  <c r="AR154" i="24" s="1"/>
  <c r="AA84" i="24"/>
  <c r="AD84" i="24" s="1"/>
  <c r="AR84" i="24" s="1"/>
  <c r="AA173" i="24"/>
  <c r="AD173" i="24" s="1"/>
  <c r="AR173" i="24" s="1"/>
  <c r="AA124" i="24"/>
  <c r="AD124" i="24" s="1"/>
  <c r="AR124" i="24" s="1"/>
  <c r="AA52" i="24"/>
  <c r="AD52" i="24" s="1"/>
  <c r="AR52" i="24" s="1"/>
  <c r="AA198" i="24"/>
  <c r="AD198" i="24" s="1"/>
  <c r="AR198" i="24" s="1"/>
  <c r="AA158" i="24"/>
  <c r="AD158" i="24" s="1"/>
  <c r="AR158" i="24" s="1"/>
  <c r="AA129" i="24"/>
  <c r="AD129" i="24" s="1"/>
  <c r="AR129" i="24" s="1"/>
  <c r="AA41" i="24"/>
  <c r="AD41" i="24" s="1"/>
  <c r="AR41" i="24" s="1"/>
  <c r="AA175" i="24"/>
  <c r="AD175" i="24" s="1"/>
  <c r="AR175" i="24" s="1"/>
  <c r="AA126" i="24"/>
  <c r="AD126" i="24" s="1"/>
  <c r="AR126" i="24" s="1"/>
  <c r="AA67" i="24"/>
  <c r="AD67" i="24" s="1"/>
  <c r="AR67" i="24" s="1"/>
  <c r="AA25" i="24"/>
  <c r="AD25" i="24" s="1"/>
  <c r="AR25" i="24" s="1"/>
  <c r="AA176" i="24"/>
  <c r="AD176" i="24" s="1"/>
  <c r="AR176" i="24" s="1"/>
  <c r="AA96" i="24"/>
  <c r="AD96" i="24" s="1"/>
  <c r="AR96" i="24" s="1"/>
  <c r="AA56" i="24"/>
  <c r="AD56" i="24" s="1"/>
  <c r="AR56" i="24" s="1"/>
  <c r="AA177" i="24"/>
  <c r="AD177" i="24" s="1"/>
  <c r="AR177" i="24" s="1"/>
  <c r="AA128" i="24"/>
  <c r="AD128" i="24" s="1"/>
  <c r="AR128" i="24" s="1"/>
  <c r="AA74" i="24"/>
  <c r="AD74" i="24" s="1"/>
  <c r="AR74" i="24" s="1"/>
  <c r="AA12" i="24"/>
  <c r="AD12" i="24" s="1"/>
  <c r="AR12" i="24" s="1"/>
  <c r="AA135" i="24"/>
  <c r="AD135" i="24" s="1"/>
  <c r="AR135" i="24" s="1"/>
  <c r="AA48" i="24"/>
  <c r="AD48" i="24" s="1"/>
  <c r="AR48" i="24" s="1"/>
  <c r="AA200" i="24"/>
  <c r="AD200" i="24" s="1"/>
  <c r="AR200" i="24" s="1"/>
  <c r="AA147" i="24"/>
  <c r="AD147" i="24" s="1"/>
  <c r="AR147" i="24" s="1"/>
  <c r="AA76" i="24"/>
  <c r="AD76" i="24" s="1"/>
  <c r="AR76" i="24" s="1"/>
  <c r="AA31" i="24"/>
  <c r="AD31" i="24" s="1"/>
  <c r="AR31" i="24" s="1"/>
  <c r="AR8" i="24"/>
  <c r="AA197" i="24"/>
  <c r="AD197" i="24" s="1"/>
  <c r="AR197" i="24" s="1"/>
  <c r="R223" i="24"/>
  <c r="U223" i="24" s="1"/>
  <c r="X223" i="24" s="1"/>
  <c r="C365" i="19"/>
  <c r="AE69" i="24" s="1"/>
  <c r="AE223" i="24" s="1"/>
  <c r="AA223" i="24" l="1"/>
  <c r="AD223" i="24"/>
  <c r="AR69" i="24" l="1"/>
  <c r="AR223" i="24"/>
  <c r="AT223" i="24" s="1"/>
</calcChain>
</file>

<file path=xl/comments1.xml><?xml version="1.0" encoding="utf-8"?>
<comments xmlns="http://schemas.openxmlformats.org/spreadsheetml/2006/main">
  <authors>
    <author>Autor</author>
  </authors>
  <commentList>
    <comment ref="M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ACTIVACION DE LAS PLAZAS DE DAVID RUANO Y AMANDA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la contratacion de fernadno fabian, brenda marroquin, magaly parada, luis alonso morales</t>
        </r>
      </text>
    </comment>
    <comment ref="Y1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HORAS EXTRAS DE LOCHI SEGÚN ACTA 19 ACUERDO 09 DEL 27/07/21</t>
        </r>
      </text>
    </comment>
    <comment ref="G1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espara el pago del personal contratoado</t>
        </r>
      </text>
    </comment>
    <comment ref="G1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según acta 40, acuerdo 01 del 02/09/22</t>
        </r>
      </text>
    </comment>
    <comment ref="H1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de la 0101 y se aumenta la 0201</t>
        </r>
      </text>
    </comment>
    <comment ref="AC1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para a justar el pago de los servicios de un albañil para la contruccion de casa de rosa irma garcia según acta, 39, acuerdo 01 del 26/11/21</t>
        </r>
      </text>
    </comment>
    <comment ref="AB1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a justar el pago de los servicios de un albañil para la contruccion de casa de rosa irma garcia según acyta, 39, acuerdo 01 del 26/11/21</t>
        </r>
      </text>
    </comment>
    <comment ref="AC1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A SOLICITUD DEL SUPERVISOR DE HACIENDA DEBIDO AQUE NO SE LE PUEDE APLICAR EL 1% SEGUNA ACTA 32, ACUERDO 05 DEL 08/10/21.
Se quita $ 1,400 para  la compra de ataudes acta 35, acuerdo 17 de fecha 28/10/21</t>
        </r>
      </text>
    </comment>
    <comment ref="G2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AUMNETA ESTE RUBRO PARA EL PROGRAMA APOYO A LA PREVENCION A LA VIOLENCIA 2022 SEGUNA ACTA 14, ACUERDO 24 DEL 22/03/22</t>
        </r>
      </text>
    </comment>
    <comment ref="F2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 espara la compra de juguetes</t>
        </r>
      </text>
    </comment>
    <comment ref="F3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son $ 7,000 para el 7% fiestan</t>
        </r>
      </text>
    </comment>
    <comment ref="K3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esta reprogramacion según acta 23 acuerdo 09 del 17/05/22,se aumenta 0101-55509 y se quita 0101-54199</t>
        </r>
      </text>
    </comment>
    <comment ref="Z3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HORAS EXTRAS DE LOCHI SEGÚN ACTA 19 ACUERDO 09 DEL 27/07/21</t>
        </r>
      </text>
    </comment>
    <comment ref="F4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$ 49,300 del fondo comun y  $ 83,000 del 7% fiestas</t>
        </r>
      </text>
    </comment>
    <comment ref="J4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esta reforma según acta 19, acuerdo 07 del 21/04/22 para el pago de arrendamiento de oficina y acta, 23, acuerdo 19 del 17/05/22 de mayo a diciembre para parqueo.</t>
        </r>
      </text>
    </comment>
    <comment ref="AB4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A SOLICITUD DEL SUPERVISOR DE HACIENDA SEGUNA ACTA 32, ACUERDO 05 DEL 08/10/21</t>
        </r>
      </text>
    </comment>
    <comment ref="J5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esta reprogramacion según acta 23 acuerdo 09 del 17/05/22,se aumenta 0101-55509 y se quita 0101-54199</t>
        </r>
      </text>
    </comment>
    <comment ref="AB5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la compra de ataudes según acta 35, acuerdo 17, de fecha 28/10/21</t>
        </r>
      </text>
    </comment>
    <comment ref="H6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estose quita para aumentar la contracion de empleados que no estaban presupuestados </t>
        </r>
      </text>
    </comment>
    <comment ref="H6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ESTE RUBRO PARA EL PROGRAMA APOYO A LA PREVENCION A LA VIOLENCIA 2022 SEGUNA ACTA 14, ACUERDO 24 DEL 22/03/22</t>
        </r>
      </text>
    </comment>
    <comment ref="K6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esta reforma según acta 19, acuerdo 07 del 21/04/22 para el pago de arrendamiento de oficina y acta, 23, acuerdo 19 del 17/05/22 de mayo a diciembre para parqueo.</t>
        </r>
      </text>
    </comment>
    <comment ref="G7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por la contratacion de norberto</t>
        </r>
      </text>
    </comment>
    <comment ref="Y7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PARA LA CONTRATACION DE SUSANA STHEPHANIA CAJERA DE ALTAVISTA DE AGOSTO A DIC. SEGÚN ACTA 21 ACUERDO 13 DEL 10/08/21</t>
        </r>
      </text>
    </comment>
    <comment ref="Z8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PARA LA CONTRATACION DE SUSANA STHEPHANIA CAJERA DE ALTAVISTA DE AGOSTO A DIC. SEGÚN ACTA 21 ACUERDO 13 DEL 10/08/21</t>
        </r>
      </text>
    </comment>
    <comment ref="H9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disminuye$ 1,600 y se aumenta 0101-51601 según acta 40. acuerdo 01 del 02/09/22</t>
        </r>
      </text>
    </comment>
    <comment ref="G12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para agentes del cam</t>
        </r>
      </text>
    </comment>
    <comment ref="G12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por la contratacion de 3 agentes del cam</t>
        </r>
      </text>
    </comment>
    <comment ref="G13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a esta linea y se quila de la 0101</t>
        </r>
      </text>
    </comment>
    <comment ref="Z13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 se quita para aumentar el salario a los 3 agentes del CAM apartir de agosto según acta 20 acuerdo 05 del 03/08/21</t>
        </r>
      </text>
    </comment>
    <comment ref="G14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la compra de tintas según acta 12, acuerdo, 08 del 08/03/22</t>
        </r>
      </text>
    </comment>
    <comment ref="H15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la compra de tintas según acta 12, acuerdo, 08 del 08/03/22</t>
        </r>
      </text>
    </comment>
    <comment ref="G17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 la plaza de olimpia corozo</t>
        </r>
      </text>
    </comment>
    <comment ref="AC17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el salrio de 3 meses porque se pensiona según acta 35, acuerdo 06 del 28/10/21</t>
        </r>
      </text>
    </comment>
    <comment ref="Y18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EL AUMENTO DE ARMANDO ELIAS SEGUAN ACTA 21,ACUERDO 06 DEL 10/08/21</t>
        </r>
      </text>
    </comment>
    <comment ref="AB18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el salario de 3 meses porque se pensiona según acta 35, acuerdo 06 del 28/10/21</t>
        </r>
      </text>
    </comment>
    <comment ref="Z18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EL AUMENTO DE ARMANDO ELIAS SEGUAN ACATA 21,ACUERDO 06 DEL 10/08/21</t>
        </r>
      </text>
    </comment>
    <comment ref="K19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reprogramacion según  acta 45, acuerdo 12 del 27/09/22 y memorando de autorizacion del gerente fiannciero de fecha 17/08/22</t>
        </r>
      </text>
    </comment>
    <comment ref="J20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reprogramacion según  acta 45, acuerdo 12 del 27/09/22 y memorando de autorizacion del gerente fiannciero de fecha 17/08/22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E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Jose Alonso Parada 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Horas extras del mes de febrero de gloria luz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maria rubidia sandoval
Luis Antonio Hernandez
Ronay Kevin Henrique
Gonzalo Eliseo  Torres
Nahun Martinez</t>
        </r>
      </text>
    </comment>
    <comment ref="E3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DE:
JESUS EDGARDO FUENTES
JOSE WILFREDO TOBAR
JOSE DAVID HENRIQUEZ
JOSE ISIDRO TORRES
WILLIAN ALEXANDER MONTANO
RAMON AMILCAR FLORES</t>
        </r>
      </text>
    </comment>
    <comment ref="E4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JOSE BENITO,
MARIO ALEXANDER,
JORGE ANTONIO MAGAÑA
DAGOBERTO ANZORA HENRIQUEZ
JOSE EDGARDO TORRES TORRES
SANDRA ELIZABETH SANCHEZ</t>
        </r>
      </text>
    </comment>
    <comment ref="E5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jose aristides, miguel angel, dagoberto,jose edgardo, sandra</t>
        </r>
      </text>
    </comment>
    <comment ref="F10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pago de vacaciones de jose abel, jose eesteban, gerardo augusto</t>
        </r>
      </text>
    </comment>
    <comment ref="E11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wilson calderon, marco tulio romero, henan rodriguez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D9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acta 52 acuerdo 10 del 23/09/20</t>
        </r>
      </text>
    </comment>
    <comment ref="B17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ESTA FACTURA FUE CAMBIADA LA QUE SE LEGALIZO PRIMERA FUE # 0066 Y SE CAMBIO POR 0075, EL MONTO ES EL MISMO PERO LA FECHA ES DIFENRETE
</t>
        </r>
      </text>
    </comment>
  </commentList>
</comments>
</file>

<file path=xl/sharedStrings.xml><?xml version="1.0" encoding="utf-8"?>
<sst xmlns="http://schemas.openxmlformats.org/spreadsheetml/2006/main" count="3523" uniqueCount="1532">
  <si>
    <t>54199</t>
  </si>
  <si>
    <t>FONDO COMUN - 0101</t>
  </si>
  <si>
    <t>FONDO COMUN - 0102</t>
  </si>
  <si>
    <t>FONDO COMUN - 0202</t>
  </si>
  <si>
    <t>FONDO COMUN - 0201</t>
  </si>
  <si>
    <t>ESTRUCTURA PRESUPUESTARIA</t>
  </si>
  <si>
    <t>(6) Objeto Específico</t>
  </si>
  <si>
    <t>(7) DENOMINACIÓN</t>
  </si>
  <si>
    <t>(8) MONTO</t>
  </si>
  <si>
    <t>(1) Area de Gestión</t>
  </si>
  <si>
    <t>(3) Linea de Trabajo</t>
  </si>
  <si>
    <t>01</t>
  </si>
  <si>
    <t xml:space="preserve">Sueldos </t>
  </si>
  <si>
    <t xml:space="preserve">Sueldos Eventuales </t>
  </si>
  <si>
    <t>Por Remuneraciones Permanentes</t>
  </si>
  <si>
    <t>Por Remuneraciones Eventuales</t>
  </si>
  <si>
    <t xml:space="preserve">Por Prestaciones de Servicio en el pais </t>
  </si>
  <si>
    <t>Honorarios</t>
  </si>
  <si>
    <t>Prestaciones Sociales al Personal</t>
  </si>
  <si>
    <t>Productos Alimenticios para Personas</t>
  </si>
  <si>
    <t>Productos Agropecuarios y Forestales</t>
  </si>
  <si>
    <t>Productos Textiles y Vestuarios</t>
  </si>
  <si>
    <t>Productos de Cuero y Caucho</t>
  </si>
  <si>
    <t>Productos Químicos</t>
  </si>
  <si>
    <t>Productos Farmacéuticos y Medicinales</t>
  </si>
  <si>
    <t>Materiales de Oficina</t>
  </si>
  <si>
    <t>Materiales Informáticos</t>
  </si>
  <si>
    <t>Herramientas, Rep. Y Accesorios</t>
  </si>
  <si>
    <t>Materiales Eléctricos</t>
  </si>
  <si>
    <t>Bienes de Uso y Consumo Diversos</t>
  </si>
  <si>
    <t>Servicios Energía Eléctrica</t>
  </si>
  <si>
    <t>Servicios de Agua</t>
  </si>
  <si>
    <t>Servicios de Telecomunicaciones</t>
  </si>
  <si>
    <t>Mtto. Y Rep. De Bienes Muebles</t>
  </si>
  <si>
    <t>Transp. Fletes y Almacenamiento</t>
  </si>
  <si>
    <t>Servicios de Publicidad</t>
  </si>
  <si>
    <t>Impresiones, Public. Y Reproducciones</t>
  </si>
  <si>
    <t>Arrendamiento de Bienes Inmuebles</t>
  </si>
  <si>
    <t>Pasajes al Interior</t>
  </si>
  <si>
    <t>Viáticos por Comisión Interna</t>
  </si>
  <si>
    <t>Servicios de Capacitación</t>
  </si>
  <si>
    <t>Derechos</t>
  </si>
  <si>
    <t>Primas y Gastos de Seguros de Personas</t>
  </si>
  <si>
    <t>Primas y Gastos de Seguros de Bienes</t>
  </si>
  <si>
    <t>A Personas naturales</t>
  </si>
  <si>
    <t>Mobiliario</t>
  </si>
  <si>
    <t>Equipos Informáticos</t>
  </si>
  <si>
    <t>Cuentas por pagar de años anteriores gasto corriente</t>
  </si>
  <si>
    <t>02</t>
  </si>
  <si>
    <t xml:space="preserve">Horas Extraordinarias </t>
  </si>
  <si>
    <t>Minerales,  metálicos y productos derivados</t>
  </si>
  <si>
    <t>Comisiones y Gastos Bancarios</t>
  </si>
  <si>
    <t xml:space="preserve">Beneficios Adicionales </t>
  </si>
  <si>
    <t>Combustibles y Lubricantes</t>
  </si>
  <si>
    <t>Materiales de Defensa y Seg. Pública</t>
  </si>
  <si>
    <t>Servicios de Correos</t>
  </si>
  <si>
    <t>Alumbrado Publico</t>
  </si>
  <si>
    <t>(9) TOTAL GASTOS</t>
  </si>
  <si>
    <t>EJECUTADO</t>
  </si>
  <si>
    <t>Aumento</t>
  </si>
  <si>
    <t xml:space="preserve">Disminuyo </t>
  </si>
  <si>
    <t>REFORMA 1</t>
  </si>
  <si>
    <t>REFORMA 2</t>
  </si>
  <si>
    <t>REFORMA 3</t>
  </si>
  <si>
    <t>Saldo</t>
  </si>
  <si>
    <t>SALDOS</t>
  </si>
  <si>
    <t xml:space="preserve"> EJECUCION Y REFORMAS AL FONDO COMUN </t>
  </si>
  <si>
    <t xml:space="preserve">ENERO </t>
  </si>
  <si>
    <t>Total</t>
  </si>
  <si>
    <t>TOTAL</t>
  </si>
  <si>
    <t>Pasaje al Exterior</t>
  </si>
  <si>
    <t>Libros y Colecciones</t>
  </si>
  <si>
    <t>Productos de Papel y Carton</t>
  </si>
  <si>
    <t>Combustible y Lubricantes</t>
  </si>
  <si>
    <t>Materiales Informaticos</t>
  </si>
  <si>
    <t>Matto. Y Reparacion de Bines Inmuebles</t>
  </si>
  <si>
    <t>Impresiones, Publicaciones y Reproducciones</t>
  </si>
  <si>
    <t>Multas y Costas Judiciales</t>
  </si>
  <si>
    <t>Bienes Muebles Diversos</t>
  </si>
  <si>
    <t>Productos de papel y Carton</t>
  </si>
  <si>
    <t>Servicios Generales y Arrendamientos Diversos</t>
  </si>
  <si>
    <t>Servicios de Capacitacion</t>
  </si>
  <si>
    <t>Derechos de Propiedad Intelectual</t>
  </si>
  <si>
    <t>Impresiones Publicaciones y Reproducciones</t>
  </si>
  <si>
    <t>Horas extras</t>
  </si>
  <si>
    <t>sueldo per. Permanente</t>
  </si>
  <si>
    <t>sueldo contrato</t>
  </si>
  <si>
    <t>Vacaciones pers. Permanente</t>
  </si>
  <si>
    <t>suel.perm</t>
  </si>
  <si>
    <t>suel.cont</t>
  </si>
  <si>
    <t>sueldo.cont</t>
  </si>
  <si>
    <t>sueldo Permanente</t>
  </si>
  <si>
    <t>Gastos de Representacion</t>
  </si>
  <si>
    <t>Indemnizacion permanente</t>
  </si>
  <si>
    <t>Indemnizacion contrato</t>
  </si>
  <si>
    <t>Al personal de servicio Permanente</t>
  </si>
  <si>
    <t>REFORMA 4</t>
  </si>
  <si>
    <t>REFORMA 5</t>
  </si>
  <si>
    <t>Transporte, Flete y Almacenamiento</t>
  </si>
  <si>
    <t>Consultorias, Estudios e Investigaciones Diversas</t>
  </si>
  <si>
    <t>(2) Unidad Presupuestaria</t>
  </si>
  <si>
    <t>REFORMA 6</t>
  </si>
  <si>
    <t>REFORMA 7</t>
  </si>
  <si>
    <t>Al Personal de Servicio Permanente</t>
  </si>
  <si>
    <t>Al Personal de Servicio Eventual</t>
  </si>
  <si>
    <t>Arrendamiento de Bienes Muebles</t>
  </si>
  <si>
    <t>Al Personal de Servicio Pemanente</t>
  </si>
  <si>
    <t>Al Personal  de Servicio Eventual</t>
  </si>
  <si>
    <t>Comisiones por Recaudaciones</t>
  </si>
  <si>
    <t>Sueldo.permanent</t>
  </si>
  <si>
    <t>Estudios e Investigaciones</t>
  </si>
  <si>
    <t>Productos Farmaceuticos y Medicinales</t>
  </si>
  <si>
    <t>Arrendamientos de Bienes Inmuebles</t>
  </si>
  <si>
    <t>Matt.y Rep. De Bienes Muebles</t>
  </si>
  <si>
    <t xml:space="preserve">Servicios de Capacitacion </t>
  </si>
  <si>
    <t>Materiales de Defensa y Seg. Publica</t>
  </si>
  <si>
    <t>Mant.y Repar. De Bs Muebles</t>
  </si>
  <si>
    <t>Miner. No Metalicos y Prod. Der.</t>
  </si>
  <si>
    <t>Equipos Informaticos</t>
  </si>
  <si>
    <t>INSAFOR,ISSS,INPEP,IPSFA</t>
  </si>
  <si>
    <t>AFPs</t>
  </si>
  <si>
    <t>ALCALDIA MUNICIPAL DE TONACATEPEQUE</t>
  </si>
  <si>
    <t xml:space="preserve"> PERMANENTE</t>
  </si>
  <si>
    <t xml:space="preserve"> EVENTUALES</t>
  </si>
  <si>
    <t>Atenciones  Oficiales</t>
  </si>
  <si>
    <t>PERMANENTE</t>
  </si>
  <si>
    <t>EVENTUALES</t>
  </si>
  <si>
    <t>Cuentas por pagar de años anteriores</t>
  </si>
  <si>
    <t>Viaticos por Comision Interna</t>
  </si>
  <si>
    <t xml:space="preserve">Especies Municipales Dibersas </t>
  </si>
  <si>
    <t>CTA. 540-00535-3</t>
  </si>
  <si>
    <t>0101</t>
  </si>
  <si>
    <t>54314</t>
  </si>
  <si>
    <t>gastado en junio</t>
  </si>
  <si>
    <t>gastado en julio</t>
  </si>
  <si>
    <t>Maquinaria y Equipo para Apoyo Institucional</t>
  </si>
  <si>
    <t>Transporte Fletes y Almacenamiento</t>
  </si>
  <si>
    <t>Llantas y Neumaticos</t>
  </si>
  <si>
    <t>Servicio de Agua</t>
  </si>
  <si>
    <t>Mtto. Y Rep. De Vehiculos</t>
  </si>
  <si>
    <t>Transporte Flete y Almacenamiento</t>
  </si>
  <si>
    <t>Mtto y Rep.de Vehiculos</t>
  </si>
  <si>
    <t>gastado en octubre</t>
  </si>
  <si>
    <t>saldo</t>
  </si>
  <si>
    <t>Gastado</t>
  </si>
  <si>
    <t>Gastado en noviembre</t>
  </si>
  <si>
    <t>DICIEMBRE</t>
  </si>
  <si>
    <t>GASTADO EN DICIEMBRE</t>
  </si>
  <si>
    <t>Aguinaldo</t>
  </si>
  <si>
    <t>Minerales no metálicos y productos derivados</t>
  </si>
  <si>
    <t>Matto y Rep de Vehiculos</t>
  </si>
  <si>
    <t>Publicidad</t>
  </si>
  <si>
    <t>Aguinaldos</t>
  </si>
  <si>
    <t>Indemnizaciones al personalpermanete</t>
  </si>
  <si>
    <t>Indemniz.per</t>
  </si>
  <si>
    <t>AGUINALDO</t>
  </si>
  <si>
    <t xml:space="preserve">Monto del proyecto: </t>
  </si>
  <si>
    <t>gastado enero</t>
  </si>
  <si>
    <t>Contrato</t>
  </si>
  <si>
    <t>MES ENERO</t>
  </si>
  <si>
    <t>MES DE FEBRERO</t>
  </si>
  <si>
    <t>Devoluciones de Impuestos Pecibidos en Exceso</t>
  </si>
  <si>
    <t>Al personal de serv.permanente</t>
  </si>
  <si>
    <t>MES DE MARZO</t>
  </si>
  <si>
    <t>MES DE ABRIL</t>
  </si>
  <si>
    <t>Indemnizaciones al personal contrato</t>
  </si>
  <si>
    <t xml:space="preserve">Prestaciones Sociales al Personal </t>
  </si>
  <si>
    <t>MAYO</t>
  </si>
  <si>
    <t>MES DE JUNIO</t>
  </si>
  <si>
    <t>contrato</t>
  </si>
  <si>
    <t>MES DE JULIO</t>
  </si>
  <si>
    <t>MES DE AGOSTO</t>
  </si>
  <si>
    <t>REFORMA 8</t>
  </si>
  <si>
    <t>MES DE SEPTIEMBRE</t>
  </si>
  <si>
    <t>MES DE OCTUBRE</t>
  </si>
  <si>
    <t>Servicios de Contabilidad y auditoria</t>
  </si>
  <si>
    <t>MES DE NOVIEMBRE</t>
  </si>
  <si>
    <t>Acta 01, acuerdo 03 del 04/01/22 los 3 fondos circulantes</t>
  </si>
  <si>
    <t>Ayuda economica a Ana Silvia de Jesus Rodriguez por la muerte de Samuel Montenegro</t>
  </si>
  <si>
    <t>Miner. Metalicos y Prod. Der.</t>
  </si>
  <si>
    <t>Maquinaria y Equipo</t>
  </si>
  <si>
    <t xml:space="preserve">Herramientas y Repuestos Principales </t>
  </si>
  <si>
    <t>Servicios de Energia Electrica</t>
  </si>
  <si>
    <t>Gastos Diversos</t>
  </si>
  <si>
    <t>Arrendamientos por el uso de bienes intangibles</t>
  </si>
  <si>
    <t>Depositos de Desechos</t>
  </si>
  <si>
    <t>06/01/22</t>
  </si>
  <si>
    <t>14/01/22</t>
  </si>
  <si>
    <t>Ayuda economica a Elmer Antonio Torres por la muerte de madre</t>
  </si>
  <si>
    <t xml:space="preserve">Pago de fact. 0650 Gabriel Angel Zavala por la compra de 25 garrafones de agua </t>
  </si>
  <si>
    <t>Pago de fact. 0927 Alvaro Ernesto Urrutia por la compra de 23 garrafones de agua</t>
  </si>
  <si>
    <t>Pago de fact. 0928 Alvaro Ernesto Urrutia por la compra de 15 garrafones de agua</t>
  </si>
  <si>
    <t>18/01/22</t>
  </si>
  <si>
    <t>Pago a Juan Cristobal por la elaboracion de la casa según convenio del programa de mejoramientos de vivienda</t>
  </si>
  <si>
    <t xml:space="preserve"> GASTOS DEL 7% FIESTAS 2022</t>
  </si>
  <si>
    <t>25/01/22</t>
  </si>
  <si>
    <t>Pago a Carlos Alexander Quiñones por servicios de asesoria del mes de enero</t>
  </si>
  <si>
    <t>28/01/22</t>
  </si>
  <si>
    <t>Pago de planilla de salario de los empleados de contrato del mes de enero</t>
  </si>
  <si>
    <t>Acuerdo de gastos fijos. Acta 01, acuerdo 02 del 04/01/22</t>
  </si>
  <si>
    <t>Pago de planilla de honorarios del personal pensionado del mes de enero</t>
  </si>
  <si>
    <t>Pago de planilla de salario de los empleados de deporte mes de enero</t>
  </si>
  <si>
    <t>Pago de salario de Jose Mauricio Pacheco mes de enero</t>
  </si>
  <si>
    <t>Pago de Fact. 0934 Alvaro Ernesto Urrutia compra de 13 garrafones de agua</t>
  </si>
  <si>
    <t>Pago de Fact. 0935 Alvaro Ernesto Urrutia compra de 6 garrafones de agua</t>
  </si>
  <si>
    <t>Pago de Fact. 0936 Alvaro Ernesto Urrutia compra de 8 garrafones de agua</t>
  </si>
  <si>
    <t>Pago de fact. 0020 Gabriel Angel Zavala compra de 9 garrafones de agua</t>
  </si>
  <si>
    <t>Pago de fact. 9418724 Anda Cta 01767334, rastro municipal mes de enero</t>
  </si>
  <si>
    <t>Pago de fact. 9418750 Anda Cta 01767396,1ra calle pte tonacatepeque mes de enero</t>
  </si>
  <si>
    <t>Pago de fact. 9418751 Anda Cta 01767407, 2da av. Sur y 1ra calle mes de enero</t>
  </si>
  <si>
    <t>Pago de fact. 9418736 Anda Cta 01767671, 1ra call. Pte y 4ta av. sur mes de enero</t>
  </si>
  <si>
    <t>Pago de fact. 9418729 Anda Cta 04785266, 5ta av. Sur y calle el golgota mes de enero</t>
  </si>
  <si>
    <t>Pago de fact. 9418731 Anda Cta 04785297, 4 calle pte y 2 av. nte mes de enero</t>
  </si>
  <si>
    <t>Pago de fact. 9418753 Anda Cta 04785301, 2 av. Nte parque municipal mes de enero</t>
  </si>
  <si>
    <t>Pago de fact. 9418752 Anda Cta 05070031, calle nicolas aguilar y 2 av. sur mes de enero</t>
  </si>
  <si>
    <t>Pago de fact. 9418730 Anda Cta 09043997  polideportivo mes de enero</t>
  </si>
  <si>
    <t>Pago de fact. 9418739 Anda Cta 09103355 cancha de futboll cementerio mes de enero</t>
  </si>
  <si>
    <t>Pago de fact. 9418732 Anda Cta 07053752 6ta av. Nte y 2da calle pte  mes de enero</t>
  </si>
  <si>
    <t>Pago de fact. 9463678 Anda Cta 07947107  casa de la juventud  mes de enero</t>
  </si>
  <si>
    <t>Pago de fact. 9418749 Anda Cta 01767156 1ra calle pte  mes de enero</t>
  </si>
  <si>
    <t>Pago de fact. 9463670 Anda Cta 06050212 av. Mistancingo distrito Italia  mes de enero</t>
  </si>
  <si>
    <t>Pago de fact. 9463669 Anda Cta 06896002 mercado distrito italia  mes de enero</t>
  </si>
  <si>
    <t>Pago de fact. 9463676 Anda Cta 06956532 parque los niños distrito italia  mes de enero</t>
  </si>
  <si>
    <t>Pago de fact. 126138222 Caess NIC 20297818 energia mes de enero</t>
  </si>
  <si>
    <t>Pago de fact. 0095 Gabriel Angel Zavala compra de 17 garrafones de agua</t>
  </si>
  <si>
    <t>Pago de Fact. 0929 Alvaro Ernesto Urrutia compra de 8 garrafones de agua</t>
  </si>
  <si>
    <t>Pago de Fact. 0930 Alvaro Ernesto Urrutia compra de 7 garrafones de agua</t>
  </si>
  <si>
    <t>Pago de Fact. 0931 Alvaro Ernesto Urrutia compra de 12 garrafones de agua</t>
  </si>
  <si>
    <t>Pago de Fact. 0932 Alvaro Ernesto Urrutia compra de 8 garrafones de agua</t>
  </si>
  <si>
    <t>Pago de Fact. 0933 Alvaro Ernesto Urrutia compra de 7 garrafones de agua</t>
  </si>
  <si>
    <t>Pago a Alirio Ravin Sosa por gastos de representacion del mes de enero</t>
  </si>
  <si>
    <t>Pago de planilla de salario del personal ley cam del mes de enero</t>
  </si>
  <si>
    <t>Pago de planilla de prestaciones sociales de los empleados ley cam y contrato del mes de enero</t>
  </si>
  <si>
    <t>31/01/22</t>
  </si>
  <si>
    <t>Pagoa Salvador Edgardo Escobar por retiro voluntario</t>
  </si>
  <si>
    <t>Pago de complemento de salario de Jose Mauricio Pacheco mes de enero</t>
  </si>
  <si>
    <t>02/02/22</t>
  </si>
  <si>
    <t>Pago de fact. 2982, Wilfredo Ernesto Solano compra de 79 garrafones de agua</t>
  </si>
  <si>
    <t>Pago a Ravin Sosa por gastos de representacion del mes de febrero</t>
  </si>
  <si>
    <t>03/02/22</t>
  </si>
  <si>
    <t>Pago de fact. 126138223 Caess NIC 20297818 alumbrado pubico del mes de enero</t>
  </si>
  <si>
    <t>Pago de fact. 22423653 Delsur NC 516948601 Energia de enero calle flor de fuego altavista</t>
  </si>
  <si>
    <t>Pago de fact. 22423629 Delsur NC 506692102 calle flor de fuego altavista mes de enero</t>
  </si>
  <si>
    <t>Pago de fact. 22423657 Del sur NC 506692201 Oficina distrito altavista mes de enero</t>
  </si>
  <si>
    <t>Pago de fact. 22392762 Del sur NC 502407502 alumbrado publico del mes de enero</t>
  </si>
  <si>
    <t>Pago de fact. 9415853 Anda Cta 08998427 Caserio los ososrio calle al cementerio mes de enero</t>
  </si>
  <si>
    <t>Pago de fact. 10371 B&amp;D Servicios alumbrado de l mes de enero</t>
  </si>
  <si>
    <t>Pago de fact. 52680 Centro Nacional de registro por convenio catastral del 21/01 al 20/02/22</t>
  </si>
  <si>
    <t>Pago de fact. 5125 El Diario Nacional por publicacion de licitacion de 2 camiones compactadores</t>
  </si>
  <si>
    <t>Pago de fact. 0098 Gabriel Angel Zavala por la compra de 13 garrafones de agua</t>
  </si>
  <si>
    <t>Pago de fact. 0937 Alvaro Ernesto Urrutia compra de 9 garrafones de agua</t>
  </si>
  <si>
    <t>Pago de fact. 0938 Alvaro Ernesto Urrutia compra de 15 garrafones de agua</t>
  </si>
  <si>
    <t>08/02/22</t>
  </si>
  <si>
    <t>Pago ade pasajea a Oscar Mauricio Arevalo del mes de enero</t>
  </si>
  <si>
    <t>Pago de pasajes a Juan Raul Henriquez del mes de enero</t>
  </si>
  <si>
    <t>Pago de pasajes a Jose Guillermo Martinez mes de enero</t>
  </si>
  <si>
    <t>Pago de pasajes a Maria Elba Romero del mes de enero</t>
  </si>
  <si>
    <t>Pago de pasajes a Jose Esmerino Anzora mes de enero</t>
  </si>
  <si>
    <t>Pago de fact. 0838 I.C.I,S.A Compra de 15 galones de pintura para catastro</t>
  </si>
  <si>
    <t>07/02/22</t>
  </si>
  <si>
    <t>Pago de fact. 002 Wydman Wilfredo Muñoz el 30% de pago de uniformes para desechos solidos</t>
  </si>
  <si>
    <t>11/02/22</t>
  </si>
  <si>
    <t>Pago a Juan Cristobal por la elaboracion de la casa según convenio del programa de mejoramientos de vivienda pago total</t>
  </si>
  <si>
    <t>Pago a Francia Elizabeth Quijano por alquiler de casa para proteccion civil mes de enero</t>
  </si>
  <si>
    <t>Pago de fact. 126705722 Caess NIC 20297818 energia electrica varias direccion mes de febrero</t>
  </si>
  <si>
    <t>Pago de fact. 126705723 Caess NIC 20297818 por alumbrado publico del mes de febrero</t>
  </si>
  <si>
    <t>Pago de pasajes a Jose Francisco Marinez mes de enero</t>
  </si>
  <si>
    <t>Pago de pasajes a Evelin Xiomara Reyes delmes de enero</t>
  </si>
  <si>
    <t>Pago de pasajes a Francisco Campos Elias mes de enero</t>
  </si>
  <si>
    <t>Pago de pasajes a Rosa Melida Martinez mes de enero</t>
  </si>
  <si>
    <t>Pago de pasajes a Reyna Isabel Navarro mes de enero</t>
  </si>
  <si>
    <t>Pago de pasajes a Jose Alexander Lopez mes de enero</t>
  </si>
  <si>
    <t>Pago de pasajes a Jose Danilo Osorio mes de enero</t>
  </si>
  <si>
    <t>Pago de fact. 0943 ALVARO Ernesto Urrutia compra de 14 garrafones de agua</t>
  </si>
  <si>
    <t xml:space="preserve">Pago de fact. 203060 CTA 04785301 Anda Parque Municipal mes de febrero </t>
  </si>
  <si>
    <t>Pago de fact. 203057 cta 01767396 Anda 1ra xcalle pte oficinas mes de febrero</t>
  </si>
  <si>
    <t>Pago de fact. 203058 Cta 01767407 Anda  2da av. Sur y 1ra calle pte mes de febrero</t>
  </si>
  <si>
    <t>Pago de fact. 203059 Cta 05070031  Anda calle nicolas aguilar y 2da av. Sur mes de febrero</t>
  </si>
  <si>
    <t>Pago de fact. 203031 Cta 01767334 Anda rastro municipal mes de febrero</t>
  </si>
  <si>
    <t>Pago de fact. 203046 Cta 09103355  Anda final calle al cementerio mes de febrero</t>
  </si>
  <si>
    <t>Pago d efact. 203037 Cta 09043997 Anda polideportivo mes de febrero</t>
  </si>
  <si>
    <t>Pago de fact. 203043 Cta 01767671 Anda mercado municipal mes de febrero</t>
  </si>
  <si>
    <t>Pago de fact. 203036 Anda Cta 04785266 5ta av. Sur y calle el golgota mes de febrero</t>
  </si>
  <si>
    <t>Pago de fact. 207908 Anda Cta 07947107 casa de la juventud mes de febrero</t>
  </si>
  <si>
    <t>Pago de fact. 203038 Anda cta 04785297 4ta calle pte y 2da av. Nte mes de febrero</t>
  </si>
  <si>
    <t>Pago de fact. 203039 Anda Cta 07053752 6 av.nte y 2da calle pte mes de febrero</t>
  </si>
  <si>
    <t>Pago de fact. 203056 Anda Cta 01767156 1ra calle pte tonacatepeque mes de febrero</t>
  </si>
  <si>
    <t>Pago de fact. 207906 Anda Cta 06956532 parque los niños distrito italia mes de febrero</t>
  </si>
  <si>
    <t>Pago de fact. 207900 Anda Cta 06050212 Avenida mistancingo distrito italia mes de febrero</t>
  </si>
  <si>
    <t>Pago de fact. 207899 Anda Cta 06896002 mercado distrito italia mes de febrero</t>
  </si>
  <si>
    <t>14/02/22</t>
  </si>
  <si>
    <t xml:space="preserve">Reintegro del fondo circulante de Beatriz Duran del 04/01 al 28/01/22 </t>
  </si>
  <si>
    <t>15/02/22</t>
  </si>
  <si>
    <t>Reintegro del fondo circulante de Martha Alicia Henriquez del 26/01 al 04/02/22</t>
  </si>
  <si>
    <t>16/02/22</t>
  </si>
  <si>
    <t>Pago de planilla de lo patronal de Afp confia de los empleados ley cam y contrato mes de enero</t>
  </si>
  <si>
    <t>Pago de planilla de lo patronal de Afp crecer de los empleados ley cam y contrato mes de enero</t>
  </si>
  <si>
    <t>Pago de planilla de lo patronal del seguro social de los empleados ley cam y contrato mes de enero</t>
  </si>
  <si>
    <t>Pago de planilla de lo patronal del IPSFA de los empleados ley cam del mes de enero</t>
  </si>
  <si>
    <t>17/02/22</t>
  </si>
  <si>
    <t>Pago de Fact. 0946 Alvaro Ernesto Urrutia compra de 12 garrafones de agua</t>
  </si>
  <si>
    <t>Pago de Fact. 0944 Alvaro Ernesto Urrutia compra de 12 garrafones de agua</t>
  </si>
  <si>
    <t>Pago de Fact. 0945 Alvaro Ernesto Urrutia compra de 8 garrafones de agua</t>
  </si>
  <si>
    <t>18/02/22</t>
  </si>
  <si>
    <t>Pago de fact. 0270 Imagen contenporanea por compra de 1,000 targetas para cementerio</t>
  </si>
  <si>
    <t>Pago a Jose Alonso Para por ayuda economica por la muerte de su padre</t>
  </si>
  <si>
    <t>Pago a Nahun Martinez por ayuda economica por la muerte de su madre</t>
  </si>
  <si>
    <t>Pago de fact. 200159 Anda Cta 08998427 cmenterio viejo mes de febrero</t>
  </si>
  <si>
    <t>Pago de fact. 200160 Anda Cta 08998435 cmenterio nuevo mes de febrero</t>
  </si>
  <si>
    <t>Pago d efact. 0096 Gabriel Angel Zavala por la compra de 37 garrafones de agua</t>
  </si>
  <si>
    <t>Pago a Ivan Rigoberto Diaz pasajes del mes de enero</t>
  </si>
  <si>
    <t>Pago a Juan Carlos Lovato pasajes del mes de enero</t>
  </si>
  <si>
    <t>Pago de fact. 0947 Alvaro Erensto Urrutia compra de 11 garrafones de agua</t>
  </si>
  <si>
    <t>Pago de fact. 0209 Multiactividades y Servicios,s.a por compra de material electrico para instalacion de aire acondicionado despacho</t>
  </si>
  <si>
    <t>24/02/22</t>
  </si>
  <si>
    <t>Pago a Carlos Alexander Quiñones por servicios de asesoria del mes de febrero</t>
  </si>
  <si>
    <t>28/02/22</t>
  </si>
  <si>
    <t xml:space="preserve">28/02/22 </t>
  </si>
  <si>
    <t>Pago de planilla de honorarios del personal pensionado del mes de febrero</t>
  </si>
  <si>
    <t>Pago de salario de Jose Mauricio Pacheco mes de febrero</t>
  </si>
  <si>
    <t>Pago de planilla de horas extras del personal ley cam y contrato del mes de enero</t>
  </si>
  <si>
    <t>Pago de pasajes a Pablo Ismael Mejia del mes de enero</t>
  </si>
  <si>
    <t>04/03/22</t>
  </si>
  <si>
    <t>Reintegro del fondo circulante de Martha Alicia Henriquez del 10/02 al 02/03/22</t>
  </si>
  <si>
    <t>Pago de fact. 007 Wydman Wilfredo Muñoz por elaboracion de uniformwes de desechos solidos</t>
  </si>
  <si>
    <t>Pago d efact. 0638 MIDES por 766.78 por disposicion final del 01 al 15 enero</t>
  </si>
  <si>
    <t>Pago d efact. 0715 MIDES por 715. por disposicion final del 16 al 31 enero</t>
  </si>
  <si>
    <t>Pago de fact. 1842 D&amp;G Renta a Car,s.a por 1,481.75 toneladas recolectadas y depositadas en el mes de enero</t>
  </si>
  <si>
    <t>01/03/22</t>
  </si>
  <si>
    <t>Pago a Alirio Ravin Sosa por gastos de representacion del mes de Febrero</t>
  </si>
  <si>
    <t>Pago d efact. 2006589 Sertracen por tarjetas de circulacion de los vehiculos de la municipalidad</t>
  </si>
  <si>
    <t>Pago d efact. 2006590,91, 92 Sertracen por tarjetas de circulacion de los vehiculos de la municipalidad</t>
  </si>
  <si>
    <t>Pago de fact. 34709 Telesis por servicio de 45 radios portatiles mes de febrero</t>
  </si>
  <si>
    <t>07/03/22</t>
  </si>
  <si>
    <t xml:space="preserve">Reintegro del fondo circulante de Beatriz Duran del 17/01/ al 23/02/22 </t>
  </si>
  <si>
    <t>Pago de fact.0948, Alvaro Ernesto Urrutia por compra de 9 garrafones de agua</t>
  </si>
  <si>
    <t>Pago de fact.0949, Alvaro Ernesto Urrutia por compra de 8 garrafones de agua</t>
  </si>
  <si>
    <t>Pago de fact.0251, Alvaro Ernesto Urrutia por compra de 11 garrafones de agua</t>
  </si>
  <si>
    <t>Pago de fact.0252, Alvaro Ernesto Urrutia por compra de 11 garrafones de agua</t>
  </si>
  <si>
    <t>Pago de fact.0253, Alvaro Ernesto Urrutia por compra de 6 garrafones de agua</t>
  </si>
  <si>
    <t>Pago de fact.0254, Alvaro Ernesto Urrutia por compra de 11 garrafones de agua</t>
  </si>
  <si>
    <t>Pago de fact. 097 Gabriel Angel Zavala por compra de 21 garrfones der agua</t>
  </si>
  <si>
    <t>Pago de fact. 9744089 Anda cta 09103405 complejo altavista mes de enero</t>
  </si>
  <si>
    <t>Pago de fact. 9735989 Anda cta 07408793 complejo altavista mes de enero</t>
  </si>
  <si>
    <t>Pago de fact. 22849034 Delsur NC 506692102, Calle flor de fuego altavista mes de febrero</t>
  </si>
  <si>
    <t>Pago de fact. 22849071 Delsur NC 516948601  Calle flor de fuego mes de febrero</t>
  </si>
  <si>
    <t>Pago de fact. 22827562 Delsur NC 502407502  Calle flor de fuego mes de febrero</t>
  </si>
  <si>
    <t>Pago de fact. 0150701256 Claro tel. 2325-8200 mes de enero</t>
  </si>
  <si>
    <t>Pago de fact. 0150701257 Claro tel. 23221801 mes de enero</t>
  </si>
  <si>
    <t>Pago de fact. 0150818406 Claro tel. ID10-80008 mes de enero</t>
  </si>
  <si>
    <t>Pago de fact. 0150818407 Claro tel. ID12-45001 mes de enero</t>
  </si>
  <si>
    <t>Pago de fact. 0127, Maria Magdalena Auceda por compra de 400 fotoceldas para unidad de electricos</t>
  </si>
  <si>
    <t>Pago de fact. 11967 B&amp;D Servicios tecnicos alumbrado publico del mes de febrero</t>
  </si>
  <si>
    <t>Pago de fact. 3169 Wilfredo Ernesto Solano por compra de 60 garrafones de agua</t>
  </si>
  <si>
    <t>Pago de pasajes a Jose Guillermo Martinez mes de Febrero</t>
  </si>
  <si>
    <t>Pago de pasajes a Oscar Mauricio Arevalo del mes de febrero</t>
  </si>
  <si>
    <t>Pago de pasajes a Juan Raul Henriquez del mes de febrero</t>
  </si>
  <si>
    <t>Pago de pasajes a Jose Esmerino Anzora mes de Febrero</t>
  </si>
  <si>
    <t>Pago de pasajes a Maria Elba Romero del mes de febrero</t>
  </si>
  <si>
    <t>08/03/22</t>
  </si>
  <si>
    <t>Pago de planilla de salario del personal Ley Cam del mes de febrero</t>
  </si>
  <si>
    <t>Pago de planilla de salario del personal por contrato del mes de fenbrero</t>
  </si>
  <si>
    <t>09/03/22</t>
  </si>
  <si>
    <t>Pago de fact. 126528274 Caess NIC 2000051,alumbrado publico no facurade desde el 09/07/21 al 05/01/22</t>
  </si>
  <si>
    <t>Pago a Francisco Elizabeth Quijano por arrendamiento de oficina para proteccion civil mes de febrero</t>
  </si>
  <si>
    <t>Pago de fact. 3423507 Freund,s.a compra de 300 fotoceldas para la unidad de alumbrado publico</t>
  </si>
  <si>
    <t>10/03/22</t>
  </si>
  <si>
    <t>Pago de planilla de horas extras de los empleados ley cam y contrato del mes de febrero</t>
  </si>
  <si>
    <t>15/03/22</t>
  </si>
  <si>
    <t>Pago de planilla de salario del personal ley cam del mes de marzo</t>
  </si>
  <si>
    <t>Pago de planilla de salario del personal por contrato del mes de marzo</t>
  </si>
  <si>
    <t>Pago de planilla de honrairos del personalpensionado del mes de marzo</t>
  </si>
  <si>
    <t>16/03/22</t>
  </si>
  <si>
    <t>Reintegro del fondo circulante de Martha Alicia Henriquez de altavista del 04 al 11 de marzo</t>
  </si>
  <si>
    <t>Pago de planilla de honorarios del personal pensionado del mes de marzo</t>
  </si>
  <si>
    <t>Pago de pasajes a Reyna Isabel Navarro mes de febrero</t>
  </si>
  <si>
    <t>Pago de pasajes a Rosa Melida Martinez mes de febrero</t>
  </si>
  <si>
    <t>Pago de pasajes a Francisco Campos Elias mes de febrero</t>
  </si>
  <si>
    <t>Pago de pasajes a Evelin Xiomara Reyes del mes de febrero</t>
  </si>
  <si>
    <t>Pago de pasajes a Jose Francisco Martinez mes de febrero</t>
  </si>
  <si>
    <t>Pago de pasajes a Jose Alexander Lopez mes de febrero</t>
  </si>
  <si>
    <t>Pago de fact. 3140 Editora el Mundo por publicacion de arrendamiento de 5 camiones compactadores</t>
  </si>
  <si>
    <t>Pago de fact. 127414559 Caess NIC 20297818 enwergia electrica consumida durante el mes de marzo varias direcciones</t>
  </si>
  <si>
    <t>Pago de fact. 127414560 Caess NIC 20297818 alumbrado publico del mes de marzo</t>
  </si>
  <si>
    <t>21/03/22</t>
  </si>
  <si>
    <t>Pago de FACT. 0255 Alvaro Ernesto Urrutia compra de 15 garrafones de agua</t>
  </si>
  <si>
    <t>Pago de fact. 0256 Alvaro Ernsto Urrutia compra de 7 garrafones de agua</t>
  </si>
  <si>
    <t>Pago de fact. 0257 Alvaro Ernsto Urrutia compra de 11 garrafones de agua</t>
  </si>
  <si>
    <t>Pago de fact. 0259 Alvaro Ernsto Urrutia compra de 6 garrafones de agua</t>
  </si>
  <si>
    <t>Pago de fact. 0260 Alvaro Ernsto Urrutia compra de 9 garrafones de agua</t>
  </si>
  <si>
    <t>Pago de fact. 0258 Alvaro Ernsto Urrutia compra de 14 garrafones de agua</t>
  </si>
  <si>
    <t>Pago de ajuste de planilla al personal con aumento de salario de Ingrid y Oscar marquez</t>
  </si>
  <si>
    <t>Pago de salario de Luis Alonso Morales  como auditor interno mes de marzo</t>
  </si>
  <si>
    <t>22/03/22</t>
  </si>
  <si>
    <t>Pago de ajuste de salario a Daivd Antonio Ortega del mes de marzo</t>
  </si>
  <si>
    <t>Pago de pasajes a Pablo Ismael Mejia Mes de Febrero</t>
  </si>
  <si>
    <t>Pago de fact. 1024888 cta 01767396 Anda 1ra xcalle pte oficinas mes de marzo</t>
  </si>
  <si>
    <t>Pago de fact. 1024889 Cta 01767407 Anda  2da av. Sur y 1ra calle pte mes de marzo</t>
  </si>
  <si>
    <t xml:space="preserve">Pago de fact. 1024891 CTA 04785301 Anda Parque Municipal mes de marzo </t>
  </si>
  <si>
    <t>Pago de fact. 1024890 Cta 05070031  Anda calle nicolas aguilar y 2da av. Sur mes de marzo</t>
  </si>
  <si>
    <t>Pago de fact. 1024867 Anda Cta 04785266 5ta av. Sur y calle el golgota mes de marzo</t>
  </si>
  <si>
    <t>Pago de fact. 1024869 Anda cta 04785297 4ta calle pte y 2da av. Nte mes de marzo</t>
  </si>
  <si>
    <t>Pago de fact. 1110554 Anda Cta 07947107 casa de la juventud mes de marzo</t>
  </si>
  <si>
    <t>Pago de fact. 1024870 Anda Cta 07053752 6 av.nte y 2da calle pte mes de marzo</t>
  </si>
  <si>
    <t>Pago d efact. 1024868 Cta 09043997 Anda polideportivo mes de marzo</t>
  </si>
  <si>
    <t>Pago de fact. 1024877 Cta 09103355  Anda final calle al cementerio mes de marzo</t>
  </si>
  <si>
    <t>Pago de fact. 1024862 Cta 01767334 Anda rastro municipal mes de marzo</t>
  </si>
  <si>
    <t>Pago de fact. 1024874 Cta 01767671 Anda mercado municipal mes de marzo</t>
  </si>
  <si>
    <t>Pago de fact. 1024887 Anda Cta 01767156 1ra calle pte tonacatepeque mes de marzo</t>
  </si>
  <si>
    <t>Pago de fact. 1110546 Anda Cta 06050212 Avenida mistancingo distrito italia mes de marzo</t>
  </si>
  <si>
    <t>Pago de fact. 1110545 Anda Cta 06896002 mercado distrito italia mes de marzo</t>
  </si>
  <si>
    <t>Pago de fact. 1110552 Anda Cta 06956532 parque los niños distrito italia mes de marzo</t>
  </si>
  <si>
    <t>Pago de fact. 644641 Anda cta 07408793 complejo altavista mes de febrero</t>
  </si>
  <si>
    <t>Pago de fact. 602161 Anda cta 09103405 complejo altavista mes de febrero</t>
  </si>
  <si>
    <t>25/03/22</t>
  </si>
  <si>
    <t>Pago de fact. 1021990 Anda Cta 08998427 cementerio viejo</t>
  </si>
  <si>
    <t>Pago de fact. 1021991 Anda Cta 08998435 cementerio nuevo</t>
  </si>
  <si>
    <t>Pago a Carlos Alexander Quiñoez por prestar los servicios como asesor durante el mes de marzo</t>
  </si>
  <si>
    <t>Pago de fact. 0261 Alvaro Ernsto Urrutia compra de 13 garrafones de agua</t>
  </si>
  <si>
    <t>Pago de fact. 0262 Alvaro Ernsto Urrutia compra de 4 garrafones de agua</t>
  </si>
  <si>
    <t>Pago de fact. 0263 Alvaro Ernsto Urrutia compra de 12 garrafones de agua</t>
  </si>
  <si>
    <t>Pago de fact. 009 Gabriel Angel Zavala compra de 35 garrafones de agua</t>
  </si>
  <si>
    <t>Pago de fact. 0100 Gabriel Angel Zavala compra de 45 garrafones de agua</t>
  </si>
  <si>
    <t>30/03/22</t>
  </si>
  <si>
    <t>Pago de fact. 0475, Rember Antonio Cruz compra de 300 cintas y 300 fundas para carnet de empleados</t>
  </si>
  <si>
    <t>Pago de fact. 55438, centro nacional de registro convenio catastral mes de marzo</t>
  </si>
  <si>
    <t>Pago de fact. 55453 centro nacional de registro convenio catastral mes de abril</t>
  </si>
  <si>
    <t>Pago de fact. 0524, El Diario Nacional por publicacion de licitacion de arrendamiento de 5 camiones compactadores</t>
  </si>
  <si>
    <t>Pago de fact. 1668, Mides por 750.06 toneladas depositadas desde 16 al 28 de febrero</t>
  </si>
  <si>
    <t>Pago de fact. 0793 Mides por 612.87 toneladas depositadas desde 1 al 15 de febrero</t>
  </si>
  <si>
    <t>Pago de fact. 0264 Alvaro Ernsto Urrutia compra de 19 garrafones de agua</t>
  </si>
  <si>
    <t>Pago de fact. 0267 Alvaro Ernsto Urrutia compra de 12 garrafones de agua</t>
  </si>
  <si>
    <t>Pago de fact. 0269 Alvaro Ernsto Urrutia compra de 16 garrafones de agua</t>
  </si>
  <si>
    <t>Pago de 0770, Proquinsa, compra de insumos de limpieza para altavista</t>
  </si>
  <si>
    <t>Pago de 0778, Proquinsa, compra de insumos de limpieza para altavista</t>
  </si>
  <si>
    <t>31/03/22</t>
  </si>
  <si>
    <t>Reintegro del fondo circulante del 11 al 22/3/22, de Martha Alicia Rodriguez</t>
  </si>
  <si>
    <t>Pago de planilla de AFP crecer de los empleados ley cam y contrato del mes de febrero</t>
  </si>
  <si>
    <t>Pago de planilla de AFP confia de los empleados ley cam y contrato del mes de febrero</t>
  </si>
  <si>
    <t>Pago de planilla del Seguro social  de los empleados ley cam y contrato del mes de febrero</t>
  </si>
  <si>
    <t>05/04/22</t>
  </si>
  <si>
    <t>Pago a Francia Elizabeth Quijano por arrendamiento de oficina para proteccion civil mes de marzo</t>
  </si>
  <si>
    <t>Pago de fact. 23252870 Delsur NC 502407502  Calle flor de fuego mes de marzo</t>
  </si>
  <si>
    <t>Pago de fact. 23280145 Delsur NC 506692102 calle flor de fuego altavista mes de marzo</t>
  </si>
  <si>
    <t>Pago de fact. 23280155 Del sur NC 506692201 Oficina distrito altavista mes de marzo</t>
  </si>
  <si>
    <t>Pago de fact. 23280179 Delsur NC 516948601  Calle flor de fuego mes de marzo</t>
  </si>
  <si>
    <t>Pago de fact. 0485, 0486, Federico E Rivera compra de material electrico para la unidad</t>
  </si>
  <si>
    <t>06/04/22</t>
  </si>
  <si>
    <t>Pago de ayuda a Jose Aristides Quijano por la muerte de su madre</t>
  </si>
  <si>
    <t>Pago de ayuda a Cesar Antonio Castillo por la muerte de su padre</t>
  </si>
  <si>
    <t>Pago de ayuda a Luis Alonso Barrera por la muerte de su madre</t>
  </si>
  <si>
    <t>Pago a Eldifonso Escalante Vasquez por compra de 13 docenas de escobas</t>
  </si>
  <si>
    <t>Pago a Ravin Sosa por gastos de representacion del mes de abril</t>
  </si>
  <si>
    <t>04/04/22</t>
  </si>
  <si>
    <t>07/04/22</t>
  </si>
  <si>
    <t>Pago de planilla de afp crecer de los empleados ley cam y contrato del mes de marzo</t>
  </si>
  <si>
    <t>Pago de fact. 3305, Wilfredo Ernesto Solano por compra de 56 garrafones de agua</t>
  </si>
  <si>
    <t>Pago de fact. 0201, Luis Alfredo Nuñez compra de material para cerrar calle para peatones</t>
  </si>
  <si>
    <t>Pago de pasajes a Juan Raul Henriquez mes de marzo</t>
  </si>
  <si>
    <t>Pago de pasajes a Jose Guillermo Martinez mes de marzo</t>
  </si>
  <si>
    <t>Pago a Oscar Mauricio Arevalo mes de marzo pasajes</t>
  </si>
  <si>
    <t>Pago de pasajes a Maria Elba Romero mes de marzo</t>
  </si>
  <si>
    <t>Pago de pasajes a Jose Esmerino Anzora mes de marzo</t>
  </si>
  <si>
    <t>Pago de pasajes a Ivan Rigoberto Diaz mes de marzo</t>
  </si>
  <si>
    <t>Pago de fact. 13502 B&amp;D Servicios tecnico por consumo de alumbrado publico mes de marzo</t>
  </si>
  <si>
    <t>Pago de fact. 151293899 claro tel. 2325 8200 mes de febrero</t>
  </si>
  <si>
    <t>Pago de fact. 151413480 Claro tel. ID12-45001, mes de febrero</t>
  </si>
  <si>
    <t>Pago de fact. 151293900 Claro tel. 2322-1801, mes de febrero</t>
  </si>
  <si>
    <t>Pago de fact. 151413479 Claro tel. ID10-80008, mes de febrero</t>
  </si>
  <si>
    <t>08/04/22</t>
  </si>
  <si>
    <t>Pago de fact. 0270 Alvaro Ernesto Urrutia compra de 16 garrafones de agua</t>
  </si>
  <si>
    <t>Pago de fact. 0271 Alvaro Ernesto Urrutia compra de 12 garrafones de agua</t>
  </si>
  <si>
    <t>Pago de fact. 0272 Alvaro Ernesto Urrutia compra de 18 garrafones de agua</t>
  </si>
  <si>
    <t>19/04/22</t>
  </si>
  <si>
    <t>Pago de planilla de horas extras del personal Ley Cam y contrato del mes de marzo</t>
  </si>
  <si>
    <t>Pago de planilla de salario del perssonal ley cam del mes de abril</t>
  </si>
  <si>
    <t>Pago de planila de honoraios del personal pensionado mes de abril</t>
  </si>
  <si>
    <t>Pago de planilla de salario del personal por contrato del mes de abril</t>
  </si>
  <si>
    <t>Pago de fact. 1926 Rent a Car,s.a por 978.97 toneladas recolectadas en el mes de febrero</t>
  </si>
  <si>
    <t>20/04/22</t>
  </si>
  <si>
    <t>25/04/22</t>
  </si>
  <si>
    <t>Pago a Pablo Ismael Mejia por pasajes del mes de marzo</t>
  </si>
  <si>
    <t>Pago de fact. 1965572 Cta 01767334 Anda rastro municipal mes de abril</t>
  </si>
  <si>
    <t>Pago de fact. 1965598 cta 01767396 Anda 1ra xcalle pte oficinas mes de abril</t>
  </si>
  <si>
    <t>Pago de fact. 1965599 Cta 01767407 Anda  2da av. Sur y 1ra calle pte mes de abril</t>
  </si>
  <si>
    <t>Pago de fact. 1965579 Anda cta 04785297 4ta calle pte y 2da av. Nte mes de abril</t>
  </si>
  <si>
    <t>Pago de fact. 1965584 Cta 01767671 Anda mercado municipal mes de abril</t>
  </si>
  <si>
    <t>Pago de fact. 1965577 Anda Cta 04785266 5ta av. Sur y calle el golgota mes de abril</t>
  </si>
  <si>
    <t xml:space="preserve">Pago de fact. 1965601 CTA 04785301 Anda Parque Municipal mes de abril </t>
  </si>
  <si>
    <t>Pago de fact. 1965600 Cta 05070031  Anda calle nicolas aguilar y 2da av. Sur mes de abril</t>
  </si>
  <si>
    <t>Pago de fact. 1965580 Anda Cta 07053752 6 av.nte y 2da calle pte mes de abril</t>
  </si>
  <si>
    <t>Pago d efact. 1965578 Cta 09043997 Anda polideportivo mes de abril</t>
  </si>
  <si>
    <t>Pago de fact. 1965587 Cta 09103355  Anda final calle al cementerio mes de abril</t>
  </si>
  <si>
    <t>Pago de fact. 2018683 Anda Cta 07947107 casa de la juventud mes de abril</t>
  </si>
  <si>
    <t>Pago de fact. 2018635 Anda Cta 06050212 Avenida mistancingo distrito italia mes de abril</t>
  </si>
  <si>
    <t>Pago de fact. 2018634 Anda Cta 06896002 mercado distrito italia mes de abril</t>
  </si>
  <si>
    <t>Pago de pasajes a Juan Carlos Lovato mes de febrero</t>
  </si>
  <si>
    <t>Pago de pasajes a Juan Carlos Lovato mes de marzo</t>
  </si>
  <si>
    <t>Pago de fact. 1965597 Anda Cta 01767156 1ra calle pte tonacatepeque mes de abril</t>
  </si>
  <si>
    <t>Pago de fact. 2018641 Anda Cta 06956532 parque los niños distrito italia mes de abril</t>
  </si>
  <si>
    <t>Pago de fact. 3004 Telesis por servicio alquiler de 45 radios portatiles mes de marzo</t>
  </si>
  <si>
    <t>Pago a Carlos Alexander Quiñones por jefe interino de UACI mes de abril</t>
  </si>
  <si>
    <t>26/04/22</t>
  </si>
  <si>
    <t>Pago de fact. 0104 Redelsa,s.a por compra de material e insumo de oficina para altavista</t>
  </si>
  <si>
    <t>Pago de fact. 0106 Redelsa,s.a por compra de material e insumo de oficina para altavista</t>
  </si>
  <si>
    <t>Pago de fact. 0105 Redelsa,s.a por compra de material e insumo de oficina para altavista</t>
  </si>
  <si>
    <t>Pago de fact. 0012 Edwin Alfredo Guevara por servicio de transporte mes de febrero</t>
  </si>
  <si>
    <t>Pago de complemento de planilla de contrato por personal nuevo contratado mes de abril</t>
  </si>
  <si>
    <t>27/04/22</t>
  </si>
  <si>
    <t>Pago de fact. 128198906, Caess NIC 20297818 alumbrado publico mes de abril</t>
  </si>
  <si>
    <t>Pago de fact. 128198905, Caess NIC 20297818 energi ames de abril</t>
  </si>
  <si>
    <t>Pago de fact. 23698370 Delsur NC 506692102 energia mes de abril</t>
  </si>
  <si>
    <t>Pago de fact. 23672525 Delsur NC 502407502 energia mes de abril</t>
  </si>
  <si>
    <t>Pago de fact. 23698391 Delsur NC 506692201 energia mes de abril</t>
  </si>
  <si>
    <t>Pago a Claudia Beatriz Martinez compra de refrigerios  como donacion a escuela</t>
  </si>
  <si>
    <t>Pago a Edgar Isai Cabrera por pestar los servicios profesionales en UACI mes de abril</t>
  </si>
  <si>
    <t>Pago de fact. 0273 Alvaro Ernesto Urrutia compra de 16 garrafones de agua</t>
  </si>
  <si>
    <t>Pago de fact. 0274 Alvaro Ernesto Urrutia compra de 15 garrafones de agua</t>
  </si>
  <si>
    <t>Pago de fact. 0275 Alvaro Ernesto Urrutia compra de 13 garrafones de agua</t>
  </si>
  <si>
    <t>Pago de fact. 0276 Alvaro Ernesto Urrutia compra de 10 garrafones de agua</t>
  </si>
  <si>
    <t>Pago de fact. 0277 Alvaro Ernesto Urrutia compra de 9 garrafones de agua</t>
  </si>
  <si>
    <t>Pago de fact. 0084 Gabriel Angel Zavala compra de 39 garrafones de agua</t>
  </si>
  <si>
    <t>Pago de fact. 0083 Gabriel Angel Zavala compra de 38 garrafones de agua</t>
  </si>
  <si>
    <t>28/04/22</t>
  </si>
  <si>
    <t>Pago de fact. 0106, Sanmur,S.A por compra de licencia</t>
  </si>
  <si>
    <t>Pago de fact. 0245 Luis Alfedo Nuñez compra de material para cierre de calles y avenidas</t>
  </si>
  <si>
    <t xml:space="preserve">Pago de fact. 3398, editora el mundo por publiccion de licitacion </t>
  </si>
  <si>
    <t>02/05/22</t>
  </si>
  <si>
    <t>Pago Alirio Ravin Sosa por gastos de representacion mes de mayo</t>
  </si>
  <si>
    <t>Pago de fact. 1962699 Anda Cta 08998427, cementerio viejo mes de abril</t>
  </si>
  <si>
    <t>Pago de fact. 1962700 Anda Cta 08998435, cementerio nuevo mes de abril</t>
  </si>
  <si>
    <t>Pago de pasajes a EVELIN Xiomara Reyes mes de marzo</t>
  </si>
  <si>
    <t>Pago de pasajes a Francisco Campos mes de marzo</t>
  </si>
  <si>
    <t>Pago de pasajes a Jose Alexander Lopez mes de marzo</t>
  </si>
  <si>
    <t>Pago de pasajes a Reyna Isabel Navarro ms de amrzo</t>
  </si>
  <si>
    <t>Pago de pasajes a Jose Francisco Martines mes de marzo</t>
  </si>
  <si>
    <t>Pago de pasajes a Rosa Melida Martines mes de marzo</t>
  </si>
  <si>
    <t>03/05/22</t>
  </si>
  <si>
    <t>Pago de fact. 0050 Rene Ramirez de la O compra de 24 camisas polos para el comité local del municipio unid.de la niñez</t>
  </si>
  <si>
    <t>Reintegro del fondo circulante de Beatriz Duran</t>
  </si>
  <si>
    <t>05/05/22</t>
  </si>
  <si>
    <t>Pago de fact. 3443, por compra de garrafones de agua</t>
  </si>
  <si>
    <t>Pago a Jose Francisco Martinez enconcepto de pasajhes del mes de abril</t>
  </si>
  <si>
    <t>Pago a Reyna Isabel Navarro pasajes del mes de abril</t>
  </si>
  <si>
    <t>Pago a Francisco Campos Elias pasajes del mes de abril</t>
  </si>
  <si>
    <t>Pago de pasajes a Ewvelin Xiomara Reyes del mes de abril</t>
  </si>
  <si>
    <t>Pago a Jose Alexander Lopez pasajes del ms de abril</t>
  </si>
  <si>
    <t>Pago a Rosa Melida Martinez pasajes del mes de abril</t>
  </si>
  <si>
    <t>Pago a Oscar Mauricio Arevalo pasajes del mes de abril</t>
  </si>
  <si>
    <t>Pago a Jose Guillermo Marinez pasajes del mes de abril</t>
  </si>
  <si>
    <t>Pago de fact. 0152, Blanca Elizabetyh Molina compra de insumos de limpieza y varios para oficina central</t>
  </si>
  <si>
    <t>Pago de fact. 0153, Blanca Elizabetyh Molina compra de insumos de limpieza y varios para oficina central</t>
  </si>
  <si>
    <t>Pago de fact. 3222 Telesis,S,A servicio de 45 redios portatiles mes de abril</t>
  </si>
  <si>
    <t>Pago de fact. 1475527, Anda cta 09103405, complejo altavista mes de marzo</t>
  </si>
  <si>
    <t>Pago de fact. 1432201 Anda cta 07408793 parque recreativo cimas de san bartolo mes de marzo</t>
  </si>
  <si>
    <t>Pago de pasajes a ajuAN Raul Henriquez mes de abril</t>
  </si>
  <si>
    <t>09/05/22</t>
  </si>
  <si>
    <t>Pago de planilla de horas extras del persona ley cam y contrato del mes de abril</t>
  </si>
  <si>
    <t>11/05/22</t>
  </si>
  <si>
    <t>Pago de fact. 0278, Alvaro Ernesto Urrutia Romero compra de 10 garrafones de agua</t>
  </si>
  <si>
    <t>Pago de fact. 0279, Alvaro Ernesto Urrutia Romero compra de 11 garrafones de agua</t>
  </si>
  <si>
    <t>Pago de fact. 0281, Alvaro Ernesto Urrutia Romero compra de 8 garrafones de agua</t>
  </si>
  <si>
    <t>Pago de fact. 0282, Alvaro Ernesto Urrutia Romero compra de 12 garrafones de agua</t>
  </si>
  <si>
    <t>Pago de fact. 0283, Alvaro Ernesto Urrutia Romero compra de 8 garrafones de agua</t>
  </si>
  <si>
    <t>Pago de fact. 0284, Alvaro Ernesto Urrutia Romero compra de 8 garrafones de agua</t>
  </si>
  <si>
    <t>Pago de pasajes a aPablo Ismael Mejia mes de abril</t>
  </si>
  <si>
    <t>Pago de fact. 15040 B&amp;D Servicios Tecnicos mes de abril alumbrado publico</t>
  </si>
  <si>
    <t>Pago de fact., 3728, Editora el mundo publicacion de licitacion</t>
  </si>
  <si>
    <t>13/05/22</t>
  </si>
  <si>
    <t>Pago de fact. 0151888536 Claro tel. 2325-8200, mes de marzo</t>
  </si>
  <si>
    <t>Pago de fact. 0151888537 Claro tel. 23221801 mes de marzo</t>
  </si>
  <si>
    <t>Pago de fact. 0152010548 claro tel. ID12-45001 mes de marzo</t>
  </si>
  <si>
    <t>Pago de fact. 0152010547 Claro tel. ID10-80008 mes de marzo</t>
  </si>
  <si>
    <t>Reintegro del fondo circulante de Martha Alicia Henriquez del 19/04 al 09/05/22</t>
  </si>
  <si>
    <t>Pago a Francia Elizabeth Quijano por arrendamientode oficina de proteccion civil mes de abril</t>
  </si>
  <si>
    <t>pago d efact. 1936, D&amp;G Renta a car por servicio de transporte de recoleccion dedesechos solidos mes de marzo</t>
  </si>
  <si>
    <t>Pago de fact. 0171, Francisco Javier Lopez compra de sellos para diferentes unidades</t>
  </si>
  <si>
    <t>16/05/22</t>
  </si>
  <si>
    <t>Pago de horas extras del personal de desechos solidos ley cam y contrato mes de abril</t>
  </si>
  <si>
    <t>Pago de horas extras de luis adolfo aguilar  y evelyn garcia mes de abril</t>
  </si>
  <si>
    <t>18/05/22</t>
  </si>
  <si>
    <t>Pago de planilla de salario del personal por contrato del mes de mayo</t>
  </si>
  <si>
    <t>Pago de planilla de personal pensionado del mes de mayo</t>
  </si>
  <si>
    <t>Pago de planilla de salario del personal ley cam del mes de mayo</t>
  </si>
  <si>
    <t>20/05/22</t>
  </si>
  <si>
    <t>Pago de fact. 2238062 Anda cta 09103405, complejo altavista mes de Abril</t>
  </si>
  <si>
    <t>Pago de fact. 2377575 Anda cta 07408793 parque recreativo cimas de san bartolo mes de abril</t>
  </si>
  <si>
    <t>Pago de fact. 2891374 Anda Cta 01767156 1ra calle pte tonacatepeque mes de mayo</t>
  </si>
  <si>
    <t>Pago de fact. 2874000 Anda Cta 06050212 Avenida mistancingo distrito italia mes de mayo</t>
  </si>
  <si>
    <t>Pago de fact. 2873999 Anda Cta 06896002 mercado distrito italia mes de mayo</t>
  </si>
  <si>
    <t>Pago de fact. 2874006 Anda Cta 06956532 parque los niños distrito italia mes de mayo</t>
  </si>
  <si>
    <t>Pago de fact. 2891375 cta 01767396 Anda 1ra xcalle pte oficinas mes de mayo</t>
  </si>
  <si>
    <t>Pago de fact. 2891376 Cta 01767407 Anda  2da av. Sur y 1ra calle pte mes de mayo</t>
  </si>
  <si>
    <t xml:space="preserve">Pago de fact. 2891378 CTA 04785301 Anda Parque Municipal mes de mayo </t>
  </si>
  <si>
    <t>Pago de fact. 2891377 Cta 05070031  Anda calle nicolas aguilar y 2da av. Sur mes de mayo</t>
  </si>
  <si>
    <t>Pago d efact. 2891355 Cta 09043997 Anda polideportivo mes de mayo</t>
  </si>
  <si>
    <t>Pago de fact. 2891364 Cta 09103355  Anda final calle al cementerio mes de mayo</t>
  </si>
  <si>
    <t>Pago de fact. 2891349 Cta 01767334 Anda rastro municipal mes de mayo</t>
  </si>
  <si>
    <t>Pago de fact. 2891361 Cta 01767671 Anda mercado municipal mes de mayo</t>
  </si>
  <si>
    <t>Pago de fact. 2891354 Anda Cta 04785266 5ta av. Sur y calle el golgota mes de mayo</t>
  </si>
  <si>
    <t>Pago de fact. 2891356 Anda cta 04785297 4ta calle pte y 2da av. Nte mes de mayo</t>
  </si>
  <si>
    <t>Pago de fact. 2874008 Anda Cta 07947107 casa de la juventud mes de mayo</t>
  </si>
  <si>
    <t>Pago de fact. 2891357 Anda Cta 07053752 6 av.nte y 2da calle pte mes de mayo</t>
  </si>
  <si>
    <t>23/05/22</t>
  </si>
  <si>
    <t>Pago de fact. 55522 Centro Nacional de Registro convenio catastro mes de mayo</t>
  </si>
  <si>
    <t>Pago de fact. 0286 Alvaro Ernesto Urrutia compra de 8 garrafones de agua</t>
  </si>
  <si>
    <t>Pago de fact. 0287 Alvaro Ernesto Urrutia compra de 11 garrafones de agua</t>
  </si>
  <si>
    <t>Pago de fact. 0288 Alvaro Ernesto Urrutia compra de 11 garrafones de agua</t>
  </si>
  <si>
    <t>Pago de fact. 0285 Alvaro Ernesto Urrutia compra de 8 garrafones de agua</t>
  </si>
  <si>
    <t>Pago a Jose Esmerino Anzora pasajes del mes de abril</t>
  </si>
  <si>
    <t>23/5/22</t>
  </si>
  <si>
    <t>Pago de pasajes a Maria Elba Romeo del mes de abril</t>
  </si>
  <si>
    <t>Pago de fact. 24095572 Del sur NC 502407502 alumbrado publico del mes de mayo</t>
  </si>
  <si>
    <t>Pago de fact. 24117512 NC 506692201 Delsur energia del mes de mayo</t>
  </si>
  <si>
    <t>Pago de fact. 24117553 NC 506692102 Delsur energia del mes de mayo</t>
  </si>
  <si>
    <t>Pago a Alex Esteban Granados por proveer alimentacion a soldados y PNC del 26/04 al 25/05/22</t>
  </si>
  <si>
    <t>24/05/22</t>
  </si>
  <si>
    <t>Pago a Carlos Alexander Quiñones por prestar los servicios de asesoria y interinato de uaci mes de mayo</t>
  </si>
  <si>
    <t>Pago de planilla de afp confia de lo patronal de los empleados ley cam y contrato del mes de abril</t>
  </si>
  <si>
    <t>Pago de planilla de afp crecer de lo patronal de los empleados ley cam y contrato del mes de abril</t>
  </si>
  <si>
    <t>Pago de planilla de lo patronal del IPSFA mes de abril</t>
  </si>
  <si>
    <t>Pago de fact. 3924, editora el mundo por publicacion de licitcion de vehiculos</t>
  </si>
  <si>
    <t>Pago de fact. 128762837 Caess, NIC 20297872 energia del mes de mayo</t>
  </si>
  <si>
    <t>Pago de fact. 128762838, Caess NIC 20297818, alumbrado publico del mes de mayo</t>
  </si>
  <si>
    <t>Pago de fact. 0807, Rz,S.A compra de insumos de oficina</t>
  </si>
  <si>
    <t>Pago de fact. 0806, Rz,S.A compra de insumos de oficina</t>
  </si>
  <si>
    <t>Pago de fact. 0803, Rz,S.A compra de insumos de oficina</t>
  </si>
  <si>
    <t>Pago de fact. 0805, Rz,S.A compra de insumos de oficina</t>
  </si>
  <si>
    <t>Pago de fact. 0826, Rz,S.A compra de insumos de oficina</t>
  </si>
  <si>
    <t>Pago d efact. 0013, Edwin Alfredo Guevara por recoleccion de desechos mes de marzo</t>
  </si>
  <si>
    <t>Pago de fact. 26788, dataprint compra de 50 tintas para informatica</t>
  </si>
  <si>
    <t>Pago de fact. 26789, dataprint compra de 270 tintas para informatica</t>
  </si>
  <si>
    <t>Pago de fact. 26790, dataprint compra de 30 tintas para informatica</t>
  </si>
  <si>
    <t>Pago de fact. 26791, dataprint compra dematerial electrico para informatica</t>
  </si>
  <si>
    <t>Pago a Etesal por devolucion de cobro en exceso de enero, febrero, marzo</t>
  </si>
  <si>
    <t>Pago a Juan Carlos Lovato pasajes del mes de abril</t>
  </si>
  <si>
    <t>30/05/22</t>
  </si>
  <si>
    <t>Ayuda a Ruth Elizabeth Ruano por la muerte de su padre</t>
  </si>
  <si>
    <t>Pago a aEdgar Isai Caberara Parada por prestar servicios profesionales cmo asistente adminstrativo</t>
  </si>
  <si>
    <t>31/05/22</t>
  </si>
  <si>
    <t>Pago d efact. 1968, D&amp;G Renta a car servicio d etransporte del mes de abril</t>
  </si>
  <si>
    <t>Pago de fact. 34821, Telesis por 45 radios portatile mes de mayo</t>
  </si>
  <si>
    <t>Pago de fact. 0836, Arsegui de el salvador por recarga de extintores 53 y cambio de piezas y una prueba</t>
  </si>
  <si>
    <t>Pago de fact. 0842, ARSEGUI DE EL SALVADOR por compra de repuestos para extintores</t>
  </si>
  <si>
    <t>Pago de fact. 80739, CNR por convenio de catastro mes de mayo</t>
  </si>
  <si>
    <t>Pago de planilla del seguro social de los empleados ley cam y contrato del ems de abril</t>
  </si>
  <si>
    <t>Pago de planilla del seguro social de los empleados ley cam y contrato del mes de abril</t>
  </si>
  <si>
    <t>02/06/22</t>
  </si>
  <si>
    <t>Pago d efact. 152484317 Claro TEL. 2325-8200, mes de abril</t>
  </si>
  <si>
    <t>Pago d efact. 152608346 Claro tel. ID10-80008 mes de abril</t>
  </si>
  <si>
    <t>Pago d efact. 152608347 Claro tel. ID12-45001 mes de abril</t>
  </si>
  <si>
    <t>Pago d efact. 152484318 Claro tel. 2322-1801 mes de abril</t>
  </si>
  <si>
    <t>Pago de fact. 0040, Wilfredo Ernesto Solano compra de 53 garrafones de agua</t>
  </si>
  <si>
    <t>Pago de fact. 0358, Maria Irma Gonzalez compra de beneno para cementerios</t>
  </si>
  <si>
    <t>Pago de pasajes a Ivan Rigoberto Diaz mes de abril</t>
  </si>
  <si>
    <t>Pago de pasajes a Oscar Mauricio Arevalo del mes de mayo</t>
  </si>
  <si>
    <t>Pago de pasajes a Jose Guillermo Martinez mes de mayo</t>
  </si>
  <si>
    <t>Pago de pasajes Juan Raul Henriquez mes de mayo</t>
  </si>
  <si>
    <t>Pago de fact. 0080, Gabriel Angel Zavala compra de 24 garrafones de agua</t>
  </si>
  <si>
    <t>Pago de fact. 0082, Gabriel Angel Zavala compra de 39 garrafones de agua</t>
  </si>
  <si>
    <t>03/06/22</t>
  </si>
  <si>
    <t>Pago de fact. 0134, Tech Inc. Mantenimiento de 26 aires acondicionados</t>
  </si>
  <si>
    <t>Pago a Alirio Ravin Sosa gastos de representacion del mes de junio</t>
  </si>
  <si>
    <t>07/06/22</t>
  </si>
  <si>
    <t>Pago de fact. 0137, Tech Inc. S.A por mantenimiento de aire acondicionado de complejo deportvo</t>
  </si>
  <si>
    <t>Pago de planilla de prestaciones sociales de los empleados ley cam y contrato del mes de junio</t>
  </si>
  <si>
    <t>08/06/22</t>
  </si>
  <si>
    <t>Pago de fact. 0290, Alvaro Ernesto Urrutia cmpra de 9 garrafones de agua</t>
  </si>
  <si>
    <t>Pago de fact. 0291, Alvaro Ernesto Urrutia cmpra de 6 garrafones de agua</t>
  </si>
  <si>
    <t>Pago de fact. 0292, Alvaro Ernesto Urrutia cmpra de 14 garrafones de agua</t>
  </si>
  <si>
    <t>Pago de fact. 0293, Alvaro Ernesto Urrutia cmpra de 8 garrafones de agua</t>
  </si>
  <si>
    <t>Pago de fact. 0294, Alvaro Ernesto Urrutia cmpra de 11 garrafones de agua</t>
  </si>
  <si>
    <t>Pago de fact. 0295, Alvaro Ernesto Urrutia cmpra de 9 garrafones de agua</t>
  </si>
  <si>
    <t>Pago de fact. 0296, Alvaro Ernesto Urrutia cmpra de 12 garrafones de agua</t>
  </si>
  <si>
    <t>Pago de fact. 0297, Alvaro Ernesto Urrutia cmpra de 7 garrafones de agua</t>
  </si>
  <si>
    <t>09/06/22</t>
  </si>
  <si>
    <t>Pago de planilla de horas extras del personal ley cam y contrato del mes de mayo</t>
  </si>
  <si>
    <t>Pago d efact. 16619, B&amp;D Servicios Tecnicos por alumbrado publico del mes de mayo</t>
  </si>
  <si>
    <t>Pago a Maria Elba Romero pasajes del mes de mayo</t>
  </si>
  <si>
    <t>Pago a Jose Esmerino Anzora pasajes del mes de mayo</t>
  </si>
  <si>
    <t>10/06/22</t>
  </si>
  <si>
    <t>Pago de complemento de horas extras de Maria consuelo henriquez de mayo</t>
  </si>
  <si>
    <t>13/06/22</t>
  </si>
  <si>
    <t>Ayuda a Ramon Amilcar Flores por la muerte de su madre</t>
  </si>
  <si>
    <t>14/06/22</t>
  </si>
  <si>
    <t>Reintegro del fondo circulante de Martha Alicia Henriquez del 19/05 al 07/06/22</t>
  </si>
  <si>
    <t>20/06/22</t>
  </si>
  <si>
    <t>Pago de planilla de salario del personal ley cam del mes de junio</t>
  </si>
  <si>
    <t>Pago de planilla de salario del personal por contrato del mes de junio</t>
  </si>
  <si>
    <t>Pago de planilla de honorarios del personal pensionado mes de  junio</t>
  </si>
  <si>
    <t>Pago de complemento de salario de Reina Isabel Torres del mes de junio</t>
  </si>
  <si>
    <t>21/06/22</t>
  </si>
  <si>
    <t>Pago de fact. 34891,  Telesis por prestar los servicios de 45 radios mes de junio</t>
  </si>
  <si>
    <t>Pago de pasajes a Francisco Campos pasajes del mes de mayo</t>
  </si>
  <si>
    <t>Pago de pasajes a Rosa Melida Martinez mes de mayo</t>
  </si>
  <si>
    <t>Pago de pasajes a Jose Alexander Lopez  del mes de mayo</t>
  </si>
  <si>
    <t>Pago de pasajes a Reyna Isabel Navarro mes de mayo</t>
  </si>
  <si>
    <t>Pago de pasajes a Evelin Xiomara Reyes mes de mayo</t>
  </si>
  <si>
    <t>Pago de pasajes a Jose Francisco Martinez mes de mayo</t>
  </si>
  <si>
    <t>Pago de planilla de afp crecer de los empleados ley cam y contrato del mes de mayo</t>
  </si>
  <si>
    <t>22/06/22</t>
  </si>
  <si>
    <t>Pago de planilla de afp confia de los empleados ley cam y contrato del mes de mayo</t>
  </si>
  <si>
    <t>Pago de planilla del seguro social de los empleados ley cam y contrato del mes de mayo</t>
  </si>
  <si>
    <t>Pago de fact. 15144, andremar,s.a compra de regalos para el dia de las madres</t>
  </si>
  <si>
    <t>Pago de fact. 15145, andremar,s.a compra de regalos para el dia de las madres</t>
  </si>
  <si>
    <t>Pago de fact. 15143, andremar,s.a compra de regalos para el dia de las madres</t>
  </si>
  <si>
    <t>Pago de fact. 15142, andremar,s.a compra de regalos para el dia de las madres</t>
  </si>
  <si>
    <t>Pago de fact. 15146, andremar,s.a compra de regalos para el dia de las madres</t>
  </si>
  <si>
    <t>Pago d efact. 3333878 Anda Cta 09103405, Complejo altavista mes de mayo</t>
  </si>
  <si>
    <t>Pago d efact. 3357538 Anda Cta 07408793 parque cimas de san bartolo mes de mayo</t>
  </si>
  <si>
    <t>Pago de fact. 129224697, Caess,  nc 20297818, alumbrado publico del mes de junio</t>
  </si>
  <si>
    <t>Pago d efact. 129224696, Caess NIC 20297818,  energia electrica del mesd e junio</t>
  </si>
  <si>
    <t>Pago de fact. 0451, Alvaro Ernesto Urrutia compra de 9 garrafones de agua</t>
  </si>
  <si>
    <t>Pago de fact. 0300, Alvaro Ernesto Urrutia compra de 9 garrafones de agua</t>
  </si>
  <si>
    <t>Pago de fact. 0299 Alvaro Ernesto Urrutia compra de 12 garrafones de agua</t>
  </si>
  <si>
    <t>Pago de fact. 0452 Alvaro Ernesto Urrutia compra de 14 garrafones de agua</t>
  </si>
  <si>
    <t>24/06/22</t>
  </si>
  <si>
    <t>Pago de complemento de planilla de prestacion social a Ramon Antonio Flores</t>
  </si>
  <si>
    <t>Pago de fact. 24276493, Delsur NC 516948601, Altavista mes de mayo</t>
  </si>
  <si>
    <t>Pago de fact. 24605884, Delsur NC 516948601, Altavista mes de junio</t>
  </si>
  <si>
    <t>Pago de fact. 24543195, Delsur NC 506692201, altavista  mes de junio</t>
  </si>
  <si>
    <t>Pago de fact. 24543187, Del sur NC 506692102, altavista mes de junio</t>
  </si>
  <si>
    <t>Pago d efact. 24521491, NC 502407502, Delsur alumbrado del mes de junio</t>
  </si>
  <si>
    <t>Pago de fact. 24311993, del sur por comision de emision 2,968, recibos emitdos en el mes de mayo</t>
  </si>
  <si>
    <t>Pago a Carlos Alexander Quiñoez por prestar los servicios como asesor durante el mes de junio</t>
  </si>
  <si>
    <t>Pagoa  Juan Carlso Lovato pasajes del mes de mayo</t>
  </si>
  <si>
    <t>Pago de pasajes a Pablo Ismael Mejia mes de mayo</t>
  </si>
  <si>
    <t>Pago de fact. 3743267, Anda CTA 08998435, cementerio nuevo mes de junio</t>
  </si>
  <si>
    <t>Pago de fact. 3743266 Anda CTA 08998427 cementerio viejo mes de junio</t>
  </si>
  <si>
    <t>28/06/22</t>
  </si>
  <si>
    <t>Pago a Edgar Isai Cabrera por pestar los servicios profesionales en UACI mes de junio</t>
  </si>
  <si>
    <t>Reintegro de fondo cicirculante de Martha Alicia Henriquez, del 9/ al 24 de junio</t>
  </si>
  <si>
    <t>29/06/22</t>
  </si>
  <si>
    <t>Pago de fact. 0298, Alvaro Ernesto Urrutia compra de 11 garrafones de agua</t>
  </si>
  <si>
    <t>Pago de fact. 0453 Alvaro Ernesto Urrutia compra de 9 garrafones de agua</t>
  </si>
  <si>
    <t>Pago de fact. 0454 Alvaro Ernesto Urrutia compra de 12 garrafones de agua</t>
  </si>
  <si>
    <t>Pago de fact. 0455 Alvaro Ernesto Urrutia compra de 9 garrafones de agua</t>
  </si>
  <si>
    <t>Pago de fact. 0321, CR COPIADORAS,sa por arrendamiento de 7 impresoras mes de febrero</t>
  </si>
  <si>
    <t>Pago de fact. 0350, CR COPIADORAS,sa por arrendamiento de 7 impresoras mes de marzo</t>
  </si>
  <si>
    <t>Pago de fact. 0397, CR COPIADORAS,sa por arrendamiento de 7 impresoras mes de abril</t>
  </si>
  <si>
    <t>Pago de fact. 0153207947, Claro ID 12-45001, Mes de mayo</t>
  </si>
  <si>
    <t>Pago de fact. 0153207946 Claro ID 10-80008, Mes de mayo</t>
  </si>
  <si>
    <t>Pago de fact. 0153081502 Claro 2325-8200, Mes de mayo</t>
  </si>
  <si>
    <t>Pago de fact. 015308153 Claro 2322-1801, Mes de mayo</t>
  </si>
  <si>
    <t>Pago de fact. 01840 Mides por 720.55 toneladas depositadas del 16 al 31 de marzo</t>
  </si>
  <si>
    <t>Pago de fact. 01824, Mides por 689.97 toneladas depositadas del 01 al 15 de marzo</t>
  </si>
  <si>
    <t>Pago de fact. 01915 Mides por 686.98 toneladas depositadas del 01 al 15 de  abril</t>
  </si>
  <si>
    <t>Pago de fact. 01971 Mides por 737.27 toneladas depositadas del 16 al 30 de  abril</t>
  </si>
  <si>
    <t>Pago de fact. 0014, Edwin Alfredo Guevara por 14 viajes de recoleccion y transporte de desechos solidos mes de abril</t>
  </si>
  <si>
    <t>Pago de fact. 0026, D&amp;G Renta a Cart ,s.a por recoleccion de desechos solidos mes de mayo</t>
  </si>
  <si>
    <t>Pago de fact. 0160, Wilfredo Ernesto Solano por 49 garrafones de agua</t>
  </si>
  <si>
    <t>Pago a Maria Angela Polanco por alquiler de casa para oficnas de arte y cultur ay la mujer del 24 de mayo al 23 de junio</t>
  </si>
  <si>
    <t>Pago a Maria Angela Polanco por alquiler de casa para oficnas de arte y cultur ay la mujer del 24 de abril al 23 de mayo</t>
  </si>
  <si>
    <t>Pago de fact. 129165368, Caess NIC 2164440, energia mes de junio maria angelica polanco</t>
  </si>
  <si>
    <t>Pago de fact. 19955, ministerio de gobernancion publicacion de etiro voluntario para empledos de la alcaldia</t>
  </si>
  <si>
    <t>Pago de fact. 4486, Editora el mundo publicacion de compra de vehiculos livianos</t>
  </si>
  <si>
    <t>Pago de fact. 2887094, Cta 01765037, eva angelica polanco  anda me de mayo</t>
  </si>
  <si>
    <t>30/06/22</t>
  </si>
  <si>
    <t>Pago de fact. 126317952 Caess comision de emision de recibos mes de enero</t>
  </si>
  <si>
    <t>Pago de fact. 126317946 Caess comision de emision de recibos mes de enero</t>
  </si>
  <si>
    <t>Pago de fact. 127028673 Caess comision de emision de recibos mes de febrero</t>
  </si>
  <si>
    <t>Pago de fact. 127114567 Caess comision de emision de recibos mes de febrero</t>
  </si>
  <si>
    <t>Pago a Diego Alejandro Zelaya por compra de refrigerios</t>
  </si>
  <si>
    <t>Pago de fact. 3746143 Cta 01767334 Anda rastro municipal mes de junio</t>
  </si>
  <si>
    <t>Pago de fact. 3746169 cta 01767396 Anda 1ra xcalle pte oficinas mes de junio</t>
  </si>
  <si>
    <t>Pago de fact. 3746170 Cta 01767407 Anda  2da av. Sur y 1ra calle pte mes de junio</t>
  </si>
  <si>
    <t>Pago de fact. 3746150 Anda cta 04785297 4ta calle pte y 2da av. Nte mes de junio</t>
  </si>
  <si>
    <t>Pago de fact. 3746155 Cta 01767671 Anda mercado municipal mes de junio</t>
  </si>
  <si>
    <t>Pago de fact. 3746148 Anda Cta 04785266 5ta av. Sur y calle el golgota mes de junio</t>
  </si>
  <si>
    <t>Pago de fact. 3666496 Anda Cta 07947107 casa de la juventud mes de junio</t>
  </si>
  <si>
    <t xml:space="preserve">Pago de fact. 3746172 CTA 04785301 Anda Parque Municipal mes de junio </t>
  </si>
  <si>
    <t>Pago de fact. 3746171 Cta 05070031  Anda calle nicolas aguilar y 2da av. Sur mes de junio</t>
  </si>
  <si>
    <t>Pago de fact. 3746151 Anda Cta 07053752 6 av.nte y 2da calle pte mes de junio</t>
  </si>
  <si>
    <t>Pago d efact. 3746149 Cta 09043997 Anda polideportivo mes de junio</t>
  </si>
  <si>
    <t>Pago de fact. 3746158 Cta 09103355  Anda final calle al cementerio mes de junio</t>
  </si>
  <si>
    <t>Pago de fact. 3746168 Anda Cta 01767156 1ra calle pte tonacatepeque mes de junio</t>
  </si>
  <si>
    <t>Pago de fact. 3666488 Anda Cta 06050212 Avenida mistancingo distrito italia mes de junio</t>
  </si>
  <si>
    <t>Pago de fact. 3666487 Anda Cta 06896002 mercado distrito italia mes de junio</t>
  </si>
  <si>
    <t>Pago de fact. 3666494 Anda Cta 06956532 parque los niños distrito italia mes de junio</t>
  </si>
  <si>
    <t>04/07/22</t>
  </si>
  <si>
    <t>Pago a Alirio Ravin Sosa gastos de representacion mes de julio</t>
  </si>
  <si>
    <t>Pago de fact. 0987, 0988, I.CI.,S.A compra de material electrico para la unidad</t>
  </si>
  <si>
    <t>Pago d efact. 0324, Funerales Guardado por servicios funebres</t>
  </si>
  <si>
    <t>06/07/22</t>
  </si>
  <si>
    <t>Pago de fact. 0986, I.C.I., compra de herramientas para el taller de la municipalidad</t>
  </si>
  <si>
    <t>Pago de fact. 1798, Multi inversiones la cima, compra de 1 pluma para bajar motores</t>
  </si>
  <si>
    <t>Pago d efact. 0166, DPG,s.a compra de tintas para impresoras y toner de informatica</t>
  </si>
  <si>
    <t>Ayuda a Teresa de Jesus Henriquez por la muerte de su padre</t>
  </si>
  <si>
    <t>08/07/22</t>
  </si>
  <si>
    <t>Pago de pasaje a Juan Raul Henriquez mes de junio</t>
  </si>
  <si>
    <t>Pago a Jose Guillermo Martinez pasajes del ems de junio</t>
  </si>
  <si>
    <t>Pago de pasajes a Oscar Mauricio Arealo mes de junio</t>
  </si>
  <si>
    <t>Pago a Ana Iris Andrade para refrigerios del corazon de jesus</t>
  </si>
  <si>
    <t>Pago de fact. 0458, Alvaro Ernesto Urrutia compra de 4 garrafones de agua</t>
  </si>
  <si>
    <t>Pago d efact. 0457, Alvaro Ernesto Urrutia compra de 14 garrafones de agua</t>
  </si>
  <si>
    <t>Pago d efact. 0456, Alvaro Ernesto Urrutia compra de 11 garrafones de agua</t>
  </si>
  <si>
    <t>Pago de fact. 0459, Alvaro Ernesto Urrutia compra de 13 garrafones de agua</t>
  </si>
  <si>
    <t>Pago de fact. 18179, IPL Ilopango energi mes de junio</t>
  </si>
  <si>
    <t>Pago de fact. 2888477 Anda Cta 08998435 cementerio nuevo mes de mayo</t>
  </si>
  <si>
    <t>Pago de fact. 4331731 Anda Cta 09103405 complejo altavista mes de junio</t>
  </si>
  <si>
    <t>Pago de fact. 4227919 Anda Cta 07408793 parque cimas de san bartolo mes de junio</t>
  </si>
  <si>
    <t>11/07/22</t>
  </si>
  <si>
    <t>Pagoa Francela Elizabeth Quijano por alquiler de oficina para proteccion civil mes de mayo</t>
  </si>
  <si>
    <t>Pago de fact. 84175, por convenio de ctastro mes de junio</t>
  </si>
  <si>
    <t>Pago d efact. 34923 Telesis por servicios de alquiler de radio por tatiles mes de julio</t>
  </si>
  <si>
    <t>Pago de fact. 2608632, sertacen por pago de circulacion de tarjeta</t>
  </si>
  <si>
    <t>Pago de fact. 00761 sertacen por pago de circulacion de tarjeta d evarios vehiculos</t>
  </si>
  <si>
    <t>Pago a Maria Elbs Romero  pasajews del mes  de junio</t>
  </si>
  <si>
    <t>Pago a Jose Esmerino Anzora pasajes de junio</t>
  </si>
  <si>
    <t>Pago de pasajes a Pablo Ismael Mejia mes de junio</t>
  </si>
  <si>
    <t>Pago de fact. 2036, Mides por 646.66 toneladas depositadas del  01 L 15 de mayo</t>
  </si>
  <si>
    <t>Pago de fact. 2092 Mides por 747 toneladas depositadas del  16 L 31 de mayo</t>
  </si>
  <si>
    <t>12/07/22</t>
  </si>
  <si>
    <t>Pago de planilla de horas extras del personal ley cam y contrato mes junio</t>
  </si>
  <si>
    <t>14/07/22</t>
  </si>
  <si>
    <t>Pago de fact. 0347, Carlos Alexander Garcia compra de cohees de vara para reso del corazon de jesus</t>
  </si>
  <si>
    <t>Pago d efact. 0818, Bussines Center s.a compra de 80 resmas de papel kimberly para registro familiar</t>
  </si>
  <si>
    <t>18/07/22</t>
  </si>
  <si>
    <t>Pago a Victor Manuel Quijano por retiro voluntario primer desembolso</t>
  </si>
  <si>
    <t>Pago a Jose Roberto Rodriguez cortes por retiro voluntario primer desembolso</t>
  </si>
  <si>
    <t>Pago a Gladis Marisol Guevara por retiro voluntario primer deseboslso</t>
  </si>
  <si>
    <t>Pago de fact. 129970997, Caess NIC 20297818 por energia electrica varias direcciones mes de julio</t>
  </si>
  <si>
    <t>Pago de fact. 129970998 Caess NIC 20297818, alumbrado publico del mes de julio</t>
  </si>
  <si>
    <t xml:space="preserve">Pago de fact. 3741882, Cta 01765037, Anda Eva Angelica  Polanco mes de junio </t>
  </si>
  <si>
    <t xml:space="preserve">Pago de fact. 4579609 Cta 01765037, Anda Eva Angelica  Polanco mes de julio </t>
  </si>
  <si>
    <t>Pago d efact. 0539, CR COPIADORAS,S.A por arrendamiento de 7 impresoras mes de mayo</t>
  </si>
  <si>
    <t>Pago d efact. 27160, Data Print compra de 300 resmas de papel t/c y 100 resmas de papael t/o</t>
  </si>
  <si>
    <t>Pago de fact. 61223, Sefuros Futuros por prima de seguros</t>
  </si>
  <si>
    <t>Pago de recibo de caess de maria A. POLANCO  NIC 2164440 mes de julio</t>
  </si>
  <si>
    <t>Pago de fact. 0079, Gabriel Angel Zavala por compra de 47 garrafones de agua</t>
  </si>
  <si>
    <t xml:space="preserve"> Pago de fact. 0460, Alvaro Ernesto Urrutia compra de 18 garrafones de agua</t>
  </si>
  <si>
    <t xml:space="preserve"> Pago de fact. 0461, Alvaro Ernesto Urrutia compra de 5 garrafones de agua</t>
  </si>
  <si>
    <t xml:space="preserve"> Pago de fact. 0462, Alvaro Ernesto Urrutia compra de 12 garrafones de agua</t>
  </si>
  <si>
    <t>Pago d efact. 129547010, Caess Nic 7418, por comision de emeision de recibos mes de junio</t>
  </si>
  <si>
    <t>Pago d efact. 129364121 Caess Nic 7418, por comision de emeision de recibos mes de junio</t>
  </si>
  <si>
    <t>Pago de fact. 22929, Compañía Salvadoreña de seguridad compra de 2 detector de metal para el cam</t>
  </si>
  <si>
    <t>19/07/22</t>
  </si>
  <si>
    <t>Pago d efact. 4580993, Anda Cta 08998427, cementerio viejo mes de julio</t>
  </si>
  <si>
    <t>Pago d efact. 4580994 Anda Cta 08998427, cementerio nuevo mes de julio</t>
  </si>
  <si>
    <t>Pago a Mercedes  Caridad Mazariego por compra de 5 docenas de flores para el rezo del corazon de jesus</t>
  </si>
  <si>
    <t>Pago a Jose Arnoldo Parada por compra de 12 docenas de cohetes para el rezo del corazon de jesus</t>
  </si>
  <si>
    <t>Pago de fact. 3510016, Freund, por compra de herramientas para el mecanico</t>
  </si>
  <si>
    <t>Pago d efact. 24976763, Delsur NC 506692201, oficinqa distrito altavista mes de julio</t>
  </si>
  <si>
    <t>Pago de fact. 24954387, Delsur NC 502407502, almbrado mes de  julio</t>
  </si>
  <si>
    <t>Pago d efact. 24976723 Delsur NC 506692102 calle flor de fuego distrito altavista mes de julio</t>
  </si>
  <si>
    <t>20/07/22</t>
  </si>
  <si>
    <t>Pago de planillas de salario del personal Ley Cam del mes de julio</t>
  </si>
  <si>
    <t>Pago de planilla de honorarios del personal pensionado mes de julio</t>
  </si>
  <si>
    <t>Pago de planilla de salario del personal por contrato del mes de julio</t>
  </si>
  <si>
    <t>21/07/22</t>
  </si>
  <si>
    <t>Pago d efact. 0086, Gabriel Angel Zavala por compra de 34 garrafones de agua</t>
  </si>
  <si>
    <t>21/0722</t>
  </si>
  <si>
    <t>Pago d efact. 0463, Alvaro Ernesto Urrutia compra de 12 garrafones de agua</t>
  </si>
  <si>
    <t>Pago d efact. 0464 Alvaro Ernesto Urrutia compra de 11 garrafones de agua</t>
  </si>
  <si>
    <t>Pago d efact. 0465 Alvaro Ernesto Urrutia compra de 12 garrafones de agua</t>
  </si>
  <si>
    <t>Pago d efact. 24018, Imprenta y diario oficial cpublicacion de ordenanzas</t>
  </si>
  <si>
    <t>Pago d efact. 84449 Centro Nacional de Registro cuota de agosto</t>
  </si>
  <si>
    <t>26/07/22</t>
  </si>
  <si>
    <t>Pago de pasajes a Rosa Melida Martinez mes de junio</t>
  </si>
  <si>
    <t>Pago de pasajes a Francisco Campos Elias mes de junio</t>
  </si>
  <si>
    <t>Pago de pasajes a  Reyna Isabel Nvarraro mes de junio</t>
  </si>
  <si>
    <t>Pago de pasajes a Jose Alexander Lopez mes de junio</t>
  </si>
  <si>
    <t xml:space="preserve">Pago de pasajes a Evelin Xiomara Reyes mes de junio </t>
  </si>
  <si>
    <t>Pago de pasajes a Jose Francisco Marinez mes de junio</t>
  </si>
  <si>
    <t>Pago de fact. 25061855, Delsur NC 516948601 energia del mes de julio</t>
  </si>
  <si>
    <t>Pago a Francia Elizabeth Quiano por arrendamiento de local para oficina de proteccion civil mes de junio</t>
  </si>
  <si>
    <t>Pago de fact. 0903, Mario Alberto Landos por elaboracion de 20 block de comprobantes del 1%</t>
  </si>
  <si>
    <t>28/07/22</t>
  </si>
  <si>
    <t>Pago a Edgar Isai Cabrera por prestar los servicios profesionales en UACI</t>
  </si>
  <si>
    <t>Pago d efact. 0036 y 0037, I.C.I, compra de repuestos para motoguadañas y motosierras de medio ambiente</t>
  </si>
  <si>
    <t>Pago de fact. 4583895 Anda Cta 01767156 1ra calle pte tonacatepeque mes de julio</t>
  </si>
  <si>
    <t>Pago de fact. 4517574 Anda Cta 06050212 Avenida mistancingo distrito italia mes de julio</t>
  </si>
  <si>
    <t>Pago de fact. 4517573 Anda Cta 06896002 mercado distrito italia mes de julio</t>
  </si>
  <si>
    <t>Pago de fact. 4517580 Anda Cta 06956532 parque los niños distrito italia mes de julio</t>
  </si>
  <si>
    <t>Pago de fact. 4583870 Cta 01767334 Anda rastro municipal mes de julio</t>
  </si>
  <si>
    <t>Pago de fact. 4583896 cta 01767396 Anda 1ra xcalle pte oficinas mes de julio</t>
  </si>
  <si>
    <t>Pago de fact. 4583897 Cta 01767407 Anda  2da av. Sur y 1ra calle pte mes de julio</t>
  </si>
  <si>
    <t>Pago de fact. 4583877 Anda cta 04785297 4ta calle pte y 2da av. Nte mes de julio</t>
  </si>
  <si>
    <t>Pago de fact. 4583882 Cta 01767671 Anda mercado municipal mes de julio</t>
  </si>
  <si>
    <t>Pago de fact. 4583875 Anda Cta 04785266 5ta av. Sur y calle el golgota mes de julio</t>
  </si>
  <si>
    <t>Pago de fact. 4517582 Anda Cta 07947107 casa de la juventud mes de julio</t>
  </si>
  <si>
    <t xml:space="preserve">Pago de fact. 4583899 CTA 04785301 Anda Parque Municipal mes de julio </t>
  </si>
  <si>
    <t>Pago de fact. 4583898 Cta 05070031  Anda calle nicolas aguilar y 2da av. Sur mes de julio</t>
  </si>
  <si>
    <t>Pago de fact. 4583878 Anda Cta 07053752 6 av.nte y 2da calle pte mes de julio</t>
  </si>
  <si>
    <t>Pago d efact. 4583876 Cta 09043997 Anda polideportivo mes de julio</t>
  </si>
  <si>
    <t>Pago de fact. 4583885 Cta 09103355  Anda final calle al cementerio mes de julio</t>
  </si>
  <si>
    <t>Pago d efact. 0153681855, Claro  tel 2322-1801,  mes d ejunio</t>
  </si>
  <si>
    <t>Pago d efact. 0153810251, Claro tel ID12-45001, mes de junio</t>
  </si>
  <si>
    <t>Pago de fact. 0153681854 Claro  tel. 2325-8200 mes de junio</t>
  </si>
  <si>
    <t>Pago de fact. 0153810250 Claro  ID10-80008 Mes d ejunio</t>
  </si>
  <si>
    <t>Pago d efact. 0467, Alvaro Ernesto Urrutia compra de 11 garrafones de agua</t>
  </si>
  <si>
    <t>Pago d efact. 0468, Alvaro Ernesto Urrutia compra de 5 garrafones de agua</t>
  </si>
  <si>
    <t>Pago d efact. 0469, Alvaro Ernesto Urrutia compra de 13 garrafones de agua</t>
  </si>
  <si>
    <t>10/08/22</t>
  </si>
  <si>
    <t>Pago a Sonia Yesenia Aranzamendi por fallecimiento de su madre</t>
  </si>
  <si>
    <t>Pago de fact. 0126, Grupo Artemisa por la compra de 6 chalecos blindados para el CAM</t>
  </si>
  <si>
    <t>Pago d efact. 34963 Telesis por servicios de 45 radios mes de agosto</t>
  </si>
  <si>
    <t>Pago d efact. 0347, Wilfredo Ernesto Solano por compra de 69 garrafones d eagua</t>
  </si>
  <si>
    <t>Pago d efact. 0470, Alvaro Ernesto Urrutia compra de 8 garrafones de agua</t>
  </si>
  <si>
    <t>Pago d efact. 0471, Alvaro Ernesto Urrutia compra de 7 garrafones de agua</t>
  </si>
  <si>
    <t>Pago d efact. 0472, Alvaro Ernesto Urrutia compra de 10 garrafones de agua</t>
  </si>
  <si>
    <t>Pago a Maria Elba Romero pasajes del mes de julio</t>
  </si>
  <si>
    <t>Pago a Jose Esmerino Anzora pasajes del mes de julio</t>
  </si>
  <si>
    <t>Pago Alirio Ravin Sosa por gastos de representacion del mes de agosto</t>
  </si>
  <si>
    <t>Pago de fact. 23856296, Delsur NC 516948601 urb. Altavista calle flor de fuego mes de abril</t>
  </si>
  <si>
    <t>Pago de fact. 19746 B&amp;D Servicios NIS 1990 alumbrado publico mes de julio</t>
  </si>
  <si>
    <t>12/08/22</t>
  </si>
  <si>
    <t>Pago a Gladis Marisol Guevara por retiro voluntario ultimo desembolso</t>
  </si>
  <si>
    <t>Pago de fact. 77183, Seguros Futuros por cuota de seguros</t>
  </si>
  <si>
    <t>Pago a Ivan Rigoberto Diaz por retiro voluntario un solo desembolso</t>
  </si>
  <si>
    <t>Pago a Pablo Ismael Mejia por retiro voluntario primer desembolso</t>
  </si>
  <si>
    <t>15/08/22</t>
  </si>
  <si>
    <t>Pago a Juan Raul Henriquez por pasajs del mes de julio</t>
  </si>
  <si>
    <t>Pago a Oscar Mauricio Arevalo pasajes del mes de julio</t>
  </si>
  <si>
    <t>Pago a Jose Guillermo Martinez pasajes del mes de julio</t>
  </si>
  <si>
    <t>Pago de planilla de empelados ley cam y contrao de horas extras del mes de julio</t>
  </si>
  <si>
    <t>17/08/22</t>
  </si>
  <si>
    <t>Reintegro del fondo circulante de Beatriz Duran del 17/02 al 01/04/22</t>
  </si>
  <si>
    <t>18/08/22</t>
  </si>
  <si>
    <t>Pago de planilla de salario del personal ley cam del mes de agosto</t>
  </si>
  <si>
    <t>Pago de planilla de salario del personal por contrato del mes de agosto</t>
  </si>
  <si>
    <t>Pago de planilla d ehonorarios del personal pensionado  mes de agosto</t>
  </si>
  <si>
    <t>Pago de planilla de honorarios del personal pensionado  mes de agosto</t>
  </si>
  <si>
    <t>Pago de fact. 0473 Alvaro Ernesto Urrutia compra de 13 garrafones d eagua</t>
  </si>
  <si>
    <t>Pago de fact. 0474 Alvaro Ernesto Urrutia compra de 8 garrafones d eagua</t>
  </si>
  <si>
    <t>Pago de fact. 0475 Alvaro Ernesto Urrutia compra de 11 garrafones d eagua</t>
  </si>
  <si>
    <t>Pago de pasajes a Jose Francisco Martinez mes de julio</t>
  </si>
  <si>
    <t>Pago de pasajes a  Evelin Xiomara Reyes  mes de julio</t>
  </si>
  <si>
    <t>Pago de pasajes a Francisco Campos mes de julio</t>
  </si>
  <si>
    <t>Pago de pasajes a Jose Alexander Lopez mes de julio</t>
  </si>
  <si>
    <t>Pago de pasajes a Reyna Isabel Navarro mes de julio</t>
  </si>
  <si>
    <t>Pago de pasajes a Rosa Melida Martinenez mes de julio</t>
  </si>
  <si>
    <t>22/08/22</t>
  </si>
  <si>
    <t>Pago d efact. 130649017, Caess NIC 20297818 energia electrica mes de agosto</t>
  </si>
  <si>
    <t>Pago de fact. 130649018, Caess NIC 20297818 alumbrado publico mes de agosto</t>
  </si>
  <si>
    <t>Pago de planilla de compesancion econimica por celebracion del dia del empleado municipal</t>
  </si>
  <si>
    <t>Pago de planilla de Afp crecer de los empleados ley cam y contrato del mes de junio</t>
  </si>
  <si>
    <t>Pago de planilla de Afp confia de los empleados ley cam y contrato del mes de junio</t>
  </si>
  <si>
    <t>Pago de planilla del seguro social de los empleados ley cam y contrato del mes de junio</t>
  </si>
  <si>
    <t>Pago d efact. 0077, Gabriel Angel Zavala compra de 38 garrafones de agua</t>
  </si>
  <si>
    <t>Pago de fact. 0476, Alvaro ERNESTO Urrutia compra de 9 garrafones de agua</t>
  </si>
  <si>
    <t>Pago d efact. 0477 Alvaro Ernesto Urrutia compra de 9 garrafones de agua</t>
  </si>
  <si>
    <t>Pago d efact. 0478 Alvaro Ernesto Urrutia compra de 8 garrafones de agua</t>
  </si>
  <si>
    <t>Pago d efact. 100235 Centro nacional de registro convenio de consultoria mes de septiembre</t>
  </si>
  <si>
    <t>Pago d efact. 3521148, Freund por ocmpra de 2 escaleras para altavista</t>
  </si>
  <si>
    <t>23/08/22</t>
  </si>
  <si>
    <t>Pago de fact. 509499 Anda Cta 01767156 1ra calle pte tonacatepeque mes de agosto</t>
  </si>
  <si>
    <t>Pago de fact. 399527 Anda Cta 06050212 Avenida mistancingo distrito italia mes de agosto</t>
  </si>
  <si>
    <t>Pago de fact. 399526 Anda Cta 06896002 mercado distrito italia mes de agosto</t>
  </si>
  <si>
    <t>Pago de fact. 399533 Anda Cta 06956532 parque los niños distrito italia mes de agosto</t>
  </si>
  <si>
    <t>Pago de fact. 509474 Cta 01767334 Anda rastro municipal mes de agosto</t>
  </si>
  <si>
    <t>Pago de fact. 509500 cta 01767396 Anda 1ra xcalle pte oficinas mes de agosto</t>
  </si>
  <si>
    <t>Pago de fact. 509501 Cta 01767407 Anda  2da av. Sur y 1ra calle pte mes de agosto</t>
  </si>
  <si>
    <t>Pago de fact. 509486 Cta 01767671 Anda mercado municipal mes de agosto</t>
  </si>
  <si>
    <t>Pago de fact. 509479 Anda Cta 04785266 5ta av. Sur y calle el golgota mes de agosto</t>
  </si>
  <si>
    <t>Pago de fact. 509481 Anda cta 04785297 4ta calle pte y 2da av. Nte mes de agosto</t>
  </si>
  <si>
    <t>Pago de fact. 399535 Anda Cta 07947107 casa de la juventud mes de agosto</t>
  </si>
  <si>
    <t xml:space="preserve">Pago de fact. 509503 CTA 04785301 Anda Parque Municipal mes de agosto </t>
  </si>
  <si>
    <t>Pago de fact. 509502 Cta 05070031  Anda calle nicolas aguilar y 2da av. Sur mes de agosto</t>
  </si>
  <si>
    <t>Pago de fact. 509489 Cta 09103355  Anda final calle al cementerio mes de agosto</t>
  </si>
  <si>
    <t>Pago de fact. 509482 Anda Cta 07053752 6 av.nte y 2da calle pte mes de agosto</t>
  </si>
  <si>
    <t>Pago d efact. 509480 Cta 09043997 Anda polideportivo mes de agosto</t>
  </si>
  <si>
    <t>Reintegro del fondo circulante de Martha Alicia Henriquez del 06/07 al 19/08/22</t>
  </si>
  <si>
    <t xml:space="preserve">Pago de fact. 505213 Cta 01765037, Anda Eva Angelica  Polanco mes de agosto </t>
  </si>
  <si>
    <t>24/08/22</t>
  </si>
  <si>
    <t>Pago de fact. 25389763 Delsur NC 502407502 alumbrado publico del mes de agosto</t>
  </si>
  <si>
    <t>Pago de fact. 25417795 Delsur NC 506692102 energia mes de agosto</t>
  </si>
  <si>
    <t>Pago de fact. 25411498 Delsur NC 506692201 energia mes de agosto</t>
  </si>
  <si>
    <t>Pago de fact. 130462502, Caess Nic 2164440 reconeccion y servicio de energia electrica mes de agosto</t>
  </si>
  <si>
    <t>25/08/22</t>
  </si>
  <si>
    <t>Pago a Maria Angelica Polanco por alquiler de oficinas de arte y cultura del 24/06 al 23/07 2022</t>
  </si>
  <si>
    <t>Pago a Maria Angelica Polanco por alquiler de oficinas de arte y cultura del 24/07 al 23/08 2022</t>
  </si>
  <si>
    <t>Pago a Francia Elizabeth Quijano por alquiler de casa para proteccion civil mes de julio</t>
  </si>
  <si>
    <t>Pago de fact. 0154417282, Claro ID10-80008, mes de julio</t>
  </si>
  <si>
    <t>Pago de fact. 0154286752 Claro  tel 2325-8200 mes de julio</t>
  </si>
  <si>
    <t>Pago de fact. 0154417283 Claro  ID12-45001 mes de julio</t>
  </si>
  <si>
    <t>Pago de fact. 0154286753 Claro  tel 2322-1801  mes de julio</t>
  </si>
  <si>
    <t>Pago de fact. 107889, Sertracen por derecho de circulacion de tarjeta de vehiculos mazda Placa 15163 donado de la opamss</t>
  </si>
  <si>
    <t>29/08/22</t>
  </si>
  <si>
    <t>Liquidacion de Katherine Estefany Ventura Vivas de la celebracion del dia de las madres</t>
  </si>
  <si>
    <t>30/08/22</t>
  </si>
  <si>
    <t>Pago Arreconza,s.a por arrendamiento de 2 sanitarios para las fiestas de san juan bautista</t>
  </si>
  <si>
    <t>Pago d efact. 1324, Artes y Medios graficos por 1000 programas para las fiestas de san juan bautista</t>
  </si>
  <si>
    <t>Pago a Edgar Isai Cabrera por prestar los servicios de asistente en uaci mes de agosto</t>
  </si>
  <si>
    <t>31/08/22</t>
  </si>
  <si>
    <t>Pago de fact. 0134, Cinprodi,s.a compra de juguetes para niños y niñas para las fiestas de san juan bautista</t>
  </si>
  <si>
    <t>Pago de fact. 161229 Anda Cta 09103405 complejo altavista mes de julio</t>
  </si>
  <si>
    <t>Pago de fact. 144239 Anda Cta 07408793 parque cimas de san bartolo mes de julio</t>
  </si>
  <si>
    <t>Pago de fact. 25517972, NC 516948601, Delsur calle flor de fuego altavista mes de agosto</t>
  </si>
  <si>
    <t>Pago d efact. 0479 Alvaro Ernesto Urrutia compra de 15 garrafones d eagua</t>
  </si>
  <si>
    <t>Pago de fact. 0480 Alvaro Ernesto Urrutia compra de 15 garrafones de agua</t>
  </si>
  <si>
    <t>Pago de fact. 0024 JL Segurity Technologies por soporte tecnico mes de julio</t>
  </si>
  <si>
    <t>Pago de fact. 0023 JL Segurity Technologies por soporte tecnico mes de junio</t>
  </si>
  <si>
    <t>Pago de fact. 0022 JL Segurity Technologies por soporte tecnico mes de mayo</t>
  </si>
  <si>
    <t>Pago de fact. 0021 JL Segurity Technologies por soporte tecnico mes de abril</t>
  </si>
  <si>
    <t>Pago de fact. 0020 JL Segurity Technologies por soporte tecnico mes de marzo</t>
  </si>
  <si>
    <t>26/08/22</t>
  </si>
  <si>
    <t>Pago de fact. 2458, Torogoz por compra de placa digital ( para las fiestas de san juan bautista)</t>
  </si>
  <si>
    <t>01/09/22</t>
  </si>
  <si>
    <t xml:space="preserve">Pago de fact. 130685470 Caess por comision de emision de recibos </t>
  </si>
  <si>
    <t xml:space="preserve">Pago de fact. 130312468 Caess por comision de emision de recibos </t>
  </si>
  <si>
    <t>Pago de fact. 128390909, Caess por comision de emision de recibos abril</t>
  </si>
  <si>
    <t>Pago d efact. 128390904, Caess por comision de emision de recibos del mes de abril</t>
  </si>
  <si>
    <t>Pago de fact. 127666420 Caess por comision de emision de recibos del mes de marzo</t>
  </si>
  <si>
    <t>Pago de fact. 127485541 Caess por comision de emision de recibos del mes de marzo</t>
  </si>
  <si>
    <t>Pago de fact. 25163916, Delsur por comision de emision de recibos del mes de julio</t>
  </si>
  <si>
    <t>Pago de fact. 24758785 Delsur por comision de emision de recibos del mes de junio</t>
  </si>
  <si>
    <t>Pago de fact. 23885862 Delsur por comision de emision de recibos del mes de abril</t>
  </si>
  <si>
    <t>Pago de fact. 23502277 Delsur por comision de emision de recibos del mes de marzo</t>
  </si>
  <si>
    <t>Pago de fact. 23019166 Delsur por comision de emision de recibos del mes de febrero</t>
  </si>
  <si>
    <t>Pago de fact. 22613049 Delsur por comision de emision de recibos del mes de enero</t>
  </si>
  <si>
    <t>05/09/22</t>
  </si>
  <si>
    <t>Pago de planilla de afp crecer de los empleados ley cam y contrato del mes de julio</t>
  </si>
  <si>
    <t>Pago de planilla de afp confia de los empleados ley cam y contrato del mes de julio</t>
  </si>
  <si>
    <t>07/09/22</t>
  </si>
  <si>
    <t>Pago de fact. 0515, Wilfredo Ernesto Solano por compra de 46 garrafones de agua</t>
  </si>
  <si>
    <t>Pago de fact. 2163, Mides por disposicion final de 647.70 toneladas del 01 al 15 de junio</t>
  </si>
  <si>
    <t>Pago de fact. 2221, Mides por disposicion final de 731.10 toneladas del 16 al 30 de junio</t>
  </si>
  <si>
    <t>Pago de fact. 2337,Mides por dispossicion fianal de 735.75 toneladas del 16 al 31 de julio</t>
  </si>
  <si>
    <t>Pago de fact. 2278 Mides por dispossicion fianal de 688.04 toneladas del 01 al 15 de julio</t>
  </si>
  <si>
    <t>Pago de fact. 1363 B&amp;D Servicios NIS 1990 alumbrado publico mes de agosto</t>
  </si>
  <si>
    <t>Pago de fact. 0481, Alvaro Ernesto Urrutia compra de 16 garrafones de agua</t>
  </si>
  <si>
    <t>Pago de fact. 0482, Alvaro Ernesto Urrutia compra de 13 garrafones de agua</t>
  </si>
  <si>
    <t>Pago de fact. 0484, Alvaro Ernesto Urrutia compra de 8 garrafones de agua</t>
  </si>
  <si>
    <t>Pago Alirio Ravin Sosa por gastos de representacion del mes de septiembre</t>
  </si>
  <si>
    <t>08/09/22</t>
  </si>
  <si>
    <t>Pago de pasajes a Jose Guillermo Martinez del mes de agosot</t>
  </si>
  <si>
    <t>Pago de pasajes a Oscar Mauricio Arevalo del mes de agosto</t>
  </si>
  <si>
    <t>Pago de pasajes a Juan Raul Henriquez del mes de Agosto</t>
  </si>
  <si>
    <t>Pago de pasajes a Francisco Campos Elias  del mes de agosto</t>
  </si>
  <si>
    <t>08/9/22</t>
  </si>
  <si>
    <t>Pago de pasajes a Rosa Melida Marinez del mes de agosto</t>
  </si>
  <si>
    <t>Pago de pasajes a Reyna Isabel Navarro del mes de agosto</t>
  </si>
  <si>
    <t>Pago de pasajes a Evelin Xiomara Reyes del mes de agosto</t>
  </si>
  <si>
    <t>Pago de pasajes a Jose Francisco Martinez mes de agosto</t>
  </si>
  <si>
    <t>Pago de pasajes a Maria elba romero del mes de agosto</t>
  </si>
  <si>
    <t>Pago de pasajes a Jose ESMERINO ANZORA MES DE agosto</t>
  </si>
  <si>
    <t>Pago de factura caess de mara A. polanco de nietto mes de septiembre</t>
  </si>
  <si>
    <t>Pago d efact. 0234, Maria Magdalena Auceda compra de herramientas para medioambiente altavista</t>
  </si>
  <si>
    <t>09/09/22</t>
  </si>
  <si>
    <t>Pago d efact. 0235, Maria Magdalena Auceda compra de escobas para desechos solidos</t>
  </si>
  <si>
    <t>12/09/22</t>
  </si>
  <si>
    <t>Pago de fact. 0101, Gabriel Angel Zavala por compra de 33 garrafones de agua</t>
  </si>
  <si>
    <t>Pago a Pablo Ismael Mejia por indemnizacion por retiro voluntario segundo desembolso mes de septiembre</t>
  </si>
  <si>
    <t>13/09/22</t>
  </si>
  <si>
    <t>13/9/22</t>
  </si>
  <si>
    <t>Pago de fact. 0082, D&amp;G Renta Cart por servicios de recoleccion de desechos del 01 al 30 de junio</t>
  </si>
  <si>
    <t>Pago de fact. 0080, D&amp;G Renta Cart por servicios de recoleccion de desechos del 01 al 31 de julio</t>
  </si>
  <si>
    <t>Pago d efact. 0017, Edwin Alfredo Guevara por recoleccion y transporte de desechos del mes de mayo</t>
  </si>
  <si>
    <t>Pago de fact. 0485, Alvara Ernesto Urrutia cpor compra de 13 garrafones de agua</t>
  </si>
  <si>
    <t>Pago de fact. 0486, Alvara Ernesto Urrutia cpor compra de 19 garrafones de agua</t>
  </si>
  <si>
    <t>Pago de fact. 0487, Alvara Ernesto Urrutia cpor compra de 9 garrafones de agua</t>
  </si>
  <si>
    <t>14/09/22</t>
  </si>
  <si>
    <t>Pago de fact. 131258779, Caess NIC 20297818, alumbrado publico del mes de septiembre</t>
  </si>
  <si>
    <t>Pago de fact. 131258778, Caess NIC 20297818, energia elecrica del mes de septiembre</t>
  </si>
  <si>
    <t>19/09/22</t>
  </si>
  <si>
    <t>pago de planilla de salario del personal ley cam del mes de septiembre</t>
  </si>
  <si>
    <t>Pago de planilla de salario del personal ley cam del mes de septiembre</t>
  </si>
  <si>
    <t>Pago de planilla de salario del personal por contrato del es de septiembre</t>
  </si>
  <si>
    <t>Pago de planilla de honorarios del personal pensionado del me de septiembre</t>
  </si>
  <si>
    <t>20/09/22</t>
  </si>
  <si>
    <t>Pago de planilla del seguro social del mes de julio del los empleaods ley cam y contrato</t>
  </si>
  <si>
    <t xml:space="preserve">Pago de fact. 0268, Carvali,s.a compra de insumos de limpieza </t>
  </si>
  <si>
    <t>Pago de planilla del seguro social del mes de julio del los empleados ley cam y contrato</t>
  </si>
  <si>
    <t>Complemento de salario de Roxana Montalvo mes de septiembre</t>
  </si>
  <si>
    <t>Pago de planilla de salario del personal nuevo contratado para la unidad de infraestructura</t>
  </si>
  <si>
    <t>21/09/22</t>
  </si>
  <si>
    <t>Pago de fact. 0488 Alvaro Ernesto Urrutia compra de 11 garrafones de agua</t>
  </si>
  <si>
    <t>Pago de fact. 0489 Alvaro Ernesto Urrutia compra de 15 garrafones de agua</t>
  </si>
  <si>
    <t>Pago de fact. 982011 Anda Cta 09103405 complejo altavista mes de agosto</t>
  </si>
  <si>
    <t>Pago de fact. 1006649 Anda Cta 07408793 parque cimas de san bartolo mes de agosto</t>
  </si>
  <si>
    <t>22/09/22</t>
  </si>
  <si>
    <t>Pago de planilla del seguro social de los empleados ley cam y contrato del mes de agosto</t>
  </si>
  <si>
    <t>Pago de afp crecer de los empleados ley cam y contrato del ems de agosto</t>
  </si>
  <si>
    <t>Pago de afp confia de los empleaods ley cam y contrato del mes de agosto</t>
  </si>
  <si>
    <t>Pago de fact. 2115, Multiinversiones la cima compra de repuestos para informatica</t>
  </si>
  <si>
    <t>26/09/22</t>
  </si>
  <si>
    <t>Pago d efact. 1413717, Anda Cta 01765037, Eva Angelica Polanco mes de septiembre</t>
  </si>
  <si>
    <t>Pago d efact. 1415102 Anda Cta 08998435, cementerio nuevo mes de septiembre</t>
  </si>
  <si>
    <t>Pago a Bryan Ernesto Suarez pasajes del mes de agosto</t>
  </si>
  <si>
    <t>Pago a Jorge Alberto Guzman pasajes del mes de agosto</t>
  </si>
  <si>
    <t>28/09/22</t>
  </si>
  <si>
    <t>Pago de fact. 25945350, Delsur NC 516948601, Calle flor de fuego altavista</t>
  </si>
  <si>
    <t>Pago de fact. 15386, Seguro Futuro, complemento</t>
  </si>
  <si>
    <t>Pago de fact. 2399, Mides, por 723.72 toneladas de dispocision final del 01 al 15 de agosto</t>
  </si>
  <si>
    <t>Pago de fact. 2456, Mides, por 747.13 toneladas de dispocision final del 16 al 31 de agosto</t>
  </si>
  <si>
    <t>Pago de fact. 025, Edwin Alfredo Guevara  por 89 viajes de recoleccion y transporte de desechos del mes de julio</t>
  </si>
  <si>
    <t>Pago de fact. 022, Edwin Alfredo Guevara  por 106, viajes de recoleccion y transporte de desechos del mes de junio</t>
  </si>
  <si>
    <t>Pago de fact. 25837853, Nc 506692102, Delsur  calle flor de fuego altavista mes de septiembre</t>
  </si>
  <si>
    <t>Pago de fact. 25837854 Nc 506692201, Delsur   urbanizacion alta vista mes de septiembre</t>
  </si>
  <si>
    <t>Pago d efact. 25814168, NC 502407502 Delsur, calle flor de fuego altavista mes de septiembre</t>
  </si>
  <si>
    <t>Pago de fact. 0490, Alvaro Ernesto Urrutia Romero por compra de 15 garrafones de agua</t>
  </si>
  <si>
    <t>Pago de fact. 0491, Alvaro Ernesto Urrutia Romero por compra de 13 garrafones de agua</t>
  </si>
  <si>
    <t>Pago de fact. 0492, Alvaro Ernesto Urrutia Romero por compra de 12 garrafones de agua</t>
  </si>
  <si>
    <t>Pago a Francia Elizabeth Quijano por arrendamiento de oficina para proteccion civil  del 26/08 al 25/09/22</t>
  </si>
  <si>
    <t>Pago a Maria Angelica Polanco por alquiler de la oficina de arte y cultura del 24/08/ al 23/09/22</t>
  </si>
  <si>
    <t>Pago a Siris Isabel Lizama por devolucion por derecho de servicio de alquiler de la motoniveladora</t>
  </si>
  <si>
    <t>55508</t>
  </si>
  <si>
    <t>acta,42acuerdo 01 del 20/09/22</t>
  </si>
  <si>
    <t>29/09/22</t>
  </si>
  <si>
    <t>Pago a Edgar Isai Cabrera pago por servicios profecionales mes de septiembre</t>
  </si>
  <si>
    <t>Pago de fact. 0155, Tech Inc. S.a por matenimiento de aires acondicionados de todas las unidades</t>
  </si>
  <si>
    <t>Pago de afp crecer de los empleados ley cam y contrato del mes de agosto</t>
  </si>
  <si>
    <t>03/10/22</t>
  </si>
  <si>
    <t>04/10/22</t>
  </si>
  <si>
    <t>Pago a Pablo Ismael Mejia por indemnizacion por retiro voluntario tercer desembolso mes de octubre</t>
  </si>
  <si>
    <t>Pago a Oscar Mauricio Arevalo pasajes del mes de septiembre</t>
  </si>
  <si>
    <t>Pago de fact. 0154892816, Claro, tel.2322-1801, mes de agosto</t>
  </si>
  <si>
    <t>Pago de fact. 0154892815, Claro tel. 2325-8200, mes de agosto</t>
  </si>
  <si>
    <t>Pago de fact. 0155025413, Claro tel. ID12-45001, mes de agosto</t>
  </si>
  <si>
    <t>Pago de fact. 0155025412, Claro tel. ID10-80008 mes de agosto</t>
  </si>
  <si>
    <t>Pago de fact. 0493, Alvaro Ernesto Urrutia Romero por compra de 16 garrafones de agua</t>
  </si>
  <si>
    <t>Pago de fact. 0494, Alvaro Ernesto Urrutia Romero por compra de 12 garrafones de agua</t>
  </si>
  <si>
    <t>Pago de fact. 0495, Alvaro Ernesto Urrutia Romero por compra de 11 garrafones de agua</t>
  </si>
  <si>
    <t>Pago a Alirio Ravin Sosa por gastos de representacion de mes de octubre</t>
  </si>
  <si>
    <t>05/10/22</t>
  </si>
  <si>
    <t>Pago de fact. 0695 Wilfredo Ernesto Solano compra de 55 garraafones de agua</t>
  </si>
  <si>
    <t>Pago d efact. 0279, D&amp; G Renta a Car,.SA por servicios de 25 viajes de recoleccion y transporte de desechos mes de agosto</t>
  </si>
  <si>
    <t>Pago a Evelin Xiomara Reyes pasajes del mes de septiembre</t>
  </si>
  <si>
    <t>Pago a Rosa Melida Martinez pasajes del mes de septiembre</t>
  </si>
  <si>
    <t>Pago a Jose Alexander Lopez pasajes del mes de septiembre</t>
  </si>
  <si>
    <t>Pago a Reyna Isabel Navarro pasajes del mes de Septiembre</t>
  </si>
  <si>
    <t>Pago a Francisco Campos Elias pasajes del mes de Septiembre</t>
  </si>
  <si>
    <t>Pago de pasajes a Juan Raul Henriquez mes de Septiembre</t>
  </si>
  <si>
    <t>06/10/22</t>
  </si>
  <si>
    <t>Pago d efact. 0102, Gabriel Angel Zavala compra de 32 garrafones de agua</t>
  </si>
  <si>
    <t>Pago a Jose Esmerino Anzora pasajes del mes de septiembre</t>
  </si>
  <si>
    <t>Pago de pasajes a Jose Guillermo Martinez pasajes del mes de septiembre</t>
  </si>
  <si>
    <t>Pago de pasajes a Bryan Ernesto Suarez del mes de septiembre</t>
  </si>
  <si>
    <t>Pago a Jorge Alberto Guzman pasajes del mes de septiembre</t>
  </si>
  <si>
    <t>Pago de fact. 1173131 Anda Cta 06896002 mercado distrito italia mes de septiembre</t>
  </si>
  <si>
    <t>Pago de fact. 1173132, Anda Cta 06050212 Avenida mistancingo distrito italia mes de septiembre</t>
  </si>
  <si>
    <t>Pago de fact. 1173138, Anda Cta 06956532 parque los niños distrito italia mes de septiembre</t>
  </si>
  <si>
    <t>Pago de fact. 1418046, Anda Cta 01767156 1ra calle pte tonacatepeque mes de septiembre</t>
  </si>
  <si>
    <t>Pago de fact. 1173140, Anda Cta 07947107 casa de la juventud mes de septiembre</t>
  </si>
  <si>
    <t>Pago de fact. 1418021, Cta 01767334 Anda rastro municipal mes de septiembre</t>
  </si>
  <si>
    <t>Pago de fact. 1418026, Anda Cta 04785266 5ta av. Sur y calle el golgota mes de septiembre</t>
  </si>
  <si>
    <t>Pago d efact. 1418027, Cta 09043997 Anda polideportivo mes de septiembre</t>
  </si>
  <si>
    <t>Pago de fact. 1418028, Anda cta 04785297 4ta calle pte y 2da av. Nte mes de septiembre</t>
  </si>
  <si>
    <t>Pago de fact. 1418029, Anda Cta 07053752 6 av.nte y 2da calle pte mes de septiembre</t>
  </si>
  <si>
    <t>Pago de fact. 1418033, Cta 01767671 Anda mercado municipal mes de septiembre</t>
  </si>
  <si>
    <t>Pago de fact. 1418036, Cta 09103355  Anda final calle al cementerio mes de septiembre</t>
  </si>
  <si>
    <t>Pago de fact. 1418047, cta 01767396 Anda 1ra xcalle pte oficinas mes de septiembre</t>
  </si>
  <si>
    <t>Pago de fact. 1418048, Cta 01767407 Anda  2da av. Sur y 1ra calle pte mes de septiembre</t>
  </si>
  <si>
    <t>Pago de fact. 1418049, Cta 05070031  Anda calle nicolas aguilar y 2da av. Sur mes de septiembre</t>
  </si>
  <si>
    <t xml:space="preserve">Pago de fact. 1418050, CTA 04785301 Anda Parque Municipal mes de septiembre </t>
  </si>
  <si>
    <t>10/10/22</t>
  </si>
  <si>
    <t>Pago de fact. 2964, B&amp;D Servicios alumbrado publico del mes de septiembe</t>
  </si>
  <si>
    <t>Pago d efact. 0001, Maria Magdalena Auceda compra de 50 capas para desechos solidos</t>
  </si>
  <si>
    <t>Pago de Caess de Maria A polanco del alquiler de oficna de arte y cultura mes de octubre</t>
  </si>
  <si>
    <t>11/10/22</t>
  </si>
  <si>
    <t>Pago de fact. 0142, Cinprodi,s.a compra de herramientas, repuestos y accesorios para informatica</t>
  </si>
  <si>
    <t>Pago de pasajes a Maria Elba Romero del mes de septiembre</t>
  </si>
  <si>
    <t>FONDO COMUN</t>
  </si>
  <si>
    <t>0202</t>
  </si>
  <si>
    <t>54103</t>
  </si>
  <si>
    <t>54102</t>
  </si>
  <si>
    <t>54111</t>
  </si>
  <si>
    <t>54112</t>
  </si>
  <si>
    <t>54107</t>
  </si>
  <si>
    <t>54108</t>
  </si>
  <si>
    <t>54118</t>
  </si>
  <si>
    <t>54119</t>
  </si>
  <si>
    <t>APOYO AL FUNCIONAMIENTO Y MANTENIMIENTO DE LA PERRERA MUNICIPAL</t>
  </si>
  <si>
    <t>13/10/22</t>
  </si>
  <si>
    <t>Pago de fact. 0496, Alvaro Ernesto Urrutia compra de 18 garrafones de agua</t>
  </si>
  <si>
    <t>Pago de fact. 0497, Alvaro Ernesto Urrutia compra de 18 garrafones de agua</t>
  </si>
  <si>
    <t>Pago de fact. 0498, Alvaro Ernesto Urrutia compra de 10 garrafones de agua</t>
  </si>
  <si>
    <t>Pago de fact. 0499, Alvaro Ernesto Urrutia compra de 13 garrafones de agua</t>
  </si>
  <si>
    <t>14/10/22</t>
  </si>
  <si>
    <t>Pago de planilla de horas extras de los empleados ley cam y contrato del mes de septiembre</t>
  </si>
  <si>
    <t>Pago de fact. 1074, Business Center,s.a compra de insumos de limpieza para UACI</t>
  </si>
  <si>
    <t>Reintegro del fondo circulante de Martha Alicia Henriquez del 31/08 al 13/10/22</t>
  </si>
  <si>
    <t>17/10/22</t>
  </si>
  <si>
    <t>Ayuda a Jorge Antonio Avalos por el fallecimiento de su madre</t>
  </si>
  <si>
    <t>Ayuda a Arturo Euseibio Henriquez por el fallecimiento de su madre</t>
  </si>
  <si>
    <t>Pago de fact. 0015, Altacasa Media Solution,S.A anticipo del 30% de personajes mitologicos</t>
  </si>
  <si>
    <t>Pago de fact. 0172, Tech Inc.,s.a por mantenimento de 26 aires acondicionados</t>
  </si>
  <si>
    <t>Pago a Hector Antonio Torres por compra de almuerzos para comité ocupacional</t>
  </si>
  <si>
    <t>Pago a Maria Cecilia Quijano por compra de tutifrutis y yogur y agua para los niñoz del pilotaje recreativo crecer juntos</t>
  </si>
  <si>
    <t>Pago de fact. 131903922, Caess NIC 20297818, Energia electrica del mes de ocubre</t>
  </si>
  <si>
    <t>Pago de fact. 131903923, Caess NIC 20297818, alumbrado publico del mes de octubre</t>
  </si>
  <si>
    <t>Pago a JUAN Carlos Lovato pasajes del mes de junio</t>
  </si>
  <si>
    <t>20/9/22</t>
  </si>
  <si>
    <t>Pago de pasajes de juan carlos lovato del mes de julio</t>
  </si>
  <si>
    <t>Pago de pasajes de juan carlos lovato del mes de agosto</t>
  </si>
  <si>
    <t>18/10/22</t>
  </si>
  <si>
    <t>19/10/22</t>
  </si>
  <si>
    <t>Pago de planilla de horas extras del personal ley cam y contrato del mes de agosto</t>
  </si>
  <si>
    <t>Pago de fact. 0500, Alvaro Ernesto Urrutia compra de 16 garrafones de agua</t>
  </si>
  <si>
    <t>Pago de fact. 0654, Alvaro Ernesto Urrutia compra de 14 garrafones de agua</t>
  </si>
  <si>
    <t>Pago de fact. 0655, Alvaro Ernesto Urrutia compra de 15 garrafones de agua</t>
  </si>
  <si>
    <t>Pago d efact. 100760, Centro Nnacional de Registro convenio del 21/09 al 20/10/22</t>
  </si>
  <si>
    <t>Pago a Karen Ivania Hernandez por compra de piñatas y bolsas de dulces para unidad de la niñez</t>
  </si>
  <si>
    <t>20/10/22</t>
  </si>
  <si>
    <t>Pago de planilla de salario del personal por contrato del mes de octubre</t>
  </si>
  <si>
    <t>Pago de planilla del personal pensionado del mes de octubre</t>
  </si>
  <si>
    <t>Pago de planilla de salario del personal del cam del mes de octubre</t>
  </si>
  <si>
    <t>Pago d efact. 127485558, Caess NIC 5517635, Boulevar a paz calle la guardedria mes de marzo</t>
  </si>
  <si>
    <t>Pago de fact. 2139679, Anda Cta 08998427, Cementerio Viejo mes de octubre</t>
  </si>
  <si>
    <t>Pago de fact. 2139680, Anda Cta 08998435, Cementerio nuevo mes de octubre</t>
  </si>
  <si>
    <t>Pago de fact. 1850410, Anda Cta 07408793, parque cimas de san bartolo mes de septiembre</t>
  </si>
  <si>
    <t>Pago de fact. 1896441, Anda Cta 09103405 complejo altavista mes de septiembre</t>
  </si>
  <si>
    <t>Pago de fact. 2142599, Cta 01767334 Anda rastro municipal mes de octubre</t>
  </si>
  <si>
    <t>Pago de fact. 2142625, cta 01767396 Anda 1ra xcalle pte oficinas mes de octubre</t>
  </si>
  <si>
    <t>Pago de fact. 2142611, Cta 01767671 Anda mercado municipal mes de octubre</t>
  </si>
  <si>
    <t>2010/22</t>
  </si>
  <si>
    <t>Pago de fact. 2142604, Anda Cta 04785266 5ta av. Sur y calle el golgota mes de octubre</t>
  </si>
  <si>
    <t>Pago de fact. 2142606, Anda cta 04785297 4ta calle pte y 2da av. Nte mes de octubre</t>
  </si>
  <si>
    <t>Pago de fact. 2142626, Cta 01767407 Anda  2da av. Sur y 1ra calle pte mes de octubre</t>
  </si>
  <si>
    <t>Pago de fact. 2038811, Anda Cta 07947107 casa de la juventud mes de octubre</t>
  </si>
  <si>
    <t>Pago de fact. 2142607, Anda Cta 07053752 6 av.nte y 2da calle pte mes de octubre</t>
  </si>
  <si>
    <t>Pago d efact. 2142605, Cta 09043997 Anda polideportivo mes de octubre</t>
  </si>
  <si>
    <t>Pago de fact. 2142614, Cta 09103355  Anda final calle al cementerio mes de octubre</t>
  </si>
  <si>
    <t xml:space="preserve">Pago de fact. 04785301, CTA 04785301 Anda Parque Municipal mes de octubre </t>
  </si>
  <si>
    <t>Pago de fact. 2142627, Cta 05070031  Anda calle nicolas aguilar y 2da av. Sur mes de octubre</t>
  </si>
  <si>
    <t>Pago de fact. 2142624, Anda Cta 01767156 1ra calle pte tonacatepeque mes de octubre</t>
  </si>
  <si>
    <t>Pago de fact. 2038803, Anda Cta 06956532 parque los niños distrito italia mes de octubre</t>
  </si>
  <si>
    <t>Pago de fact. 2038802, Anda Cta 06050212 Avenida mistancingo distrito italia mes de octubre</t>
  </si>
  <si>
    <t>Pago de fact. 203889, Anda Cta 06896002 mercado distrito italia mes de octubre</t>
  </si>
  <si>
    <t>21/10/22</t>
  </si>
  <si>
    <t>Pago de fact. 26020303, Delsur por comision de emision de 2,975 recibos del ems de septiembre</t>
  </si>
  <si>
    <t>Pago de fact. 25592054, Delsur por comision de emision de 2,969 recibos del mes de agosto</t>
  </si>
  <si>
    <t xml:space="preserve">Pago de fact. 130931987, Caess, comision de emision de recibos </t>
  </si>
  <si>
    <t>Pago de fact. 131293111, Caess  comision de emision de recibos</t>
  </si>
  <si>
    <t xml:space="preserve">Pago de fact. 0029, Vilma Ester Hernandez del 30% de auditoria externa </t>
  </si>
  <si>
    <t>24/10/22</t>
  </si>
  <si>
    <t>25/10/22</t>
  </si>
  <si>
    <t>Pago d efact. 26247178, Delsur NC, 502407502 , Calle flor de fuego mes de octubre</t>
  </si>
  <si>
    <t>Pago d efact. 26276689, Delsur NC, 506692102 , Calle flor de fuego mes de octubre</t>
  </si>
  <si>
    <t>Pago de fact. 2138295, Anda Cta 01765037, Evangelina Polanco mes de octubre</t>
  </si>
  <si>
    <t>Pago d efact. 26315373, Delsur NC 516948601, Calle flor de fuego altavista mes de octubre</t>
  </si>
  <si>
    <t>Pago d efact. 26270720, Delsur NC 506692201, Calle flor de fuego altavista mes de octubre</t>
  </si>
  <si>
    <t>Pago d efact. 0340, Probisege,s.a compra de una motoguadaña para cementerio</t>
  </si>
  <si>
    <t>Pago de fact. 2379, Suministros y Ferreteria Genesis, s,a compra de cabezal, hilo,bujillas y acete para motoguadaña de cemebterio</t>
  </si>
  <si>
    <t>Pago de fact. 132087104, caess, nic 7418, comisiuon de emision de recibos</t>
  </si>
  <si>
    <t>26/10/22</t>
  </si>
  <si>
    <t>Pago de fact. 4543, Insorpa,s.a show pirotecnico para las fiestas de san juan bautista</t>
  </si>
  <si>
    <t>Pago d efact. 1330, Corporative Systems of Health ,s.a compra de insumos para el proyecto</t>
  </si>
  <si>
    <t>27/10/22</t>
  </si>
  <si>
    <t>Reintegro del fondo circulante de Martha Alicia Henriquez, del 14 al 26/10/22</t>
  </si>
  <si>
    <r>
      <t xml:space="preserve">Pago de fact. 35034, Telesis por alquiler de 45 radios portatiles mes de septiembre </t>
    </r>
    <r>
      <rPr>
        <sz val="11"/>
        <color rgb="FFFF0000"/>
        <rFont val="Calibri"/>
        <family val="2"/>
        <scheme val="minor"/>
      </rPr>
      <t>cambio de factura 35064 por $ 915.30</t>
    </r>
  </si>
  <si>
    <t>Pago de fact. 0656, Alvaro Erensto Urrutia compra de 13 garrafones de agua</t>
  </si>
  <si>
    <t>Pago de fact. 0657, Alvaro Erensto Urrutia compra de 12 garrafones de agua</t>
  </si>
  <si>
    <t>Pago de fact. 0658, Alvaro Erensto Urrutia compra de 15 garrafones de agua</t>
  </si>
  <si>
    <t>Pago a Liliana Corina Hernandez por compensacion monetaria del dia del empleado</t>
  </si>
  <si>
    <t>Pago a Marcos Imelda Alfaro por compensacion economica por el dia del empleado</t>
  </si>
  <si>
    <t>31/10/22</t>
  </si>
  <si>
    <t>Pago d efact. 0047, Tribal El Salvador,s.a por compra de 62 banners para la calaviuza</t>
  </si>
  <si>
    <t xml:space="preserve">GAASTADO DE LA CALABIUZA </t>
  </si>
  <si>
    <t>Pago de fact. 35090, Telesis, por servicios de 45 radiops portatiles mes de octubre</t>
  </si>
  <si>
    <t>Pago de fact. 0155500870,Claro, Tel. 23258200,mes de septiembre</t>
  </si>
  <si>
    <t>Pago de fact. 0155635170, Claro, Tel. ID12-45001,mes de septiembre</t>
  </si>
  <si>
    <t>Pago de fact. 0155635169, Claro, Tel. ID10-80008,mes de septiembre</t>
  </si>
  <si>
    <t>Pago de fact. 0155500871, Claro, Tel. 2322-1801,mes de septiembre</t>
  </si>
  <si>
    <t>Pago de fact. 0054, Jaret Naun Moran por arrendamiento de impresora de registro familiar mes de septiembre</t>
  </si>
  <si>
    <t>Pago de fact. 0053, Jaret Naun Moran por arrendamiento de impresora de registro familiar mes de agosto</t>
  </si>
  <si>
    <t>Pago de fact. 2568, Mides,por 646.52, toneladas depositadas del 16 al 30 de septiembre</t>
  </si>
  <si>
    <t>Pago de fact. 2514, Mides,por 680.50, toneladas depositadas del 1 al 15 de septiembre</t>
  </si>
  <si>
    <t>Pago de salario de Ricardo Alvarado Vaquero de 7 dias del mes de octubre como juridico</t>
  </si>
  <si>
    <t>01/11/22</t>
  </si>
  <si>
    <t>Pago de fact. 3986, Arreconsa,por 9 baños portatiles para la calabiuza</t>
  </si>
  <si>
    <t>Pago de fact. 0016, Altacasa Media Solution,s.a por el 70% de los personajes mitologicos</t>
  </si>
  <si>
    <t>Pago a Alirio Rabin Sosa por gastos de representacion mes de noviembre</t>
  </si>
  <si>
    <t>Pago de fact. 0333, D&amp;G Renta Car,s.a por 25 viajes de recoleccion y transporte de desechos solidos del mes de septiembre</t>
  </si>
  <si>
    <t>Pago a Jose Esmerino Anzora por pasajes del mes de octubre</t>
  </si>
  <si>
    <t>Pago a Rosa Melida Martinez por pasajes del mes de octubre</t>
  </si>
  <si>
    <t>Pago a Evelin Xiomara Reyes pasajes del mes de octubre</t>
  </si>
  <si>
    <t>Pago a Jose Guillermo Marinez pasajes del mes de Octubre</t>
  </si>
  <si>
    <t>Pago a Jorge Alberto Guzman pasajes del mes de octubre</t>
  </si>
  <si>
    <t>03/11/22</t>
  </si>
  <si>
    <t>Pago de fact. 35014, Jopegalamb,s.a compra de pintura para catastro</t>
  </si>
  <si>
    <t>Pago de fact. 4191, Arreconsa,s.a, arerendamiento de sanitario para el dia de los difuntos</t>
  </si>
  <si>
    <t>04/11/22</t>
  </si>
  <si>
    <t>Pago de fact. 49830, imprenta nacional por publicacion de decreto 03</t>
  </si>
  <si>
    <t>Pago a Juan Raul Henriquez pasajes del mes de octubre</t>
  </si>
  <si>
    <t>Pago a Oscar Mauricio Arevalo pasajes del mes de octubre</t>
  </si>
  <si>
    <t>Pago a Francia Elizabeth Quijano por arrendamiento de oficina del 26/09 al 25/10/22</t>
  </si>
  <si>
    <t>07/11/22</t>
  </si>
  <si>
    <t>08/11/22</t>
  </si>
  <si>
    <t>Pago de fact. 0103, Gabriel Angel Zavala por compra de 41 garrafones de agua</t>
  </si>
  <si>
    <t>Pago de fact. 0659, Alvaro Ernesto Urrutia por compra de 18 garrafones de agua</t>
  </si>
  <si>
    <t>Pago de fact. 0660, Alvaro Ernesto Urrutia por compra de 19 garrafones de agua</t>
  </si>
  <si>
    <t>prod.para animales</t>
  </si>
  <si>
    <t>Pago d efact. 213944960, 2140789033, 214078303,214162848, 213944974,Freund por compra de material para la perrera</t>
  </si>
  <si>
    <t>Pago d efact. 1282, Bussiness Center,s.a compra de papel y carton de oficina</t>
  </si>
  <si>
    <t>Pago d efact. 4594, B&amp; D Servicios por alumbrado publico del mes de octubre</t>
  </si>
  <si>
    <t>09/11/22</t>
  </si>
  <si>
    <t>Pago de fact. 132087106, Caess comision de emision de recibos</t>
  </si>
  <si>
    <t>Pago de fact. 26450950, Delsur, por comision de emision de recibos mes d eoctubre</t>
  </si>
  <si>
    <t>Pago a Francisco Campos Elias pasajes del mes de octubre</t>
  </si>
  <si>
    <t>Pago a Jose Alexander Lopez pasajes del mes de octubre</t>
  </si>
  <si>
    <t>Pago d epasajes a Reyna Isabel Navrro pasajes del mes de octubre</t>
  </si>
  <si>
    <t>Pago de pasajes a Maria Elba Romero del mes octubre</t>
  </si>
  <si>
    <t>Pago d eplanilla de horas extras del personal ley cam y contrato mes de octubre</t>
  </si>
  <si>
    <t>Pago de fact. 0075, D&amp;H,S.A por arrendamiento de pala excavadora</t>
  </si>
  <si>
    <t>11/11/22</t>
  </si>
  <si>
    <t>Pago de complemento de planilla de complemento de horas extras de mes de octubre</t>
  </si>
  <si>
    <t>Pago de planilla de horas extras del personal ley cam y contrato mes de octubre</t>
  </si>
  <si>
    <t>Reintegro de fondo cicirculante de Martha Alicia Henriquez, del 27/10 al 04/11/22</t>
  </si>
  <si>
    <t>14/11/22</t>
  </si>
  <si>
    <t>Pago de fact. 2911374, cta 06050212, Andadistrito Italia Av. Mistancingo mes de noviembre</t>
  </si>
  <si>
    <t>Pago de fact. 2911373, Cta 06896002, Anda Mercad distrito Italia mes de noviembre</t>
  </si>
  <si>
    <t>Pago de fact. 2911380, Cta 06956532, parque los niños distrito iatlia mes de noviembre</t>
  </si>
  <si>
    <t>Pago d efact. 0133, Jose Alejandro Bautista, compra de insumo de medicamentos para comited de salud ocupacional</t>
  </si>
  <si>
    <t xml:space="preserve">Pago d efact. 2911382 Cta 07947107, Anda, casa de juventud distrito italia mes de noviembre </t>
  </si>
  <si>
    <t>Pago d efact. 3029840, Cta 08998427,  Anda, Cementerio Viejo mes d enoviembre</t>
  </si>
  <si>
    <t>Pago d efact. 3029841, Cta 08998435,  Anda, Cementerio nuevo mes d enoviembre</t>
  </si>
  <si>
    <t xml:space="preserve">Pago de fact. 132477325, Caess NIC 20297818, energia electrica del mes de septiembre </t>
  </si>
  <si>
    <t>Pago de fact. 132477326, Caess NIC 20297818, alumbrado publico del mes de noviembre</t>
  </si>
  <si>
    <t>Pago de fact. 0063, Jaret Naun Morazan, por arrendamiento de una impresora para REF</t>
  </si>
  <si>
    <t>Pago de fact. 3028456, Cta 01765037, Anda Eva Angelica Polanco mes de noviembre</t>
  </si>
  <si>
    <t>15/11/22</t>
  </si>
  <si>
    <t>Pago d efact. 0175, Tech Inc. S.A, reparacion del aire acondicionado de altavista</t>
  </si>
  <si>
    <t>Pago d efact. 132398453, Caess, Maria A. Polanco NIC 2164440,energia del mes de noviembre</t>
  </si>
  <si>
    <t>Pago de fact. 0919, Wilfredo Ernesto Solano por compra de 73 garrafones de agua</t>
  </si>
  <si>
    <t>16/11/22</t>
  </si>
  <si>
    <t>Pago d efact. 2259, Mundo Medico Quimico compra de insumos para el comité ocupacional</t>
  </si>
  <si>
    <t>17/11/22</t>
  </si>
  <si>
    <t xml:space="preserve">Pago de fact. 132620761, NIC 7418, Caess, comision de emision de recibos </t>
  </si>
  <si>
    <t>Pago de fact. 0661, Alvaro Ernesto Urrutia compra de 25 garrafones de agua</t>
  </si>
  <si>
    <t>Pago de fact. 0662, Alvaro Ernesto Urrutia compra de 9 garrafones de agua</t>
  </si>
  <si>
    <t>Pago de fact. 0663, Alvaro Ernesto Urrutia compra de 10 garrafones de agua</t>
  </si>
  <si>
    <t>Pago d efact. 0156249669, Claro Tel. ID12-45001, mes de octubre</t>
  </si>
  <si>
    <t>Pago d efact. 0156249668, Claro Tel. ID10-80008, mes de octubre</t>
  </si>
  <si>
    <t>Pago de fact. 0156113464, Claro tel 2325-8200, mes de octubre</t>
  </si>
  <si>
    <t>Pago de fact. 0156113465, Claro tel. 2322-1801, mes de octubre</t>
  </si>
  <si>
    <t>Pago de fact. 4470, Telesis,s.a por prestar los servicios de 45 radios mes d enoviembre</t>
  </si>
  <si>
    <t>Pago de fact. 2624, Mides por 614.52, toneladas depositas del 01 al 15 de octubre</t>
  </si>
  <si>
    <t>Pago de fact. 2677, Mides por 663.10, toneladas depositas del 16 al 31 de octubre</t>
  </si>
  <si>
    <t>18/11/22</t>
  </si>
  <si>
    <t>Pago de fact. 37565984, Claro tel. 69556970, mes de octubre</t>
  </si>
  <si>
    <t>Pago de fact. 089, Enterprise Supply &amp; solutions, S.A compra de 41 capas</t>
  </si>
  <si>
    <t>Pago de fact. 26677201, Del Sur , NC 502407502, Alumbrado publico del mes de noviembre</t>
  </si>
  <si>
    <t>Pago d efact. 26705342, Del Sur, nc 516948601, calle flor de fuego altavista mes de noviembre</t>
  </si>
  <si>
    <t>Pago de fact. 26698972, Del sur NC 506692201, Distrito Altavista mes de noviembre</t>
  </si>
  <si>
    <t>21/11/22</t>
  </si>
  <si>
    <t>Pago de fact. 26744912, Del Sur, NC 506692102,calle flor de fuejo mes de noviembre</t>
  </si>
  <si>
    <t xml:space="preserve">Pago a Edwin Romeo Perez, por indemnizacion de renuncia voluntaria </t>
  </si>
  <si>
    <t>Minerales No Met. y Productos Derivados</t>
  </si>
  <si>
    <t>Minerales,  Metálicos y Productos Derivados</t>
  </si>
  <si>
    <t>Pago de fact. 10402 XXXXXXXXXX por compra de pollos para ayuda a iglesia santa lucia</t>
  </si>
  <si>
    <t>Pago a XXXXXXXXXX por 75 panes con pollo para las fiestas del canton la fuente</t>
  </si>
  <si>
    <t>Pago de fact. 0332 XXXXXXXXXX compra de 3 torritos y 10 tiro mortero</t>
  </si>
  <si>
    <t>Pago de fact. 0343 XXXXXXXXXX compra de cohetes</t>
  </si>
  <si>
    <t>Pago a XXXXXXXXXX compra de 150 cohetes para san antonio padua</t>
  </si>
  <si>
    <t>Pago a XXXXXXXXXX para ayuda de fiestas del corazon comunidad los heroes</t>
  </si>
  <si>
    <t>Pago d efact. 15602 XXXXXXXXXX compra de jugos y galletas para la celebracion de las fiestas de com. Los heroes</t>
  </si>
  <si>
    <t>Pago a XXXXXXXXXX compra de 24 cohetes para las fiestas patronales del transito uno</t>
  </si>
  <si>
    <t>Pago a XXXXXXXXXX por compra de piñatas y refrigerios para las fiestas del transito uno</t>
  </si>
  <si>
    <t>Pago a XXXXXXXXXX por el 30% de anticipo por contracion de banda de cuero san juan bautista</t>
  </si>
  <si>
    <t>Pago a XXXXXXXXXX por el 30% de anticipo por servicios de la discomivil para las fiestas co-patronales</t>
  </si>
  <si>
    <t>Pago a XXXXXXXXXX por compra de 8 bolsas de dulces para las fiestas co-patronale</t>
  </si>
  <si>
    <t>Pago a XXXXXXXXXX por prestar los servioc de payaso en las fiestas de san juan bautista</t>
  </si>
  <si>
    <t>Pago a XXXXXXXXXX del 70% por prestar los servicios de la banda de cuero para las fiestas de san juan degollado</t>
  </si>
  <si>
    <t>Pago a XXXXXXXXXX por compra de cohetes para las fiestas de san juan degollado</t>
  </si>
  <si>
    <t>Pago a XXXXXXXXXX por compra de galletas y jugos etc para las fiestas de san juan degollado</t>
  </si>
  <si>
    <t>Pago a XXXXXXXXXX compra de 16 piñatas para las fiestas de san juan bautista</t>
  </si>
  <si>
    <t>Pago a XXXXXXXXXX por contratacion del Grupo Latino para las fiestas de san juan bautista</t>
  </si>
  <si>
    <t>Pago a XXXXXXXXXX por prestar los servicios de musica cumbia para las fiestas de san juan bautista</t>
  </si>
  <si>
    <t>Pago a XXXXXXXXXX por prestar los servicios de musica tropical para las fiestas de san juan bautista</t>
  </si>
  <si>
    <t>Pago a XXXXXXXXXX por prestar los servicios de un artista nacional para las fiestas de san juan bautista</t>
  </si>
  <si>
    <t>Pago a XXXXXXXXXX por prestar los servicios de batucada para las fiestas de san juan bautista</t>
  </si>
  <si>
    <t>Pago a XXXXXXXXXX del 70% discomovil para las fiestas de san juan bautista</t>
  </si>
  <si>
    <t>Pago a XXXXXXXXXX por prestar los servicios de musica ranchera para las fiestas de san juan bautista</t>
  </si>
  <si>
    <t>Pago a XXXXXXXXXX por prestar los servicios de comedia en las fiestas de san juan bautista</t>
  </si>
  <si>
    <t>Pago a XXXXXXXXXX por compra de atol chuco para las fiestas de san juan bautista</t>
  </si>
  <si>
    <t>Pago a XXXXXXXXXX por pintacaritas para la fiestas de san juan bautista</t>
  </si>
  <si>
    <t>Pago a XXXXXXXXXX por compra de banda azul y blanca, corona y centro para la reina de las fiestas de san juan bautista</t>
  </si>
  <si>
    <t>Pago a XXXXXXXXXX del grupo musical sensacion para las fiestas de san juan bautista</t>
  </si>
  <si>
    <t>Pago a XXXXXXXXXX por decoracion de tarima del evento de las fiestas de san juan bautista</t>
  </si>
  <si>
    <t>Pago a XXXXXXXXXX por compra de panes con pollo para la feria de san juan bautista</t>
  </si>
  <si>
    <t>Pago a XXXXXXXXXX por contratacion de sonido para las fiestas de san juan bautista</t>
  </si>
  <si>
    <t>Pago d efact. 0239, XXXXXXXXXX por compra diversas</t>
  </si>
  <si>
    <t>Pago a XXXXXXXXXX por elaboracion de carroza para las fiestas de san  juan bautista</t>
  </si>
  <si>
    <t>Pago a XXXXXXXXXX por compra de jugos para laconmemoracion del 15 de septiembre</t>
  </si>
  <si>
    <t>Pago a XXXXXXXXXX por compra de donas para conmemoracion del 15 de septiembre</t>
  </si>
  <si>
    <t>Pago a XXXXXXXXXX por la compra de banderas y coronas para el 15 de septiembre</t>
  </si>
  <si>
    <t>Pago de fact. 0357, XXXXXXXXXX compra de 42 tiro mortero para el 15 de septiembre</t>
  </si>
  <si>
    <t>Pago a XXXXXXXXXX por compra de platos de comida y fardos de agua para la fiesta de san Juan Bautista</t>
  </si>
  <si>
    <t>Pago de fact. 0363, XXXXXXXXXX por compra de cohetes para la parroquia san Daniel Comboni</t>
  </si>
  <si>
    <t>Pago de fact. 0364, XXXXXXXXXX por compra de cohetes para el Barrio las Mercedes</t>
  </si>
  <si>
    <t>Pago a XXXXXXXXXX por devolucion por derecho de servicio de alquiler de la motoniveladora</t>
  </si>
  <si>
    <t>Pago a XXXXXXXXXX Incentivo para la compra de materiales para la carreta del dia de la calabiuza</t>
  </si>
  <si>
    <t>Pago a XXXXXXXXXX entrega de incentivo para la compra de material para la carreta de la calabiuza</t>
  </si>
  <si>
    <t>Pago a XXXXXXXXXX incentivo para compra d ematerial para la carreta de la calabiuza</t>
  </si>
  <si>
    <t>Pago a XXXXXXXXXX compra de material para la carreta de la calabiuza</t>
  </si>
  <si>
    <t>Pago a XXXXXXXXXX entrega de incentivos para la carreta del dia de la calaviuza</t>
  </si>
  <si>
    <t>Pago a XXXXXXXXXX ayuda para la fiestas en honor a nuestra señora del rosario</t>
  </si>
  <si>
    <t>Pago d efact. 0055, XXXXXXXXXX 30% por elaboracion de carroza para las fiestas de san juan bautista</t>
  </si>
  <si>
    <t>Pago d efact. 0057, XXXXXXXXXX 70% por elaboracion de carroza para las fiestas de san juan bautista</t>
  </si>
  <si>
    <t>Pago de fact. 0370, XXXXXXXXXX compra de cohetes para comunidad santa maria</t>
  </si>
  <si>
    <t>Pago d efact. 0369, XXXXXXXXXX compra de cohetes para el canton el rosario</t>
  </si>
  <si>
    <t>Pago a XXXXXXXXXX por prestar los servicios de un artista nacional para la calaviuza</t>
  </si>
  <si>
    <t>Pago a XXXXXXXXXX por prestar los servicios de musica ranchera para el festival de la calaviuza</t>
  </si>
  <si>
    <t>Pago a XXXXXXXXXX por contratacion de discomovil Tecnomania para la calabiuza</t>
  </si>
  <si>
    <t>Pago a XXXXXXXXXX por contratacion del grupo musical "La Raza" para la calaviuza</t>
  </si>
  <si>
    <t>Pago a XXXXXXXXXX por compra de 900 rajas de leña para la coccion de ayote para la calaviuza</t>
  </si>
  <si>
    <t>Pago a XXXXXXXXXX por 500 ayotes para la calabiuza</t>
  </si>
  <si>
    <t>Pago a XXXXXXXXXX por compra de 488, ayotes para la calabiuza</t>
  </si>
  <si>
    <t>Pago  de fact. 0042, a XXXXXXXXXX por compra de camisetas y gorras para las comisiones de la calabiuza</t>
  </si>
  <si>
    <t>Pago a XXXXXXXXXX del 30% de anticipo de la elebaoracion del ayote</t>
  </si>
  <si>
    <t>Pago a XXXXXXXXXX para viaticos para visitas a los medios de comunicaciones</t>
  </si>
  <si>
    <t>Pago a XXXXXXXXXX por compra de especies , bolsas y platos de sechables para la calabiuza</t>
  </si>
  <si>
    <t>Pago de fact. 0010, XXXXXXXXXX por compra de 3,000brazaletes para el baile de la calabiuza</t>
  </si>
  <si>
    <t>Pago a XXXXXXXXXX por compra de peroles para coccion de ayote en dulce para la calabiuza</t>
  </si>
  <si>
    <t>Pago a XXXXXXXXXX por insumos para la decoracion para el dia de la calabiuza</t>
  </si>
  <si>
    <t>Pago a XXXXXXXXXX por compra de 44 cargas de dulce de café para el ayote del dia de la calabiuza</t>
  </si>
  <si>
    <t>Pago a XXXXXXXXXX por  fardos de agua y sodas para la calaviuza</t>
  </si>
  <si>
    <t>Pago a XXXXXXXXXX por el 70% de los servicios de elebaoracion de los ayotes en dulce</t>
  </si>
  <si>
    <t>Pago a XXXXXXXXXX  por contratacionde solista para el dia de la calaviuza</t>
  </si>
  <si>
    <t>Pago a XXXXXXXXXX por contratacion del Grupo Melao internacional para el dia de la calaviuza</t>
  </si>
  <si>
    <t>Pago a XXXXXXXXXX contratacion de disco movil en altavista para la calabiuza</t>
  </si>
  <si>
    <t>Pago a XXXXXXXXXX por compra de panes con pollo para el dia de la calabiuza</t>
  </si>
  <si>
    <t>Pago a XXXXXXXXXX por contratacion de discomovil legacy para la calabiuza</t>
  </si>
  <si>
    <t>Pago a XXXXXXXXXX por presentacion para el 2 de noviembre</t>
  </si>
  <si>
    <t>Pago de fact. 0384, XXXXXXXXXX por compra de 3 docenas de tiro mortero y 1 grueza de cohetes</t>
  </si>
  <si>
    <t>Pago de Fact. 0188, XXXXXXXXXX por arrendamiento de una tarima en las flores para la calaviuza</t>
  </si>
  <si>
    <t>Pago a XXXXXXXXXX por transportar a alumnos de centro escolar inocencia de paredes para la calabiuza</t>
  </si>
  <si>
    <t>Pago a XXXXXXXXXX por prestar los servicios de sonido e iluminacion para la calabiuza</t>
  </si>
  <si>
    <t>Pago a XXXXXXXXXX por transporte de personalpara el dia de la calabiuza</t>
  </si>
  <si>
    <t>Pago a XXXXXXXXXX panes con pollo para la calabiuza</t>
  </si>
  <si>
    <t>Pago d efact. 0391, XXXXXXXXXX compra de 5 docenas y 2 toritos para comité de el tejar</t>
  </si>
  <si>
    <t>Pago a1er lugar El padre sin Cabeza" Grupo el Tejar</t>
  </si>
  <si>
    <t>Pago a 3er lugar El Padre sin cabeza, Grupo Los Calvareños</t>
  </si>
  <si>
    <t>Pago a 1er lugar El Cadejo, Grupo Los Calvareños</t>
  </si>
  <si>
    <t>Pago a  1er lugar El Cipitillo, Grupo Los Calvareños</t>
  </si>
  <si>
    <t>Pago a 2do lugar La carreta Chillona, Grupo Los Calvareños</t>
  </si>
  <si>
    <t>Pago a 2do lugar La Muerte, Grupo Los Calvareños</t>
  </si>
  <si>
    <t>Pago a 1er lugar EL Padre sin Cabeza, Grupo Los Calvareños</t>
  </si>
  <si>
    <t>Pago a 2do lugar EL Cadejo, Grupo Los Calvareños</t>
  </si>
  <si>
    <t>Pago a 3er lugar La Siguanaba, Grupo Los Calvareños</t>
  </si>
  <si>
    <t>Pago a 1er lugar El Griton d ela noche, Grupo Los Calvareños</t>
  </si>
  <si>
    <t>Pago a 1er lugar La Llorona, Grupo Los Calvareños</t>
  </si>
  <si>
    <t>Pago a 1er lugar La Muerte, Grupo Los Calvareños</t>
  </si>
  <si>
    <t>Pago a 2do lugar La Llorona, Grupo Los Calvareños</t>
  </si>
  <si>
    <t>Pago a 2do lugar El Griton de la Noche, Grupo Los Calvareños</t>
  </si>
  <si>
    <t>Pago a 2do lugar La Siguanaba, Grupo Los Calvareños</t>
  </si>
  <si>
    <t>Pago a 1er lugar La Carreta Chillona Grupo Los Calvareños</t>
  </si>
  <si>
    <t>Pago a 2do lugar de El Angel, grupo el tejar</t>
  </si>
  <si>
    <t>Pago a 3er lugar de la muerte, grupo el tejar</t>
  </si>
  <si>
    <t>Pago a 2do lugar de la Llorona, grupo el tejar</t>
  </si>
  <si>
    <t>Pago a 1er lugar de la Ciguanaba, grupo el tejar</t>
  </si>
  <si>
    <t>Pago a 1er lugar de la Carreta Chillona, grupo el tejar</t>
  </si>
  <si>
    <t>Pago a 1er lugar de El Angel, grupo el tejar</t>
  </si>
  <si>
    <t>Pago a 3er lugar de Padre sin cabeza, grupo el tejar</t>
  </si>
  <si>
    <t>Pago a 1er lugar de El Griton de la noche grupo el tejar</t>
  </si>
  <si>
    <t>Pago a 1er lugar de La Siguanaba grupo el tejar</t>
  </si>
  <si>
    <t>Pago a 1er lugar de El Cipitio grupo el tejar</t>
  </si>
  <si>
    <t>Pago a XXXXXXXXXX por transporte de personal para la calabiuza</t>
  </si>
  <si>
    <t>Pago a XXXXXXXXXX por trasladar personas para la calabiuza</t>
  </si>
  <si>
    <t>Pago a XXXXXXXXXX por compra de comida para la calabiuza</t>
  </si>
  <si>
    <t>Pago a XXXXXXXXXX por compra de desayunos,almuerzos y cenas para la calabiuza</t>
  </si>
  <si>
    <t>Pago a XXXXXXXXXX por compra de comida para las personas que trabajan el 2 de noviembre</t>
  </si>
  <si>
    <t>Pago a XXXXXXXXXX por compra de desayunos, almuerzos y cenas para la calabiuza</t>
  </si>
  <si>
    <t>Pago de fact. 0017, XXXXXXXXXX compra de material electrico para la calabiuza</t>
  </si>
  <si>
    <t>Pago a  3er lugar de la Llorona grupo scaut</t>
  </si>
  <si>
    <t>Pago a 3er lugar de el Cipitillo grupo scaut</t>
  </si>
  <si>
    <t>Pago a 3er lugar de el Angel grupo scaut</t>
  </si>
  <si>
    <t>Pago a  3er lugar de el Cadejo grupo scaut</t>
  </si>
  <si>
    <t>Pago a  3er lugar de el Angel grupo scaut</t>
  </si>
  <si>
    <t>Pago a 2do lugar de elCipitillo grupo scaut</t>
  </si>
  <si>
    <t>Pago a 2do lugar de La Muerte grupo scaut</t>
  </si>
  <si>
    <t>Pago a 3er lugar de El Griton grupo scaut</t>
  </si>
  <si>
    <t>Pago a 2do lugar de La Ciguanaba grupo scaut</t>
  </si>
  <si>
    <t>Pago a 3er lugar de La Llorona grupo scaut</t>
  </si>
  <si>
    <t>Pago a 2do lugar El Cipitillo INTO</t>
  </si>
  <si>
    <t>Pago a 1er lugar La Llorona INTO</t>
  </si>
  <si>
    <t>Pago a 2do lugar El Padre sin Cabeza INTO</t>
  </si>
  <si>
    <t>Pago a 3er  lugar La Muerte INTO</t>
  </si>
  <si>
    <t>Pago a 3er lugar la Carreta Chillona Grupo La Cruz Calle</t>
  </si>
  <si>
    <t>Pago a 3er lugar la Ciguanaba Grupo La Cruz Calle</t>
  </si>
  <si>
    <t>Pago a 3er lugar el Griton d ea noche grupo La Cruz Calle</t>
  </si>
  <si>
    <t>Pago a 1er lugar el  Cadejo grupo La Cruz Calle</t>
  </si>
  <si>
    <t>Pago a 1er lugar le Muerte grupo La Cruz Calle</t>
  </si>
  <si>
    <t>Pago a 2do lugar El Angel grupo La Cruz Calle</t>
  </si>
  <si>
    <t>Pago a 3er lugar el Cipitio grupo La Cruz Calle</t>
  </si>
  <si>
    <t>Pago a 2do lugar el Griton d ea noche grupo La Cruz Calle</t>
  </si>
  <si>
    <t>Pago a 2do lugar el  Cadejo grupo La Cruz Calle</t>
  </si>
  <si>
    <t>Pago a 2do lugar el  padre sin cabeza grupo La Cruz Calle</t>
  </si>
  <si>
    <t>Pago a 1er lugar El Angel grupo La Cruz Calle</t>
  </si>
  <si>
    <t>Pago a 2do lugar de la carreta chillona grupo el tejar</t>
  </si>
  <si>
    <t xml:space="preserve">Reintegro del fondo circulante de XXXXXXXX del 04/01 al 28/01/22 </t>
  </si>
  <si>
    <t>Pago de salario de XXXXXXXXXX del mes de febrero</t>
  </si>
  <si>
    <t>Pago de interinato a XXXXXXXXX del mes de febrero</t>
  </si>
  <si>
    <t>Reintegro del fondo circulante de XXXXXXXXXX del 10/02 al 02/03/22</t>
  </si>
  <si>
    <t xml:space="preserve">Reintegro del fondo circulante de XXXXXXXXXX del 17/01/ al 23/02/22 </t>
  </si>
  <si>
    <t>Pago de fact. 0096 XXXXXXXXXX soporte tecnico a cambio de deseño de las pajinas de registro familiar</t>
  </si>
  <si>
    <t>Pago de complemento de planilla de XXXXXXXXXX mes de abril</t>
  </si>
  <si>
    <t>Reintegro del fondo circulante de XXXXXXXXXX</t>
  </si>
  <si>
    <t>Pago de afct. 0051, XXXXXXXXXX soprte tecnico para infrmatica</t>
  </si>
  <si>
    <t>Pago de afct. 0052, XXXXXXXXXX soprte tecnico para infrmatica</t>
  </si>
  <si>
    <t>Reintegro del fondo circulante de XXXXXXXXXX del 19/05 al 07/06/22</t>
  </si>
  <si>
    <t>Reintegro de fondo cicirculante de XXXXXXXXXX, del 9/ al 24 de junio</t>
  </si>
  <si>
    <t>Pago a XXXXXXXXX por compra de insumos para desarrollar carrusel de alegria para niños</t>
  </si>
  <si>
    <t>Pago d efact. 015376, XXXXXXXXXX compra de 17 fards de jugo y 34, paq. De galletas para unid. de l aniñez y adoslencia</t>
  </si>
  <si>
    <t>Pago a XXXXXXXXXX por renuncia voluntaria primer desembolso</t>
  </si>
  <si>
    <t>Pago a XXXXXXXXXX por renucnia voluntaria priemr desemboslso</t>
  </si>
  <si>
    <t>Pago a XXXXXXXXXX por retiro voluntario primer desemboslso</t>
  </si>
  <si>
    <t>Pago a XXXXXXXXXX por renuncia voluntaria primer semboslso</t>
  </si>
  <si>
    <t>Pago a XXXXXXXXXX por retiro voluntario ultimo pago</t>
  </si>
  <si>
    <t>Pago a XXXXXXXXXX por renuncia voluntaria segundo desembolso</t>
  </si>
  <si>
    <t>Pago a XXXXXXXXXX por renucnia voluntaria ultimo desemboslso</t>
  </si>
  <si>
    <t>Pago a XXXXXXXXXX por retiro voluntario segundo desembolso</t>
  </si>
  <si>
    <t>Pago a XXXXXXXXXX por retiro voluntario segunda desembolso</t>
  </si>
  <si>
    <t>Pago a XXXXXXXXXX por retiro voluntario ultimo desembolso</t>
  </si>
  <si>
    <t>Pago a XXXXXXXXXX por retiro voluntario un solo desembolso</t>
  </si>
  <si>
    <t>Pago a XXXXXXXXXX por retiro voluntario primera cuota</t>
  </si>
  <si>
    <t>Reintegro del fondo circulante de XXXXXXXXXX del 17/02 al 01/04/22</t>
  </si>
  <si>
    <t>Pago de fact. 0017, XXXXXXXXXX impresión de rotulos para camiones compactadores</t>
  </si>
  <si>
    <t>Pago de planilla de IPSFA de los empleados ley cam y contrato del mes de junio</t>
  </si>
  <si>
    <t>Pago a XXXXXXXXX indemnizacion por retiro voluntario mes de septiembre tercera</t>
  </si>
  <si>
    <t>Pago a XXXXXXXXX indemnizacion por reiro voluntario tercer desembolso mes de septiembre</t>
  </si>
  <si>
    <t>Pago a XXXXXXXXX por indemnizacion por retiro voluntario tercer sembolso mes de septiembre</t>
  </si>
  <si>
    <t>Pago a XXXXXXXXX por indemnizacion por retiro voluntario tercer desembolso mes de septiembre</t>
  </si>
  <si>
    <t>Pago a XXXXXXXXX por retiro voluntario Segunda cuota mes de septiembre</t>
  </si>
  <si>
    <t>Pago a XXXXXXXXX indemnizacion por retiro voluntario segundo desemboslo mes de septiembre</t>
  </si>
  <si>
    <t>Pago a XXXXXXXXXX por indemnizacion por retiro voluntario mes de octubre cuarta cuota</t>
  </si>
  <si>
    <t>Pago a XXXXXXXXXX por indemnizacion por retiro voluntario cuarto sembolso mes de octubre</t>
  </si>
  <si>
    <t>Pago a XXXXXXXXXX indemnizacion por retiro voluntario tercer desemboslo mes de octubre</t>
  </si>
  <si>
    <t>Pago a XXXXXXXXXX por indemnizacion por retiro voluntario mes de noviembre</t>
  </si>
  <si>
    <t>Pago a XXXXXXXXXXX por compra de galletas, jugos y agua para la unidad d ela niñez</t>
  </si>
  <si>
    <t xml:space="preserve">Pago de efact. 0075, XXXXXXXXXX compra de una fuente de porder para tesoreria </t>
  </si>
  <si>
    <t>Pago de efact. 0055, XXXXXXXXXX compra de licencia para un año para informatica</t>
  </si>
  <si>
    <t>Pago a XXXXXXXXXXX por almuerzos para la unidad de la niñez</t>
  </si>
  <si>
    <t>Pago de fact. 0051, XXXXXXXXX soporte tecnico  de septiembre</t>
  </si>
  <si>
    <t>Pago de fact. 0050, XXXXXXXXX soporte tecnico del mes de agosto</t>
  </si>
  <si>
    <t>Pago de fact. 0064, XXXXXXXXX soporte tecnico del mes de octubre</t>
  </si>
  <si>
    <t>Pago a XXXXXXXXX por compra de galletas, jugos y agua para la unidad d ela niñez</t>
  </si>
  <si>
    <t>Pago de fact. 11103, XXXXXXXXXX compra de insumo para los perros</t>
  </si>
  <si>
    <t>Pago de fact. 017 Grupo Dale compra de tinta para la maquina de carnet de empleados de comuniciaciones</t>
  </si>
  <si>
    <t>Pago de fact. 0613 XXXXXXXXXX compra de uniformes, cinturones, goras y botas para el CAM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</si>
</sst>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440A]* #,##0.00_);_([$$-440A]* \(#,##0.00\);_([$$-440A]* &quot;-&quot;??_);_(@_)"/>
    <numFmt numFmtId="167" formatCode="#,##0.0"/>
    <numFmt numFmtId="168" formatCode="dd/mm/yy;@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rebuchet MS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color indexed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rgb="FF0070C0"/>
      <name val="Arial"/>
      <family val="2"/>
    </font>
    <font>
      <sz val="12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12"/>
      <color rgb="FF7030A0"/>
      <name val="Arial"/>
      <family val="2"/>
    </font>
    <font>
      <sz val="12"/>
      <color rgb="FF333300"/>
      <name val="Arial"/>
      <family val="2"/>
    </font>
    <font>
      <sz val="12"/>
      <color rgb="FFC00000"/>
      <name val="Arial"/>
      <family val="2"/>
    </font>
    <font>
      <sz val="12"/>
      <color rgb="FFC00000"/>
      <name val="Calibri"/>
      <family val="2"/>
      <scheme val="minor"/>
    </font>
    <font>
      <b/>
      <sz val="10"/>
      <name val="Trebuchet MS"/>
      <family val="2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9" tint="-0.249977111117893"/>
      <name val="Arial"/>
      <family val="2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2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gray125">
        <fgColor indexed="2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692D1"/>
        <bgColor indexed="64"/>
      </patternFill>
    </fill>
    <fill>
      <patternFill patternType="gray125">
        <bgColor rgb="FF0070C0"/>
      </patternFill>
    </fill>
    <fill>
      <patternFill patternType="solid">
        <fgColor rgb="FF0070C0"/>
        <bgColor indexed="64"/>
      </patternFill>
    </fill>
    <fill>
      <patternFill patternType="gray125">
        <fgColor indexed="22"/>
        <bgColor rgb="FF0070C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1" fillId="0" borderId="0"/>
    <xf numFmtId="0" fontId="4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7" fillId="0" borderId="0" applyFont="0" applyFill="0" applyBorder="0" applyAlignment="0" applyProtection="0"/>
  </cellStyleXfs>
  <cellXfs count="291">
    <xf numFmtId="0" fontId="0" fillId="0" borderId="0" xfId="0"/>
    <xf numFmtId="164" fontId="0" fillId="0" borderId="0" xfId="0" applyNumberFormat="1"/>
    <xf numFmtId="49" fontId="0" fillId="0" borderId="0" xfId="0" applyNumberFormat="1"/>
    <xf numFmtId="164" fontId="1" fillId="0" borderId="0" xfId="0" applyNumberFormat="1" applyFont="1"/>
    <xf numFmtId="166" fontId="0" fillId="0" borderId="0" xfId="0" applyNumberFormat="1"/>
    <xf numFmtId="164" fontId="0" fillId="0" borderId="0" xfId="0" applyNumberFormat="1" applyFont="1"/>
    <xf numFmtId="0" fontId="0" fillId="0" borderId="0" xfId="0" applyFont="1"/>
    <xf numFmtId="164" fontId="1" fillId="0" borderId="0" xfId="1" applyFont="1"/>
    <xf numFmtId="0" fontId="0" fillId="0" borderId="0" xfId="0" applyAlignment="1">
      <alignment horizontal="center"/>
    </xf>
    <xf numFmtId="49" fontId="4" fillId="0" borderId="0" xfId="0" applyNumberFormat="1" applyFont="1"/>
    <xf numFmtId="0" fontId="5" fillId="0" borderId="0" xfId="0" applyFont="1"/>
    <xf numFmtId="49" fontId="5" fillId="0" borderId="0" xfId="0" applyNumberFormat="1" applyFont="1"/>
    <xf numFmtId="164" fontId="0" fillId="0" borderId="0" xfId="1" applyFont="1"/>
    <xf numFmtId="0" fontId="1" fillId="0" borderId="0" xfId="0" applyFont="1"/>
    <xf numFmtId="164" fontId="6" fillId="0" borderId="0" xfId="0" applyNumberFormat="1" applyFont="1"/>
    <xf numFmtId="164" fontId="6" fillId="0" borderId="0" xfId="1" applyFont="1"/>
    <xf numFmtId="0" fontId="6" fillId="0" borderId="0" xfId="0" applyFont="1"/>
    <xf numFmtId="49" fontId="0" fillId="0" borderId="0" xfId="0" applyNumberFormat="1" applyFill="1"/>
    <xf numFmtId="0" fontId="0" fillId="0" borderId="0" xfId="0" applyFill="1"/>
    <xf numFmtId="49" fontId="1" fillId="0" borderId="0" xfId="0" applyNumberFormat="1" applyFont="1"/>
    <xf numFmtId="164" fontId="3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5" fillId="2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3" borderId="9" xfId="3" applyFont="1" applyFill="1" applyBorder="1" applyAlignment="1">
      <alignment horizontal="center"/>
    </xf>
    <xf numFmtId="49" fontId="9" fillId="0" borderId="1" xfId="3" applyNumberFormat="1" applyFont="1" applyFill="1" applyBorder="1" applyAlignment="1">
      <alignment horizontal="center"/>
    </xf>
    <xf numFmtId="0" fontId="9" fillId="0" borderId="10" xfId="3" applyFont="1" applyFill="1" applyBorder="1" applyAlignment="1">
      <alignment horizontal="center" vertical="center" wrapText="1"/>
    </xf>
    <xf numFmtId="0" fontId="9" fillId="3" borderId="11" xfId="3" applyFont="1" applyFill="1" applyBorder="1" applyAlignment="1">
      <alignment horizontal="left"/>
    </xf>
    <xf numFmtId="0" fontId="9" fillId="0" borderId="12" xfId="3" applyFont="1" applyFill="1" applyBorder="1" applyAlignment="1">
      <alignment horizontal="center" vertical="center" wrapText="1"/>
    </xf>
    <xf numFmtId="0" fontId="9" fillId="0" borderId="13" xfId="3" applyFont="1" applyBorder="1" applyAlignment="1">
      <alignment horizontal="center"/>
    </xf>
    <xf numFmtId="0" fontId="9" fillId="0" borderId="14" xfId="3" applyFont="1" applyBorder="1"/>
    <xf numFmtId="0" fontId="9" fillId="0" borderId="13" xfId="3" applyFont="1" applyFill="1" applyBorder="1" applyAlignment="1">
      <alignment horizontal="center" vertical="center" wrapText="1"/>
    </xf>
    <xf numFmtId="0" fontId="9" fillId="3" borderId="15" xfId="3" applyFont="1" applyFill="1" applyBorder="1" applyAlignment="1">
      <alignment horizontal="left"/>
    </xf>
    <xf numFmtId="0" fontId="9" fillId="0" borderId="13" xfId="3" applyFont="1" applyFill="1" applyBorder="1" applyAlignment="1">
      <alignment horizontal="center"/>
    </xf>
    <xf numFmtId="0" fontId="9" fillId="0" borderId="16" xfId="3" applyFont="1" applyFill="1" applyBorder="1"/>
    <xf numFmtId="0" fontId="9" fillId="0" borderId="12" xfId="3" applyFont="1" applyBorder="1" applyAlignment="1">
      <alignment horizontal="center"/>
    </xf>
    <xf numFmtId="0" fontId="9" fillId="0" borderId="2" xfId="3" applyFont="1" applyBorder="1"/>
    <xf numFmtId="49" fontId="9" fillId="3" borderId="17" xfId="3" applyNumberFormat="1" applyFont="1" applyFill="1" applyBorder="1" applyAlignment="1">
      <alignment horizontal="center"/>
    </xf>
    <xf numFmtId="0" fontId="9" fillId="3" borderId="18" xfId="3" applyFont="1" applyFill="1" applyBorder="1" applyAlignment="1">
      <alignment horizontal="left"/>
    </xf>
    <xf numFmtId="0" fontId="11" fillId="4" borderId="19" xfId="3" applyFont="1" applyFill="1" applyBorder="1"/>
    <xf numFmtId="49" fontId="12" fillId="4" borderId="20" xfId="3" applyNumberFormat="1" applyFont="1" applyFill="1" applyBorder="1" applyAlignment="1">
      <alignment horizontal="center"/>
    </xf>
    <xf numFmtId="49" fontId="12" fillId="4" borderId="21" xfId="3" applyNumberFormat="1" applyFont="1" applyFill="1" applyBorder="1" applyAlignment="1">
      <alignment horizontal="center"/>
    </xf>
    <xf numFmtId="0" fontId="13" fillId="4" borderId="22" xfId="3" applyFont="1" applyFill="1" applyBorder="1" applyAlignment="1">
      <alignment horizontal="center"/>
    </xf>
    <xf numFmtId="49" fontId="0" fillId="5" borderId="0" xfId="0" applyNumberFormat="1" applyFill="1"/>
    <xf numFmtId="164" fontId="0" fillId="5" borderId="0" xfId="1" applyFont="1" applyFill="1"/>
    <xf numFmtId="0" fontId="0" fillId="5" borderId="0" xfId="0" applyFill="1"/>
    <xf numFmtId="164" fontId="6" fillId="5" borderId="0" xfId="1" applyFont="1" applyFill="1"/>
    <xf numFmtId="0" fontId="6" fillId="5" borderId="0" xfId="0" applyFont="1" applyFill="1"/>
    <xf numFmtId="164" fontId="1" fillId="5" borderId="0" xfId="1" applyFont="1" applyFill="1"/>
    <xf numFmtId="0" fontId="0" fillId="5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9" fillId="3" borderId="2" xfId="3" applyFont="1" applyFill="1" applyBorder="1" applyAlignment="1">
      <alignment horizontal="left"/>
    </xf>
    <xf numFmtId="164" fontId="9" fillId="3" borderId="25" xfId="4" applyNumberFormat="1" applyFont="1" applyFill="1" applyBorder="1" applyAlignment="1">
      <alignment horizontal="right"/>
    </xf>
    <xf numFmtId="164" fontId="10" fillId="3" borderId="25" xfId="4" applyNumberFormat="1" applyFont="1" applyFill="1" applyBorder="1" applyAlignment="1">
      <alignment horizontal="right"/>
    </xf>
    <xf numFmtId="164" fontId="9" fillId="3" borderId="26" xfId="4" applyNumberFormat="1" applyFont="1" applyFill="1" applyBorder="1" applyAlignment="1">
      <alignment horizontal="right"/>
    </xf>
    <xf numFmtId="164" fontId="9" fillId="0" borderId="26" xfId="4" applyNumberFormat="1" applyFont="1" applyFill="1" applyBorder="1" applyAlignment="1">
      <alignment horizontal="right"/>
    </xf>
    <xf numFmtId="164" fontId="13" fillId="4" borderId="22" xfId="3" applyNumberFormat="1" applyFont="1" applyFill="1" applyBorder="1" applyAlignment="1">
      <alignment horizontal="center"/>
    </xf>
    <xf numFmtId="164" fontId="9" fillId="0" borderId="1" xfId="1" applyFont="1" applyBorder="1"/>
    <xf numFmtId="164" fontId="9" fillId="3" borderId="1" xfId="1" applyFont="1" applyFill="1" applyBorder="1" applyAlignment="1">
      <alignment horizontal="right"/>
    </xf>
    <xf numFmtId="164" fontId="9" fillId="0" borderId="1" xfId="1" applyFont="1" applyFill="1" applyBorder="1" applyAlignment="1">
      <alignment horizontal="right"/>
    </xf>
    <xf numFmtId="164" fontId="10" fillId="6" borderId="1" xfId="1" applyFont="1" applyFill="1" applyBorder="1"/>
    <xf numFmtId="164" fontId="10" fillId="6" borderId="1" xfId="1" applyFont="1" applyFill="1" applyBorder="1" applyAlignment="1">
      <alignment horizontal="right"/>
    </xf>
    <xf numFmtId="164" fontId="9" fillId="0" borderId="27" xfId="1" applyFont="1" applyBorder="1"/>
    <xf numFmtId="164" fontId="9" fillId="3" borderId="27" xfId="1" applyFont="1" applyFill="1" applyBorder="1" applyAlignment="1">
      <alignment horizontal="right"/>
    </xf>
    <xf numFmtId="164" fontId="10" fillId="6" borderId="27" xfId="3" applyNumberFormat="1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Border="1"/>
    <xf numFmtId="0" fontId="6" fillId="0" borderId="0" xfId="0" applyFont="1" applyBorder="1"/>
    <xf numFmtId="0" fontId="0" fillId="0" borderId="0" xfId="0" applyFont="1" applyBorder="1"/>
    <xf numFmtId="0" fontId="0" fillId="5" borderId="0" xfId="0" applyFont="1" applyFill="1" applyBorder="1"/>
    <xf numFmtId="0" fontId="0" fillId="5" borderId="0" xfId="0" applyFill="1" applyBorder="1"/>
    <xf numFmtId="0" fontId="6" fillId="5" borderId="0" xfId="0" applyFont="1" applyFill="1" applyBorder="1"/>
    <xf numFmtId="0" fontId="2" fillId="0" borderId="0" xfId="0" applyFont="1" applyAlignment="1">
      <alignment horizontal="center"/>
    </xf>
    <xf numFmtId="0" fontId="0" fillId="0" borderId="2" xfId="0" applyBorder="1"/>
    <xf numFmtId="164" fontId="1" fillId="0" borderId="2" xfId="0" applyNumberFormat="1" applyFont="1" applyBorder="1"/>
    <xf numFmtId="164" fontId="0" fillId="0" borderId="0" xfId="0" applyNumberFormat="1" applyBorder="1"/>
    <xf numFmtId="164" fontId="1" fillId="0" borderId="0" xfId="0" applyNumberFormat="1" applyFont="1" applyBorder="1"/>
    <xf numFmtId="49" fontId="0" fillId="0" borderId="2" xfId="0" applyNumberFormat="1" applyBorder="1"/>
    <xf numFmtId="164" fontId="0" fillId="0" borderId="2" xfId="0" applyNumberFormat="1" applyBorder="1"/>
    <xf numFmtId="0" fontId="0" fillId="0" borderId="28" xfId="0" applyBorder="1"/>
    <xf numFmtId="0" fontId="2" fillId="0" borderId="0" xfId="0" applyFont="1"/>
    <xf numFmtId="0" fontId="2" fillId="0" borderId="0" xfId="0" applyFont="1" applyAlignment="1">
      <alignment horizontal="center"/>
    </xf>
    <xf numFmtId="164" fontId="5" fillId="0" borderId="0" xfId="0" applyNumberFormat="1" applyFont="1"/>
    <xf numFmtId="0" fontId="4" fillId="0" borderId="0" xfId="0" applyFont="1"/>
    <xf numFmtId="164" fontId="3" fillId="7" borderId="0" xfId="1" applyFont="1" applyFill="1"/>
    <xf numFmtId="0" fontId="17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 vertical="justify"/>
    </xf>
    <xf numFmtId="0" fontId="0" fillId="0" borderId="0" xfId="0" applyFont="1" applyAlignment="1">
      <alignment horizontal="center" vertical="justify"/>
    </xf>
    <xf numFmtId="0" fontId="18" fillId="0" borderId="0" xfId="0" applyFont="1" applyAlignment="1">
      <alignment horizontal="center" vertical="justify"/>
    </xf>
    <xf numFmtId="0" fontId="21" fillId="0" borderId="0" xfId="0" applyFont="1" applyAlignment="1"/>
    <xf numFmtId="0" fontId="2" fillId="0" borderId="0" xfId="0" applyFont="1" applyAlignment="1">
      <alignment horizontal="center"/>
    </xf>
    <xf numFmtId="164" fontId="22" fillId="0" borderId="0" xfId="1" applyFont="1"/>
    <xf numFmtId="164" fontId="5" fillId="2" borderId="1" xfId="1" applyFont="1" applyFill="1" applyBorder="1"/>
    <xf numFmtId="0" fontId="2" fillId="0" borderId="0" xfId="0" applyFont="1" applyAlignment="1">
      <alignment horizontal="center"/>
    </xf>
    <xf numFmtId="164" fontId="23" fillId="0" borderId="1" xfId="1" applyFont="1" applyBorder="1"/>
    <xf numFmtId="164" fontId="23" fillId="0" borderId="27" xfId="1" applyFont="1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 vertical="justify"/>
    </xf>
    <xf numFmtId="164" fontId="26" fillId="3" borderId="1" xfId="1" applyFont="1" applyFill="1" applyBorder="1" applyAlignment="1">
      <alignment horizontal="right"/>
    </xf>
    <xf numFmtId="164" fontId="26" fillId="0" borderId="1" xfId="1" applyFont="1" applyBorder="1"/>
    <xf numFmtId="164" fontId="27" fillId="0" borderId="1" xfId="1" applyFont="1" applyBorder="1"/>
    <xf numFmtId="164" fontId="24" fillId="0" borderId="1" xfId="1" applyFont="1" applyBorder="1"/>
    <xf numFmtId="164" fontId="25" fillId="0" borderId="1" xfId="1" applyFont="1" applyBorder="1"/>
    <xf numFmtId="0" fontId="1" fillId="0" borderId="1" xfId="0" applyFont="1" applyBorder="1"/>
    <xf numFmtId="0" fontId="0" fillId="0" borderId="0" xfId="0" applyFill="1" applyAlignment="1">
      <alignment horizontal="left"/>
    </xf>
    <xf numFmtId="164" fontId="28" fillId="0" borderId="27" xfId="1" applyFont="1" applyBorder="1"/>
    <xf numFmtId="164" fontId="28" fillId="0" borderId="1" xfId="1" applyFont="1" applyBorder="1"/>
    <xf numFmtId="0" fontId="29" fillId="0" borderId="0" xfId="0" applyFont="1"/>
    <xf numFmtId="0" fontId="2" fillId="0" borderId="0" xfId="0" applyFont="1" applyAlignment="1">
      <alignment horizontal="center"/>
    </xf>
    <xf numFmtId="0" fontId="31" fillId="0" borderId="0" xfId="0" applyFont="1"/>
    <xf numFmtId="164" fontId="32" fillId="3" borderId="1" xfId="1" applyFont="1" applyFill="1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/>
    </xf>
    <xf numFmtId="164" fontId="26" fillId="3" borderId="27" xfId="1" applyFont="1" applyFill="1" applyBorder="1" applyAlignment="1">
      <alignment horizontal="right"/>
    </xf>
    <xf numFmtId="164" fontId="17" fillId="0" borderId="0" xfId="1" applyFont="1"/>
    <xf numFmtId="164" fontId="10" fillId="5" borderId="27" xfId="3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6" fillId="0" borderId="0" xfId="1" applyFont="1"/>
    <xf numFmtId="0" fontId="2" fillId="0" borderId="0" xfId="0" applyFont="1" applyAlignment="1">
      <alignment horizontal="center"/>
    </xf>
    <xf numFmtId="166" fontId="0" fillId="0" borderId="0" xfId="1" applyNumberFormat="1" applyFont="1"/>
    <xf numFmtId="0" fontId="9" fillId="3" borderId="14" xfId="3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17" xfId="3" applyFont="1" applyBorder="1" applyAlignment="1">
      <alignment horizontal="center"/>
    </xf>
    <xf numFmtId="0" fontId="9" fillId="0" borderId="29" xfId="3" applyFont="1" applyBorder="1"/>
    <xf numFmtId="164" fontId="38" fillId="0" borderId="1" xfId="1" applyFont="1" applyBorder="1"/>
    <xf numFmtId="164" fontId="3" fillId="5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5" fillId="5" borderId="0" xfId="1" applyFont="1" applyFill="1"/>
    <xf numFmtId="0" fontId="2" fillId="0" borderId="0" xfId="0" applyFont="1" applyAlignment="1">
      <alignment horizontal="center"/>
    </xf>
    <xf numFmtId="14" fontId="0" fillId="0" borderId="0" xfId="1" applyNumberFormat="1" applyFont="1"/>
    <xf numFmtId="0" fontId="2" fillId="0" borderId="0" xfId="0" applyFont="1" applyAlignment="1">
      <alignment horizontal="center"/>
    </xf>
    <xf numFmtId="0" fontId="34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49" fontId="36" fillId="0" borderId="0" xfId="0" applyNumberFormat="1" applyFont="1"/>
    <xf numFmtId="49" fontId="0" fillId="0" borderId="0" xfId="0" applyNumberFormat="1" applyFont="1"/>
    <xf numFmtId="164" fontId="9" fillId="5" borderId="25" xfId="4" applyNumberFormat="1" applyFont="1" applyFill="1" applyBorder="1" applyAlignment="1">
      <alignment horizontal="right"/>
    </xf>
    <xf numFmtId="164" fontId="39" fillId="0" borderId="0" xfId="1" applyFont="1"/>
    <xf numFmtId="166" fontId="36" fillId="0" borderId="0" xfId="0" applyNumberFormat="1" applyFont="1"/>
    <xf numFmtId="0" fontId="36" fillId="0" borderId="0" xfId="0" applyFont="1"/>
    <xf numFmtId="164" fontId="40" fillId="0" borderId="0" xfId="1" applyFont="1"/>
    <xf numFmtId="164" fontId="17" fillId="0" borderId="0" xfId="1" applyFont="1" applyFill="1"/>
    <xf numFmtId="164" fontId="42" fillId="0" borderId="0" xfId="1" applyFont="1"/>
    <xf numFmtId="49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13" fillId="4" borderId="16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13" fillId="4" borderId="0" xfId="3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1" xfId="1" applyFont="1" applyBorder="1"/>
    <xf numFmtId="164" fontId="3" fillId="0" borderId="27" xfId="1" applyFont="1" applyBorder="1"/>
    <xf numFmtId="164" fontId="36" fillId="0" borderId="27" xfId="1" applyFont="1" applyBorder="1"/>
    <xf numFmtId="164" fontId="3" fillId="0" borderId="16" xfId="1" applyFont="1" applyBorder="1"/>
    <xf numFmtId="164" fontId="3" fillId="0" borderId="28" xfId="1" applyFont="1" applyBorder="1"/>
    <xf numFmtId="0" fontId="2" fillId="0" borderId="0" xfId="0" applyFont="1" applyAlignment="1">
      <alignment horizontal="center"/>
    </xf>
    <xf numFmtId="164" fontId="10" fillId="0" borderId="27" xfId="1" applyFont="1" applyBorder="1"/>
    <xf numFmtId="164" fontId="0" fillId="2" borderId="0" xfId="0" applyNumberFormat="1" applyFill="1"/>
    <xf numFmtId="0" fontId="0" fillId="5" borderId="0" xfId="0" applyFill="1" applyAlignment="1">
      <alignment horizontal="right"/>
    </xf>
    <xf numFmtId="164" fontId="0" fillId="5" borderId="0" xfId="0" applyNumberFormat="1" applyFill="1"/>
    <xf numFmtId="0" fontId="2" fillId="0" borderId="0" xfId="0" applyFont="1" applyAlignment="1">
      <alignment horizontal="center"/>
    </xf>
    <xf numFmtId="0" fontId="33" fillId="0" borderId="0" xfId="0" applyFont="1" applyAlignment="1">
      <alignment horizontal="center" vertical="justify"/>
    </xf>
    <xf numFmtId="0" fontId="1" fillId="0" borderId="0" xfId="0" applyFont="1" applyAlignment="1"/>
    <xf numFmtId="0" fontId="6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justify"/>
    </xf>
    <xf numFmtId="164" fontId="13" fillId="4" borderId="14" xfId="3" applyNumberFormat="1" applyFont="1" applyFill="1" applyBorder="1" applyAlignment="1">
      <alignment horizontal="center"/>
    </xf>
    <xf numFmtId="164" fontId="36" fillId="0" borderId="0" xfId="1" applyFont="1" applyFill="1" applyAlignment="1">
      <alignment horizontal="left"/>
    </xf>
    <xf numFmtId="0" fontId="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3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44" fillId="0" borderId="0" xfId="0" applyFont="1" applyAlignment="1">
      <alignment horizontal="center" vertical="justify"/>
    </xf>
    <xf numFmtId="164" fontId="46" fillId="0" borderId="0" xfId="1" applyFont="1"/>
    <xf numFmtId="164" fontId="3" fillId="0" borderId="32" xfId="1" applyFont="1" applyBorder="1"/>
    <xf numFmtId="164" fontId="45" fillId="0" borderId="1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5" fillId="0" borderId="0" xfId="1" applyFont="1"/>
    <xf numFmtId="164" fontId="45" fillId="0" borderId="27" xfId="1" applyFont="1" applyBorder="1"/>
    <xf numFmtId="164" fontId="45" fillId="0" borderId="14" xfId="1" applyFont="1" applyBorder="1"/>
    <xf numFmtId="164" fontId="3" fillId="0" borderId="14" xfId="1" applyFont="1" applyBorder="1"/>
    <xf numFmtId="0" fontId="2" fillId="0" borderId="0" xfId="0" applyFont="1" applyAlignment="1">
      <alignment horizontal="center"/>
    </xf>
    <xf numFmtId="168" fontId="0" fillId="0" borderId="0" xfId="0" applyNumberFormat="1" applyAlignment="1">
      <alignment horizontal="left"/>
    </xf>
    <xf numFmtId="49" fontId="0" fillId="0" borderId="0" xfId="0" applyNumberFormat="1" applyAlignment="1"/>
    <xf numFmtId="164" fontId="13" fillId="4" borderId="32" xfId="3" applyNumberFormat="1" applyFont="1" applyFill="1" applyBorder="1" applyAlignment="1">
      <alignment horizontal="center"/>
    </xf>
    <xf numFmtId="164" fontId="14" fillId="0" borderId="16" xfId="1" applyFont="1" applyBorder="1"/>
    <xf numFmtId="164" fontId="45" fillId="0" borderId="16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11" borderId="5" xfId="3" applyFont="1" applyFill="1" applyBorder="1" applyAlignment="1" applyProtection="1">
      <alignment horizontal="center" vertical="center" wrapText="1"/>
      <protection locked="0" hidden="1"/>
    </xf>
    <xf numFmtId="0" fontId="30" fillId="11" borderId="6" xfId="3" applyFont="1" applyFill="1" applyBorder="1" applyAlignment="1">
      <alignment horizontal="center" vertical="center" textRotation="90" wrapText="1"/>
    </xf>
    <xf numFmtId="0" fontId="30" fillId="10" borderId="7" xfId="3" applyFont="1" applyFill="1" applyBorder="1" applyAlignment="1">
      <alignment horizontal="center" vertical="center" textRotation="90" wrapText="1"/>
    </xf>
    <xf numFmtId="164" fontId="8" fillId="11" borderId="23" xfId="1" applyFont="1" applyFill="1" applyBorder="1" applyAlignment="1" applyProtection="1">
      <alignment horizontal="center" vertical="center" wrapText="1"/>
      <protection locked="0" hidden="1"/>
    </xf>
    <xf numFmtId="0" fontId="1" fillId="10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164" fontId="0" fillId="0" borderId="0" xfId="1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36" fillId="0" borderId="0" xfId="0" applyFont="1" applyAlignment="1">
      <alignment wrapText="1"/>
    </xf>
    <xf numFmtId="164" fontId="9" fillId="8" borderId="25" xfId="4" applyNumberFormat="1" applyFont="1" applyFill="1" applyBorder="1" applyAlignment="1">
      <alignment horizontal="right"/>
    </xf>
    <xf numFmtId="164" fontId="32" fillId="0" borderId="1" xfId="1" applyFont="1" applyBorder="1"/>
    <xf numFmtId="49" fontId="36" fillId="0" borderId="0" xfId="0" applyNumberFormat="1" applyFont="1" applyAlignment="1">
      <alignment horizontal="left"/>
    </xf>
    <xf numFmtId="0" fontId="36" fillId="0" borderId="0" xfId="0" applyFont="1" applyFill="1" applyAlignment="1">
      <alignment horizontal="left"/>
    </xf>
    <xf numFmtId="14" fontId="0" fillId="0" borderId="0" xfId="0" applyNumberFormat="1" applyAlignment="1">
      <alignment horizontal="left"/>
    </xf>
    <xf numFmtId="0" fontId="49" fillId="0" borderId="0" xfId="0" applyFont="1" applyAlignment="1">
      <alignment horizontal="center" vertical="justify"/>
    </xf>
    <xf numFmtId="164" fontId="50" fillId="0" borderId="28" xfId="1" applyFont="1" applyBorder="1"/>
    <xf numFmtId="164" fontId="36" fillId="0" borderId="0" xfId="1" applyFont="1" applyFill="1"/>
    <xf numFmtId="164" fontId="14" fillId="0" borderId="28" xfId="1" applyFont="1" applyBorder="1"/>
    <xf numFmtId="0" fontId="2" fillId="0" borderId="0" xfId="0" applyFont="1" applyAlignment="1">
      <alignment horizontal="center"/>
    </xf>
    <xf numFmtId="164" fontId="51" fillId="0" borderId="2" xfId="1" applyFont="1" applyBorder="1" applyAlignment="1"/>
    <xf numFmtId="49" fontId="2" fillId="0" borderId="0" xfId="0" applyNumberFormat="1" applyFont="1"/>
    <xf numFmtId="0" fontId="2" fillId="0" borderId="0" xfId="0" applyFont="1" applyAlignment="1">
      <alignment horizontal="center"/>
    </xf>
    <xf numFmtId="164" fontId="45" fillId="0" borderId="28" xfId="1" applyFont="1" applyBorder="1"/>
    <xf numFmtId="49" fontId="17" fillId="0" borderId="0" xfId="0" applyNumberFormat="1" applyFont="1"/>
    <xf numFmtId="49" fontId="34" fillId="0" borderId="0" xfId="0" applyNumberFormat="1" applyFont="1"/>
    <xf numFmtId="164" fontId="13" fillId="4" borderId="1" xfId="3" applyNumberFormat="1" applyFont="1" applyFill="1" applyBorder="1" applyAlignment="1">
      <alignment horizontal="center"/>
    </xf>
    <xf numFmtId="164" fontId="47" fillId="0" borderId="0" xfId="1" applyFont="1" applyAlignment="1">
      <alignment horizontal="center" wrapText="1"/>
    </xf>
    <xf numFmtId="164" fontId="47" fillId="0" borderId="2" xfId="1" applyFont="1" applyBorder="1" applyAlignment="1">
      <alignment horizontal="center" wrapText="1"/>
    </xf>
    <xf numFmtId="0" fontId="8" fillId="11" borderId="5" xfId="3" applyFont="1" applyFill="1" applyBorder="1" applyAlignment="1" applyProtection="1">
      <alignment horizontal="center" vertical="center" wrapText="1"/>
      <protection locked="0" hidden="1"/>
    </xf>
    <xf numFmtId="0" fontId="8" fillId="11" borderId="30" xfId="3" applyFont="1" applyFill="1" applyBorder="1" applyAlignment="1" applyProtection="1">
      <alignment horizontal="center" vertical="center" wrapText="1"/>
      <protection locked="0" hidden="1"/>
    </xf>
    <xf numFmtId="164" fontId="8" fillId="11" borderId="3" xfId="1" applyFont="1" applyFill="1" applyBorder="1" applyAlignment="1" applyProtection="1">
      <alignment horizontal="center" vertical="center" wrapText="1"/>
      <protection locked="0" hidden="1"/>
    </xf>
    <xf numFmtId="164" fontId="8" fillId="11" borderId="4" xfId="1" applyFont="1" applyFill="1" applyBorder="1" applyAlignment="1" applyProtection="1">
      <alignment horizontal="center" vertical="center" wrapText="1"/>
      <protection locked="0" hidden="1"/>
    </xf>
    <xf numFmtId="164" fontId="8" fillId="11" borderId="24" xfId="1" applyFont="1" applyFill="1" applyBorder="1" applyAlignment="1" applyProtection="1">
      <alignment horizontal="center" vertical="center" wrapText="1"/>
      <protection locked="0" hidden="1"/>
    </xf>
    <xf numFmtId="0" fontId="8" fillId="11" borderId="8" xfId="3" applyFont="1" applyFill="1" applyBorder="1" applyAlignment="1" applyProtection="1">
      <alignment horizontal="center" vertical="center" wrapText="1"/>
      <protection locked="0" hidden="1"/>
    </xf>
    <xf numFmtId="0" fontId="1" fillId="10" borderId="5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/>
    </xf>
    <xf numFmtId="0" fontId="0" fillId="10" borderId="8" xfId="0" applyFill="1" applyBorder="1"/>
    <xf numFmtId="0" fontId="1" fillId="10" borderId="12" xfId="0" applyFont="1" applyFill="1" applyBorder="1" applyAlignment="1">
      <alignment horizontal="center" vertical="center"/>
    </xf>
    <xf numFmtId="0" fontId="31" fillId="0" borderId="0" xfId="0" applyFont="1" applyAlignment="1">
      <alignment horizontal="center" wrapText="1"/>
    </xf>
    <xf numFmtId="0" fontId="31" fillId="0" borderId="31" xfId="0" applyFont="1" applyBorder="1" applyAlignment="1">
      <alignment horizontal="center" wrapText="1"/>
    </xf>
    <xf numFmtId="0" fontId="1" fillId="10" borderId="30" xfId="0" applyFont="1" applyFill="1" applyBorder="1" applyAlignment="1">
      <alignment horizontal="center" vertical="center"/>
    </xf>
    <xf numFmtId="0" fontId="48" fillId="5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8" fillId="9" borderId="3" xfId="3" applyFont="1" applyFill="1" applyBorder="1" applyAlignment="1">
      <alignment horizontal="center" wrapText="1"/>
    </xf>
    <xf numFmtId="0" fontId="9" fillId="10" borderId="4" xfId="3" applyFont="1" applyFill="1" applyBorder="1" applyAlignment="1">
      <alignment horizontal="center" wrapText="1"/>
    </xf>
    <xf numFmtId="0" fontId="8" fillId="11" borderId="5" xfId="3" applyFont="1" applyFill="1" applyBorder="1" applyAlignment="1">
      <alignment horizontal="center" vertical="center" textRotation="90" wrapText="1"/>
    </xf>
    <xf numFmtId="0" fontId="8" fillId="11" borderId="8" xfId="3" applyFont="1" applyFill="1" applyBorder="1" applyAlignment="1">
      <alignment horizontal="center" vertical="center" textRotation="90" wrapText="1"/>
    </xf>
    <xf numFmtId="0" fontId="8" fillId="11" borderId="5" xfId="3" applyFont="1" applyFill="1" applyBorder="1" applyAlignment="1">
      <alignment horizontal="center" vertical="center" wrapText="1"/>
    </xf>
    <xf numFmtId="0" fontId="8" fillId="11" borderId="8" xfId="3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justify"/>
    </xf>
    <xf numFmtId="0" fontId="47" fillId="0" borderId="31" xfId="0" applyFont="1" applyBorder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29" fillId="0" borderId="31" xfId="0" applyFont="1" applyBorder="1" applyAlignment="1">
      <alignment horizontal="center" vertical="justify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0" fillId="0" borderId="29" xfId="0" applyBorder="1" applyAlignment="1">
      <alignment horizontal="left" wrapText="1"/>
    </xf>
    <xf numFmtId="0" fontId="0" fillId="0" borderId="0" xfId="0" applyAlignment="1">
      <alignment horizontal="left" wrapText="1"/>
    </xf>
  </cellXfs>
  <cellStyles count="12">
    <cellStyle name="Euro" xfId="9"/>
    <cellStyle name="Millares 2" xfId="5"/>
    <cellStyle name="Millares 3" xfId="10"/>
    <cellStyle name="Millares 4" xfId="11"/>
    <cellStyle name="Moneda" xfId="1" builtinId="4"/>
    <cellStyle name="Moneda 2" xfId="2"/>
    <cellStyle name="Moneda 2 2" xfId="8"/>
    <cellStyle name="Moneda 3" xfId="4"/>
    <cellStyle name="Moneda 4" xfId="7"/>
    <cellStyle name="Normal" xfId="0" builtinId="0"/>
    <cellStyle name="Normal 2" xfId="3"/>
    <cellStyle name="Normal 3" xfId="6"/>
  </cellStyles>
  <dxfs count="0"/>
  <tableStyles count="0" defaultTableStyle="TableStyleMedium9" defaultPivotStyle="PivotStyleLight16"/>
  <colors>
    <mruColors>
      <color rgb="FFD692D1"/>
      <color rgb="FFCCCC00"/>
      <color rgb="FFCCFF66"/>
      <color rgb="FF33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H610"/>
  <sheetViews>
    <sheetView workbookViewId="0">
      <pane ySplit="5" topLeftCell="A6" activePane="bottomLeft" state="frozen"/>
      <selection pane="bottomLeft" activeCell="B137" sqref="B137"/>
    </sheetView>
  </sheetViews>
  <sheetFormatPr baseColWidth="10" defaultRowHeight="15" x14ac:dyDescent="0.25"/>
  <cols>
    <col min="1" max="1" width="9.140625" style="2" customWidth="1"/>
    <col min="2" max="2" width="102.140625" customWidth="1"/>
    <col min="3" max="3" width="11.5703125" bestFit="1" customWidth="1"/>
    <col min="4" max="5" width="11.5703125" customWidth="1"/>
    <col min="6" max="6" width="12.85546875" customWidth="1"/>
  </cols>
  <sheetData>
    <row r="1" spans="1:6" ht="15.75" x14ac:dyDescent="0.25">
      <c r="A1" s="11" t="s">
        <v>194</v>
      </c>
    </row>
    <row r="2" spans="1:6" x14ac:dyDescent="0.25">
      <c r="A2" s="19" t="s">
        <v>130</v>
      </c>
      <c r="C2" s="101"/>
      <c r="D2" s="101"/>
    </row>
    <row r="3" spans="1:6" ht="18.75" x14ac:dyDescent="0.3">
      <c r="B3" s="101"/>
      <c r="C3" s="9" t="s">
        <v>131</v>
      </c>
      <c r="D3" s="255" t="s">
        <v>1098</v>
      </c>
      <c r="E3" s="110">
        <f>C4+E4</f>
        <v>90000</v>
      </c>
      <c r="F3" s="1">
        <f>E3-F600</f>
        <v>32133.150000000031</v>
      </c>
    </row>
    <row r="4" spans="1:6" x14ac:dyDescent="0.25">
      <c r="A4" s="2" t="s">
        <v>156</v>
      </c>
      <c r="C4" s="12">
        <f>83000</f>
        <v>83000</v>
      </c>
      <c r="D4" s="256"/>
      <c r="E4" s="12">
        <f>5000+2000</f>
        <v>7000</v>
      </c>
      <c r="F4" s="7">
        <f>SUM(C4:E4)</f>
        <v>90000</v>
      </c>
    </row>
    <row r="5" spans="1:6" x14ac:dyDescent="0.25">
      <c r="A5" s="93"/>
      <c r="B5" s="95"/>
      <c r="C5" s="173" t="s">
        <v>132</v>
      </c>
      <c r="D5" s="173" t="s">
        <v>1097</v>
      </c>
      <c r="E5" s="173" t="s">
        <v>0</v>
      </c>
      <c r="F5" s="123" t="s">
        <v>68</v>
      </c>
    </row>
    <row r="6" spans="1:6" x14ac:dyDescent="0.25">
      <c r="A6" s="2" t="s">
        <v>303</v>
      </c>
      <c r="B6" t="s">
        <v>1341</v>
      </c>
      <c r="C6" s="1">
        <v>195</v>
      </c>
      <c r="D6" s="1"/>
      <c r="E6" s="1"/>
      <c r="F6" s="3">
        <f t="shared" ref="F6:F599" si="0">SUM(C6:E6)</f>
        <v>195</v>
      </c>
    </row>
    <row r="7" spans="1:6" x14ac:dyDescent="0.25">
      <c r="A7" s="2" t="s">
        <v>372</v>
      </c>
      <c r="B7" t="s">
        <v>1342</v>
      </c>
      <c r="C7" s="1">
        <v>225</v>
      </c>
      <c r="D7" s="1"/>
      <c r="E7" s="1"/>
      <c r="F7" s="3">
        <f t="shared" si="0"/>
        <v>225</v>
      </c>
    </row>
    <row r="8" spans="1:6" x14ac:dyDescent="0.25">
      <c r="A8" s="2" t="s">
        <v>384</v>
      </c>
      <c r="B8" t="s">
        <v>1343</v>
      </c>
      <c r="C8" s="1"/>
      <c r="D8" s="1"/>
      <c r="E8" s="1">
        <v>134.1</v>
      </c>
      <c r="F8" s="3">
        <f t="shared" si="0"/>
        <v>134.1</v>
      </c>
    </row>
    <row r="9" spans="1:6" x14ac:dyDescent="0.25">
      <c r="A9" s="2" t="s">
        <v>603</v>
      </c>
      <c r="B9" t="s">
        <v>1344</v>
      </c>
      <c r="C9" s="1"/>
      <c r="D9" s="1"/>
      <c r="E9" s="1">
        <v>290</v>
      </c>
      <c r="F9" s="3">
        <f t="shared" si="0"/>
        <v>290</v>
      </c>
    </row>
    <row r="10" spans="1:6" x14ac:dyDescent="0.25">
      <c r="A10" s="2" t="s">
        <v>684</v>
      </c>
      <c r="B10" s="2" t="s">
        <v>1345</v>
      </c>
      <c r="C10" s="1"/>
      <c r="D10" s="1"/>
      <c r="E10" s="1">
        <v>150</v>
      </c>
      <c r="F10" s="3">
        <f t="shared" si="0"/>
        <v>150</v>
      </c>
    </row>
    <row r="11" spans="1:6" x14ac:dyDescent="0.25">
      <c r="A11" s="2" t="s">
        <v>814</v>
      </c>
      <c r="B11" t="s">
        <v>1346</v>
      </c>
      <c r="C11" s="1"/>
      <c r="D11" s="1"/>
      <c r="E11" s="1">
        <v>68</v>
      </c>
      <c r="F11" s="3">
        <f>SUM(C11:E11)</f>
        <v>68</v>
      </c>
    </row>
    <row r="12" spans="1:6" x14ac:dyDescent="0.25">
      <c r="A12" s="2" t="s">
        <v>814</v>
      </c>
      <c r="B12" t="s">
        <v>1347</v>
      </c>
      <c r="C12" s="1"/>
      <c r="D12" s="1"/>
      <c r="E12" s="1">
        <v>78.75</v>
      </c>
      <c r="F12" s="3">
        <f t="shared" si="0"/>
        <v>78.75</v>
      </c>
    </row>
    <row r="13" spans="1:6" x14ac:dyDescent="0.25">
      <c r="A13" s="2" t="s">
        <v>911</v>
      </c>
      <c r="B13" t="s">
        <v>1348</v>
      </c>
      <c r="C13" s="1"/>
      <c r="D13" s="1"/>
      <c r="E13" s="1">
        <v>24</v>
      </c>
      <c r="F13" s="3">
        <f t="shared" si="0"/>
        <v>24</v>
      </c>
    </row>
    <row r="14" spans="1:6" x14ac:dyDescent="0.25">
      <c r="A14" s="2" t="s">
        <v>918</v>
      </c>
      <c r="B14" t="s">
        <v>1349</v>
      </c>
      <c r="C14" s="1">
        <v>123</v>
      </c>
      <c r="D14" s="1"/>
      <c r="E14" s="1"/>
      <c r="F14" s="3">
        <f t="shared" si="0"/>
        <v>123</v>
      </c>
    </row>
    <row r="15" spans="1:6" x14ac:dyDescent="0.25">
      <c r="A15" s="2" t="s">
        <v>932</v>
      </c>
      <c r="B15" t="s">
        <v>1350</v>
      </c>
      <c r="C15" s="1">
        <v>121.5</v>
      </c>
      <c r="D15" s="1"/>
      <c r="E15" s="1"/>
      <c r="F15" s="3">
        <f t="shared" si="0"/>
        <v>121.5</v>
      </c>
    </row>
    <row r="16" spans="1:6" x14ac:dyDescent="0.25">
      <c r="A16" s="2" t="s">
        <v>945</v>
      </c>
      <c r="B16" t="s">
        <v>1351</v>
      </c>
      <c r="C16" s="1">
        <v>480</v>
      </c>
      <c r="D16" s="1"/>
      <c r="E16" s="1"/>
      <c r="F16" s="3">
        <f t="shared" si="0"/>
        <v>480</v>
      </c>
    </row>
    <row r="17" spans="1:6" x14ac:dyDescent="0.25">
      <c r="A17" s="2" t="s">
        <v>945</v>
      </c>
      <c r="B17" t="s">
        <v>1352</v>
      </c>
      <c r="C17" s="1">
        <v>128</v>
      </c>
      <c r="D17" s="1"/>
      <c r="E17" s="1"/>
      <c r="F17" s="3">
        <f t="shared" si="0"/>
        <v>128</v>
      </c>
    </row>
    <row r="18" spans="1:6" x14ac:dyDescent="0.25">
      <c r="A18" s="2" t="s">
        <v>969</v>
      </c>
      <c r="B18" t="s">
        <v>1353</v>
      </c>
      <c r="C18" s="1">
        <v>100</v>
      </c>
      <c r="D18" s="1"/>
      <c r="E18" s="1"/>
      <c r="F18" s="3">
        <f t="shared" si="0"/>
        <v>100</v>
      </c>
    </row>
    <row r="19" spans="1:6" x14ac:dyDescent="0.25">
      <c r="A19" s="2" t="s">
        <v>969</v>
      </c>
      <c r="B19" t="s">
        <v>1354</v>
      </c>
      <c r="C19" s="1">
        <v>283.5</v>
      </c>
      <c r="D19" s="1"/>
      <c r="E19" s="1"/>
      <c r="F19" s="3">
        <f t="shared" si="0"/>
        <v>283.5</v>
      </c>
    </row>
    <row r="20" spans="1:6" x14ac:dyDescent="0.25">
      <c r="A20" s="2" t="s">
        <v>969</v>
      </c>
      <c r="B20" t="s">
        <v>1355</v>
      </c>
      <c r="C20" s="1">
        <v>144</v>
      </c>
      <c r="D20" s="1"/>
      <c r="E20" s="1"/>
      <c r="F20" s="3">
        <f t="shared" si="0"/>
        <v>144</v>
      </c>
    </row>
    <row r="21" spans="1:6" x14ac:dyDescent="0.25">
      <c r="A21" s="2" t="s">
        <v>969</v>
      </c>
      <c r="B21" t="s">
        <v>1356</v>
      </c>
      <c r="C21" s="1">
        <v>561</v>
      </c>
      <c r="D21" s="1"/>
      <c r="E21" s="1"/>
      <c r="F21" s="3">
        <f t="shared" si="0"/>
        <v>561</v>
      </c>
    </row>
    <row r="22" spans="1:6" x14ac:dyDescent="0.25">
      <c r="A22" s="2" t="s">
        <v>969</v>
      </c>
      <c r="B22" t="s">
        <v>1357</v>
      </c>
      <c r="C22" s="1">
        <v>96</v>
      </c>
      <c r="D22" s="1"/>
      <c r="E22" s="1"/>
      <c r="F22" s="3">
        <f t="shared" si="0"/>
        <v>96</v>
      </c>
    </row>
    <row r="23" spans="1:6" x14ac:dyDescent="0.25">
      <c r="A23" s="2" t="s">
        <v>969</v>
      </c>
      <c r="B23" t="s">
        <v>1358</v>
      </c>
      <c r="C23" s="1">
        <v>350</v>
      </c>
      <c r="D23" s="1"/>
      <c r="E23" s="1"/>
      <c r="F23" s="3">
        <f t="shared" si="0"/>
        <v>350</v>
      </c>
    </row>
    <row r="24" spans="1:6" x14ac:dyDescent="0.25">
      <c r="A24" s="2" t="s">
        <v>969</v>
      </c>
      <c r="B24" t="s">
        <v>1359</v>
      </c>
      <c r="C24" s="1">
        <v>50</v>
      </c>
      <c r="D24" s="1"/>
      <c r="E24" s="1"/>
      <c r="F24" s="3">
        <f t="shared" si="0"/>
        <v>50</v>
      </c>
    </row>
    <row r="25" spans="1:6" x14ac:dyDescent="0.25">
      <c r="A25" s="2" t="s">
        <v>969</v>
      </c>
      <c r="B25" s="48" t="s">
        <v>1360</v>
      </c>
      <c r="C25" s="1">
        <v>150</v>
      </c>
      <c r="D25" s="1"/>
      <c r="E25" s="1"/>
      <c r="F25" s="3">
        <f t="shared" si="0"/>
        <v>150</v>
      </c>
    </row>
    <row r="26" spans="1:6" x14ac:dyDescent="0.25">
      <c r="A26" s="2" t="s">
        <v>996</v>
      </c>
      <c r="B26" t="s">
        <v>1361</v>
      </c>
      <c r="C26" s="1">
        <v>160</v>
      </c>
      <c r="D26" s="1"/>
      <c r="E26" s="1"/>
      <c r="F26" s="3">
        <f t="shared" si="0"/>
        <v>160</v>
      </c>
    </row>
    <row r="27" spans="1:6" x14ac:dyDescent="0.25">
      <c r="A27" s="2" t="s">
        <v>996</v>
      </c>
      <c r="B27" t="s">
        <v>1362</v>
      </c>
      <c r="C27" s="1">
        <v>200</v>
      </c>
      <c r="D27" s="1"/>
      <c r="E27" s="1"/>
      <c r="F27" s="3">
        <f t="shared" si="0"/>
        <v>200</v>
      </c>
    </row>
    <row r="28" spans="1:6" x14ac:dyDescent="0.25">
      <c r="A28" s="2" t="s">
        <v>996</v>
      </c>
      <c r="B28" t="s">
        <v>1363</v>
      </c>
      <c r="C28" s="1">
        <v>1120</v>
      </c>
      <c r="D28" s="1"/>
      <c r="E28" s="1"/>
      <c r="F28" s="3">
        <f t="shared" si="0"/>
        <v>1120</v>
      </c>
    </row>
    <row r="29" spans="1:6" x14ac:dyDescent="0.25">
      <c r="A29" s="2" t="s">
        <v>996</v>
      </c>
      <c r="B29" t="s">
        <v>1364</v>
      </c>
      <c r="C29" s="1">
        <v>50</v>
      </c>
      <c r="D29" s="1"/>
      <c r="E29" s="1"/>
      <c r="F29" s="3">
        <f t="shared" si="0"/>
        <v>50</v>
      </c>
    </row>
    <row r="30" spans="1:6" x14ac:dyDescent="0.25">
      <c r="A30" s="2" t="s">
        <v>996</v>
      </c>
      <c r="B30" s="18" t="s">
        <v>1365</v>
      </c>
      <c r="C30" s="1">
        <v>400</v>
      </c>
      <c r="D30" s="1"/>
      <c r="E30" s="1"/>
      <c r="F30" s="3">
        <f t="shared" si="0"/>
        <v>400</v>
      </c>
    </row>
    <row r="31" spans="1:6" x14ac:dyDescent="0.25">
      <c r="A31" s="2" t="s">
        <v>980</v>
      </c>
      <c r="B31" s="18" t="s">
        <v>1366</v>
      </c>
      <c r="C31" s="1">
        <v>160</v>
      </c>
      <c r="D31" s="1"/>
      <c r="E31" s="1"/>
      <c r="F31" s="3">
        <f t="shared" si="0"/>
        <v>160</v>
      </c>
    </row>
    <row r="32" spans="1:6" x14ac:dyDescent="0.25">
      <c r="A32" s="2" t="s">
        <v>980</v>
      </c>
      <c r="B32" t="s">
        <v>981</v>
      </c>
      <c r="C32" s="1">
        <v>158.19999999999999</v>
      </c>
      <c r="D32" s="1"/>
      <c r="E32" s="1"/>
      <c r="F32" s="3">
        <f t="shared" si="0"/>
        <v>158.19999999999999</v>
      </c>
    </row>
    <row r="33" spans="1:6" x14ac:dyDescent="0.25">
      <c r="A33" s="2" t="s">
        <v>980</v>
      </c>
      <c r="B33" t="s">
        <v>982</v>
      </c>
      <c r="C33" s="1">
        <v>1000</v>
      </c>
      <c r="D33" s="1"/>
      <c r="E33" s="1"/>
      <c r="F33" s="3">
        <f t="shared" si="0"/>
        <v>1000</v>
      </c>
    </row>
    <row r="34" spans="1:6" x14ac:dyDescent="0.25">
      <c r="A34" s="2" t="s">
        <v>984</v>
      </c>
      <c r="B34" t="s">
        <v>985</v>
      </c>
      <c r="C34" s="1">
        <v>222</v>
      </c>
      <c r="D34" s="1"/>
      <c r="E34" s="1"/>
      <c r="F34" s="3">
        <f t="shared" si="0"/>
        <v>222</v>
      </c>
    </row>
    <row r="35" spans="1:6" x14ac:dyDescent="0.25">
      <c r="A35" s="2" t="s">
        <v>984</v>
      </c>
      <c r="B35" t="s">
        <v>1367</v>
      </c>
      <c r="C35" s="1">
        <v>75</v>
      </c>
      <c r="D35" s="1"/>
      <c r="E35" s="1"/>
      <c r="F35" s="3">
        <f t="shared" si="0"/>
        <v>75</v>
      </c>
    </row>
    <row r="36" spans="1:6" x14ac:dyDescent="0.25">
      <c r="A36" s="2" t="s">
        <v>984</v>
      </c>
      <c r="B36" t="s">
        <v>1368</v>
      </c>
      <c r="C36" s="1">
        <v>125</v>
      </c>
      <c r="D36" s="1"/>
      <c r="E36" s="1"/>
      <c r="F36" s="3">
        <f t="shared" si="0"/>
        <v>125</v>
      </c>
    </row>
    <row r="37" spans="1:6" x14ac:dyDescent="0.25">
      <c r="A37" s="2" t="s">
        <v>984</v>
      </c>
      <c r="B37" t="s">
        <v>1369</v>
      </c>
      <c r="C37" s="1">
        <v>200</v>
      </c>
      <c r="D37" s="1"/>
      <c r="E37" s="1"/>
      <c r="F37" s="3">
        <f t="shared" si="0"/>
        <v>200</v>
      </c>
    </row>
    <row r="38" spans="1:6" x14ac:dyDescent="0.25">
      <c r="A38" s="2" t="s">
        <v>984</v>
      </c>
      <c r="B38" t="s">
        <v>1370</v>
      </c>
      <c r="C38" s="1">
        <v>138</v>
      </c>
      <c r="D38" s="1"/>
      <c r="E38" s="1"/>
      <c r="F38" s="3">
        <f t="shared" si="0"/>
        <v>138</v>
      </c>
    </row>
    <row r="39" spans="1:6" x14ac:dyDescent="0.25">
      <c r="A39" s="2" t="s">
        <v>984</v>
      </c>
      <c r="B39" t="s">
        <v>1371</v>
      </c>
      <c r="C39" s="1">
        <v>357.5</v>
      </c>
      <c r="D39" s="1"/>
      <c r="E39" s="1"/>
      <c r="F39" s="3">
        <f t="shared" si="0"/>
        <v>357.5</v>
      </c>
    </row>
    <row r="40" spans="1:6" x14ac:dyDescent="0.25">
      <c r="A40" s="2" t="s">
        <v>984</v>
      </c>
      <c r="B40" t="s">
        <v>997</v>
      </c>
      <c r="C40" s="1">
        <v>59.5</v>
      </c>
      <c r="D40" s="1"/>
      <c r="E40" s="1"/>
      <c r="F40" s="3">
        <f t="shared" si="0"/>
        <v>59.5</v>
      </c>
    </row>
    <row r="41" spans="1:6" x14ac:dyDescent="0.25">
      <c r="A41" s="2" t="s">
        <v>1014</v>
      </c>
      <c r="B41" t="s">
        <v>1372</v>
      </c>
      <c r="C41" s="1">
        <v>385</v>
      </c>
      <c r="D41" s="1"/>
      <c r="E41" s="1"/>
      <c r="F41" s="3">
        <f t="shared" si="0"/>
        <v>385</v>
      </c>
    </row>
    <row r="42" spans="1:6" x14ac:dyDescent="0.25">
      <c r="A42" s="2" t="s">
        <v>1044</v>
      </c>
      <c r="B42" t="s">
        <v>1373</v>
      </c>
      <c r="C42" s="1"/>
      <c r="D42" s="1"/>
      <c r="E42" s="1">
        <v>497.51</v>
      </c>
      <c r="F42" s="3">
        <f t="shared" si="0"/>
        <v>497.51</v>
      </c>
    </row>
    <row r="43" spans="1:6" x14ac:dyDescent="0.25">
      <c r="A43" s="2" t="s">
        <v>1052</v>
      </c>
      <c r="B43" t="s">
        <v>1374</v>
      </c>
      <c r="C43" s="1">
        <v>330</v>
      </c>
      <c r="D43" s="1"/>
      <c r="E43" s="1"/>
      <c r="F43" s="3">
        <f t="shared" si="0"/>
        <v>330</v>
      </c>
    </row>
    <row r="44" spans="1:6" x14ac:dyDescent="0.25">
      <c r="A44" s="2" t="s">
        <v>1055</v>
      </c>
      <c r="B44" t="s">
        <v>1375</v>
      </c>
      <c r="C44" s="1">
        <v>512</v>
      </c>
      <c r="D44" s="1"/>
      <c r="E44" s="1"/>
      <c r="F44" s="3">
        <f t="shared" si="0"/>
        <v>512</v>
      </c>
    </row>
    <row r="45" spans="1:6" x14ac:dyDescent="0.25">
      <c r="A45" s="2" t="s">
        <v>1055</v>
      </c>
      <c r="B45" t="s">
        <v>1376</v>
      </c>
      <c r="C45" s="1">
        <v>560</v>
      </c>
      <c r="D45" s="1"/>
      <c r="E45" s="1"/>
      <c r="F45" s="3">
        <f t="shared" si="0"/>
        <v>560</v>
      </c>
    </row>
    <row r="46" spans="1:6" x14ac:dyDescent="0.25">
      <c r="A46" s="2" t="s">
        <v>1066</v>
      </c>
      <c r="B46" t="s">
        <v>1377</v>
      </c>
      <c r="C46" s="1">
        <v>350</v>
      </c>
      <c r="D46" s="1"/>
      <c r="E46" s="1"/>
      <c r="F46" s="3">
        <f t="shared" si="0"/>
        <v>350</v>
      </c>
    </row>
    <row r="47" spans="1:6" x14ac:dyDescent="0.25">
      <c r="A47" s="2" t="s">
        <v>1071</v>
      </c>
      <c r="B47" t="s">
        <v>1378</v>
      </c>
      <c r="C47" s="1">
        <v>122.64</v>
      </c>
      <c r="D47" s="1"/>
      <c r="E47" s="1"/>
      <c r="F47" s="3">
        <f t="shared" si="0"/>
        <v>122.64</v>
      </c>
    </row>
    <row r="48" spans="1:6" x14ac:dyDescent="0.25">
      <c r="A48" s="2" t="s">
        <v>1071</v>
      </c>
      <c r="B48" t="s">
        <v>1379</v>
      </c>
      <c r="C48" s="1">
        <v>390.5</v>
      </c>
      <c r="D48" s="1"/>
      <c r="E48" s="1"/>
      <c r="F48" s="3">
        <f t="shared" si="0"/>
        <v>390.5</v>
      </c>
    </row>
    <row r="49" spans="1:6" x14ac:dyDescent="0.25">
      <c r="A49" s="2" t="s">
        <v>1071</v>
      </c>
      <c r="B49" t="s">
        <v>1380</v>
      </c>
      <c r="C49" s="1"/>
      <c r="D49" s="1"/>
      <c r="E49" s="1">
        <v>150</v>
      </c>
      <c r="F49" s="3">
        <f t="shared" si="0"/>
        <v>150</v>
      </c>
    </row>
    <row r="50" spans="1:6" x14ac:dyDescent="0.25">
      <c r="A50" s="2" t="s">
        <v>1071</v>
      </c>
      <c r="B50" t="s">
        <v>1381</v>
      </c>
      <c r="C50" s="1"/>
      <c r="D50" s="1"/>
      <c r="E50" s="1">
        <v>126</v>
      </c>
      <c r="F50" s="3">
        <f t="shared" si="0"/>
        <v>126</v>
      </c>
    </row>
    <row r="51" spans="1:6" x14ac:dyDescent="0.25">
      <c r="A51" s="2" t="s">
        <v>1081</v>
      </c>
      <c r="B51" s="2" t="s">
        <v>1382</v>
      </c>
      <c r="C51" s="1"/>
      <c r="D51" s="1">
        <v>7</v>
      </c>
      <c r="E51" s="1"/>
      <c r="F51" s="3">
        <f t="shared" si="0"/>
        <v>7</v>
      </c>
    </row>
    <row r="52" spans="1:6" x14ac:dyDescent="0.25">
      <c r="A52" s="2" t="s">
        <v>1103</v>
      </c>
      <c r="B52" t="s">
        <v>1383</v>
      </c>
      <c r="C52" s="1">
        <v>175</v>
      </c>
      <c r="D52" s="1"/>
      <c r="E52" s="1"/>
      <c r="F52" s="3">
        <f t="shared" si="0"/>
        <v>175</v>
      </c>
    </row>
    <row r="53" spans="1:6" x14ac:dyDescent="0.25">
      <c r="A53" s="2" t="s">
        <v>1103</v>
      </c>
      <c r="B53" t="s">
        <v>1384</v>
      </c>
      <c r="C53" s="1">
        <v>100</v>
      </c>
      <c r="D53" s="1"/>
      <c r="E53" s="1"/>
      <c r="F53" s="3">
        <f t="shared" si="0"/>
        <v>100</v>
      </c>
    </row>
    <row r="54" spans="1:6" x14ac:dyDescent="0.25">
      <c r="A54" s="2" t="s">
        <v>1103</v>
      </c>
      <c r="B54" t="s">
        <v>1384</v>
      </c>
      <c r="C54" s="1">
        <v>175</v>
      </c>
      <c r="D54" s="1"/>
      <c r="E54" s="1"/>
      <c r="F54" s="3">
        <f t="shared" si="0"/>
        <v>175</v>
      </c>
    </row>
    <row r="55" spans="1:6" x14ac:dyDescent="0.25">
      <c r="A55" s="2" t="s">
        <v>1103</v>
      </c>
      <c r="B55" t="s">
        <v>1385</v>
      </c>
      <c r="C55" s="1">
        <v>100</v>
      </c>
      <c r="D55" s="1"/>
      <c r="E55" s="1"/>
      <c r="F55" s="3">
        <f t="shared" si="0"/>
        <v>100</v>
      </c>
    </row>
    <row r="56" spans="1:6" x14ac:dyDescent="0.25">
      <c r="A56" s="2" t="s">
        <v>1103</v>
      </c>
      <c r="B56" t="s">
        <v>1385</v>
      </c>
      <c r="C56" s="1">
        <v>175</v>
      </c>
      <c r="D56" s="1"/>
      <c r="E56" s="1"/>
      <c r="F56" s="3">
        <f t="shared" si="0"/>
        <v>175</v>
      </c>
    </row>
    <row r="57" spans="1:6" x14ac:dyDescent="0.25">
      <c r="A57" s="2" t="s">
        <v>1103</v>
      </c>
      <c r="B57" t="s">
        <v>1386</v>
      </c>
      <c r="C57" s="1">
        <v>175</v>
      </c>
      <c r="D57" s="1"/>
      <c r="E57" s="1"/>
      <c r="F57" s="3">
        <f t="shared" si="0"/>
        <v>175</v>
      </c>
    </row>
    <row r="58" spans="1:6" x14ac:dyDescent="0.25">
      <c r="A58" s="2" t="s">
        <v>1103</v>
      </c>
      <c r="B58" t="s">
        <v>1386</v>
      </c>
      <c r="C58" s="1">
        <v>100</v>
      </c>
      <c r="D58" s="1"/>
      <c r="E58" s="1"/>
      <c r="F58" s="3">
        <f t="shared" si="0"/>
        <v>100</v>
      </c>
    </row>
    <row r="59" spans="1:6" x14ac:dyDescent="0.25">
      <c r="A59" s="2" t="s">
        <v>1103</v>
      </c>
      <c r="B59" t="s">
        <v>1383</v>
      </c>
      <c r="C59" s="1">
        <v>100</v>
      </c>
      <c r="D59" s="1"/>
      <c r="E59" s="1"/>
      <c r="F59" s="3">
        <f t="shared" si="0"/>
        <v>100</v>
      </c>
    </row>
    <row r="60" spans="1:6" x14ac:dyDescent="0.25">
      <c r="A60" s="2" t="s">
        <v>1115</v>
      </c>
      <c r="B60" t="s">
        <v>1387</v>
      </c>
      <c r="C60" s="1">
        <v>175</v>
      </c>
      <c r="D60" s="1"/>
      <c r="E60" s="1"/>
      <c r="F60" s="3">
        <f t="shared" si="0"/>
        <v>175</v>
      </c>
    </row>
    <row r="61" spans="1:6" x14ac:dyDescent="0.25">
      <c r="A61" s="2" t="s">
        <v>1124</v>
      </c>
      <c r="B61" t="s">
        <v>1176</v>
      </c>
      <c r="C61" s="1">
        <v>2400</v>
      </c>
      <c r="D61" s="1"/>
      <c r="E61" s="1"/>
      <c r="F61" s="3">
        <f t="shared" si="0"/>
        <v>2400</v>
      </c>
    </row>
    <row r="62" spans="1:6" x14ac:dyDescent="0.25">
      <c r="A62" s="2" t="s">
        <v>1124</v>
      </c>
      <c r="B62" t="s">
        <v>1388</v>
      </c>
      <c r="C62" s="1"/>
      <c r="D62" s="1"/>
      <c r="E62" s="1">
        <v>44</v>
      </c>
      <c r="F62" s="3">
        <f t="shared" si="0"/>
        <v>44</v>
      </c>
    </row>
    <row r="63" spans="1:6" x14ac:dyDescent="0.25">
      <c r="A63" s="2" t="s">
        <v>1146</v>
      </c>
      <c r="B63" t="s">
        <v>1389</v>
      </c>
      <c r="C63" s="1">
        <v>123.42</v>
      </c>
      <c r="D63" s="1"/>
      <c r="E63" s="1"/>
      <c r="F63" s="3">
        <f t="shared" si="0"/>
        <v>123.42</v>
      </c>
    </row>
    <row r="64" spans="1:6" x14ac:dyDescent="0.25">
      <c r="A64" s="2" t="s">
        <v>1146</v>
      </c>
      <c r="B64" t="s">
        <v>1390</v>
      </c>
      <c r="C64" s="1">
        <v>287.99</v>
      </c>
      <c r="D64" s="1"/>
      <c r="E64" s="1"/>
      <c r="F64" s="3">
        <f t="shared" si="0"/>
        <v>287.99</v>
      </c>
    </row>
    <row r="65" spans="1:6" x14ac:dyDescent="0.25">
      <c r="A65" s="2" t="s">
        <v>1164</v>
      </c>
      <c r="B65" t="s">
        <v>1391</v>
      </c>
      <c r="C65" s="1"/>
      <c r="D65" s="1"/>
      <c r="E65" s="1">
        <v>130</v>
      </c>
      <c r="F65" s="3">
        <f t="shared" si="0"/>
        <v>130</v>
      </c>
    </row>
    <row r="66" spans="1:6" x14ac:dyDescent="0.25">
      <c r="A66" s="2" t="s">
        <v>1169</v>
      </c>
      <c r="B66" t="s">
        <v>1392</v>
      </c>
      <c r="C66" s="1"/>
      <c r="D66" s="1"/>
      <c r="E66" s="1">
        <v>108</v>
      </c>
      <c r="F66" s="3">
        <f t="shared" si="0"/>
        <v>108</v>
      </c>
    </row>
    <row r="67" spans="1:6" x14ac:dyDescent="0.25">
      <c r="A67" s="2" t="s">
        <v>1186</v>
      </c>
      <c r="B67" t="s">
        <v>1393</v>
      </c>
      <c r="C67" s="1">
        <v>88.89</v>
      </c>
      <c r="D67" s="1"/>
      <c r="E67" s="1"/>
      <c r="F67" s="3">
        <f t="shared" si="0"/>
        <v>88.89</v>
      </c>
    </row>
    <row r="68" spans="1:6" x14ac:dyDescent="0.25">
      <c r="A68" s="2" t="s">
        <v>1186</v>
      </c>
      <c r="B68" t="s">
        <v>1394</v>
      </c>
      <c r="C68" s="1">
        <v>55.55</v>
      </c>
      <c r="D68" s="1"/>
      <c r="E68" s="1"/>
      <c r="F68" s="3">
        <f t="shared" si="0"/>
        <v>55.55</v>
      </c>
    </row>
    <row r="69" spans="1:6" x14ac:dyDescent="0.25">
      <c r="A69" s="2" t="s">
        <v>1186</v>
      </c>
      <c r="B69" t="s">
        <v>1395</v>
      </c>
      <c r="C69" s="1">
        <v>1777.77</v>
      </c>
      <c r="D69" s="1"/>
      <c r="E69" s="1"/>
      <c r="F69" s="3">
        <f t="shared" si="0"/>
        <v>1777.77</v>
      </c>
    </row>
    <row r="70" spans="1:6" x14ac:dyDescent="0.25">
      <c r="A70" s="2" t="s">
        <v>1186</v>
      </c>
      <c r="B70" t="s">
        <v>1396</v>
      </c>
      <c r="C70" s="1">
        <v>222.22</v>
      </c>
      <c r="D70" s="1"/>
      <c r="E70" s="1"/>
      <c r="F70" s="3">
        <f t="shared" si="0"/>
        <v>222.22</v>
      </c>
    </row>
    <row r="71" spans="1:6" x14ac:dyDescent="0.25">
      <c r="A71" s="2" t="s">
        <v>1186</v>
      </c>
      <c r="B71" t="s">
        <v>1397</v>
      </c>
      <c r="C71" s="1">
        <v>468</v>
      </c>
      <c r="D71" s="1"/>
      <c r="E71" s="1"/>
      <c r="F71" s="3">
        <f t="shared" si="0"/>
        <v>468</v>
      </c>
    </row>
    <row r="72" spans="1:6" x14ac:dyDescent="0.25">
      <c r="A72" s="2" t="s">
        <v>1194</v>
      </c>
      <c r="B72" t="s">
        <v>1398</v>
      </c>
      <c r="C72" s="1">
        <v>2000</v>
      </c>
      <c r="D72" s="1"/>
      <c r="E72" s="1"/>
      <c r="F72" s="3">
        <f t="shared" si="0"/>
        <v>2000</v>
      </c>
    </row>
    <row r="73" spans="1:6" x14ac:dyDescent="0.25">
      <c r="A73" s="2" t="s">
        <v>1194</v>
      </c>
      <c r="B73" t="s">
        <v>1399</v>
      </c>
      <c r="C73" s="1">
        <v>2196</v>
      </c>
      <c r="D73" s="1"/>
      <c r="E73" s="1"/>
      <c r="F73" s="3">
        <f t="shared" si="0"/>
        <v>2196</v>
      </c>
    </row>
    <row r="74" spans="1:6" x14ac:dyDescent="0.25">
      <c r="A74" s="2" t="s">
        <v>1220</v>
      </c>
      <c r="B74" t="s">
        <v>1400</v>
      </c>
      <c r="C74" s="1">
        <v>259.25</v>
      </c>
      <c r="D74" s="1"/>
      <c r="E74" s="1"/>
      <c r="F74" s="3">
        <f t="shared" si="0"/>
        <v>259.25</v>
      </c>
    </row>
    <row r="75" spans="1:6" x14ac:dyDescent="0.25">
      <c r="A75" s="2" t="s">
        <v>1220</v>
      </c>
      <c r="B75" t="s">
        <v>1401</v>
      </c>
      <c r="C75" s="1">
        <v>266.67</v>
      </c>
      <c r="D75" s="1"/>
      <c r="E75" s="1"/>
      <c r="F75" s="3">
        <f t="shared" si="0"/>
        <v>266.67</v>
      </c>
    </row>
    <row r="76" spans="1:6" x14ac:dyDescent="0.25">
      <c r="A76" s="2" t="s">
        <v>1220</v>
      </c>
      <c r="B76" t="s">
        <v>1402</v>
      </c>
      <c r="C76" s="1">
        <v>200</v>
      </c>
      <c r="D76" s="1"/>
      <c r="E76" s="1"/>
      <c r="F76" s="3">
        <f t="shared" si="0"/>
        <v>200</v>
      </c>
    </row>
    <row r="77" spans="1:6" x14ac:dyDescent="0.25">
      <c r="A77" s="2" t="s">
        <v>1220</v>
      </c>
      <c r="B77" t="s">
        <v>1403</v>
      </c>
      <c r="C77" s="1">
        <v>835</v>
      </c>
      <c r="D77" s="1"/>
      <c r="E77" s="1"/>
      <c r="F77" s="3">
        <f t="shared" si="0"/>
        <v>835</v>
      </c>
    </row>
    <row r="78" spans="1:6" x14ac:dyDescent="0.25">
      <c r="A78" s="2" t="s">
        <v>1226</v>
      </c>
      <c r="B78" t="s">
        <v>1404</v>
      </c>
      <c r="C78" s="1">
        <v>490</v>
      </c>
      <c r="D78" s="1"/>
      <c r="E78" s="1"/>
      <c r="F78" s="3">
        <f t="shared" si="0"/>
        <v>490</v>
      </c>
    </row>
    <row r="79" spans="1:6" x14ac:dyDescent="0.25">
      <c r="A79" s="2" t="s">
        <v>1227</v>
      </c>
      <c r="B79" t="s">
        <v>1405</v>
      </c>
      <c r="C79" s="1">
        <v>350</v>
      </c>
      <c r="D79" s="1"/>
      <c r="E79" s="1"/>
      <c r="F79" s="3">
        <f t="shared" si="0"/>
        <v>350</v>
      </c>
    </row>
    <row r="80" spans="1:6" x14ac:dyDescent="0.25">
      <c r="A80" s="2" t="s">
        <v>1227</v>
      </c>
      <c r="B80" t="s">
        <v>1406</v>
      </c>
      <c r="C80" s="1">
        <v>195</v>
      </c>
      <c r="D80" s="1"/>
      <c r="E80" s="1"/>
      <c r="F80" s="3">
        <f t="shared" si="0"/>
        <v>195</v>
      </c>
    </row>
    <row r="81" spans="1:8" x14ac:dyDescent="0.25">
      <c r="A81" s="2" t="s">
        <v>1227</v>
      </c>
      <c r="B81" t="s">
        <v>1405</v>
      </c>
      <c r="C81" s="1">
        <v>630</v>
      </c>
      <c r="D81" s="1"/>
      <c r="E81" s="1"/>
      <c r="F81" s="3">
        <f t="shared" si="0"/>
        <v>630</v>
      </c>
    </row>
    <row r="82" spans="1:8" x14ac:dyDescent="0.25">
      <c r="A82" s="2" t="s">
        <v>1227</v>
      </c>
      <c r="B82" t="s">
        <v>1407</v>
      </c>
      <c r="C82" s="1">
        <v>3200</v>
      </c>
      <c r="D82" s="1"/>
      <c r="E82" s="1"/>
      <c r="F82" s="3">
        <f t="shared" si="0"/>
        <v>3200</v>
      </c>
    </row>
    <row r="83" spans="1:8" x14ac:dyDescent="0.25">
      <c r="A83" s="2" t="s">
        <v>1236</v>
      </c>
      <c r="B83" t="s">
        <v>1237</v>
      </c>
      <c r="C83" s="1">
        <v>770</v>
      </c>
      <c r="D83" s="1"/>
      <c r="E83" s="1"/>
      <c r="F83" s="3">
        <f t="shared" si="0"/>
        <v>770</v>
      </c>
    </row>
    <row r="84" spans="1:8" x14ac:dyDescent="0.25">
      <c r="A84" s="2" t="s">
        <v>1236</v>
      </c>
      <c r="B84" t="s">
        <v>1408</v>
      </c>
      <c r="C84" s="1">
        <v>127</v>
      </c>
      <c r="D84" s="1"/>
      <c r="E84" s="1"/>
      <c r="F84" s="3">
        <f t="shared" si="0"/>
        <v>127</v>
      </c>
    </row>
    <row r="85" spans="1:8" ht="16.5" customHeight="1" x14ac:dyDescent="0.25">
      <c r="A85" s="2" t="s">
        <v>1239</v>
      </c>
      <c r="B85" t="s">
        <v>1409</v>
      </c>
      <c r="C85" s="1">
        <v>622.22</v>
      </c>
      <c r="D85" s="1"/>
      <c r="E85" s="1"/>
      <c r="F85" s="3">
        <f t="shared" si="0"/>
        <v>622.22</v>
      </c>
    </row>
    <row r="86" spans="1:8" x14ac:dyDescent="0.25">
      <c r="A86" s="2" t="s">
        <v>1239</v>
      </c>
      <c r="B86" t="s">
        <v>1410</v>
      </c>
      <c r="C86" s="1">
        <v>500</v>
      </c>
      <c r="D86" s="1"/>
      <c r="E86" s="1"/>
      <c r="F86" s="3">
        <f t="shared" si="0"/>
        <v>500</v>
      </c>
    </row>
    <row r="87" spans="1:8" x14ac:dyDescent="0.25">
      <c r="A87" s="2" t="s">
        <v>1239</v>
      </c>
      <c r="B87" t="s">
        <v>1411</v>
      </c>
      <c r="C87" s="1">
        <v>4666.67</v>
      </c>
      <c r="D87" s="1"/>
      <c r="E87" s="1"/>
      <c r="F87" s="3">
        <f t="shared" si="0"/>
        <v>4666.67</v>
      </c>
    </row>
    <row r="88" spans="1:8" x14ac:dyDescent="0.25">
      <c r="A88" s="2" t="s">
        <v>1239</v>
      </c>
      <c r="B88" t="s">
        <v>1412</v>
      </c>
      <c r="C88" s="1">
        <v>2222.2199999999998</v>
      </c>
      <c r="D88" s="1"/>
      <c r="E88" s="1"/>
      <c r="F88" s="3">
        <f t="shared" si="0"/>
        <v>2222.2199999999998</v>
      </c>
    </row>
    <row r="89" spans="1:8" x14ac:dyDescent="0.25">
      <c r="A89" s="2" t="s">
        <v>1239</v>
      </c>
      <c r="B89" t="s">
        <v>1413</v>
      </c>
      <c r="C89" s="1">
        <v>450</v>
      </c>
      <c r="D89" s="1"/>
      <c r="E89" s="1"/>
      <c r="F89" s="3">
        <f t="shared" si="0"/>
        <v>450</v>
      </c>
    </row>
    <row r="90" spans="1:8" x14ac:dyDescent="0.25">
      <c r="A90" s="2" t="s">
        <v>1239</v>
      </c>
      <c r="B90" t="s">
        <v>1414</v>
      </c>
      <c r="C90" s="1">
        <v>2444.44</v>
      </c>
      <c r="D90" s="1"/>
      <c r="E90" s="1"/>
      <c r="F90" s="3">
        <f t="shared" si="0"/>
        <v>2444.44</v>
      </c>
    </row>
    <row r="91" spans="1:8" x14ac:dyDescent="0.25">
      <c r="A91" s="2" t="s">
        <v>1247</v>
      </c>
      <c r="B91" t="s">
        <v>1248</v>
      </c>
      <c r="C91" s="1">
        <v>460</v>
      </c>
      <c r="D91" s="1"/>
      <c r="E91" s="1"/>
      <c r="F91" s="3">
        <f t="shared" si="0"/>
        <v>460</v>
      </c>
      <c r="G91" t="s">
        <v>1249</v>
      </c>
      <c r="H91" s="12">
        <f>28401.9+E93+C94+C95+C96+C97+C98+C99+C100+C101+C102+C103+C104+C105+C106+C107+C108+C109+C110+C111+C112+C113+C114+C115+C116+C117+C118+C119+C120+C121+C122+C123+C124+C125+C126+C127+C128+C129+C130+C131</f>
        <v>40816.509999999987</v>
      </c>
    </row>
    <row r="92" spans="1:8" x14ac:dyDescent="0.25">
      <c r="A92" s="2" t="s">
        <v>1247</v>
      </c>
      <c r="B92" t="s">
        <v>1415</v>
      </c>
      <c r="C92" s="1">
        <v>155.55000000000001</v>
      </c>
      <c r="D92" s="1"/>
      <c r="E92" s="1"/>
      <c r="F92" s="3">
        <f t="shared" si="0"/>
        <v>155.55000000000001</v>
      </c>
    </row>
    <row r="93" spans="1:8" x14ac:dyDescent="0.25">
      <c r="A93" s="2" t="s">
        <v>1247</v>
      </c>
      <c r="B93" t="s">
        <v>1416</v>
      </c>
      <c r="C93" s="1"/>
      <c r="D93" s="1"/>
      <c r="E93" s="1">
        <v>249</v>
      </c>
      <c r="F93" s="3">
        <f t="shared" si="0"/>
        <v>249</v>
      </c>
    </row>
    <row r="94" spans="1:8" x14ac:dyDescent="0.25">
      <c r="A94" s="2" t="s">
        <v>1247</v>
      </c>
      <c r="B94" t="s">
        <v>1417</v>
      </c>
      <c r="C94" s="1">
        <v>627.78</v>
      </c>
      <c r="D94" s="1"/>
      <c r="E94" s="1"/>
      <c r="F94" s="3">
        <f t="shared" si="0"/>
        <v>627.78</v>
      </c>
    </row>
    <row r="95" spans="1:8" x14ac:dyDescent="0.25">
      <c r="A95" s="2" t="s">
        <v>1260</v>
      </c>
      <c r="B95" t="s">
        <v>1418</v>
      </c>
      <c r="C95" s="1">
        <v>50</v>
      </c>
      <c r="D95" s="1"/>
      <c r="E95" s="1"/>
      <c r="F95" s="3">
        <f t="shared" si="0"/>
        <v>50</v>
      </c>
    </row>
    <row r="96" spans="1:8" x14ac:dyDescent="0.25">
      <c r="A96" s="2" t="s">
        <v>1260</v>
      </c>
      <c r="B96" t="s">
        <v>1419</v>
      </c>
      <c r="C96" s="1">
        <v>333.33</v>
      </c>
      <c r="D96" s="1"/>
      <c r="E96" s="1"/>
      <c r="F96" s="3">
        <f t="shared" si="0"/>
        <v>333.33</v>
      </c>
    </row>
    <row r="97" spans="1:6" x14ac:dyDescent="0.25">
      <c r="A97" s="2" t="s">
        <v>1260</v>
      </c>
      <c r="B97" t="s">
        <v>1261</v>
      </c>
      <c r="C97" s="1">
        <v>632.79999999999995</v>
      </c>
      <c r="D97" s="1"/>
      <c r="E97" s="1"/>
      <c r="F97" s="3">
        <f t="shared" si="0"/>
        <v>632.79999999999995</v>
      </c>
    </row>
    <row r="98" spans="1:6" x14ac:dyDescent="0.25">
      <c r="A98" s="2" t="s">
        <v>1260</v>
      </c>
      <c r="B98" t="s">
        <v>1262</v>
      </c>
      <c r="C98" s="1">
        <v>5600</v>
      </c>
      <c r="D98" s="1"/>
      <c r="E98" s="1"/>
      <c r="F98" s="3">
        <f t="shared" si="0"/>
        <v>5600</v>
      </c>
    </row>
    <row r="99" spans="1:6" x14ac:dyDescent="0.25">
      <c r="A99" s="2" t="s">
        <v>1260</v>
      </c>
      <c r="B99" t="s">
        <v>1420</v>
      </c>
      <c r="C99" s="1">
        <v>205.56</v>
      </c>
      <c r="D99" s="1"/>
      <c r="E99" s="1"/>
      <c r="F99" s="3">
        <f t="shared" si="0"/>
        <v>205.56</v>
      </c>
    </row>
    <row r="100" spans="1:6" x14ac:dyDescent="0.25">
      <c r="A100" s="2" t="s">
        <v>1260</v>
      </c>
      <c r="B100" t="s">
        <v>1449</v>
      </c>
      <c r="C100" s="1">
        <v>111.11</v>
      </c>
      <c r="D100" s="1"/>
      <c r="E100" s="1"/>
      <c r="F100" s="3">
        <f t="shared" si="0"/>
        <v>111.11</v>
      </c>
    </row>
    <row r="101" spans="1:6" x14ac:dyDescent="0.25">
      <c r="A101" s="2" t="s">
        <v>1260</v>
      </c>
      <c r="B101" t="s">
        <v>1450</v>
      </c>
      <c r="C101" s="1">
        <v>88.89</v>
      </c>
      <c r="D101" s="1"/>
      <c r="E101" s="1"/>
      <c r="F101" s="3">
        <f t="shared" si="0"/>
        <v>88.89</v>
      </c>
    </row>
    <row r="102" spans="1:6" x14ac:dyDescent="0.25">
      <c r="A102" s="2" t="s">
        <v>1270</v>
      </c>
      <c r="B102" t="s">
        <v>1272</v>
      </c>
      <c r="C102" s="1"/>
      <c r="D102" s="1"/>
      <c r="E102" s="1">
        <v>158.19999999999999</v>
      </c>
      <c r="F102" s="3">
        <f t="shared" si="0"/>
        <v>158.19999999999999</v>
      </c>
    </row>
    <row r="103" spans="1:6" x14ac:dyDescent="0.25">
      <c r="A103" s="2" t="s">
        <v>1273</v>
      </c>
      <c r="B103" t="s">
        <v>1451</v>
      </c>
      <c r="C103" s="1">
        <v>105</v>
      </c>
      <c r="D103" s="1"/>
      <c r="E103" s="1"/>
      <c r="F103" s="3">
        <f t="shared" si="0"/>
        <v>105</v>
      </c>
    </row>
    <row r="104" spans="1:6" x14ac:dyDescent="0.25">
      <c r="A104" s="2" t="s">
        <v>1273</v>
      </c>
      <c r="B104" t="s">
        <v>1451</v>
      </c>
      <c r="C104" s="1">
        <v>300</v>
      </c>
      <c r="D104" s="1"/>
      <c r="E104" s="1"/>
      <c r="F104" s="3">
        <f t="shared" si="0"/>
        <v>300</v>
      </c>
    </row>
    <row r="105" spans="1:6" x14ac:dyDescent="0.25">
      <c r="A105" s="2" t="s">
        <v>1273</v>
      </c>
      <c r="B105" t="s">
        <v>1452</v>
      </c>
      <c r="C105" s="1">
        <v>690</v>
      </c>
      <c r="D105" s="1"/>
      <c r="E105" s="1"/>
      <c r="F105" s="3">
        <f t="shared" si="0"/>
        <v>690</v>
      </c>
    </row>
    <row r="106" spans="1:6" x14ac:dyDescent="0.25">
      <c r="A106" s="2" t="s">
        <v>1279</v>
      </c>
      <c r="B106" t="s">
        <v>1453</v>
      </c>
      <c r="C106" s="1"/>
      <c r="D106" s="1"/>
      <c r="E106" s="1">
        <v>250</v>
      </c>
      <c r="F106" s="3">
        <f t="shared" si="0"/>
        <v>250</v>
      </c>
    </row>
    <row r="107" spans="1:6" x14ac:dyDescent="0.25">
      <c r="A107" s="2" t="s">
        <v>1279</v>
      </c>
      <c r="B107" t="s">
        <v>1454</v>
      </c>
      <c r="C107" s="1">
        <v>690</v>
      </c>
      <c r="D107" s="1"/>
      <c r="E107" s="1"/>
      <c r="F107" s="3">
        <f t="shared" si="0"/>
        <v>690</v>
      </c>
    </row>
    <row r="108" spans="1:6" x14ac:dyDescent="0.25">
      <c r="A108" s="2" t="s">
        <v>1279</v>
      </c>
      <c r="B108" t="s">
        <v>1454</v>
      </c>
      <c r="C108" s="1">
        <v>690</v>
      </c>
      <c r="D108" s="1"/>
      <c r="E108" s="1"/>
      <c r="F108" s="3">
        <f t="shared" si="0"/>
        <v>690</v>
      </c>
    </row>
    <row r="109" spans="1:6" x14ac:dyDescent="0.25">
      <c r="A109" s="2" t="s">
        <v>1279</v>
      </c>
      <c r="B109" t="s">
        <v>1455</v>
      </c>
      <c r="C109" s="1">
        <v>700</v>
      </c>
      <c r="D109" s="1"/>
      <c r="E109" s="1"/>
      <c r="F109" s="3">
        <f t="shared" si="0"/>
        <v>700</v>
      </c>
    </row>
    <row r="110" spans="1:6" x14ac:dyDescent="0.25">
      <c r="A110" s="2" t="s">
        <v>1279</v>
      </c>
      <c r="B110" t="s">
        <v>1456</v>
      </c>
      <c r="C110" s="1">
        <v>35.29</v>
      </c>
      <c r="D110" s="1"/>
      <c r="E110" s="1"/>
      <c r="F110" s="3">
        <f t="shared" si="0"/>
        <v>35.29</v>
      </c>
    </row>
    <row r="111" spans="1:6" x14ac:dyDescent="0.25">
      <c r="A111" s="2" t="s">
        <v>1279</v>
      </c>
      <c r="B111" t="s">
        <v>1457</v>
      </c>
      <c r="C111" s="1">
        <v>35.29</v>
      </c>
      <c r="D111" s="1"/>
      <c r="E111" s="1"/>
      <c r="F111" s="3">
        <f t="shared" si="0"/>
        <v>35.29</v>
      </c>
    </row>
    <row r="112" spans="1:6" x14ac:dyDescent="0.25">
      <c r="A112" s="2" t="s">
        <v>1279</v>
      </c>
      <c r="B112" t="s">
        <v>1458</v>
      </c>
      <c r="C112" s="1">
        <v>35.29</v>
      </c>
      <c r="D112" s="1"/>
      <c r="E112" s="1"/>
      <c r="F112" s="3">
        <f t="shared" si="0"/>
        <v>35.29</v>
      </c>
    </row>
    <row r="113" spans="1:6" x14ac:dyDescent="0.25">
      <c r="A113" s="2" t="s">
        <v>1279</v>
      </c>
      <c r="B113" t="s">
        <v>1459</v>
      </c>
      <c r="C113" s="1">
        <v>35.29</v>
      </c>
      <c r="D113" s="1"/>
      <c r="E113" s="1"/>
      <c r="F113" s="3">
        <f t="shared" si="0"/>
        <v>35.29</v>
      </c>
    </row>
    <row r="114" spans="1:6" x14ac:dyDescent="0.25">
      <c r="A114" s="2" t="s">
        <v>1279</v>
      </c>
      <c r="B114" t="s">
        <v>1460</v>
      </c>
      <c r="C114" s="1">
        <v>35.29</v>
      </c>
      <c r="D114" s="1"/>
      <c r="E114" s="1"/>
      <c r="F114" s="3">
        <f t="shared" si="0"/>
        <v>35.29</v>
      </c>
    </row>
    <row r="115" spans="1:6" x14ac:dyDescent="0.25">
      <c r="A115" s="2" t="s">
        <v>1279</v>
      </c>
      <c r="B115" t="s">
        <v>1461</v>
      </c>
      <c r="C115" s="1">
        <v>47.06</v>
      </c>
      <c r="D115" s="1"/>
      <c r="E115" s="1"/>
      <c r="F115" s="3">
        <f t="shared" si="0"/>
        <v>47.06</v>
      </c>
    </row>
    <row r="116" spans="1:6" x14ac:dyDescent="0.25">
      <c r="A116" s="2" t="s">
        <v>1279</v>
      </c>
      <c r="B116" t="s">
        <v>1462</v>
      </c>
      <c r="C116" s="1">
        <v>47.06</v>
      </c>
      <c r="D116" s="1"/>
      <c r="E116" s="1"/>
      <c r="F116" s="3">
        <f t="shared" si="0"/>
        <v>47.06</v>
      </c>
    </row>
    <row r="117" spans="1:6" x14ac:dyDescent="0.25">
      <c r="A117" s="2" t="s">
        <v>1279</v>
      </c>
      <c r="B117" t="s">
        <v>1463</v>
      </c>
      <c r="C117" s="1">
        <v>35.29</v>
      </c>
      <c r="D117" s="1"/>
      <c r="E117" s="1"/>
      <c r="F117" s="3">
        <f t="shared" si="0"/>
        <v>35.29</v>
      </c>
    </row>
    <row r="118" spans="1:6" x14ac:dyDescent="0.25">
      <c r="A118" s="2" t="s">
        <v>1279</v>
      </c>
      <c r="B118" t="s">
        <v>1464</v>
      </c>
      <c r="C118" s="1">
        <v>47.06</v>
      </c>
      <c r="D118" s="1"/>
      <c r="E118" s="1"/>
      <c r="F118" s="3">
        <f t="shared" si="0"/>
        <v>47.06</v>
      </c>
    </row>
    <row r="119" spans="1:6" x14ac:dyDescent="0.25">
      <c r="A119" s="2" t="s">
        <v>1279</v>
      </c>
      <c r="B119" t="s">
        <v>1465</v>
      </c>
      <c r="C119" s="1">
        <v>35.29</v>
      </c>
      <c r="D119" s="1"/>
      <c r="E119" s="1"/>
      <c r="F119" s="3">
        <f t="shared" si="0"/>
        <v>35.29</v>
      </c>
    </row>
    <row r="120" spans="1:6" x14ac:dyDescent="0.25">
      <c r="A120" s="2" t="s">
        <v>1287</v>
      </c>
      <c r="B120" t="s">
        <v>1466</v>
      </c>
      <c r="C120" s="1">
        <v>47.06</v>
      </c>
      <c r="D120" s="1"/>
      <c r="E120" s="1"/>
      <c r="F120" s="3">
        <f t="shared" si="0"/>
        <v>47.06</v>
      </c>
    </row>
    <row r="121" spans="1:6" x14ac:dyDescent="0.25">
      <c r="A121" s="2" t="s">
        <v>1287</v>
      </c>
      <c r="B121" t="s">
        <v>1467</v>
      </c>
      <c r="C121" s="1">
        <v>58.82</v>
      </c>
      <c r="D121" s="1"/>
      <c r="E121" s="1"/>
      <c r="F121" s="3">
        <f t="shared" si="0"/>
        <v>58.82</v>
      </c>
    </row>
    <row r="122" spans="1:6" x14ac:dyDescent="0.25">
      <c r="A122" s="2" t="s">
        <v>1287</v>
      </c>
      <c r="B122" t="s">
        <v>1468</v>
      </c>
      <c r="C122" s="1">
        <v>47.06</v>
      </c>
      <c r="D122" s="1"/>
      <c r="E122" s="1"/>
      <c r="F122" s="3">
        <f t="shared" si="0"/>
        <v>47.06</v>
      </c>
    </row>
    <row r="123" spans="1:6" x14ac:dyDescent="0.25">
      <c r="A123" s="2" t="s">
        <v>1287</v>
      </c>
      <c r="B123" t="s">
        <v>1469</v>
      </c>
      <c r="C123" s="1">
        <v>35.29</v>
      </c>
      <c r="D123" s="1"/>
      <c r="E123" s="1"/>
      <c r="F123" s="3">
        <f t="shared" si="0"/>
        <v>35.29</v>
      </c>
    </row>
    <row r="124" spans="1:6" x14ac:dyDescent="0.25">
      <c r="A124" s="2" t="s">
        <v>1287</v>
      </c>
      <c r="B124" t="s">
        <v>1470</v>
      </c>
      <c r="C124" s="1">
        <v>352.94</v>
      </c>
      <c r="D124" s="1"/>
      <c r="E124" s="1"/>
      <c r="F124" s="3">
        <f t="shared" si="0"/>
        <v>352.94</v>
      </c>
    </row>
    <row r="125" spans="1:6" x14ac:dyDescent="0.25">
      <c r="A125" s="2" t="s">
        <v>1287</v>
      </c>
      <c r="B125" t="s">
        <v>1471</v>
      </c>
      <c r="C125" s="1">
        <v>35.29</v>
      </c>
      <c r="D125" s="1"/>
      <c r="E125" s="1"/>
      <c r="F125" s="3">
        <f t="shared" si="0"/>
        <v>35.29</v>
      </c>
    </row>
    <row r="126" spans="1:6" x14ac:dyDescent="0.25">
      <c r="A126" s="2" t="s">
        <v>1287</v>
      </c>
      <c r="B126" t="s">
        <v>1472</v>
      </c>
      <c r="C126" s="1">
        <v>35.29</v>
      </c>
      <c r="D126" s="1"/>
      <c r="E126" s="1"/>
      <c r="F126" s="3">
        <f t="shared" si="0"/>
        <v>35.29</v>
      </c>
    </row>
    <row r="127" spans="1:6" x14ac:dyDescent="0.25">
      <c r="A127" s="2" t="s">
        <v>1287</v>
      </c>
      <c r="B127" t="s">
        <v>1473</v>
      </c>
      <c r="C127" s="1">
        <v>58.82</v>
      </c>
      <c r="D127" s="1"/>
      <c r="E127" s="1"/>
      <c r="F127" s="3">
        <f t="shared" si="0"/>
        <v>58.82</v>
      </c>
    </row>
    <row r="128" spans="1:6" x14ac:dyDescent="0.25">
      <c r="A128" s="2" t="s">
        <v>1287</v>
      </c>
      <c r="B128" t="s">
        <v>1474</v>
      </c>
      <c r="C128" s="1">
        <v>58.82</v>
      </c>
      <c r="D128" s="1"/>
      <c r="E128" s="1"/>
      <c r="F128" s="3">
        <f t="shared" si="0"/>
        <v>58.82</v>
      </c>
    </row>
    <row r="129" spans="1:6" x14ac:dyDescent="0.25">
      <c r="A129" s="2" t="s">
        <v>1287</v>
      </c>
      <c r="B129" t="s">
        <v>1475</v>
      </c>
      <c r="C129" s="1">
        <v>47.06</v>
      </c>
      <c r="D129" s="1"/>
      <c r="E129" s="1"/>
      <c r="F129" s="3">
        <f t="shared" si="0"/>
        <v>47.06</v>
      </c>
    </row>
    <row r="130" spans="1:6" x14ac:dyDescent="0.25">
      <c r="A130" s="2" t="s">
        <v>1287</v>
      </c>
      <c r="B130" t="s">
        <v>1475</v>
      </c>
      <c r="C130" s="1">
        <v>88.24</v>
      </c>
      <c r="D130" s="1"/>
      <c r="E130" s="1"/>
      <c r="F130" s="3">
        <f t="shared" si="0"/>
        <v>88.24</v>
      </c>
    </row>
    <row r="131" spans="1:6" x14ac:dyDescent="0.25">
      <c r="A131" s="2" t="s">
        <v>1287</v>
      </c>
      <c r="B131" t="s">
        <v>1470</v>
      </c>
      <c r="C131" s="1">
        <v>88.24</v>
      </c>
      <c r="D131" s="1"/>
      <c r="E131" s="1"/>
      <c r="F131" s="3">
        <f t="shared" si="0"/>
        <v>88.24</v>
      </c>
    </row>
    <row r="132" spans="1:6" x14ac:dyDescent="0.25">
      <c r="A132" s="2" t="s">
        <v>1287</v>
      </c>
      <c r="B132" t="s">
        <v>1476</v>
      </c>
      <c r="C132" s="1">
        <v>35.29</v>
      </c>
      <c r="D132" s="1"/>
      <c r="E132" s="1"/>
      <c r="F132" s="3">
        <f t="shared" si="0"/>
        <v>35.29</v>
      </c>
    </row>
    <row r="133" spans="1:6" x14ac:dyDescent="0.25">
      <c r="A133" s="2" t="s">
        <v>1287</v>
      </c>
      <c r="B133" t="s">
        <v>1477</v>
      </c>
      <c r="C133" s="1">
        <v>47.06</v>
      </c>
      <c r="D133" s="1"/>
      <c r="E133" s="1"/>
      <c r="F133" s="3">
        <f t="shared" si="0"/>
        <v>47.06</v>
      </c>
    </row>
    <row r="134" spans="1:6" x14ac:dyDescent="0.25">
      <c r="A134" s="2" t="s">
        <v>1287</v>
      </c>
      <c r="B134" t="s">
        <v>1478</v>
      </c>
      <c r="C134" s="1">
        <v>47.06</v>
      </c>
      <c r="D134" s="1"/>
      <c r="E134" s="1"/>
      <c r="F134" s="3">
        <f t="shared" si="0"/>
        <v>47.06</v>
      </c>
    </row>
    <row r="135" spans="1:6" x14ac:dyDescent="0.25">
      <c r="A135" s="2" t="s">
        <v>1287</v>
      </c>
      <c r="B135" t="s">
        <v>1479</v>
      </c>
      <c r="C135" s="1">
        <v>47.06</v>
      </c>
      <c r="D135" s="1"/>
      <c r="E135" s="1"/>
      <c r="F135" s="3">
        <f t="shared" si="0"/>
        <v>47.06</v>
      </c>
    </row>
    <row r="136" spans="1:6" x14ac:dyDescent="0.25">
      <c r="A136" s="2" t="s">
        <v>1287</v>
      </c>
      <c r="B136" t="s">
        <v>1480</v>
      </c>
      <c r="C136" s="1">
        <v>58.82</v>
      </c>
      <c r="D136" s="1"/>
      <c r="E136" s="1"/>
      <c r="F136" s="3">
        <f t="shared" si="0"/>
        <v>58.82</v>
      </c>
    </row>
    <row r="137" spans="1:6" x14ac:dyDescent="0.25">
      <c r="A137" s="2" t="s">
        <v>1287</v>
      </c>
      <c r="B137" t="s">
        <v>1481</v>
      </c>
      <c r="C137" s="1">
        <v>470.59</v>
      </c>
      <c r="D137" s="1"/>
      <c r="E137" s="1"/>
      <c r="F137" s="3">
        <f t="shared" si="0"/>
        <v>470.59</v>
      </c>
    </row>
    <row r="138" spans="1:6" x14ac:dyDescent="0.25">
      <c r="A138" s="2" t="s">
        <v>1287</v>
      </c>
      <c r="B138" t="s">
        <v>1448</v>
      </c>
      <c r="C138" s="1">
        <v>58.82</v>
      </c>
      <c r="D138" s="1"/>
      <c r="E138" s="1"/>
      <c r="F138" s="3">
        <f t="shared" si="0"/>
        <v>58.82</v>
      </c>
    </row>
    <row r="139" spans="1:6" x14ac:dyDescent="0.25">
      <c r="A139" s="2" t="s">
        <v>1287</v>
      </c>
      <c r="B139" t="s">
        <v>1447</v>
      </c>
      <c r="C139" s="1">
        <v>58.82</v>
      </c>
      <c r="D139" s="1"/>
      <c r="E139" s="1"/>
      <c r="F139" s="3">
        <f t="shared" si="0"/>
        <v>58.82</v>
      </c>
    </row>
    <row r="140" spans="1:6" x14ac:dyDescent="0.25">
      <c r="A140" s="2" t="s">
        <v>1287</v>
      </c>
      <c r="B140" t="s">
        <v>1446</v>
      </c>
      <c r="C140" s="1">
        <v>58.82</v>
      </c>
      <c r="D140" s="1"/>
      <c r="E140" s="1"/>
      <c r="F140" s="3">
        <f t="shared" si="0"/>
        <v>58.82</v>
      </c>
    </row>
    <row r="141" spans="1:6" x14ac:dyDescent="0.25">
      <c r="A141" s="2" t="s">
        <v>1287</v>
      </c>
      <c r="B141" t="s">
        <v>1445</v>
      </c>
      <c r="C141" s="1">
        <v>35.29</v>
      </c>
      <c r="D141" s="1"/>
      <c r="E141" s="1"/>
      <c r="F141" s="3">
        <f t="shared" si="0"/>
        <v>35.29</v>
      </c>
    </row>
    <row r="142" spans="1:6" x14ac:dyDescent="0.25">
      <c r="A142" s="2" t="s">
        <v>1287</v>
      </c>
      <c r="B142" t="s">
        <v>1444</v>
      </c>
      <c r="C142" s="1">
        <v>58.82</v>
      </c>
      <c r="D142" s="1"/>
      <c r="E142" s="1"/>
      <c r="F142" s="3">
        <f t="shared" si="0"/>
        <v>58.82</v>
      </c>
    </row>
    <row r="143" spans="1:6" x14ac:dyDescent="0.25">
      <c r="A143" s="2" t="s">
        <v>1287</v>
      </c>
      <c r="B143" t="s">
        <v>1443</v>
      </c>
      <c r="C143" s="1">
        <v>235.29</v>
      </c>
      <c r="D143" s="1"/>
      <c r="E143" s="1"/>
      <c r="F143" s="3">
        <f t="shared" si="0"/>
        <v>235.29</v>
      </c>
    </row>
    <row r="144" spans="1:6" x14ac:dyDescent="0.25">
      <c r="A144" s="2" t="s">
        <v>1287</v>
      </c>
      <c r="B144" t="s">
        <v>1442</v>
      </c>
      <c r="C144" s="1">
        <v>58.82</v>
      </c>
      <c r="D144" s="1"/>
      <c r="E144" s="1"/>
      <c r="F144" s="3">
        <f t="shared" si="0"/>
        <v>58.82</v>
      </c>
    </row>
    <row r="145" spans="1:6" x14ac:dyDescent="0.25">
      <c r="A145" s="2" t="s">
        <v>1287</v>
      </c>
      <c r="B145" t="s">
        <v>1441</v>
      </c>
      <c r="C145" s="1">
        <v>47.06</v>
      </c>
      <c r="D145" s="1"/>
      <c r="E145" s="1"/>
      <c r="F145" s="3">
        <f t="shared" si="0"/>
        <v>47.06</v>
      </c>
    </row>
    <row r="146" spans="1:6" x14ac:dyDescent="0.25">
      <c r="A146" s="2" t="s">
        <v>1287</v>
      </c>
      <c r="B146" t="s">
        <v>1440</v>
      </c>
      <c r="C146" s="1">
        <v>35.29</v>
      </c>
      <c r="D146" s="1"/>
      <c r="E146" s="1"/>
      <c r="F146" s="3">
        <f t="shared" si="0"/>
        <v>35.29</v>
      </c>
    </row>
    <row r="147" spans="1:6" x14ac:dyDescent="0.25">
      <c r="A147" s="2" t="s">
        <v>1287</v>
      </c>
      <c r="B147" t="s">
        <v>1439</v>
      </c>
      <c r="C147" s="1">
        <v>47.06</v>
      </c>
      <c r="D147" s="1"/>
      <c r="E147" s="1"/>
      <c r="F147" s="3">
        <f t="shared" si="0"/>
        <v>47.06</v>
      </c>
    </row>
    <row r="148" spans="1:6" x14ac:dyDescent="0.25">
      <c r="A148" s="2" t="s">
        <v>1287</v>
      </c>
      <c r="B148" t="s">
        <v>1438</v>
      </c>
      <c r="C148" s="1">
        <v>588.24</v>
      </c>
      <c r="D148" s="1"/>
      <c r="E148" s="1"/>
      <c r="F148" s="3">
        <f t="shared" si="0"/>
        <v>588.24</v>
      </c>
    </row>
    <row r="149" spans="1:6" x14ac:dyDescent="0.25">
      <c r="A149" s="2" t="s">
        <v>1287</v>
      </c>
      <c r="B149" t="s">
        <v>1437</v>
      </c>
      <c r="C149" s="1">
        <v>47.06</v>
      </c>
      <c r="D149" s="1"/>
      <c r="E149" s="1"/>
      <c r="F149" s="3">
        <f t="shared" si="0"/>
        <v>47.06</v>
      </c>
    </row>
    <row r="150" spans="1:6" x14ac:dyDescent="0.25">
      <c r="A150" s="2" t="s">
        <v>1287</v>
      </c>
      <c r="B150" t="s">
        <v>1436</v>
      </c>
      <c r="C150" s="1">
        <v>47.06</v>
      </c>
      <c r="D150" s="1"/>
      <c r="E150" s="1"/>
      <c r="F150" s="3">
        <f t="shared" si="0"/>
        <v>47.06</v>
      </c>
    </row>
    <row r="151" spans="1:6" x14ac:dyDescent="0.25">
      <c r="A151" s="2" t="s">
        <v>1287</v>
      </c>
      <c r="B151" t="s">
        <v>1435</v>
      </c>
      <c r="C151" s="1">
        <v>47.06</v>
      </c>
      <c r="D151" s="1"/>
      <c r="E151" s="1"/>
      <c r="F151" s="3">
        <f t="shared" si="0"/>
        <v>47.06</v>
      </c>
    </row>
    <row r="152" spans="1:6" x14ac:dyDescent="0.25">
      <c r="A152" s="2" t="s">
        <v>1287</v>
      </c>
      <c r="B152" t="s">
        <v>1430</v>
      </c>
      <c r="C152" s="1">
        <v>47.06</v>
      </c>
      <c r="D152" s="1"/>
      <c r="E152" s="1"/>
      <c r="F152" s="3">
        <f t="shared" si="0"/>
        <v>47.06</v>
      </c>
    </row>
    <row r="153" spans="1:6" x14ac:dyDescent="0.25">
      <c r="A153" s="2" t="s">
        <v>1287</v>
      </c>
      <c r="B153" t="s">
        <v>1429</v>
      </c>
      <c r="C153" s="1">
        <v>58.82</v>
      </c>
      <c r="D153" s="1"/>
      <c r="E153" s="1"/>
      <c r="F153" s="3">
        <f t="shared" si="0"/>
        <v>58.82</v>
      </c>
    </row>
    <row r="154" spans="1:6" x14ac:dyDescent="0.25">
      <c r="A154" s="2" t="s">
        <v>1287</v>
      </c>
      <c r="B154" t="s">
        <v>1428</v>
      </c>
      <c r="C154" s="1">
        <v>47.06</v>
      </c>
      <c r="D154" s="1"/>
      <c r="E154" s="1"/>
      <c r="F154" s="3">
        <f t="shared" si="0"/>
        <v>47.06</v>
      </c>
    </row>
    <row r="155" spans="1:6" x14ac:dyDescent="0.25">
      <c r="A155" s="2" t="s">
        <v>1287</v>
      </c>
      <c r="B155" t="s">
        <v>1427</v>
      </c>
      <c r="C155" s="1">
        <v>117.65</v>
      </c>
      <c r="D155" s="1"/>
      <c r="E155" s="1"/>
      <c r="F155" s="3">
        <f t="shared" si="0"/>
        <v>117.65</v>
      </c>
    </row>
    <row r="156" spans="1:6" x14ac:dyDescent="0.25">
      <c r="A156" s="2" t="s">
        <v>1287</v>
      </c>
      <c r="B156" t="s">
        <v>1426</v>
      </c>
      <c r="C156" s="1">
        <v>58.82</v>
      </c>
      <c r="D156" s="1"/>
      <c r="E156" s="1"/>
      <c r="F156" s="3">
        <f t="shared" si="0"/>
        <v>58.82</v>
      </c>
    </row>
    <row r="157" spans="1:6" x14ac:dyDescent="0.25">
      <c r="A157" s="2" t="s">
        <v>1287</v>
      </c>
      <c r="B157" t="s">
        <v>1431</v>
      </c>
      <c r="C157" s="1">
        <v>35.29</v>
      </c>
      <c r="D157" s="1"/>
      <c r="E157" s="1"/>
      <c r="F157" s="3">
        <f t="shared" si="0"/>
        <v>35.29</v>
      </c>
    </row>
    <row r="158" spans="1:6" x14ac:dyDescent="0.25">
      <c r="A158" s="2" t="s">
        <v>1287</v>
      </c>
      <c r="B158" t="s">
        <v>1432</v>
      </c>
      <c r="C158" s="1">
        <v>58.82</v>
      </c>
      <c r="D158" s="1"/>
      <c r="E158" s="1"/>
      <c r="F158" s="3">
        <f t="shared" si="0"/>
        <v>58.82</v>
      </c>
    </row>
    <row r="159" spans="1:6" x14ac:dyDescent="0.25">
      <c r="A159" s="2" t="s">
        <v>1287</v>
      </c>
      <c r="B159" t="s">
        <v>1433</v>
      </c>
      <c r="C159" s="1">
        <v>58.82</v>
      </c>
      <c r="D159" s="1"/>
      <c r="E159" s="1"/>
      <c r="F159" s="3">
        <f t="shared" si="0"/>
        <v>58.82</v>
      </c>
    </row>
    <row r="160" spans="1:6" x14ac:dyDescent="0.25">
      <c r="A160" s="2" t="s">
        <v>1287</v>
      </c>
      <c r="B160" t="s">
        <v>1425</v>
      </c>
      <c r="C160" s="1">
        <v>58.82</v>
      </c>
      <c r="D160" s="1"/>
      <c r="E160" s="1"/>
      <c r="F160" s="3">
        <f t="shared" si="0"/>
        <v>58.82</v>
      </c>
    </row>
    <row r="161" spans="1:6" x14ac:dyDescent="0.25">
      <c r="A161" s="2" t="s">
        <v>1287</v>
      </c>
      <c r="B161" t="s">
        <v>1424</v>
      </c>
      <c r="C161" s="1">
        <v>35.29</v>
      </c>
      <c r="D161" s="1"/>
      <c r="E161" s="1"/>
      <c r="F161" s="3">
        <f t="shared" si="0"/>
        <v>35.29</v>
      </c>
    </row>
    <row r="162" spans="1:6" x14ac:dyDescent="0.25">
      <c r="A162" s="2" t="s">
        <v>1287</v>
      </c>
      <c r="B162" t="s">
        <v>1434</v>
      </c>
      <c r="C162" s="1">
        <v>58.82</v>
      </c>
      <c r="D162" s="1"/>
      <c r="E162" s="1"/>
      <c r="F162" s="3">
        <f t="shared" si="0"/>
        <v>58.82</v>
      </c>
    </row>
    <row r="163" spans="1:6" x14ac:dyDescent="0.25">
      <c r="A163" s="2" t="s">
        <v>1296</v>
      </c>
      <c r="B163" t="s">
        <v>1423</v>
      </c>
      <c r="C163" s="1">
        <v>58.82</v>
      </c>
      <c r="D163" s="1"/>
      <c r="E163" s="1"/>
      <c r="F163" s="3">
        <f t="shared" si="0"/>
        <v>58.82</v>
      </c>
    </row>
    <row r="164" spans="1:6" x14ac:dyDescent="0.25">
      <c r="A164" s="2" t="s">
        <v>1300</v>
      </c>
      <c r="B164" t="s">
        <v>1422</v>
      </c>
      <c r="C164" s="1"/>
      <c r="D164" s="1"/>
      <c r="E164" s="1">
        <v>142</v>
      </c>
      <c r="F164" s="3">
        <f t="shared" si="0"/>
        <v>142</v>
      </c>
    </row>
    <row r="165" spans="1:6" x14ac:dyDescent="0.25">
      <c r="A165" s="2" t="s">
        <v>1316</v>
      </c>
      <c r="B165" t="s">
        <v>1421</v>
      </c>
      <c r="C165" s="1">
        <v>450</v>
      </c>
      <c r="D165" s="1"/>
      <c r="E165" s="1"/>
      <c r="F165" s="3">
        <f t="shared" si="0"/>
        <v>450</v>
      </c>
    </row>
    <row r="166" spans="1:6" x14ac:dyDescent="0.25">
      <c r="C166" s="1"/>
      <c r="D166" s="1"/>
      <c r="E166" s="1"/>
      <c r="F166" s="3">
        <f t="shared" si="0"/>
        <v>0</v>
      </c>
    </row>
    <row r="167" spans="1:6" x14ac:dyDescent="0.25">
      <c r="C167" s="1"/>
      <c r="D167" s="1"/>
      <c r="E167" s="1"/>
      <c r="F167" s="3">
        <f t="shared" si="0"/>
        <v>0</v>
      </c>
    </row>
    <row r="168" spans="1:6" x14ac:dyDescent="0.25">
      <c r="C168" s="1"/>
      <c r="D168" s="1"/>
      <c r="E168" s="1"/>
      <c r="F168" s="3">
        <f t="shared" si="0"/>
        <v>0</v>
      </c>
    </row>
    <row r="169" spans="1:6" x14ac:dyDescent="0.25">
      <c r="C169" s="1"/>
      <c r="D169" s="1"/>
      <c r="E169" s="1"/>
      <c r="F169" s="3">
        <f t="shared" si="0"/>
        <v>0</v>
      </c>
    </row>
    <row r="170" spans="1:6" x14ac:dyDescent="0.25">
      <c r="C170" s="1"/>
      <c r="D170" s="1"/>
      <c r="E170" s="1"/>
      <c r="F170" s="3">
        <f t="shared" si="0"/>
        <v>0</v>
      </c>
    </row>
    <row r="171" spans="1:6" x14ac:dyDescent="0.25">
      <c r="C171" s="1"/>
      <c r="D171" s="1"/>
      <c r="E171" s="1"/>
      <c r="F171" s="3">
        <f t="shared" si="0"/>
        <v>0</v>
      </c>
    </row>
    <row r="172" spans="1:6" x14ac:dyDescent="0.25">
      <c r="C172" s="1"/>
      <c r="D172" s="1"/>
      <c r="E172" s="1"/>
      <c r="F172" s="3">
        <f t="shared" si="0"/>
        <v>0</v>
      </c>
    </row>
    <row r="173" spans="1:6" x14ac:dyDescent="0.25">
      <c r="C173" s="1"/>
      <c r="D173" s="1"/>
      <c r="E173" s="1"/>
      <c r="F173" s="3">
        <f t="shared" si="0"/>
        <v>0</v>
      </c>
    </row>
    <row r="174" spans="1:6" x14ac:dyDescent="0.25">
      <c r="C174" s="1"/>
      <c r="D174" s="1"/>
      <c r="E174" s="1"/>
      <c r="F174" s="3">
        <f t="shared" si="0"/>
        <v>0</v>
      </c>
    </row>
    <row r="175" spans="1:6" x14ac:dyDescent="0.25">
      <c r="C175" s="1"/>
      <c r="D175" s="1"/>
      <c r="E175" s="1"/>
      <c r="F175" s="3">
        <f t="shared" si="0"/>
        <v>0</v>
      </c>
    </row>
    <row r="176" spans="1:6" x14ac:dyDescent="0.25">
      <c r="C176" s="1"/>
      <c r="D176" s="1"/>
      <c r="E176" s="1"/>
      <c r="F176" s="3">
        <f t="shared" si="0"/>
        <v>0</v>
      </c>
    </row>
    <row r="177" spans="3:6" x14ac:dyDescent="0.25">
      <c r="C177" s="1"/>
      <c r="D177" s="1"/>
      <c r="E177" s="1"/>
      <c r="F177" s="3">
        <f t="shared" si="0"/>
        <v>0</v>
      </c>
    </row>
    <row r="178" spans="3:6" x14ac:dyDescent="0.25">
      <c r="C178" s="1"/>
      <c r="D178" s="1"/>
      <c r="E178" s="1"/>
      <c r="F178" s="3">
        <f t="shared" si="0"/>
        <v>0</v>
      </c>
    </row>
    <row r="179" spans="3:6" x14ac:dyDescent="0.25">
      <c r="C179" s="1"/>
      <c r="D179" s="1"/>
      <c r="E179" s="1"/>
      <c r="F179" s="3">
        <f t="shared" si="0"/>
        <v>0</v>
      </c>
    </row>
    <row r="180" spans="3:6" x14ac:dyDescent="0.25">
      <c r="C180" s="1"/>
      <c r="D180" s="1"/>
      <c r="E180" s="1"/>
      <c r="F180" s="3">
        <f t="shared" si="0"/>
        <v>0</v>
      </c>
    </row>
    <row r="181" spans="3:6" x14ac:dyDescent="0.25">
      <c r="C181" s="1"/>
      <c r="D181" s="1"/>
      <c r="E181" s="1"/>
      <c r="F181" s="3">
        <f t="shared" si="0"/>
        <v>0</v>
      </c>
    </row>
    <row r="182" spans="3:6" x14ac:dyDescent="0.25">
      <c r="C182" s="1"/>
      <c r="D182" s="1"/>
      <c r="E182" s="1"/>
      <c r="F182" s="3">
        <f t="shared" si="0"/>
        <v>0</v>
      </c>
    </row>
    <row r="183" spans="3:6" x14ac:dyDescent="0.25">
      <c r="C183" s="1"/>
      <c r="D183" s="1"/>
      <c r="E183" s="1"/>
      <c r="F183" s="3">
        <f t="shared" si="0"/>
        <v>0</v>
      </c>
    </row>
    <row r="184" spans="3:6" x14ac:dyDescent="0.25">
      <c r="C184" s="1"/>
      <c r="D184" s="1"/>
      <c r="E184" s="1"/>
      <c r="F184" s="3">
        <f t="shared" si="0"/>
        <v>0</v>
      </c>
    </row>
    <row r="185" spans="3:6" x14ac:dyDescent="0.25">
      <c r="C185" s="1"/>
      <c r="D185" s="1"/>
      <c r="E185" s="1"/>
      <c r="F185" s="3">
        <f t="shared" si="0"/>
        <v>0</v>
      </c>
    </row>
    <row r="186" spans="3:6" x14ac:dyDescent="0.25">
      <c r="C186" s="1"/>
      <c r="D186" s="1"/>
      <c r="E186" s="1"/>
      <c r="F186" s="3">
        <f t="shared" si="0"/>
        <v>0</v>
      </c>
    </row>
    <row r="187" spans="3:6" x14ac:dyDescent="0.25">
      <c r="C187" s="1"/>
      <c r="D187" s="1"/>
      <c r="E187" s="1"/>
      <c r="F187" s="3">
        <f t="shared" si="0"/>
        <v>0</v>
      </c>
    </row>
    <row r="188" spans="3:6" x14ac:dyDescent="0.25">
      <c r="C188" s="1"/>
      <c r="D188" s="1"/>
      <c r="E188" s="1"/>
      <c r="F188" s="3">
        <f t="shared" si="0"/>
        <v>0</v>
      </c>
    </row>
    <row r="189" spans="3:6" x14ac:dyDescent="0.25">
      <c r="C189" s="1"/>
      <c r="D189" s="1"/>
      <c r="E189" s="1"/>
      <c r="F189" s="3">
        <f t="shared" si="0"/>
        <v>0</v>
      </c>
    </row>
    <row r="190" spans="3:6" x14ac:dyDescent="0.25">
      <c r="C190" s="1"/>
      <c r="D190" s="1"/>
      <c r="E190" s="1"/>
      <c r="F190" s="3">
        <f t="shared" si="0"/>
        <v>0</v>
      </c>
    </row>
    <row r="191" spans="3:6" x14ac:dyDescent="0.25">
      <c r="C191" s="1"/>
      <c r="D191" s="1"/>
      <c r="E191" s="1"/>
      <c r="F191" s="3">
        <f t="shared" si="0"/>
        <v>0</v>
      </c>
    </row>
    <row r="192" spans="3:6" x14ac:dyDescent="0.25">
      <c r="C192" s="1"/>
      <c r="D192" s="1"/>
      <c r="E192" s="1"/>
      <c r="F192" s="3">
        <f t="shared" si="0"/>
        <v>0</v>
      </c>
    </row>
    <row r="193" spans="3:6" x14ac:dyDescent="0.25">
      <c r="C193" s="1"/>
      <c r="D193" s="1"/>
      <c r="E193" s="1"/>
      <c r="F193" s="3">
        <f t="shared" si="0"/>
        <v>0</v>
      </c>
    </row>
    <row r="194" spans="3:6" x14ac:dyDescent="0.25">
      <c r="C194" s="1"/>
      <c r="D194" s="1"/>
      <c r="E194" s="1"/>
      <c r="F194" s="3">
        <f t="shared" si="0"/>
        <v>0</v>
      </c>
    </row>
    <row r="195" spans="3:6" x14ac:dyDescent="0.25">
      <c r="C195" s="1"/>
      <c r="D195" s="1"/>
      <c r="E195" s="1"/>
      <c r="F195" s="3">
        <f t="shared" si="0"/>
        <v>0</v>
      </c>
    </row>
    <row r="196" spans="3:6" x14ac:dyDescent="0.25">
      <c r="C196" s="1"/>
      <c r="D196" s="1"/>
      <c r="E196" s="1"/>
      <c r="F196" s="3">
        <f t="shared" si="0"/>
        <v>0</v>
      </c>
    </row>
    <row r="197" spans="3:6" x14ac:dyDescent="0.25">
      <c r="C197" s="1"/>
      <c r="D197" s="1"/>
      <c r="E197" s="1"/>
      <c r="F197" s="3">
        <f t="shared" si="0"/>
        <v>0</v>
      </c>
    </row>
    <row r="198" spans="3:6" x14ac:dyDescent="0.25">
      <c r="C198" s="1"/>
      <c r="D198" s="1"/>
      <c r="E198" s="1"/>
      <c r="F198" s="3">
        <f t="shared" si="0"/>
        <v>0</v>
      </c>
    </row>
    <row r="199" spans="3:6" x14ac:dyDescent="0.25">
      <c r="C199" s="1"/>
      <c r="D199" s="1"/>
      <c r="E199" s="1"/>
      <c r="F199" s="3">
        <f t="shared" si="0"/>
        <v>0</v>
      </c>
    </row>
    <row r="200" spans="3:6" x14ac:dyDescent="0.25">
      <c r="C200" s="1"/>
      <c r="D200" s="1"/>
      <c r="E200" s="1"/>
      <c r="F200" s="3">
        <f t="shared" si="0"/>
        <v>0</v>
      </c>
    </row>
    <row r="201" spans="3:6" x14ac:dyDescent="0.25">
      <c r="C201" s="1"/>
      <c r="D201" s="1"/>
      <c r="E201" s="1"/>
      <c r="F201" s="3">
        <f t="shared" si="0"/>
        <v>0</v>
      </c>
    </row>
    <row r="202" spans="3:6" x14ac:dyDescent="0.25">
      <c r="C202" s="1"/>
      <c r="D202" s="1"/>
      <c r="E202" s="1"/>
      <c r="F202" s="3">
        <f t="shared" si="0"/>
        <v>0</v>
      </c>
    </row>
    <row r="203" spans="3:6" x14ac:dyDescent="0.25">
      <c r="C203" s="1"/>
      <c r="D203" s="1"/>
      <c r="E203" s="1"/>
      <c r="F203" s="3">
        <f t="shared" si="0"/>
        <v>0</v>
      </c>
    </row>
    <row r="204" spans="3:6" x14ac:dyDescent="0.25">
      <c r="C204" s="1"/>
      <c r="D204" s="1"/>
      <c r="E204" s="1"/>
      <c r="F204" s="3">
        <f t="shared" si="0"/>
        <v>0</v>
      </c>
    </row>
    <row r="205" spans="3:6" x14ac:dyDescent="0.25">
      <c r="C205" s="1"/>
      <c r="D205" s="1"/>
      <c r="E205" s="1"/>
      <c r="F205" s="3">
        <f t="shared" si="0"/>
        <v>0</v>
      </c>
    </row>
    <row r="206" spans="3:6" x14ac:dyDescent="0.25">
      <c r="C206" s="1"/>
      <c r="D206" s="1"/>
      <c r="E206" s="1"/>
      <c r="F206" s="3">
        <f t="shared" si="0"/>
        <v>0</v>
      </c>
    </row>
    <row r="207" spans="3:6" x14ac:dyDescent="0.25">
      <c r="C207" s="1"/>
      <c r="D207" s="1"/>
      <c r="E207" s="1"/>
      <c r="F207" s="3">
        <f t="shared" si="0"/>
        <v>0</v>
      </c>
    </row>
    <row r="208" spans="3:6" x14ac:dyDescent="0.25">
      <c r="C208" s="1"/>
      <c r="D208" s="1"/>
      <c r="E208" s="1"/>
      <c r="F208" s="3">
        <f t="shared" si="0"/>
        <v>0</v>
      </c>
    </row>
    <row r="209" spans="3:6" x14ac:dyDescent="0.25">
      <c r="C209" s="1"/>
      <c r="D209" s="1"/>
      <c r="E209" s="1"/>
      <c r="F209" s="3">
        <f t="shared" si="0"/>
        <v>0</v>
      </c>
    </row>
    <row r="210" spans="3:6" x14ac:dyDescent="0.25">
      <c r="C210" s="1"/>
      <c r="D210" s="1"/>
      <c r="E210" s="1"/>
      <c r="F210" s="3">
        <f t="shared" si="0"/>
        <v>0</v>
      </c>
    </row>
    <row r="211" spans="3:6" x14ac:dyDescent="0.25">
      <c r="C211" s="1"/>
      <c r="D211" s="1"/>
      <c r="E211" s="1"/>
      <c r="F211" s="3">
        <f t="shared" si="0"/>
        <v>0</v>
      </c>
    </row>
    <row r="212" spans="3:6" x14ac:dyDescent="0.25">
      <c r="C212" s="1"/>
      <c r="D212" s="1"/>
      <c r="E212" s="1"/>
      <c r="F212" s="3">
        <f t="shared" si="0"/>
        <v>0</v>
      </c>
    </row>
    <row r="213" spans="3:6" x14ac:dyDescent="0.25">
      <c r="C213" s="1"/>
      <c r="D213" s="1"/>
      <c r="E213" s="1"/>
      <c r="F213" s="3">
        <f t="shared" si="0"/>
        <v>0</v>
      </c>
    </row>
    <row r="214" spans="3:6" x14ac:dyDescent="0.25">
      <c r="C214" s="1"/>
      <c r="D214" s="1"/>
      <c r="E214" s="1"/>
      <c r="F214" s="3">
        <f t="shared" si="0"/>
        <v>0</v>
      </c>
    </row>
    <row r="215" spans="3:6" x14ac:dyDescent="0.25">
      <c r="C215" s="1"/>
      <c r="D215" s="1"/>
      <c r="E215" s="1"/>
      <c r="F215" s="3">
        <f t="shared" si="0"/>
        <v>0</v>
      </c>
    </row>
    <row r="216" spans="3:6" x14ac:dyDescent="0.25">
      <c r="C216" s="1"/>
      <c r="D216" s="1"/>
      <c r="E216" s="1"/>
      <c r="F216" s="3">
        <f t="shared" si="0"/>
        <v>0</v>
      </c>
    </row>
    <row r="217" spans="3:6" x14ac:dyDescent="0.25">
      <c r="C217" s="1"/>
      <c r="D217" s="1"/>
      <c r="E217" s="1"/>
      <c r="F217" s="3">
        <f t="shared" si="0"/>
        <v>0</v>
      </c>
    </row>
    <row r="218" spans="3:6" x14ac:dyDescent="0.25">
      <c r="C218" s="1"/>
      <c r="D218" s="1"/>
      <c r="E218" s="1"/>
      <c r="F218" s="3">
        <f t="shared" si="0"/>
        <v>0</v>
      </c>
    </row>
    <row r="219" spans="3:6" x14ac:dyDescent="0.25">
      <c r="C219" s="1"/>
      <c r="D219" s="1"/>
      <c r="E219" s="1"/>
      <c r="F219" s="3">
        <f t="shared" si="0"/>
        <v>0</v>
      </c>
    </row>
    <row r="220" spans="3:6" x14ac:dyDescent="0.25">
      <c r="C220" s="1"/>
      <c r="D220" s="1"/>
      <c r="E220" s="1"/>
      <c r="F220" s="3">
        <f t="shared" si="0"/>
        <v>0</v>
      </c>
    </row>
    <row r="221" spans="3:6" x14ac:dyDescent="0.25">
      <c r="C221" s="1"/>
      <c r="D221" s="1"/>
      <c r="E221" s="1"/>
      <c r="F221" s="3">
        <f t="shared" si="0"/>
        <v>0</v>
      </c>
    </row>
    <row r="222" spans="3:6" x14ac:dyDescent="0.25">
      <c r="C222" s="1"/>
      <c r="D222" s="1"/>
      <c r="E222" s="1"/>
      <c r="F222" s="3">
        <f t="shared" si="0"/>
        <v>0</v>
      </c>
    </row>
    <row r="223" spans="3:6" x14ac:dyDescent="0.25">
      <c r="C223" s="1"/>
      <c r="D223" s="1"/>
      <c r="E223" s="1"/>
      <c r="F223" s="3">
        <f t="shared" si="0"/>
        <v>0</v>
      </c>
    </row>
    <row r="224" spans="3:6" x14ac:dyDescent="0.25">
      <c r="C224" s="1"/>
      <c r="D224" s="1"/>
      <c r="E224" s="1"/>
      <c r="F224" s="3">
        <f t="shared" si="0"/>
        <v>0</v>
      </c>
    </row>
    <row r="225" spans="3:6" x14ac:dyDescent="0.25">
      <c r="C225" s="1"/>
      <c r="D225" s="1"/>
      <c r="E225" s="1"/>
      <c r="F225" s="3">
        <f t="shared" si="0"/>
        <v>0</v>
      </c>
    </row>
    <row r="226" spans="3:6" x14ac:dyDescent="0.25">
      <c r="C226" s="1"/>
      <c r="D226" s="1"/>
      <c r="E226" s="1"/>
      <c r="F226" s="3">
        <f t="shared" si="0"/>
        <v>0</v>
      </c>
    </row>
    <row r="227" spans="3:6" x14ac:dyDescent="0.25">
      <c r="C227" s="1"/>
      <c r="D227" s="1"/>
      <c r="E227" s="1"/>
      <c r="F227" s="3">
        <f t="shared" si="0"/>
        <v>0</v>
      </c>
    </row>
    <row r="228" spans="3:6" x14ac:dyDescent="0.25">
      <c r="C228" s="1"/>
      <c r="D228" s="1"/>
      <c r="E228" s="1"/>
      <c r="F228" s="3">
        <f t="shared" si="0"/>
        <v>0</v>
      </c>
    </row>
    <row r="229" spans="3:6" x14ac:dyDescent="0.25">
      <c r="C229" s="1"/>
      <c r="D229" s="1"/>
      <c r="E229" s="1"/>
      <c r="F229" s="3">
        <f t="shared" si="0"/>
        <v>0</v>
      </c>
    </row>
    <row r="230" spans="3:6" x14ac:dyDescent="0.25">
      <c r="C230" s="1"/>
      <c r="D230" s="1"/>
      <c r="E230" s="1"/>
      <c r="F230" s="3">
        <f t="shared" si="0"/>
        <v>0</v>
      </c>
    </row>
    <row r="231" spans="3:6" x14ac:dyDescent="0.25">
      <c r="C231" s="1"/>
      <c r="D231" s="1"/>
      <c r="E231" s="1"/>
      <c r="F231" s="3">
        <f t="shared" si="0"/>
        <v>0</v>
      </c>
    </row>
    <row r="232" spans="3:6" x14ac:dyDescent="0.25">
      <c r="C232" s="1"/>
      <c r="D232" s="1"/>
      <c r="E232" s="1"/>
      <c r="F232" s="3">
        <f t="shared" si="0"/>
        <v>0</v>
      </c>
    </row>
    <row r="233" spans="3:6" x14ac:dyDescent="0.25">
      <c r="C233" s="1"/>
      <c r="D233" s="1"/>
      <c r="E233" s="1"/>
      <c r="F233" s="3">
        <f t="shared" si="0"/>
        <v>0</v>
      </c>
    </row>
    <row r="234" spans="3:6" x14ac:dyDescent="0.25">
      <c r="C234" s="1"/>
      <c r="D234" s="1"/>
      <c r="E234" s="1"/>
      <c r="F234" s="3">
        <f t="shared" si="0"/>
        <v>0</v>
      </c>
    </row>
    <row r="235" spans="3:6" x14ac:dyDescent="0.25">
      <c r="C235" s="1"/>
      <c r="D235" s="1"/>
      <c r="E235" s="1"/>
      <c r="F235" s="3">
        <f t="shared" si="0"/>
        <v>0</v>
      </c>
    </row>
    <row r="236" spans="3:6" x14ac:dyDescent="0.25">
      <c r="C236" s="1"/>
      <c r="D236" s="1"/>
      <c r="E236" s="1"/>
      <c r="F236" s="3">
        <f t="shared" si="0"/>
        <v>0</v>
      </c>
    </row>
    <row r="237" spans="3:6" x14ac:dyDescent="0.25">
      <c r="C237" s="1"/>
      <c r="D237" s="1"/>
      <c r="E237" s="1"/>
      <c r="F237" s="3">
        <f t="shared" si="0"/>
        <v>0</v>
      </c>
    </row>
    <row r="238" spans="3:6" x14ac:dyDescent="0.25">
      <c r="C238" s="1"/>
      <c r="D238" s="1"/>
      <c r="E238" s="1"/>
      <c r="F238" s="3">
        <f t="shared" si="0"/>
        <v>0</v>
      </c>
    </row>
    <row r="239" spans="3:6" x14ac:dyDescent="0.25">
      <c r="C239" s="1"/>
      <c r="D239" s="1"/>
      <c r="E239" s="1"/>
      <c r="F239" s="3">
        <f t="shared" si="0"/>
        <v>0</v>
      </c>
    </row>
    <row r="240" spans="3:6" x14ac:dyDescent="0.25">
      <c r="C240" s="1"/>
      <c r="D240" s="1"/>
      <c r="E240" s="1"/>
      <c r="F240" s="3">
        <f t="shared" si="0"/>
        <v>0</v>
      </c>
    </row>
    <row r="241" spans="3:6" x14ac:dyDescent="0.25">
      <c r="C241" s="1"/>
      <c r="D241" s="1"/>
      <c r="E241" s="1"/>
      <c r="F241" s="3">
        <f t="shared" si="0"/>
        <v>0</v>
      </c>
    </row>
    <row r="242" spans="3:6" x14ac:dyDescent="0.25">
      <c r="C242" s="1"/>
      <c r="D242" s="1"/>
      <c r="E242" s="1"/>
      <c r="F242" s="3">
        <f t="shared" si="0"/>
        <v>0</v>
      </c>
    </row>
    <row r="243" spans="3:6" x14ac:dyDescent="0.25">
      <c r="C243" s="1"/>
      <c r="D243" s="1"/>
      <c r="E243" s="1"/>
      <c r="F243" s="3">
        <f t="shared" si="0"/>
        <v>0</v>
      </c>
    </row>
    <row r="244" spans="3:6" x14ac:dyDescent="0.25">
      <c r="C244" s="1"/>
      <c r="D244" s="1"/>
      <c r="E244" s="1"/>
      <c r="F244" s="3">
        <f t="shared" si="0"/>
        <v>0</v>
      </c>
    </row>
    <row r="245" spans="3:6" x14ac:dyDescent="0.25">
      <c r="C245" s="1"/>
      <c r="D245" s="1"/>
      <c r="E245" s="1"/>
      <c r="F245" s="3">
        <f t="shared" si="0"/>
        <v>0</v>
      </c>
    </row>
    <row r="246" spans="3:6" x14ac:dyDescent="0.25">
      <c r="C246" s="1"/>
      <c r="D246" s="1"/>
      <c r="E246" s="1"/>
      <c r="F246" s="3">
        <f t="shared" si="0"/>
        <v>0</v>
      </c>
    </row>
    <row r="247" spans="3:6" x14ac:dyDescent="0.25">
      <c r="C247" s="1"/>
      <c r="D247" s="1"/>
      <c r="E247" s="1"/>
      <c r="F247" s="3">
        <f t="shared" si="0"/>
        <v>0</v>
      </c>
    </row>
    <row r="248" spans="3:6" x14ac:dyDescent="0.25">
      <c r="C248" s="1"/>
      <c r="D248" s="1"/>
      <c r="E248" s="1"/>
      <c r="F248" s="3">
        <f t="shared" si="0"/>
        <v>0</v>
      </c>
    </row>
    <row r="249" spans="3:6" x14ac:dyDescent="0.25">
      <c r="C249" s="1"/>
      <c r="D249" s="1"/>
      <c r="E249" s="1"/>
      <c r="F249" s="3">
        <f t="shared" si="0"/>
        <v>0</v>
      </c>
    </row>
    <row r="250" spans="3:6" x14ac:dyDescent="0.25">
      <c r="C250" s="1"/>
      <c r="D250" s="1"/>
      <c r="E250" s="1"/>
      <c r="F250" s="3">
        <f t="shared" si="0"/>
        <v>0</v>
      </c>
    </row>
    <row r="251" spans="3:6" x14ac:dyDescent="0.25">
      <c r="C251" s="1"/>
      <c r="D251" s="1"/>
      <c r="E251" s="1"/>
      <c r="F251" s="3">
        <f t="shared" si="0"/>
        <v>0</v>
      </c>
    </row>
    <row r="252" spans="3:6" x14ac:dyDescent="0.25">
      <c r="C252" s="1"/>
      <c r="D252" s="1"/>
      <c r="E252" s="1"/>
      <c r="F252" s="3">
        <f t="shared" si="0"/>
        <v>0</v>
      </c>
    </row>
    <row r="253" spans="3:6" x14ac:dyDescent="0.25">
      <c r="C253" s="1"/>
      <c r="D253" s="1"/>
      <c r="E253" s="1"/>
      <c r="F253" s="3">
        <f t="shared" si="0"/>
        <v>0</v>
      </c>
    </row>
    <row r="254" spans="3:6" x14ac:dyDescent="0.25">
      <c r="C254" s="1"/>
      <c r="D254" s="1"/>
      <c r="E254" s="1"/>
      <c r="F254" s="3">
        <f t="shared" si="0"/>
        <v>0</v>
      </c>
    </row>
    <row r="255" spans="3:6" x14ac:dyDescent="0.25">
      <c r="C255" s="1"/>
      <c r="D255" s="1"/>
      <c r="E255" s="1"/>
      <c r="F255" s="3">
        <f t="shared" si="0"/>
        <v>0</v>
      </c>
    </row>
    <row r="256" spans="3:6" x14ac:dyDescent="0.25">
      <c r="C256" s="1"/>
      <c r="D256" s="1"/>
      <c r="E256" s="1"/>
      <c r="F256" s="3">
        <f t="shared" si="0"/>
        <v>0</v>
      </c>
    </row>
    <row r="257" spans="3:6" x14ac:dyDescent="0.25">
      <c r="C257" s="1"/>
      <c r="D257" s="1"/>
      <c r="E257" s="1"/>
      <c r="F257" s="3">
        <f t="shared" si="0"/>
        <v>0</v>
      </c>
    </row>
    <row r="258" spans="3:6" x14ac:dyDescent="0.25">
      <c r="C258" s="1"/>
      <c r="D258" s="1"/>
      <c r="E258" s="1"/>
      <c r="F258" s="3">
        <f t="shared" si="0"/>
        <v>0</v>
      </c>
    </row>
    <row r="259" spans="3:6" x14ac:dyDescent="0.25">
      <c r="C259" s="1"/>
      <c r="D259" s="1"/>
      <c r="E259" s="1"/>
      <c r="F259" s="3">
        <f t="shared" si="0"/>
        <v>0</v>
      </c>
    </row>
    <row r="260" spans="3:6" x14ac:dyDescent="0.25">
      <c r="C260" s="1"/>
      <c r="D260" s="1"/>
      <c r="E260" s="1"/>
      <c r="F260" s="3">
        <f t="shared" ref="F260:F323" si="1">SUM(C260:E260)</f>
        <v>0</v>
      </c>
    </row>
    <row r="261" spans="3:6" x14ac:dyDescent="0.25">
      <c r="C261" s="1"/>
      <c r="D261" s="1"/>
      <c r="E261" s="1"/>
      <c r="F261" s="3">
        <f t="shared" si="1"/>
        <v>0</v>
      </c>
    </row>
    <row r="262" spans="3:6" x14ac:dyDescent="0.25">
      <c r="C262" s="1"/>
      <c r="D262" s="1"/>
      <c r="E262" s="1"/>
      <c r="F262" s="3">
        <f t="shared" si="1"/>
        <v>0</v>
      </c>
    </row>
    <row r="263" spans="3:6" x14ac:dyDescent="0.25">
      <c r="C263" s="1"/>
      <c r="D263" s="1"/>
      <c r="E263" s="1"/>
      <c r="F263" s="3">
        <f t="shared" si="1"/>
        <v>0</v>
      </c>
    </row>
    <row r="264" spans="3:6" x14ac:dyDescent="0.25">
      <c r="C264" s="1"/>
      <c r="D264" s="1"/>
      <c r="E264" s="1"/>
      <c r="F264" s="3">
        <f t="shared" si="1"/>
        <v>0</v>
      </c>
    </row>
    <row r="265" spans="3:6" x14ac:dyDescent="0.25">
      <c r="C265" s="1"/>
      <c r="D265" s="1"/>
      <c r="E265" s="1"/>
      <c r="F265" s="3">
        <f t="shared" si="1"/>
        <v>0</v>
      </c>
    </row>
    <row r="266" spans="3:6" x14ac:dyDescent="0.25">
      <c r="C266" s="1"/>
      <c r="D266" s="1"/>
      <c r="E266" s="1"/>
      <c r="F266" s="3">
        <f t="shared" si="1"/>
        <v>0</v>
      </c>
    </row>
    <row r="267" spans="3:6" x14ac:dyDescent="0.25">
      <c r="C267" s="1"/>
      <c r="D267" s="1"/>
      <c r="E267" s="1"/>
      <c r="F267" s="3">
        <f t="shared" si="1"/>
        <v>0</v>
      </c>
    </row>
    <row r="268" spans="3:6" x14ac:dyDescent="0.25">
      <c r="C268" s="1"/>
      <c r="D268" s="1"/>
      <c r="E268" s="1"/>
      <c r="F268" s="3">
        <f t="shared" si="1"/>
        <v>0</v>
      </c>
    </row>
    <row r="269" spans="3:6" x14ac:dyDescent="0.25">
      <c r="C269" s="1"/>
      <c r="D269" s="1"/>
      <c r="E269" s="1"/>
      <c r="F269" s="3">
        <f t="shared" si="1"/>
        <v>0</v>
      </c>
    </row>
    <row r="270" spans="3:6" x14ac:dyDescent="0.25">
      <c r="C270" s="1"/>
      <c r="D270" s="1"/>
      <c r="E270" s="1"/>
      <c r="F270" s="3">
        <f t="shared" si="1"/>
        <v>0</v>
      </c>
    </row>
    <row r="271" spans="3:6" x14ac:dyDescent="0.25">
      <c r="C271" s="1"/>
      <c r="D271" s="1"/>
      <c r="E271" s="1"/>
      <c r="F271" s="3">
        <f t="shared" si="1"/>
        <v>0</v>
      </c>
    </row>
    <row r="272" spans="3:6" x14ac:dyDescent="0.25">
      <c r="C272" s="1"/>
      <c r="D272" s="1"/>
      <c r="E272" s="1"/>
      <c r="F272" s="3">
        <f t="shared" si="1"/>
        <v>0</v>
      </c>
    </row>
    <row r="273" spans="3:6" x14ac:dyDescent="0.25">
      <c r="C273" s="1"/>
      <c r="D273" s="1"/>
      <c r="E273" s="1"/>
      <c r="F273" s="3">
        <f t="shared" si="1"/>
        <v>0</v>
      </c>
    </row>
    <row r="274" spans="3:6" x14ac:dyDescent="0.25">
      <c r="C274" s="1"/>
      <c r="D274" s="1"/>
      <c r="E274" s="1"/>
      <c r="F274" s="3">
        <f t="shared" si="1"/>
        <v>0</v>
      </c>
    </row>
    <row r="275" spans="3:6" x14ac:dyDescent="0.25">
      <c r="C275" s="1"/>
      <c r="D275" s="1"/>
      <c r="E275" s="1"/>
      <c r="F275" s="3">
        <f t="shared" si="1"/>
        <v>0</v>
      </c>
    </row>
    <row r="276" spans="3:6" x14ac:dyDescent="0.25">
      <c r="C276" s="1"/>
      <c r="D276" s="1"/>
      <c r="E276" s="1"/>
      <c r="F276" s="3">
        <f t="shared" si="1"/>
        <v>0</v>
      </c>
    </row>
    <row r="277" spans="3:6" x14ac:dyDescent="0.25">
      <c r="C277" s="1"/>
      <c r="D277" s="1"/>
      <c r="E277" s="1"/>
      <c r="F277" s="3">
        <f t="shared" si="1"/>
        <v>0</v>
      </c>
    </row>
    <row r="278" spans="3:6" x14ac:dyDescent="0.25">
      <c r="C278" s="1"/>
      <c r="D278" s="1"/>
      <c r="E278" s="1"/>
      <c r="F278" s="3">
        <f t="shared" si="1"/>
        <v>0</v>
      </c>
    </row>
    <row r="279" spans="3:6" x14ac:dyDescent="0.25">
      <c r="C279" s="1"/>
      <c r="D279" s="1"/>
      <c r="E279" s="1"/>
      <c r="F279" s="3">
        <f t="shared" si="1"/>
        <v>0</v>
      </c>
    </row>
    <row r="280" spans="3:6" x14ac:dyDescent="0.25">
      <c r="C280" s="1"/>
      <c r="D280" s="1"/>
      <c r="E280" s="1"/>
      <c r="F280" s="3">
        <f t="shared" si="1"/>
        <v>0</v>
      </c>
    </row>
    <row r="281" spans="3:6" x14ac:dyDescent="0.25">
      <c r="C281" s="1"/>
      <c r="D281" s="1"/>
      <c r="E281" s="1"/>
      <c r="F281" s="3">
        <f t="shared" si="1"/>
        <v>0</v>
      </c>
    </row>
    <row r="282" spans="3:6" x14ac:dyDescent="0.25">
      <c r="C282" s="1"/>
      <c r="D282" s="1"/>
      <c r="E282" s="1"/>
      <c r="F282" s="3">
        <f t="shared" si="1"/>
        <v>0</v>
      </c>
    </row>
    <row r="283" spans="3:6" x14ac:dyDescent="0.25">
      <c r="C283" s="1"/>
      <c r="D283" s="1"/>
      <c r="E283" s="1"/>
      <c r="F283" s="3">
        <f t="shared" si="1"/>
        <v>0</v>
      </c>
    </row>
    <row r="284" spans="3:6" x14ac:dyDescent="0.25">
      <c r="C284" s="1"/>
      <c r="D284" s="1"/>
      <c r="E284" s="1"/>
      <c r="F284" s="3">
        <f t="shared" si="1"/>
        <v>0</v>
      </c>
    </row>
    <row r="285" spans="3:6" x14ac:dyDescent="0.25">
      <c r="C285" s="1"/>
      <c r="D285" s="1"/>
      <c r="E285" s="1"/>
      <c r="F285" s="3">
        <f t="shared" si="1"/>
        <v>0</v>
      </c>
    </row>
    <row r="286" spans="3:6" x14ac:dyDescent="0.25">
      <c r="C286" s="1"/>
      <c r="D286" s="1"/>
      <c r="E286" s="1"/>
      <c r="F286" s="3">
        <f t="shared" si="1"/>
        <v>0</v>
      </c>
    </row>
    <row r="287" spans="3:6" x14ac:dyDescent="0.25">
      <c r="C287" s="1"/>
      <c r="D287" s="1"/>
      <c r="E287" s="1"/>
      <c r="F287" s="3">
        <f t="shared" si="1"/>
        <v>0</v>
      </c>
    </row>
    <row r="288" spans="3:6" x14ac:dyDescent="0.25">
      <c r="C288" s="1"/>
      <c r="D288" s="1"/>
      <c r="E288" s="1"/>
      <c r="F288" s="3">
        <f t="shared" si="1"/>
        <v>0</v>
      </c>
    </row>
    <row r="289" spans="3:6" x14ac:dyDescent="0.25">
      <c r="C289" s="1"/>
      <c r="D289" s="1"/>
      <c r="E289" s="1"/>
      <c r="F289" s="3">
        <f t="shared" si="1"/>
        <v>0</v>
      </c>
    </row>
    <row r="290" spans="3:6" x14ac:dyDescent="0.25">
      <c r="C290" s="1"/>
      <c r="D290" s="1"/>
      <c r="E290" s="1"/>
      <c r="F290" s="3">
        <f t="shared" si="1"/>
        <v>0</v>
      </c>
    </row>
    <row r="291" spans="3:6" x14ac:dyDescent="0.25">
      <c r="C291" s="1"/>
      <c r="D291" s="1"/>
      <c r="E291" s="1"/>
      <c r="F291" s="3">
        <f t="shared" si="1"/>
        <v>0</v>
      </c>
    </row>
    <row r="292" spans="3:6" x14ac:dyDescent="0.25">
      <c r="C292" s="1"/>
      <c r="D292" s="1"/>
      <c r="E292" s="1"/>
      <c r="F292" s="3">
        <f t="shared" si="1"/>
        <v>0</v>
      </c>
    </row>
    <row r="293" spans="3:6" x14ac:dyDescent="0.25">
      <c r="C293" s="1"/>
      <c r="D293" s="1"/>
      <c r="E293" s="1"/>
      <c r="F293" s="3">
        <f t="shared" si="1"/>
        <v>0</v>
      </c>
    </row>
    <row r="294" spans="3:6" x14ac:dyDescent="0.25">
      <c r="C294" s="1"/>
      <c r="D294" s="1"/>
      <c r="E294" s="1"/>
      <c r="F294" s="3">
        <f t="shared" si="1"/>
        <v>0</v>
      </c>
    </row>
    <row r="295" spans="3:6" x14ac:dyDescent="0.25">
      <c r="C295" s="1"/>
      <c r="D295" s="1"/>
      <c r="E295" s="1"/>
      <c r="F295" s="3">
        <f t="shared" si="1"/>
        <v>0</v>
      </c>
    </row>
    <row r="296" spans="3:6" x14ac:dyDescent="0.25">
      <c r="C296" s="1"/>
      <c r="D296" s="1"/>
      <c r="E296" s="1"/>
      <c r="F296" s="3">
        <f t="shared" si="1"/>
        <v>0</v>
      </c>
    </row>
    <row r="297" spans="3:6" x14ac:dyDescent="0.25">
      <c r="C297" s="1"/>
      <c r="D297" s="1"/>
      <c r="E297" s="1"/>
      <c r="F297" s="3">
        <f t="shared" si="1"/>
        <v>0</v>
      </c>
    </row>
    <row r="298" spans="3:6" x14ac:dyDescent="0.25">
      <c r="C298" s="1"/>
      <c r="D298" s="1"/>
      <c r="E298" s="1"/>
      <c r="F298" s="3">
        <f t="shared" si="1"/>
        <v>0</v>
      </c>
    </row>
    <row r="299" spans="3:6" x14ac:dyDescent="0.25">
      <c r="C299" s="1"/>
      <c r="D299" s="1"/>
      <c r="E299" s="1"/>
      <c r="F299" s="3">
        <f t="shared" si="1"/>
        <v>0</v>
      </c>
    </row>
    <row r="300" spans="3:6" x14ac:dyDescent="0.25">
      <c r="C300" s="1"/>
      <c r="D300" s="1"/>
      <c r="E300" s="1"/>
      <c r="F300" s="3">
        <f t="shared" si="1"/>
        <v>0</v>
      </c>
    </row>
    <row r="301" spans="3:6" x14ac:dyDescent="0.25">
      <c r="C301" s="1"/>
      <c r="D301" s="1"/>
      <c r="E301" s="1"/>
      <c r="F301" s="3">
        <f t="shared" si="1"/>
        <v>0</v>
      </c>
    </row>
    <row r="302" spans="3:6" x14ac:dyDescent="0.25">
      <c r="C302" s="1"/>
      <c r="D302" s="1"/>
      <c r="E302" s="1"/>
      <c r="F302" s="3">
        <f t="shared" si="1"/>
        <v>0</v>
      </c>
    </row>
    <row r="303" spans="3:6" x14ac:dyDescent="0.25">
      <c r="C303" s="1"/>
      <c r="D303" s="1"/>
      <c r="E303" s="1"/>
      <c r="F303" s="3">
        <f t="shared" si="1"/>
        <v>0</v>
      </c>
    </row>
    <row r="304" spans="3:6" x14ac:dyDescent="0.25">
      <c r="C304" s="1"/>
      <c r="D304" s="1"/>
      <c r="E304" s="1"/>
      <c r="F304" s="3">
        <f t="shared" si="1"/>
        <v>0</v>
      </c>
    </row>
    <row r="305" spans="3:6" x14ac:dyDescent="0.25">
      <c r="C305" s="1"/>
      <c r="D305" s="1"/>
      <c r="E305" s="1"/>
      <c r="F305" s="3">
        <f t="shared" si="1"/>
        <v>0</v>
      </c>
    </row>
    <row r="306" spans="3:6" x14ac:dyDescent="0.25">
      <c r="C306" s="1"/>
      <c r="D306" s="1"/>
      <c r="E306" s="1"/>
      <c r="F306" s="3">
        <f t="shared" si="1"/>
        <v>0</v>
      </c>
    </row>
    <row r="307" spans="3:6" x14ac:dyDescent="0.25">
      <c r="C307" s="1"/>
      <c r="D307" s="1"/>
      <c r="E307" s="1"/>
      <c r="F307" s="3">
        <f t="shared" si="1"/>
        <v>0</v>
      </c>
    </row>
    <row r="308" spans="3:6" x14ac:dyDescent="0.25">
      <c r="C308" s="1"/>
      <c r="D308" s="1"/>
      <c r="E308" s="1"/>
      <c r="F308" s="3">
        <f t="shared" si="1"/>
        <v>0</v>
      </c>
    </row>
    <row r="309" spans="3:6" x14ac:dyDescent="0.25">
      <c r="C309" s="1"/>
      <c r="D309" s="1"/>
      <c r="E309" s="1"/>
      <c r="F309" s="3">
        <f t="shared" si="1"/>
        <v>0</v>
      </c>
    </row>
    <row r="310" spans="3:6" x14ac:dyDescent="0.25">
      <c r="C310" s="1"/>
      <c r="D310" s="1"/>
      <c r="E310" s="1"/>
      <c r="F310" s="3">
        <f t="shared" si="1"/>
        <v>0</v>
      </c>
    </row>
    <row r="311" spans="3:6" x14ac:dyDescent="0.25">
      <c r="C311" s="1"/>
      <c r="D311" s="1"/>
      <c r="E311" s="1"/>
      <c r="F311" s="3">
        <f t="shared" si="1"/>
        <v>0</v>
      </c>
    </row>
    <row r="312" spans="3:6" x14ac:dyDescent="0.25">
      <c r="C312" s="1"/>
      <c r="D312" s="1"/>
      <c r="E312" s="1"/>
      <c r="F312" s="3">
        <f t="shared" si="1"/>
        <v>0</v>
      </c>
    </row>
    <row r="313" spans="3:6" x14ac:dyDescent="0.25">
      <c r="C313" s="1"/>
      <c r="D313" s="1"/>
      <c r="E313" s="1"/>
      <c r="F313" s="3">
        <f t="shared" si="1"/>
        <v>0</v>
      </c>
    </row>
    <row r="314" spans="3:6" x14ac:dyDescent="0.25">
      <c r="C314" s="1"/>
      <c r="D314" s="1"/>
      <c r="E314" s="1"/>
      <c r="F314" s="3">
        <f t="shared" si="1"/>
        <v>0</v>
      </c>
    </row>
    <row r="315" spans="3:6" x14ac:dyDescent="0.25">
      <c r="C315" s="1"/>
      <c r="D315" s="1"/>
      <c r="E315" s="1"/>
      <c r="F315" s="3">
        <f t="shared" si="1"/>
        <v>0</v>
      </c>
    </row>
    <row r="316" spans="3:6" x14ac:dyDescent="0.25">
      <c r="C316" s="1"/>
      <c r="D316" s="1"/>
      <c r="E316" s="1"/>
      <c r="F316" s="3">
        <f t="shared" si="1"/>
        <v>0</v>
      </c>
    </row>
    <row r="317" spans="3:6" x14ac:dyDescent="0.25">
      <c r="C317" s="1"/>
      <c r="D317" s="1"/>
      <c r="E317" s="1"/>
      <c r="F317" s="3">
        <f t="shared" si="1"/>
        <v>0</v>
      </c>
    </row>
    <row r="318" spans="3:6" x14ac:dyDescent="0.25">
      <c r="C318" s="1"/>
      <c r="D318" s="1"/>
      <c r="E318" s="1"/>
      <c r="F318" s="3">
        <f t="shared" si="1"/>
        <v>0</v>
      </c>
    </row>
    <row r="319" spans="3:6" x14ac:dyDescent="0.25">
      <c r="C319" s="1"/>
      <c r="D319" s="1"/>
      <c r="E319" s="1"/>
      <c r="F319" s="3">
        <f t="shared" si="1"/>
        <v>0</v>
      </c>
    </row>
    <row r="320" spans="3:6" x14ac:dyDescent="0.25">
      <c r="C320" s="1"/>
      <c r="D320" s="1"/>
      <c r="E320" s="1"/>
      <c r="F320" s="3">
        <f t="shared" si="1"/>
        <v>0</v>
      </c>
    </row>
    <row r="321" spans="3:6" x14ac:dyDescent="0.25">
      <c r="C321" s="1"/>
      <c r="D321" s="1"/>
      <c r="E321" s="1"/>
      <c r="F321" s="3">
        <f t="shared" si="1"/>
        <v>0</v>
      </c>
    </row>
    <row r="322" spans="3:6" x14ac:dyDescent="0.25">
      <c r="C322" s="1"/>
      <c r="D322" s="1"/>
      <c r="E322" s="1"/>
      <c r="F322" s="3">
        <f t="shared" si="1"/>
        <v>0</v>
      </c>
    </row>
    <row r="323" spans="3:6" x14ac:dyDescent="0.25">
      <c r="C323" s="1"/>
      <c r="D323" s="1"/>
      <c r="E323" s="1"/>
      <c r="F323" s="3">
        <f t="shared" si="1"/>
        <v>0</v>
      </c>
    </row>
    <row r="324" spans="3:6" x14ac:dyDescent="0.25">
      <c r="C324" s="1"/>
      <c r="D324" s="1"/>
      <c r="E324" s="1"/>
      <c r="F324" s="3">
        <f t="shared" ref="F324:F387" si="2">SUM(C324:E324)</f>
        <v>0</v>
      </c>
    </row>
    <row r="325" spans="3:6" x14ac:dyDescent="0.25">
      <c r="C325" s="1"/>
      <c r="D325" s="1"/>
      <c r="E325" s="1"/>
      <c r="F325" s="3">
        <f t="shared" si="2"/>
        <v>0</v>
      </c>
    </row>
    <row r="326" spans="3:6" x14ac:dyDescent="0.25">
      <c r="C326" s="1"/>
      <c r="D326" s="1"/>
      <c r="E326" s="1"/>
      <c r="F326" s="3">
        <f t="shared" si="2"/>
        <v>0</v>
      </c>
    </row>
    <row r="327" spans="3:6" x14ac:dyDescent="0.25">
      <c r="C327" s="1"/>
      <c r="D327" s="1"/>
      <c r="E327" s="1"/>
      <c r="F327" s="3">
        <f t="shared" si="2"/>
        <v>0</v>
      </c>
    </row>
    <row r="328" spans="3:6" x14ac:dyDescent="0.25">
      <c r="C328" s="1"/>
      <c r="D328" s="1"/>
      <c r="E328" s="1"/>
      <c r="F328" s="3">
        <f t="shared" si="2"/>
        <v>0</v>
      </c>
    </row>
    <row r="329" spans="3:6" x14ac:dyDescent="0.25">
      <c r="C329" s="1"/>
      <c r="D329" s="1"/>
      <c r="E329" s="1"/>
      <c r="F329" s="3">
        <f t="shared" si="2"/>
        <v>0</v>
      </c>
    </row>
    <row r="330" spans="3:6" x14ac:dyDescent="0.25">
      <c r="C330" s="1"/>
      <c r="D330" s="1"/>
      <c r="E330" s="1"/>
      <c r="F330" s="3">
        <f t="shared" si="2"/>
        <v>0</v>
      </c>
    </row>
    <row r="331" spans="3:6" x14ac:dyDescent="0.25">
      <c r="C331" s="1"/>
      <c r="D331" s="1"/>
      <c r="E331" s="1"/>
      <c r="F331" s="3">
        <f t="shared" si="2"/>
        <v>0</v>
      </c>
    </row>
    <row r="332" spans="3:6" x14ac:dyDescent="0.25">
      <c r="C332" s="1"/>
      <c r="D332" s="1"/>
      <c r="E332" s="1"/>
      <c r="F332" s="3">
        <f t="shared" si="2"/>
        <v>0</v>
      </c>
    </row>
    <row r="333" spans="3:6" x14ac:dyDescent="0.25">
      <c r="C333" s="1"/>
      <c r="D333" s="1"/>
      <c r="E333" s="1"/>
      <c r="F333" s="3">
        <f t="shared" si="2"/>
        <v>0</v>
      </c>
    </row>
    <row r="334" spans="3:6" x14ac:dyDescent="0.25">
      <c r="C334" s="1"/>
      <c r="D334" s="1"/>
      <c r="E334" s="1"/>
      <c r="F334" s="3">
        <f t="shared" si="2"/>
        <v>0</v>
      </c>
    </row>
    <row r="335" spans="3:6" x14ac:dyDescent="0.25">
      <c r="C335" s="1"/>
      <c r="D335" s="1"/>
      <c r="E335" s="1"/>
      <c r="F335" s="3">
        <f t="shared" si="2"/>
        <v>0</v>
      </c>
    </row>
    <row r="336" spans="3:6" x14ac:dyDescent="0.25">
      <c r="C336" s="1"/>
      <c r="D336" s="1"/>
      <c r="E336" s="1"/>
      <c r="F336" s="3">
        <f t="shared" si="2"/>
        <v>0</v>
      </c>
    </row>
    <row r="337" spans="3:6" x14ac:dyDescent="0.25">
      <c r="C337" s="1"/>
      <c r="D337" s="1"/>
      <c r="E337" s="1"/>
      <c r="F337" s="3">
        <f t="shared" si="2"/>
        <v>0</v>
      </c>
    </row>
    <row r="338" spans="3:6" x14ac:dyDescent="0.25">
      <c r="C338" s="1"/>
      <c r="D338" s="1"/>
      <c r="E338" s="1"/>
      <c r="F338" s="3">
        <f t="shared" si="2"/>
        <v>0</v>
      </c>
    </row>
    <row r="339" spans="3:6" x14ac:dyDescent="0.25">
      <c r="C339" s="1"/>
      <c r="D339" s="1"/>
      <c r="E339" s="1"/>
      <c r="F339" s="3">
        <f t="shared" si="2"/>
        <v>0</v>
      </c>
    </row>
    <row r="340" spans="3:6" x14ac:dyDescent="0.25">
      <c r="C340" s="1"/>
      <c r="D340" s="1"/>
      <c r="E340" s="1"/>
      <c r="F340" s="3">
        <f t="shared" si="2"/>
        <v>0</v>
      </c>
    </row>
    <row r="341" spans="3:6" x14ac:dyDescent="0.25">
      <c r="C341" s="1"/>
      <c r="D341" s="1"/>
      <c r="E341" s="1"/>
      <c r="F341" s="3">
        <f t="shared" si="2"/>
        <v>0</v>
      </c>
    </row>
    <row r="342" spans="3:6" x14ac:dyDescent="0.25">
      <c r="C342" s="1"/>
      <c r="D342" s="1"/>
      <c r="E342" s="1"/>
      <c r="F342" s="3">
        <f t="shared" si="2"/>
        <v>0</v>
      </c>
    </row>
    <row r="343" spans="3:6" x14ac:dyDescent="0.25">
      <c r="C343" s="1"/>
      <c r="D343" s="1"/>
      <c r="E343" s="1"/>
      <c r="F343" s="3">
        <f t="shared" si="2"/>
        <v>0</v>
      </c>
    </row>
    <row r="344" spans="3:6" x14ac:dyDescent="0.25">
      <c r="C344" s="1"/>
      <c r="D344" s="1"/>
      <c r="E344" s="1"/>
      <c r="F344" s="3">
        <f t="shared" si="2"/>
        <v>0</v>
      </c>
    </row>
    <row r="345" spans="3:6" x14ac:dyDescent="0.25">
      <c r="C345" s="1"/>
      <c r="D345" s="1"/>
      <c r="E345" s="1"/>
      <c r="F345" s="3">
        <f t="shared" si="2"/>
        <v>0</v>
      </c>
    </row>
    <row r="346" spans="3:6" x14ac:dyDescent="0.25">
      <c r="C346" s="1"/>
      <c r="D346" s="1"/>
      <c r="E346" s="1"/>
      <c r="F346" s="3">
        <f t="shared" si="2"/>
        <v>0</v>
      </c>
    </row>
    <row r="347" spans="3:6" x14ac:dyDescent="0.25">
      <c r="C347" s="1"/>
      <c r="D347" s="1"/>
      <c r="E347" s="1"/>
      <c r="F347" s="3">
        <f t="shared" si="2"/>
        <v>0</v>
      </c>
    </row>
    <row r="348" spans="3:6" x14ac:dyDescent="0.25">
      <c r="C348" s="1"/>
      <c r="D348" s="1"/>
      <c r="E348" s="1"/>
      <c r="F348" s="3">
        <f t="shared" si="2"/>
        <v>0</v>
      </c>
    </row>
    <row r="349" spans="3:6" x14ac:dyDescent="0.25">
      <c r="C349" s="1"/>
      <c r="D349" s="1"/>
      <c r="E349" s="1"/>
      <c r="F349" s="3">
        <f t="shared" si="2"/>
        <v>0</v>
      </c>
    </row>
    <row r="350" spans="3:6" x14ac:dyDescent="0.25">
      <c r="C350" s="1"/>
      <c r="D350" s="1"/>
      <c r="E350" s="1"/>
      <c r="F350" s="3">
        <f t="shared" si="2"/>
        <v>0</v>
      </c>
    </row>
    <row r="351" spans="3:6" x14ac:dyDescent="0.25">
      <c r="C351" s="1"/>
      <c r="D351" s="1"/>
      <c r="E351" s="1"/>
      <c r="F351" s="3">
        <f t="shared" si="2"/>
        <v>0</v>
      </c>
    </row>
    <row r="352" spans="3:6" x14ac:dyDescent="0.25">
      <c r="C352" s="1"/>
      <c r="D352" s="1"/>
      <c r="E352" s="1"/>
      <c r="F352" s="3">
        <f t="shared" si="2"/>
        <v>0</v>
      </c>
    </row>
    <row r="353" spans="3:6" x14ac:dyDescent="0.25">
      <c r="C353" s="1"/>
      <c r="D353" s="1"/>
      <c r="E353" s="1"/>
      <c r="F353" s="3">
        <f t="shared" si="2"/>
        <v>0</v>
      </c>
    </row>
    <row r="354" spans="3:6" x14ac:dyDescent="0.25">
      <c r="C354" s="1"/>
      <c r="D354" s="1"/>
      <c r="E354" s="1"/>
      <c r="F354" s="3">
        <f t="shared" si="2"/>
        <v>0</v>
      </c>
    </row>
    <row r="355" spans="3:6" x14ac:dyDescent="0.25">
      <c r="C355" s="1"/>
      <c r="D355" s="1"/>
      <c r="E355" s="1"/>
      <c r="F355" s="3">
        <f t="shared" si="2"/>
        <v>0</v>
      </c>
    </row>
    <row r="356" spans="3:6" x14ac:dyDescent="0.25">
      <c r="C356" s="1"/>
      <c r="D356" s="1"/>
      <c r="E356" s="1"/>
      <c r="F356" s="3">
        <f t="shared" si="2"/>
        <v>0</v>
      </c>
    </row>
    <row r="357" spans="3:6" x14ac:dyDescent="0.25">
      <c r="C357" s="1"/>
      <c r="D357" s="1"/>
      <c r="E357" s="1"/>
      <c r="F357" s="3">
        <f t="shared" si="2"/>
        <v>0</v>
      </c>
    </row>
    <row r="358" spans="3:6" x14ac:dyDescent="0.25">
      <c r="C358" s="1"/>
      <c r="D358" s="1"/>
      <c r="E358" s="1"/>
      <c r="F358" s="3">
        <f t="shared" si="2"/>
        <v>0</v>
      </c>
    </row>
    <row r="359" spans="3:6" x14ac:dyDescent="0.25">
      <c r="C359" s="1"/>
      <c r="D359" s="1"/>
      <c r="E359" s="1"/>
      <c r="F359" s="3">
        <f t="shared" si="2"/>
        <v>0</v>
      </c>
    </row>
    <row r="360" spans="3:6" x14ac:dyDescent="0.25">
      <c r="C360" s="1"/>
      <c r="D360" s="1"/>
      <c r="E360" s="1"/>
      <c r="F360" s="3">
        <f t="shared" si="2"/>
        <v>0</v>
      </c>
    </row>
    <row r="361" spans="3:6" x14ac:dyDescent="0.25">
      <c r="C361" s="1"/>
      <c r="D361" s="1"/>
      <c r="E361" s="1"/>
      <c r="F361" s="3">
        <f t="shared" si="2"/>
        <v>0</v>
      </c>
    </row>
    <row r="362" spans="3:6" x14ac:dyDescent="0.25">
      <c r="C362" s="1"/>
      <c r="D362" s="1"/>
      <c r="E362" s="1"/>
      <c r="F362" s="3">
        <f t="shared" si="2"/>
        <v>0</v>
      </c>
    </row>
    <row r="363" spans="3:6" x14ac:dyDescent="0.25">
      <c r="C363" s="1"/>
      <c r="D363" s="1"/>
      <c r="E363" s="1"/>
      <c r="F363" s="3">
        <f t="shared" si="2"/>
        <v>0</v>
      </c>
    </row>
    <row r="364" spans="3:6" x14ac:dyDescent="0.25">
      <c r="C364" s="1"/>
      <c r="D364" s="1"/>
      <c r="E364" s="1"/>
      <c r="F364" s="3">
        <f t="shared" si="2"/>
        <v>0</v>
      </c>
    </row>
    <row r="365" spans="3:6" x14ac:dyDescent="0.25">
      <c r="C365" s="1"/>
      <c r="D365" s="1"/>
      <c r="E365" s="1"/>
      <c r="F365" s="3">
        <f t="shared" si="2"/>
        <v>0</v>
      </c>
    </row>
    <row r="366" spans="3:6" x14ac:dyDescent="0.25">
      <c r="C366" s="1"/>
      <c r="D366" s="1"/>
      <c r="E366" s="1"/>
      <c r="F366" s="3">
        <f t="shared" si="2"/>
        <v>0</v>
      </c>
    </row>
    <row r="367" spans="3:6" x14ac:dyDescent="0.25">
      <c r="C367" s="1"/>
      <c r="D367" s="1"/>
      <c r="E367" s="1"/>
      <c r="F367" s="3">
        <f t="shared" si="2"/>
        <v>0</v>
      </c>
    </row>
    <row r="368" spans="3:6" x14ac:dyDescent="0.25">
      <c r="C368" s="1"/>
      <c r="D368" s="1"/>
      <c r="E368" s="1"/>
      <c r="F368" s="3">
        <f t="shared" si="2"/>
        <v>0</v>
      </c>
    </row>
    <row r="369" spans="3:6" x14ac:dyDescent="0.25">
      <c r="C369" s="1"/>
      <c r="D369" s="1"/>
      <c r="E369" s="1"/>
      <c r="F369" s="3">
        <f t="shared" si="2"/>
        <v>0</v>
      </c>
    </row>
    <row r="370" spans="3:6" x14ac:dyDescent="0.25">
      <c r="C370" s="1"/>
      <c r="D370" s="1"/>
      <c r="E370" s="1"/>
      <c r="F370" s="3">
        <f t="shared" si="2"/>
        <v>0</v>
      </c>
    </row>
    <row r="371" spans="3:6" x14ac:dyDescent="0.25">
      <c r="C371" s="1"/>
      <c r="D371" s="1"/>
      <c r="E371" s="1"/>
      <c r="F371" s="3">
        <f t="shared" si="2"/>
        <v>0</v>
      </c>
    </row>
    <row r="372" spans="3:6" x14ac:dyDescent="0.25">
      <c r="C372" s="1"/>
      <c r="D372" s="1"/>
      <c r="E372" s="1"/>
      <c r="F372" s="3">
        <f t="shared" si="2"/>
        <v>0</v>
      </c>
    </row>
    <row r="373" spans="3:6" x14ac:dyDescent="0.25">
      <c r="C373" s="1"/>
      <c r="D373" s="1"/>
      <c r="E373" s="1"/>
      <c r="F373" s="3">
        <f t="shared" si="2"/>
        <v>0</v>
      </c>
    </row>
    <row r="374" spans="3:6" x14ac:dyDescent="0.25">
      <c r="C374" s="1"/>
      <c r="D374" s="1"/>
      <c r="E374" s="1"/>
      <c r="F374" s="3">
        <f t="shared" si="2"/>
        <v>0</v>
      </c>
    </row>
    <row r="375" spans="3:6" x14ac:dyDescent="0.25">
      <c r="C375" s="1"/>
      <c r="D375" s="1"/>
      <c r="E375" s="1"/>
      <c r="F375" s="3">
        <f t="shared" si="2"/>
        <v>0</v>
      </c>
    </row>
    <row r="376" spans="3:6" x14ac:dyDescent="0.25">
      <c r="C376" s="1"/>
      <c r="D376" s="1"/>
      <c r="E376" s="1"/>
      <c r="F376" s="3">
        <f t="shared" si="2"/>
        <v>0</v>
      </c>
    </row>
    <row r="377" spans="3:6" x14ac:dyDescent="0.25">
      <c r="C377" s="1"/>
      <c r="D377" s="1"/>
      <c r="E377" s="1"/>
      <c r="F377" s="3">
        <f t="shared" si="2"/>
        <v>0</v>
      </c>
    </row>
    <row r="378" spans="3:6" x14ac:dyDescent="0.25">
      <c r="C378" s="1"/>
      <c r="D378" s="1"/>
      <c r="E378" s="1"/>
      <c r="F378" s="3">
        <f t="shared" si="2"/>
        <v>0</v>
      </c>
    </row>
    <row r="379" spans="3:6" x14ac:dyDescent="0.25">
      <c r="C379" s="1"/>
      <c r="D379" s="1"/>
      <c r="E379" s="1"/>
      <c r="F379" s="3">
        <f t="shared" si="2"/>
        <v>0</v>
      </c>
    </row>
    <row r="380" spans="3:6" x14ac:dyDescent="0.25">
      <c r="C380" s="1"/>
      <c r="D380" s="1"/>
      <c r="E380" s="1"/>
      <c r="F380" s="3">
        <f t="shared" si="2"/>
        <v>0</v>
      </c>
    </row>
    <row r="381" spans="3:6" x14ac:dyDescent="0.25">
      <c r="C381" s="1"/>
      <c r="D381" s="1"/>
      <c r="E381" s="1"/>
      <c r="F381" s="3">
        <f t="shared" si="2"/>
        <v>0</v>
      </c>
    </row>
    <row r="382" spans="3:6" x14ac:dyDescent="0.25">
      <c r="C382" s="1"/>
      <c r="D382" s="1"/>
      <c r="E382" s="1"/>
      <c r="F382" s="3">
        <f t="shared" si="2"/>
        <v>0</v>
      </c>
    </row>
    <row r="383" spans="3:6" x14ac:dyDescent="0.25">
      <c r="C383" s="1"/>
      <c r="D383" s="1"/>
      <c r="E383" s="1"/>
      <c r="F383" s="3">
        <f t="shared" si="2"/>
        <v>0</v>
      </c>
    </row>
    <row r="384" spans="3:6" x14ac:dyDescent="0.25">
      <c r="C384" s="1"/>
      <c r="D384" s="1"/>
      <c r="E384" s="1"/>
      <c r="F384" s="3">
        <f t="shared" si="2"/>
        <v>0</v>
      </c>
    </row>
    <row r="385" spans="3:6" x14ac:dyDescent="0.25">
      <c r="C385" s="1"/>
      <c r="D385" s="1"/>
      <c r="E385" s="1"/>
      <c r="F385" s="3">
        <f t="shared" si="2"/>
        <v>0</v>
      </c>
    </row>
    <row r="386" spans="3:6" x14ac:dyDescent="0.25">
      <c r="C386" s="1"/>
      <c r="D386" s="1"/>
      <c r="E386" s="1"/>
      <c r="F386" s="3">
        <f t="shared" si="2"/>
        <v>0</v>
      </c>
    </row>
    <row r="387" spans="3:6" x14ac:dyDescent="0.25">
      <c r="C387" s="1"/>
      <c r="D387" s="1"/>
      <c r="E387" s="1"/>
      <c r="F387" s="3">
        <f t="shared" si="2"/>
        <v>0</v>
      </c>
    </row>
    <row r="388" spans="3:6" x14ac:dyDescent="0.25">
      <c r="C388" s="1"/>
      <c r="D388" s="1"/>
      <c r="E388" s="1"/>
      <c r="F388" s="3">
        <f t="shared" ref="F388:F451" si="3">SUM(C388:E388)</f>
        <v>0</v>
      </c>
    </row>
    <row r="389" spans="3:6" x14ac:dyDescent="0.25">
      <c r="C389" s="1"/>
      <c r="D389" s="1"/>
      <c r="E389" s="1"/>
      <c r="F389" s="3">
        <f t="shared" si="3"/>
        <v>0</v>
      </c>
    </row>
    <row r="390" spans="3:6" x14ac:dyDescent="0.25">
      <c r="C390" s="1"/>
      <c r="D390" s="1"/>
      <c r="E390" s="1"/>
      <c r="F390" s="3">
        <f t="shared" si="3"/>
        <v>0</v>
      </c>
    </row>
    <row r="391" spans="3:6" x14ac:dyDescent="0.25">
      <c r="C391" s="1"/>
      <c r="D391" s="1"/>
      <c r="E391" s="1"/>
      <c r="F391" s="3">
        <f t="shared" si="3"/>
        <v>0</v>
      </c>
    </row>
    <row r="392" spans="3:6" x14ac:dyDescent="0.25">
      <c r="C392" s="1"/>
      <c r="D392" s="1"/>
      <c r="E392" s="1"/>
      <c r="F392" s="3">
        <f t="shared" si="3"/>
        <v>0</v>
      </c>
    </row>
    <row r="393" spans="3:6" x14ac:dyDescent="0.25">
      <c r="C393" s="1"/>
      <c r="D393" s="1"/>
      <c r="E393" s="1"/>
      <c r="F393" s="3">
        <f t="shared" si="3"/>
        <v>0</v>
      </c>
    </row>
    <row r="394" spans="3:6" x14ac:dyDescent="0.25">
      <c r="C394" s="1"/>
      <c r="D394" s="1"/>
      <c r="E394" s="1"/>
      <c r="F394" s="3">
        <f t="shared" si="3"/>
        <v>0</v>
      </c>
    </row>
    <row r="395" spans="3:6" x14ac:dyDescent="0.25">
      <c r="C395" s="1"/>
      <c r="D395" s="1"/>
      <c r="E395" s="1"/>
      <c r="F395" s="3">
        <f t="shared" si="3"/>
        <v>0</v>
      </c>
    </row>
    <row r="396" spans="3:6" x14ac:dyDescent="0.25">
      <c r="C396" s="1"/>
      <c r="D396" s="1"/>
      <c r="E396" s="1"/>
      <c r="F396" s="3">
        <f t="shared" si="3"/>
        <v>0</v>
      </c>
    </row>
    <row r="397" spans="3:6" x14ac:dyDescent="0.25">
      <c r="C397" s="1"/>
      <c r="D397" s="1"/>
      <c r="E397" s="1"/>
      <c r="F397" s="3">
        <f t="shared" si="3"/>
        <v>0</v>
      </c>
    </row>
    <row r="398" spans="3:6" x14ac:dyDescent="0.25">
      <c r="C398" s="1"/>
      <c r="D398" s="1"/>
      <c r="E398" s="1"/>
      <c r="F398" s="3">
        <f t="shared" si="3"/>
        <v>0</v>
      </c>
    </row>
    <row r="399" spans="3:6" x14ac:dyDescent="0.25">
      <c r="C399" s="1"/>
      <c r="D399" s="1"/>
      <c r="E399" s="1"/>
      <c r="F399" s="3">
        <f t="shared" si="3"/>
        <v>0</v>
      </c>
    </row>
    <row r="400" spans="3:6" x14ac:dyDescent="0.25">
      <c r="C400" s="1"/>
      <c r="D400" s="1"/>
      <c r="E400" s="1"/>
      <c r="F400" s="3">
        <f t="shared" si="3"/>
        <v>0</v>
      </c>
    </row>
    <row r="401" spans="3:6" x14ac:dyDescent="0.25">
      <c r="C401" s="1"/>
      <c r="D401" s="1"/>
      <c r="E401" s="1"/>
      <c r="F401" s="3">
        <f t="shared" si="3"/>
        <v>0</v>
      </c>
    </row>
    <row r="402" spans="3:6" x14ac:dyDescent="0.25">
      <c r="C402" s="1"/>
      <c r="D402" s="1"/>
      <c r="E402" s="1"/>
      <c r="F402" s="3">
        <f t="shared" si="3"/>
        <v>0</v>
      </c>
    </row>
    <row r="403" spans="3:6" x14ac:dyDescent="0.25">
      <c r="C403" s="1"/>
      <c r="D403" s="1"/>
      <c r="E403" s="1"/>
      <c r="F403" s="3">
        <f t="shared" si="3"/>
        <v>0</v>
      </c>
    </row>
    <row r="404" spans="3:6" x14ac:dyDescent="0.25">
      <c r="C404" s="1"/>
      <c r="D404" s="1"/>
      <c r="E404" s="1"/>
      <c r="F404" s="3">
        <f t="shared" si="3"/>
        <v>0</v>
      </c>
    </row>
    <row r="405" spans="3:6" x14ac:dyDescent="0.25">
      <c r="C405" s="1"/>
      <c r="D405" s="1"/>
      <c r="E405" s="1"/>
      <c r="F405" s="3">
        <f t="shared" si="3"/>
        <v>0</v>
      </c>
    </row>
    <row r="406" spans="3:6" x14ac:dyDescent="0.25">
      <c r="C406" s="1"/>
      <c r="D406" s="1"/>
      <c r="E406" s="1"/>
      <c r="F406" s="3">
        <f t="shared" si="3"/>
        <v>0</v>
      </c>
    </row>
    <row r="407" spans="3:6" x14ac:dyDescent="0.25">
      <c r="C407" s="1"/>
      <c r="D407" s="1"/>
      <c r="E407" s="1"/>
      <c r="F407" s="3">
        <f t="shared" si="3"/>
        <v>0</v>
      </c>
    </row>
    <row r="408" spans="3:6" x14ac:dyDescent="0.25">
      <c r="C408" s="1"/>
      <c r="D408" s="1"/>
      <c r="E408" s="1"/>
      <c r="F408" s="3">
        <f t="shared" si="3"/>
        <v>0</v>
      </c>
    </row>
    <row r="409" spans="3:6" x14ac:dyDescent="0.25">
      <c r="C409" s="1"/>
      <c r="D409" s="1"/>
      <c r="E409" s="1"/>
      <c r="F409" s="3">
        <f t="shared" si="3"/>
        <v>0</v>
      </c>
    </row>
    <row r="410" spans="3:6" x14ac:dyDescent="0.25">
      <c r="C410" s="1"/>
      <c r="D410" s="1"/>
      <c r="E410" s="1"/>
      <c r="F410" s="3">
        <f t="shared" si="3"/>
        <v>0</v>
      </c>
    </row>
    <row r="411" spans="3:6" x14ac:dyDescent="0.25">
      <c r="C411" s="1"/>
      <c r="D411" s="1"/>
      <c r="E411" s="1"/>
      <c r="F411" s="3">
        <f t="shared" si="3"/>
        <v>0</v>
      </c>
    </row>
    <row r="412" spans="3:6" x14ac:dyDescent="0.25">
      <c r="C412" s="1"/>
      <c r="D412" s="1"/>
      <c r="E412" s="1"/>
      <c r="F412" s="3">
        <f t="shared" si="3"/>
        <v>0</v>
      </c>
    </row>
    <row r="413" spans="3:6" x14ac:dyDescent="0.25">
      <c r="C413" s="1"/>
      <c r="D413" s="1"/>
      <c r="E413" s="1"/>
      <c r="F413" s="3">
        <f t="shared" si="3"/>
        <v>0</v>
      </c>
    </row>
    <row r="414" spans="3:6" x14ac:dyDescent="0.25">
      <c r="C414" s="1"/>
      <c r="D414" s="1"/>
      <c r="E414" s="1"/>
      <c r="F414" s="3">
        <f t="shared" si="3"/>
        <v>0</v>
      </c>
    </row>
    <row r="415" spans="3:6" x14ac:dyDescent="0.25">
      <c r="C415" s="1"/>
      <c r="D415" s="1"/>
      <c r="E415" s="1"/>
      <c r="F415" s="3">
        <f t="shared" si="3"/>
        <v>0</v>
      </c>
    </row>
    <row r="416" spans="3:6" x14ac:dyDescent="0.25">
      <c r="C416" s="1"/>
      <c r="D416" s="1"/>
      <c r="E416" s="1"/>
      <c r="F416" s="3">
        <f t="shared" si="3"/>
        <v>0</v>
      </c>
    </row>
    <row r="417" spans="3:6" x14ac:dyDescent="0.25">
      <c r="C417" s="1"/>
      <c r="D417" s="1"/>
      <c r="E417" s="1"/>
      <c r="F417" s="3">
        <f t="shared" si="3"/>
        <v>0</v>
      </c>
    </row>
    <row r="418" spans="3:6" x14ac:dyDescent="0.25">
      <c r="C418" s="1"/>
      <c r="D418" s="1"/>
      <c r="E418" s="1"/>
      <c r="F418" s="3">
        <f t="shared" si="3"/>
        <v>0</v>
      </c>
    </row>
    <row r="419" spans="3:6" x14ac:dyDescent="0.25">
      <c r="C419" s="1"/>
      <c r="D419" s="1"/>
      <c r="E419" s="1"/>
      <c r="F419" s="3">
        <f t="shared" si="3"/>
        <v>0</v>
      </c>
    </row>
    <row r="420" spans="3:6" x14ac:dyDescent="0.25">
      <c r="C420" s="1"/>
      <c r="D420" s="1"/>
      <c r="E420" s="1"/>
      <c r="F420" s="3">
        <f t="shared" si="3"/>
        <v>0</v>
      </c>
    </row>
    <row r="421" spans="3:6" x14ac:dyDescent="0.25">
      <c r="C421" s="1"/>
      <c r="D421" s="1"/>
      <c r="E421" s="1"/>
      <c r="F421" s="3">
        <f t="shared" si="3"/>
        <v>0</v>
      </c>
    </row>
    <row r="422" spans="3:6" x14ac:dyDescent="0.25">
      <c r="C422" s="1"/>
      <c r="D422" s="1"/>
      <c r="E422" s="1"/>
      <c r="F422" s="3">
        <f t="shared" si="3"/>
        <v>0</v>
      </c>
    </row>
    <row r="423" spans="3:6" x14ac:dyDescent="0.25">
      <c r="C423" s="1"/>
      <c r="D423" s="1"/>
      <c r="E423" s="1"/>
      <c r="F423" s="3">
        <f t="shared" si="3"/>
        <v>0</v>
      </c>
    </row>
    <row r="424" spans="3:6" x14ac:dyDescent="0.25">
      <c r="C424" s="1"/>
      <c r="D424" s="1"/>
      <c r="E424" s="1"/>
      <c r="F424" s="3">
        <f t="shared" si="3"/>
        <v>0</v>
      </c>
    </row>
    <row r="425" spans="3:6" x14ac:dyDescent="0.25">
      <c r="C425" s="1"/>
      <c r="D425" s="1"/>
      <c r="E425" s="1"/>
      <c r="F425" s="3">
        <f t="shared" si="3"/>
        <v>0</v>
      </c>
    </row>
    <row r="426" spans="3:6" x14ac:dyDescent="0.25">
      <c r="C426" s="1"/>
      <c r="D426" s="1"/>
      <c r="E426" s="1"/>
      <c r="F426" s="3">
        <f t="shared" si="3"/>
        <v>0</v>
      </c>
    </row>
    <row r="427" spans="3:6" x14ac:dyDescent="0.25">
      <c r="C427" s="1"/>
      <c r="D427" s="1"/>
      <c r="E427" s="1"/>
      <c r="F427" s="3">
        <f t="shared" si="3"/>
        <v>0</v>
      </c>
    </row>
    <row r="428" spans="3:6" x14ac:dyDescent="0.25">
      <c r="C428" s="1"/>
      <c r="D428" s="1"/>
      <c r="E428" s="1"/>
      <c r="F428" s="3">
        <f t="shared" si="3"/>
        <v>0</v>
      </c>
    </row>
    <row r="429" spans="3:6" x14ac:dyDescent="0.25">
      <c r="C429" s="1"/>
      <c r="D429" s="1"/>
      <c r="E429" s="1"/>
      <c r="F429" s="3">
        <f t="shared" si="3"/>
        <v>0</v>
      </c>
    </row>
    <row r="430" spans="3:6" x14ac:dyDescent="0.25">
      <c r="C430" s="1"/>
      <c r="D430" s="1"/>
      <c r="E430" s="1"/>
      <c r="F430" s="3">
        <f t="shared" si="3"/>
        <v>0</v>
      </c>
    </row>
    <row r="431" spans="3:6" x14ac:dyDescent="0.25">
      <c r="C431" s="1"/>
      <c r="D431" s="1"/>
      <c r="E431" s="1"/>
      <c r="F431" s="3">
        <f t="shared" si="3"/>
        <v>0</v>
      </c>
    </row>
    <row r="432" spans="3:6" x14ac:dyDescent="0.25">
      <c r="C432" s="1"/>
      <c r="D432" s="1"/>
      <c r="E432" s="1"/>
      <c r="F432" s="3">
        <f t="shared" si="3"/>
        <v>0</v>
      </c>
    </row>
    <row r="433" spans="3:6" x14ac:dyDescent="0.25">
      <c r="C433" s="1"/>
      <c r="D433" s="1"/>
      <c r="E433" s="1"/>
      <c r="F433" s="3">
        <f t="shared" si="3"/>
        <v>0</v>
      </c>
    </row>
    <row r="434" spans="3:6" x14ac:dyDescent="0.25">
      <c r="C434" s="1"/>
      <c r="D434" s="1"/>
      <c r="E434" s="1"/>
      <c r="F434" s="3">
        <f t="shared" si="3"/>
        <v>0</v>
      </c>
    </row>
    <row r="435" spans="3:6" x14ac:dyDescent="0.25">
      <c r="C435" s="1"/>
      <c r="D435" s="1"/>
      <c r="E435" s="1"/>
      <c r="F435" s="3">
        <f t="shared" si="3"/>
        <v>0</v>
      </c>
    </row>
    <row r="436" spans="3:6" x14ac:dyDescent="0.25">
      <c r="C436" s="1"/>
      <c r="D436" s="1"/>
      <c r="E436" s="1"/>
      <c r="F436" s="3">
        <f t="shared" si="3"/>
        <v>0</v>
      </c>
    </row>
    <row r="437" spans="3:6" x14ac:dyDescent="0.25">
      <c r="C437" s="1"/>
      <c r="D437" s="1"/>
      <c r="E437" s="1"/>
      <c r="F437" s="3">
        <f t="shared" si="3"/>
        <v>0</v>
      </c>
    </row>
    <row r="438" spans="3:6" x14ac:dyDescent="0.25">
      <c r="C438" s="1"/>
      <c r="D438" s="1"/>
      <c r="E438" s="1"/>
      <c r="F438" s="3">
        <f t="shared" si="3"/>
        <v>0</v>
      </c>
    </row>
    <row r="439" spans="3:6" x14ac:dyDescent="0.25">
      <c r="C439" s="1"/>
      <c r="D439" s="1"/>
      <c r="E439" s="1"/>
      <c r="F439" s="3">
        <f t="shared" si="3"/>
        <v>0</v>
      </c>
    </row>
    <row r="440" spans="3:6" x14ac:dyDescent="0.25">
      <c r="C440" s="1"/>
      <c r="D440" s="1"/>
      <c r="E440" s="1"/>
      <c r="F440" s="3">
        <f t="shared" si="3"/>
        <v>0</v>
      </c>
    </row>
    <row r="441" spans="3:6" x14ac:dyDescent="0.25">
      <c r="C441" s="1"/>
      <c r="D441" s="1"/>
      <c r="E441" s="1"/>
      <c r="F441" s="3">
        <f t="shared" si="3"/>
        <v>0</v>
      </c>
    </row>
    <row r="442" spans="3:6" x14ac:dyDescent="0.25">
      <c r="C442" s="1"/>
      <c r="D442" s="1"/>
      <c r="E442" s="1"/>
      <c r="F442" s="3">
        <f t="shared" si="3"/>
        <v>0</v>
      </c>
    </row>
    <row r="443" spans="3:6" x14ac:dyDescent="0.25">
      <c r="C443" s="1"/>
      <c r="D443" s="1"/>
      <c r="E443" s="1"/>
      <c r="F443" s="3">
        <f t="shared" si="3"/>
        <v>0</v>
      </c>
    </row>
    <row r="444" spans="3:6" x14ac:dyDescent="0.25">
      <c r="C444" s="1"/>
      <c r="D444" s="1"/>
      <c r="E444" s="1"/>
      <c r="F444" s="3">
        <f t="shared" si="3"/>
        <v>0</v>
      </c>
    </row>
    <row r="445" spans="3:6" x14ac:dyDescent="0.25">
      <c r="C445" s="1"/>
      <c r="D445" s="1"/>
      <c r="E445" s="1"/>
      <c r="F445" s="3">
        <f t="shared" si="3"/>
        <v>0</v>
      </c>
    </row>
    <row r="446" spans="3:6" x14ac:dyDescent="0.25">
      <c r="C446" s="1"/>
      <c r="D446" s="1"/>
      <c r="E446" s="1"/>
      <c r="F446" s="3">
        <f t="shared" si="3"/>
        <v>0</v>
      </c>
    </row>
    <row r="447" spans="3:6" x14ac:dyDescent="0.25">
      <c r="C447" s="1"/>
      <c r="D447" s="1"/>
      <c r="E447" s="1"/>
      <c r="F447" s="3">
        <f t="shared" si="3"/>
        <v>0</v>
      </c>
    </row>
    <row r="448" spans="3:6" x14ac:dyDescent="0.25">
      <c r="C448" s="1"/>
      <c r="D448" s="1"/>
      <c r="E448" s="1"/>
      <c r="F448" s="3">
        <f t="shared" si="3"/>
        <v>0</v>
      </c>
    </row>
    <row r="449" spans="3:6" x14ac:dyDescent="0.25">
      <c r="C449" s="1"/>
      <c r="D449" s="1"/>
      <c r="E449" s="1"/>
      <c r="F449" s="3">
        <f t="shared" si="3"/>
        <v>0</v>
      </c>
    </row>
    <row r="450" spans="3:6" x14ac:dyDescent="0.25">
      <c r="C450" s="1"/>
      <c r="D450" s="1"/>
      <c r="E450" s="1"/>
      <c r="F450" s="3">
        <f t="shared" si="3"/>
        <v>0</v>
      </c>
    </row>
    <row r="451" spans="3:6" x14ac:dyDescent="0.25">
      <c r="C451" s="1"/>
      <c r="D451" s="1"/>
      <c r="E451" s="1"/>
      <c r="F451" s="3">
        <f t="shared" si="3"/>
        <v>0</v>
      </c>
    </row>
    <row r="452" spans="3:6" x14ac:dyDescent="0.25">
      <c r="C452" s="1"/>
      <c r="D452" s="1"/>
      <c r="E452" s="1"/>
      <c r="F452" s="3">
        <f t="shared" ref="F452:F515" si="4">SUM(C452:E452)</f>
        <v>0</v>
      </c>
    </row>
    <row r="453" spans="3:6" x14ac:dyDescent="0.25">
      <c r="C453" s="1"/>
      <c r="D453" s="1"/>
      <c r="E453" s="1"/>
      <c r="F453" s="3">
        <f t="shared" si="4"/>
        <v>0</v>
      </c>
    </row>
    <row r="454" spans="3:6" x14ac:dyDescent="0.25">
      <c r="C454" s="1"/>
      <c r="D454" s="1"/>
      <c r="E454" s="1"/>
      <c r="F454" s="3">
        <f t="shared" si="4"/>
        <v>0</v>
      </c>
    </row>
    <row r="455" spans="3:6" x14ac:dyDescent="0.25">
      <c r="C455" s="1"/>
      <c r="D455" s="1"/>
      <c r="E455" s="1"/>
      <c r="F455" s="3">
        <f t="shared" si="4"/>
        <v>0</v>
      </c>
    </row>
    <row r="456" spans="3:6" x14ac:dyDescent="0.25">
      <c r="C456" s="1"/>
      <c r="D456" s="1"/>
      <c r="E456" s="1"/>
      <c r="F456" s="3">
        <f t="shared" si="4"/>
        <v>0</v>
      </c>
    </row>
    <row r="457" spans="3:6" x14ac:dyDescent="0.25">
      <c r="C457" s="1"/>
      <c r="D457" s="1"/>
      <c r="E457" s="1"/>
      <c r="F457" s="3">
        <f t="shared" si="4"/>
        <v>0</v>
      </c>
    </row>
    <row r="458" spans="3:6" x14ac:dyDescent="0.25">
      <c r="C458" s="1"/>
      <c r="D458" s="1"/>
      <c r="E458" s="1"/>
      <c r="F458" s="3">
        <f t="shared" si="4"/>
        <v>0</v>
      </c>
    </row>
    <row r="459" spans="3:6" x14ac:dyDescent="0.25">
      <c r="C459" s="1"/>
      <c r="D459" s="1"/>
      <c r="E459" s="1"/>
      <c r="F459" s="3">
        <f t="shared" si="4"/>
        <v>0</v>
      </c>
    </row>
    <row r="460" spans="3:6" x14ac:dyDescent="0.25">
      <c r="C460" s="1"/>
      <c r="D460" s="1"/>
      <c r="E460" s="1"/>
      <c r="F460" s="3">
        <f t="shared" si="4"/>
        <v>0</v>
      </c>
    </row>
    <row r="461" spans="3:6" x14ac:dyDescent="0.25">
      <c r="C461" s="1"/>
      <c r="D461" s="1"/>
      <c r="E461" s="1"/>
      <c r="F461" s="3">
        <f t="shared" si="4"/>
        <v>0</v>
      </c>
    </row>
    <row r="462" spans="3:6" x14ac:dyDescent="0.25">
      <c r="C462" s="1"/>
      <c r="D462" s="1"/>
      <c r="E462" s="1"/>
      <c r="F462" s="3">
        <f t="shared" si="4"/>
        <v>0</v>
      </c>
    </row>
    <row r="463" spans="3:6" x14ac:dyDescent="0.25">
      <c r="C463" s="1"/>
      <c r="D463" s="1"/>
      <c r="E463" s="1"/>
      <c r="F463" s="3">
        <f t="shared" si="4"/>
        <v>0</v>
      </c>
    </row>
    <row r="464" spans="3:6" x14ac:dyDescent="0.25">
      <c r="C464" s="1"/>
      <c r="D464" s="1"/>
      <c r="E464" s="1"/>
      <c r="F464" s="3">
        <f t="shared" si="4"/>
        <v>0</v>
      </c>
    </row>
    <row r="465" spans="3:6" x14ac:dyDescent="0.25">
      <c r="C465" s="1"/>
      <c r="D465" s="1"/>
      <c r="E465" s="1"/>
      <c r="F465" s="3">
        <f t="shared" si="4"/>
        <v>0</v>
      </c>
    </row>
    <row r="466" spans="3:6" x14ac:dyDescent="0.25">
      <c r="C466" s="1"/>
      <c r="D466" s="1"/>
      <c r="E466" s="1"/>
      <c r="F466" s="3">
        <f t="shared" si="4"/>
        <v>0</v>
      </c>
    </row>
    <row r="467" spans="3:6" x14ac:dyDescent="0.25">
      <c r="C467" s="1"/>
      <c r="D467" s="1"/>
      <c r="E467" s="1"/>
      <c r="F467" s="3">
        <f t="shared" si="4"/>
        <v>0</v>
      </c>
    </row>
    <row r="468" spans="3:6" x14ac:dyDescent="0.25">
      <c r="C468" s="1"/>
      <c r="D468" s="1"/>
      <c r="E468" s="1"/>
      <c r="F468" s="3">
        <f t="shared" si="4"/>
        <v>0</v>
      </c>
    </row>
    <row r="469" spans="3:6" x14ac:dyDescent="0.25">
      <c r="C469" s="1"/>
      <c r="D469" s="1"/>
      <c r="E469" s="1"/>
      <c r="F469" s="3">
        <f t="shared" si="4"/>
        <v>0</v>
      </c>
    </row>
    <row r="470" spans="3:6" x14ac:dyDescent="0.25">
      <c r="C470" s="1"/>
      <c r="D470" s="1"/>
      <c r="E470" s="1"/>
      <c r="F470" s="3">
        <f t="shared" si="4"/>
        <v>0</v>
      </c>
    </row>
    <row r="471" spans="3:6" x14ac:dyDescent="0.25">
      <c r="C471" s="1"/>
      <c r="D471" s="1"/>
      <c r="E471" s="1"/>
      <c r="F471" s="3">
        <f t="shared" si="4"/>
        <v>0</v>
      </c>
    </row>
    <row r="472" spans="3:6" x14ac:dyDescent="0.25">
      <c r="C472" s="1"/>
      <c r="D472" s="1"/>
      <c r="E472" s="1"/>
      <c r="F472" s="3">
        <f t="shared" si="4"/>
        <v>0</v>
      </c>
    </row>
    <row r="473" spans="3:6" x14ac:dyDescent="0.25">
      <c r="C473" s="1"/>
      <c r="D473" s="1"/>
      <c r="E473" s="1"/>
      <c r="F473" s="3">
        <f t="shared" si="4"/>
        <v>0</v>
      </c>
    </row>
    <row r="474" spans="3:6" x14ac:dyDescent="0.25">
      <c r="C474" s="1"/>
      <c r="D474" s="1"/>
      <c r="E474" s="1"/>
      <c r="F474" s="3">
        <f t="shared" si="4"/>
        <v>0</v>
      </c>
    </row>
    <row r="475" spans="3:6" x14ac:dyDescent="0.25">
      <c r="C475" s="1"/>
      <c r="D475" s="1"/>
      <c r="E475" s="1"/>
      <c r="F475" s="3">
        <f t="shared" si="4"/>
        <v>0</v>
      </c>
    </row>
    <row r="476" spans="3:6" x14ac:dyDescent="0.25">
      <c r="C476" s="1"/>
      <c r="D476" s="1"/>
      <c r="E476" s="1"/>
      <c r="F476" s="3">
        <f t="shared" si="4"/>
        <v>0</v>
      </c>
    </row>
    <row r="477" spans="3:6" x14ac:dyDescent="0.25">
      <c r="C477" s="1"/>
      <c r="D477" s="1"/>
      <c r="E477" s="1"/>
      <c r="F477" s="3">
        <f t="shared" si="4"/>
        <v>0</v>
      </c>
    </row>
    <row r="478" spans="3:6" x14ac:dyDescent="0.25">
      <c r="C478" s="1"/>
      <c r="D478" s="1"/>
      <c r="E478" s="1"/>
      <c r="F478" s="3">
        <f t="shared" si="4"/>
        <v>0</v>
      </c>
    </row>
    <row r="479" spans="3:6" x14ac:dyDescent="0.25">
      <c r="C479" s="1"/>
      <c r="D479" s="1"/>
      <c r="E479" s="1"/>
      <c r="F479" s="3">
        <f t="shared" si="4"/>
        <v>0</v>
      </c>
    </row>
    <row r="480" spans="3:6" x14ac:dyDescent="0.25">
      <c r="C480" s="1"/>
      <c r="D480" s="1"/>
      <c r="E480" s="1"/>
      <c r="F480" s="3">
        <f t="shared" si="4"/>
        <v>0</v>
      </c>
    </row>
    <row r="481" spans="3:6" x14ac:dyDescent="0.25">
      <c r="C481" s="1"/>
      <c r="D481" s="1"/>
      <c r="E481" s="1"/>
      <c r="F481" s="3">
        <f t="shared" si="4"/>
        <v>0</v>
      </c>
    </row>
    <row r="482" spans="3:6" x14ac:dyDescent="0.25">
      <c r="C482" s="1"/>
      <c r="D482" s="1"/>
      <c r="E482" s="1"/>
      <c r="F482" s="3">
        <f t="shared" si="4"/>
        <v>0</v>
      </c>
    </row>
    <row r="483" spans="3:6" x14ac:dyDescent="0.25">
      <c r="C483" s="1"/>
      <c r="D483" s="1"/>
      <c r="E483" s="1"/>
      <c r="F483" s="3">
        <f t="shared" si="4"/>
        <v>0</v>
      </c>
    </row>
    <row r="484" spans="3:6" x14ac:dyDescent="0.25">
      <c r="C484" s="1"/>
      <c r="D484" s="1"/>
      <c r="E484" s="1"/>
      <c r="F484" s="3">
        <f t="shared" si="4"/>
        <v>0</v>
      </c>
    </row>
    <row r="485" spans="3:6" x14ac:dyDescent="0.25">
      <c r="C485" s="1"/>
      <c r="D485" s="1"/>
      <c r="E485" s="1"/>
      <c r="F485" s="3">
        <f t="shared" si="4"/>
        <v>0</v>
      </c>
    </row>
    <row r="486" spans="3:6" x14ac:dyDescent="0.25">
      <c r="C486" s="1"/>
      <c r="D486" s="1"/>
      <c r="E486" s="1"/>
      <c r="F486" s="3">
        <f t="shared" si="4"/>
        <v>0</v>
      </c>
    </row>
    <row r="487" spans="3:6" x14ac:dyDescent="0.25">
      <c r="C487" s="1"/>
      <c r="D487" s="1"/>
      <c r="E487" s="1"/>
      <c r="F487" s="3">
        <f t="shared" si="4"/>
        <v>0</v>
      </c>
    </row>
    <row r="488" spans="3:6" x14ac:dyDescent="0.25">
      <c r="C488" s="1"/>
      <c r="D488" s="1"/>
      <c r="E488" s="1"/>
      <c r="F488" s="3">
        <f t="shared" si="4"/>
        <v>0</v>
      </c>
    </row>
    <row r="489" spans="3:6" x14ac:dyDescent="0.25">
      <c r="C489" s="1"/>
      <c r="D489" s="1"/>
      <c r="E489" s="1"/>
      <c r="F489" s="3">
        <f t="shared" si="4"/>
        <v>0</v>
      </c>
    </row>
    <row r="490" spans="3:6" x14ac:dyDescent="0.25">
      <c r="C490" s="1"/>
      <c r="D490" s="1"/>
      <c r="E490" s="1"/>
      <c r="F490" s="3">
        <f t="shared" si="4"/>
        <v>0</v>
      </c>
    </row>
    <row r="491" spans="3:6" x14ac:dyDescent="0.25">
      <c r="C491" s="1"/>
      <c r="D491" s="1"/>
      <c r="E491" s="1"/>
      <c r="F491" s="3">
        <f t="shared" si="4"/>
        <v>0</v>
      </c>
    </row>
    <row r="492" spans="3:6" x14ac:dyDescent="0.25">
      <c r="C492" s="1"/>
      <c r="D492" s="1"/>
      <c r="E492" s="1"/>
      <c r="F492" s="3">
        <f t="shared" si="4"/>
        <v>0</v>
      </c>
    </row>
    <row r="493" spans="3:6" x14ac:dyDescent="0.25">
      <c r="C493" s="1"/>
      <c r="D493" s="1"/>
      <c r="E493" s="1"/>
      <c r="F493" s="3">
        <f t="shared" si="4"/>
        <v>0</v>
      </c>
    </row>
    <row r="494" spans="3:6" x14ac:dyDescent="0.25">
      <c r="C494" s="1"/>
      <c r="D494" s="1"/>
      <c r="E494" s="1"/>
      <c r="F494" s="3">
        <f t="shared" si="4"/>
        <v>0</v>
      </c>
    </row>
    <row r="495" spans="3:6" x14ac:dyDescent="0.25">
      <c r="C495" s="1"/>
      <c r="D495" s="1"/>
      <c r="E495" s="1"/>
      <c r="F495" s="3">
        <f t="shared" si="4"/>
        <v>0</v>
      </c>
    </row>
    <row r="496" spans="3:6" x14ac:dyDescent="0.25">
      <c r="C496" s="1"/>
      <c r="D496" s="1"/>
      <c r="E496" s="1"/>
      <c r="F496" s="3">
        <f t="shared" si="4"/>
        <v>0</v>
      </c>
    </row>
    <row r="497" spans="3:6" x14ac:dyDescent="0.25">
      <c r="C497" s="1"/>
      <c r="D497" s="1"/>
      <c r="E497" s="1"/>
      <c r="F497" s="3">
        <f t="shared" si="4"/>
        <v>0</v>
      </c>
    </row>
    <row r="498" spans="3:6" x14ac:dyDescent="0.25">
      <c r="C498" s="1"/>
      <c r="D498" s="1"/>
      <c r="E498" s="1"/>
      <c r="F498" s="3">
        <f t="shared" si="4"/>
        <v>0</v>
      </c>
    </row>
    <row r="499" spans="3:6" x14ac:dyDescent="0.25">
      <c r="C499" s="1"/>
      <c r="D499" s="1"/>
      <c r="E499" s="1"/>
      <c r="F499" s="3">
        <f t="shared" si="4"/>
        <v>0</v>
      </c>
    </row>
    <row r="500" spans="3:6" x14ac:dyDescent="0.25">
      <c r="C500" s="1"/>
      <c r="D500" s="1"/>
      <c r="E500" s="1"/>
      <c r="F500" s="3">
        <f t="shared" si="4"/>
        <v>0</v>
      </c>
    </row>
    <row r="501" spans="3:6" x14ac:dyDescent="0.25">
      <c r="C501" s="1"/>
      <c r="D501" s="1"/>
      <c r="E501" s="1"/>
      <c r="F501" s="3">
        <f t="shared" si="4"/>
        <v>0</v>
      </c>
    </row>
    <row r="502" spans="3:6" x14ac:dyDescent="0.25">
      <c r="C502" s="1"/>
      <c r="D502" s="1"/>
      <c r="E502" s="1"/>
      <c r="F502" s="3">
        <f t="shared" si="4"/>
        <v>0</v>
      </c>
    </row>
    <row r="503" spans="3:6" x14ac:dyDescent="0.25">
      <c r="C503" s="1"/>
      <c r="D503" s="1"/>
      <c r="E503" s="1"/>
      <c r="F503" s="3">
        <f t="shared" si="4"/>
        <v>0</v>
      </c>
    </row>
    <row r="504" spans="3:6" x14ac:dyDescent="0.25">
      <c r="C504" s="1"/>
      <c r="D504" s="1"/>
      <c r="E504" s="1"/>
      <c r="F504" s="3">
        <f t="shared" si="4"/>
        <v>0</v>
      </c>
    </row>
    <row r="505" spans="3:6" x14ac:dyDescent="0.25">
      <c r="C505" s="1"/>
      <c r="D505" s="1"/>
      <c r="E505" s="1"/>
      <c r="F505" s="3">
        <f t="shared" si="4"/>
        <v>0</v>
      </c>
    </row>
    <row r="506" spans="3:6" x14ac:dyDescent="0.25">
      <c r="C506" s="1"/>
      <c r="D506" s="1"/>
      <c r="E506" s="1"/>
      <c r="F506" s="3">
        <f t="shared" si="4"/>
        <v>0</v>
      </c>
    </row>
    <row r="507" spans="3:6" x14ac:dyDescent="0.25">
      <c r="C507" s="1"/>
      <c r="D507" s="1"/>
      <c r="E507" s="1"/>
      <c r="F507" s="3">
        <f t="shared" si="4"/>
        <v>0</v>
      </c>
    </row>
    <row r="508" spans="3:6" x14ac:dyDescent="0.25">
      <c r="C508" s="1"/>
      <c r="D508" s="1"/>
      <c r="E508" s="1"/>
      <c r="F508" s="3">
        <f t="shared" si="4"/>
        <v>0</v>
      </c>
    </row>
    <row r="509" spans="3:6" x14ac:dyDescent="0.25">
      <c r="C509" s="1"/>
      <c r="D509" s="1"/>
      <c r="E509" s="1"/>
      <c r="F509" s="3">
        <f t="shared" si="4"/>
        <v>0</v>
      </c>
    </row>
    <row r="510" spans="3:6" x14ac:dyDescent="0.25">
      <c r="C510" s="1"/>
      <c r="D510" s="1"/>
      <c r="E510" s="1"/>
      <c r="F510" s="3">
        <f t="shared" si="4"/>
        <v>0</v>
      </c>
    </row>
    <row r="511" spans="3:6" x14ac:dyDescent="0.25">
      <c r="C511" s="1"/>
      <c r="D511" s="1"/>
      <c r="E511" s="1"/>
      <c r="F511" s="3">
        <f t="shared" si="4"/>
        <v>0</v>
      </c>
    </row>
    <row r="512" spans="3:6" x14ac:dyDescent="0.25">
      <c r="C512" s="1"/>
      <c r="D512" s="1"/>
      <c r="E512" s="1"/>
      <c r="F512" s="3">
        <f t="shared" si="4"/>
        <v>0</v>
      </c>
    </row>
    <row r="513" spans="3:6" x14ac:dyDescent="0.25">
      <c r="C513" s="1"/>
      <c r="D513" s="1"/>
      <c r="E513" s="1"/>
      <c r="F513" s="3">
        <f t="shared" si="4"/>
        <v>0</v>
      </c>
    </row>
    <row r="514" spans="3:6" x14ac:dyDescent="0.25">
      <c r="C514" s="1"/>
      <c r="D514" s="1"/>
      <c r="E514" s="1"/>
      <c r="F514" s="3">
        <f t="shared" si="4"/>
        <v>0</v>
      </c>
    </row>
    <row r="515" spans="3:6" x14ac:dyDescent="0.25">
      <c r="C515" s="1"/>
      <c r="D515" s="1"/>
      <c r="E515" s="1"/>
      <c r="F515" s="3">
        <f t="shared" si="4"/>
        <v>0</v>
      </c>
    </row>
    <row r="516" spans="3:6" x14ac:dyDescent="0.25">
      <c r="C516" s="1"/>
      <c r="D516" s="1"/>
      <c r="E516" s="1"/>
      <c r="F516" s="3">
        <f t="shared" ref="F516:F579" si="5">SUM(C516:E516)</f>
        <v>0</v>
      </c>
    </row>
    <row r="517" spans="3:6" x14ac:dyDescent="0.25">
      <c r="C517" s="1"/>
      <c r="D517" s="1"/>
      <c r="E517" s="1"/>
      <c r="F517" s="3">
        <f t="shared" si="5"/>
        <v>0</v>
      </c>
    </row>
    <row r="518" spans="3:6" x14ac:dyDescent="0.25">
      <c r="C518" s="1"/>
      <c r="D518" s="1"/>
      <c r="E518" s="1"/>
      <c r="F518" s="3">
        <f t="shared" si="5"/>
        <v>0</v>
      </c>
    </row>
    <row r="519" spans="3:6" x14ac:dyDescent="0.25">
      <c r="C519" s="1"/>
      <c r="D519" s="1"/>
      <c r="E519" s="1"/>
      <c r="F519" s="3">
        <f t="shared" si="5"/>
        <v>0</v>
      </c>
    </row>
    <row r="520" spans="3:6" x14ac:dyDescent="0.25">
      <c r="C520" s="1"/>
      <c r="D520" s="1"/>
      <c r="E520" s="1"/>
      <c r="F520" s="3">
        <f t="shared" si="5"/>
        <v>0</v>
      </c>
    </row>
    <row r="521" spans="3:6" x14ac:dyDescent="0.25">
      <c r="C521" s="1"/>
      <c r="D521" s="1"/>
      <c r="E521" s="1"/>
      <c r="F521" s="3">
        <f t="shared" si="5"/>
        <v>0</v>
      </c>
    </row>
    <row r="522" spans="3:6" x14ac:dyDescent="0.25">
      <c r="C522" s="1"/>
      <c r="D522" s="1"/>
      <c r="E522" s="1"/>
      <c r="F522" s="3">
        <f t="shared" si="5"/>
        <v>0</v>
      </c>
    </row>
    <row r="523" spans="3:6" x14ac:dyDescent="0.25">
      <c r="C523" s="1"/>
      <c r="D523" s="1"/>
      <c r="E523" s="1"/>
      <c r="F523" s="3">
        <f t="shared" si="5"/>
        <v>0</v>
      </c>
    </row>
    <row r="524" spans="3:6" x14ac:dyDescent="0.25">
      <c r="C524" s="1"/>
      <c r="D524" s="1"/>
      <c r="E524" s="1"/>
      <c r="F524" s="3">
        <f t="shared" si="5"/>
        <v>0</v>
      </c>
    </row>
    <row r="525" spans="3:6" x14ac:dyDescent="0.25">
      <c r="C525" s="1"/>
      <c r="D525" s="1"/>
      <c r="E525" s="1"/>
      <c r="F525" s="3">
        <f t="shared" si="5"/>
        <v>0</v>
      </c>
    </row>
    <row r="526" spans="3:6" x14ac:dyDescent="0.25">
      <c r="C526" s="1"/>
      <c r="D526" s="1"/>
      <c r="E526" s="1"/>
      <c r="F526" s="3">
        <f t="shared" si="5"/>
        <v>0</v>
      </c>
    </row>
    <row r="527" spans="3:6" x14ac:dyDescent="0.25">
      <c r="C527" s="1"/>
      <c r="D527" s="1"/>
      <c r="E527" s="1"/>
      <c r="F527" s="3">
        <f t="shared" si="5"/>
        <v>0</v>
      </c>
    </row>
    <row r="528" spans="3:6" x14ac:dyDescent="0.25">
      <c r="C528" s="1"/>
      <c r="D528" s="1"/>
      <c r="E528" s="1"/>
      <c r="F528" s="3">
        <f t="shared" si="5"/>
        <v>0</v>
      </c>
    </row>
    <row r="529" spans="3:6" x14ac:dyDescent="0.25">
      <c r="C529" s="1"/>
      <c r="D529" s="1"/>
      <c r="E529" s="1"/>
      <c r="F529" s="3">
        <f t="shared" si="5"/>
        <v>0</v>
      </c>
    </row>
    <row r="530" spans="3:6" x14ac:dyDescent="0.25">
      <c r="C530" s="1"/>
      <c r="D530" s="1"/>
      <c r="E530" s="1"/>
      <c r="F530" s="3">
        <f t="shared" si="5"/>
        <v>0</v>
      </c>
    </row>
    <row r="531" spans="3:6" x14ac:dyDescent="0.25">
      <c r="C531" s="1"/>
      <c r="D531" s="1"/>
      <c r="E531" s="1"/>
      <c r="F531" s="3">
        <f t="shared" si="5"/>
        <v>0</v>
      </c>
    </row>
    <row r="532" spans="3:6" x14ac:dyDescent="0.25">
      <c r="C532" s="1"/>
      <c r="D532" s="1"/>
      <c r="E532" s="1"/>
      <c r="F532" s="3">
        <f t="shared" si="5"/>
        <v>0</v>
      </c>
    </row>
    <row r="533" spans="3:6" x14ac:dyDescent="0.25">
      <c r="C533" s="1"/>
      <c r="D533" s="1"/>
      <c r="E533" s="1"/>
      <c r="F533" s="3">
        <f t="shared" si="5"/>
        <v>0</v>
      </c>
    </row>
    <row r="534" spans="3:6" x14ac:dyDescent="0.25">
      <c r="C534" s="1"/>
      <c r="D534" s="1"/>
      <c r="E534" s="1"/>
      <c r="F534" s="3">
        <f t="shared" si="5"/>
        <v>0</v>
      </c>
    </row>
    <row r="535" spans="3:6" x14ac:dyDescent="0.25">
      <c r="C535" s="1"/>
      <c r="D535" s="1"/>
      <c r="E535" s="1"/>
      <c r="F535" s="3">
        <f t="shared" si="5"/>
        <v>0</v>
      </c>
    </row>
    <row r="536" spans="3:6" x14ac:dyDescent="0.25">
      <c r="C536" s="1"/>
      <c r="D536" s="1"/>
      <c r="E536" s="1"/>
      <c r="F536" s="3">
        <f t="shared" si="5"/>
        <v>0</v>
      </c>
    </row>
    <row r="537" spans="3:6" x14ac:dyDescent="0.25">
      <c r="C537" s="1"/>
      <c r="D537" s="1"/>
      <c r="E537" s="1"/>
      <c r="F537" s="3">
        <f t="shared" si="5"/>
        <v>0</v>
      </c>
    </row>
    <row r="538" spans="3:6" x14ac:dyDescent="0.25">
      <c r="C538" s="1"/>
      <c r="D538" s="1"/>
      <c r="E538" s="1"/>
      <c r="F538" s="3">
        <f t="shared" si="5"/>
        <v>0</v>
      </c>
    </row>
    <row r="539" spans="3:6" x14ac:dyDescent="0.25">
      <c r="C539" s="1"/>
      <c r="D539" s="1"/>
      <c r="E539" s="1"/>
      <c r="F539" s="3">
        <f t="shared" si="5"/>
        <v>0</v>
      </c>
    </row>
    <row r="540" spans="3:6" x14ac:dyDescent="0.25">
      <c r="C540" s="1"/>
      <c r="D540" s="1"/>
      <c r="E540" s="1"/>
      <c r="F540" s="3">
        <f t="shared" si="5"/>
        <v>0</v>
      </c>
    </row>
    <row r="541" spans="3:6" x14ac:dyDescent="0.25">
      <c r="C541" s="1"/>
      <c r="D541" s="1"/>
      <c r="E541" s="1"/>
      <c r="F541" s="3">
        <f t="shared" si="5"/>
        <v>0</v>
      </c>
    </row>
    <row r="542" spans="3:6" x14ac:dyDescent="0.25">
      <c r="C542" s="1"/>
      <c r="D542" s="1"/>
      <c r="E542" s="1"/>
      <c r="F542" s="3">
        <f t="shared" si="5"/>
        <v>0</v>
      </c>
    </row>
    <row r="543" spans="3:6" x14ac:dyDescent="0.25">
      <c r="C543" s="1"/>
      <c r="D543" s="1"/>
      <c r="E543" s="1"/>
      <c r="F543" s="3">
        <f t="shared" si="5"/>
        <v>0</v>
      </c>
    </row>
    <row r="544" spans="3:6" x14ac:dyDescent="0.25">
      <c r="C544" s="1"/>
      <c r="D544" s="1"/>
      <c r="E544" s="1"/>
      <c r="F544" s="3">
        <f t="shared" si="5"/>
        <v>0</v>
      </c>
    </row>
    <row r="545" spans="3:6" x14ac:dyDescent="0.25">
      <c r="C545" s="1"/>
      <c r="D545" s="1"/>
      <c r="E545" s="1"/>
      <c r="F545" s="3">
        <f t="shared" si="5"/>
        <v>0</v>
      </c>
    </row>
    <row r="546" spans="3:6" x14ac:dyDescent="0.25">
      <c r="C546" s="1"/>
      <c r="D546" s="1"/>
      <c r="E546" s="1"/>
      <c r="F546" s="3">
        <f t="shared" si="5"/>
        <v>0</v>
      </c>
    </row>
    <row r="547" spans="3:6" x14ac:dyDescent="0.25">
      <c r="C547" s="1"/>
      <c r="D547" s="1"/>
      <c r="E547" s="1"/>
      <c r="F547" s="3">
        <f t="shared" si="5"/>
        <v>0</v>
      </c>
    </row>
    <row r="548" spans="3:6" x14ac:dyDescent="0.25">
      <c r="C548" s="1"/>
      <c r="D548" s="1"/>
      <c r="E548" s="1"/>
      <c r="F548" s="3">
        <f t="shared" si="5"/>
        <v>0</v>
      </c>
    </row>
    <row r="549" spans="3:6" x14ac:dyDescent="0.25">
      <c r="C549" s="1"/>
      <c r="D549" s="1"/>
      <c r="E549" s="1"/>
      <c r="F549" s="3">
        <f t="shared" si="5"/>
        <v>0</v>
      </c>
    </row>
    <row r="550" spans="3:6" x14ac:dyDescent="0.25">
      <c r="C550" s="1"/>
      <c r="D550" s="1"/>
      <c r="E550" s="1"/>
      <c r="F550" s="3">
        <f t="shared" si="5"/>
        <v>0</v>
      </c>
    </row>
    <row r="551" spans="3:6" x14ac:dyDescent="0.25">
      <c r="C551" s="1"/>
      <c r="D551" s="1"/>
      <c r="E551" s="1"/>
      <c r="F551" s="3">
        <f t="shared" si="5"/>
        <v>0</v>
      </c>
    </row>
    <row r="552" spans="3:6" x14ac:dyDescent="0.25">
      <c r="C552" s="1"/>
      <c r="D552" s="1"/>
      <c r="E552" s="1"/>
      <c r="F552" s="3">
        <f t="shared" si="5"/>
        <v>0</v>
      </c>
    </row>
    <row r="553" spans="3:6" x14ac:dyDescent="0.25">
      <c r="C553" s="1"/>
      <c r="D553" s="1"/>
      <c r="E553" s="1"/>
      <c r="F553" s="3">
        <f t="shared" si="5"/>
        <v>0</v>
      </c>
    </row>
    <row r="554" spans="3:6" x14ac:dyDescent="0.25">
      <c r="C554" s="1"/>
      <c r="D554" s="1"/>
      <c r="E554" s="1"/>
      <c r="F554" s="3">
        <f t="shared" si="5"/>
        <v>0</v>
      </c>
    </row>
    <row r="555" spans="3:6" x14ac:dyDescent="0.25">
      <c r="C555" s="1"/>
      <c r="D555" s="1"/>
      <c r="E555" s="1"/>
      <c r="F555" s="3">
        <f t="shared" si="5"/>
        <v>0</v>
      </c>
    </row>
    <row r="556" spans="3:6" x14ac:dyDescent="0.25">
      <c r="C556" s="1"/>
      <c r="D556" s="1"/>
      <c r="E556" s="1"/>
      <c r="F556" s="3">
        <f t="shared" si="5"/>
        <v>0</v>
      </c>
    </row>
    <row r="557" spans="3:6" x14ac:dyDescent="0.25">
      <c r="C557" s="1"/>
      <c r="D557" s="1"/>
      <c r="E557" s="1"/>
      <c r="F557" s="3">
        <f t="shared" si="5"/>
        <v>0</v>
      </c>
    </row>
    <row r="558" spans="3:6" x14ac:dyDescent="0.25">
      <c r="C558" s="1"/>
      <c r="D558" s="1"/>
      <c r="E558" s="1"/>
      <c r="F558" s="3">
        <f t="shared" si="5"/>
        <v>0</v>
      </c>
    </row>
    <row r="559" spans="3:6" x14ac:dyDescent="0.25">
      <c r="C559" s="1"/>
      <c r="D559" s="1"/>
      <c r="E559" s="1"/>
      <c r="F559" s="3">
        <f t="shared" si="5"/>
        <v>0</v>
      </c>
    </row>
    <row r="560" spans="3:6" x14ac:dyDescent="0.25">
      <c r="C560" s="1"/>
      <c r="D560" s="1"/>
      <c r="E560" s="1"/>
      <c r="F560" s="3">
        <f t="shared" si="5"/>
        <v>0</v>
      </c>
    </row>
    <row r="561" spans="3:6" x14ac:dyDescent="0.25">
      <c r="C561" s="1"/>
      <c r="D561" s="1"/>
      <c r="E561" s="1"/>
      <c r="F561" s="3">
        <f t="shared" si="5"/>
        <v>0</v>
      </c>
    </row>
    <row r="562" spans="3:6" x14ac:dyDescent="0.25">
      <c r="C562" s="1"/>
      <c r="D562" s="1"/>
      <c r="E562" s="1"/>
      <c r="F562" s="3">
        <f t="shared" si="5"/>
        <v>0</v>
      </c>
    </row>
    <row r="563" spans="3:6" x14ac:dyDescent="0.25">
      <c r="C563" s="1"/>
      <c r="D563" s="1"/>
      <c r="E563" s="1"/>
      <c r="F563" s="3">
        <f t="shared" si="5"/>
        <v>0</v>
      </c>
    </row>
    <row r="564" spans="3:6" x14ac:dyDescent="0.25">
      <c r="C564" s="1"/>
      <c r="D564" s="1"/>
      <c r="E564" s="1"/>
      <c r="F564" s="3">
        <f t="shared" si="5"/>
        <v>0</v>
      </c>
    </row>
    <row r="565" spans="3:6" x14ac:dyDescent="0.25">
      <c r="C565" s="1"/>
      <c r="D565" s="1"/>
      <c r="E565" s="1"/>
      <c r="F565" s="3">
        <f t="shared" si="5"/>
        <v>0</v>
      </c>
    </row>
    <row r="566" spans="3:6" x14ac:dyDescent="0.25">
      <c r="C566" s="1"/>
      <c r="D566" s="1"/>
      <c r="E566" s="1"/>
      <c r="F566" s="3">
        <f t="shared" si="5"/>
        <v>0</v>
      </c>
    </row>
    <row r="567" spans="3:6" x14ac:dyDescent="0.25">
      <c r="C567" s="1"/>
      <c r="D567" s="1"/>
      <c r="E567" s="1"/>
      <c r="F567" s="3">
        <f t="shared" si="5"/>
        <v>0</v>
      </c>
    </row>
    <row r="568" spans="3:6" x14ac:dyDescent="0.25">
      <c r="C568" s="1"/>
      <c r="D568" s="1"/>
      <c r="E568" s="1"/>
      <c r="F568" s="3">
        <f t="shared" si="5"/>
        <v>0</v>
      </c>
    </row>
    <row r="569" spans="3:6" x14ac:dyDescent="0.25">
      <c r="C569" s="1"/>
      <c r="D569" s="1"/>
      <c r="E569" s="1"/>
      <c r="F569" s="3">
        <f t="shared" si="5"/>
        <v>0</v>
      </c>
    </row>
    <row r="570" spans="3:6" x14ac:dyDescent="0.25">
      <c r="C570" s="1"/>
      <c r="D570" s="1"/>
      <c r="E570" s="1"/>
      <c r="F570" s="3">
        <f t="shared" si="5"/>
        <v>0</v>
      </c>
    </row>
    <row r="571" spans="3:6" x14ac:dyDescent="0.25">
      <c r="C571" s="1"/>
      <c r="D571" s="1"/>
      <c r="E571" s="1"/>
      <c r="F571" s="3">
        <f t="shared" si="5"/>
        <v>0</v>
      </c>
    </row>
    <row r="572" spans="3:6" x14ac:dyDescent="0.25">
      <c r="C572" s="1"/>
      <c r="D572" s="1"/>
      <c r="E572" s="1"/>
      <c r="F572" s="3">
        <f t="shared" si="5"/>
        <v>0</v>
      </c>
    </row>
    <row r="573" spans="3:6" x14ac:dyDescent="0.25">
      <c r="C573" s="1"/>
      <c r="D573" s="1"/>
      <c r="E573" s="1"/>
      <c r="F573" s="3">
        <f t="shared" si="5"/>
        <v>0</v>
      </c>
    </row>
    <row r="574" spans="3:6" x14ac:dyDescent="0.25">
      <c r="C574" s="1"/>
      <c r="D574" s="1"/>
      <c r="E574" s="1"/>
      <c r="F574" s="3">
        <f t="shared" si="5"/>
        <v>0</v>
      </c>
    </row>
    <row r="575" spans="3:6" x14ac:dyDescent="0.25">
      <c r="C575" s="1"/>
      <c r="D575" s="1"/>
      <c r="E575" s="1"/>
      <c r="F575" s="3">
        <f t="shared" si="5"/>
        <v>0</v>
      </c>
    </row>
    <row r="576" spans="3:6" x14ac:dyDescent="0.25">
      <c r="C576" s="1"/>
      <c r="D576" s="1"/>
      <c r="E576" s="1"/>
      <c r="F576" s="3">
        <f t="shared" si="5"/>
        <v>0</v>
      </c>
    </row>
    <row r="577" spans="3:6" x14ac:dyDescent="0.25">
      <c r="C577" s="1"/>
      <c r="D577" s="1"/>
      <c r="E577" s="1"/>
      <c r="F577" s="3">
        <f t="shared" si="5"/>
        <v>0</v>
      </c>
    </row>
    <row r="578" spans="3:6" x14ac:dyDescent="0.25">
      <c r="C578" s="1"/>
      <c r="D578" s="1"/>
      <c r="E578" s="1"/>
      <c r="F578" s="3">
        <f t="shared" si="5"/>
        <v>0</v>
      </c>
    </row>
    <row r="579" spans="3:6" x14ac:dyDescent="0.25">
      <c r="C579" s="1"/>
      <c r="D579" s="1"/>
      <c r="E579" s="1"/>
      <c r="F579" s="3">
        <f t="shared" si="5"/>
        <v>0</v>
      </c>
    </row>
    <row r="580" spans="3:6" x14ac:dyDescent="0.25">
      <c r="C580" s="1"/>
      <c r="D580" s="1"/>
      <c r="E580" s="1"/>
      <c r="F580" s="3">
        <f t="shared" ref="F580:F597" si="6">SUM(C580:E580)</f>
        <v>0</v>
      </c>
    </row>
    <row r="581" spans="3:6" x14ac:dyDescent="0.25">
      <c r="C581" s="1"/>
      <c r="D581" s="1"/>
      <c r="E581" s="1"/>
      <c r="F581" s="3">
        <f t="shared" si="6"/>
        <v>0</v>
      </c>
    </row>
    <row r="582" spans="3:6" x14ac:dyDescent="0.25">
      <c r="C582" s="1"/>
      <c r="D582" s="1"/>
      <c r="E582" s="1"/>
      <c r="F582" s="3">
        <f t="shared" si="6"/>
        <v>0</v>
      </c>
    </row>
    <row r="583" spans="3:6" x14ac:dyDescent="0.25">
      <c r="C583" s="1"/>
      <c r="D583" s="1"/>
      <c r="E583" s="1"/>
      <c r="F583" s="3">
        <f t="shared" si="6"/>
        <v>0</v>
      </c>
    </row>
    <row r="584" spans="3:6" x14ac:dyDescent="0.25">
      <c r="C584" s="1"/>
      <c r="D584" s="1"/>
      <c r="E584" s="1"/>
      <c r="F584" s="3">
        <f t="shared" si="6"/>
        <v>0</v>
      </c>
    </row>
    <row r="585" spans="3:6" x14ac:dyDescent="0.25">
      <c r="C585" s="1"/>
      <c r="D585" s="1"/>
      <c r="E585" s="1"/>
      <c r="F585" s="3">
        <f t="shared" si="6"/>
        <v>0</v>
      </c>
    </row>
    <row r="586" spans="3:6" x14ac:dyDescent="0.25">
      <c r="C586" s="1"/>
      <c r="D586" s="1"/>
      <c r="E586" s="1"/>
      <c r="F586" s="3">
        <f t="shared" si="6"/>
        <v>0</v>
      </c>
    </row>
    <row r="587" spans="3:6" x14ac:dyDescent="0.25">
      <c r="C587" s="1"/>
      <c r="D587" s="1"/>
      <c r="E587" s="1"/>
      <c r="F587" s="3">
        <f t="shared" si="6"/>
        <v>0</v>
      </c>
    </row>
    <row r="588" spans="3:6" x14ac:dyDescent="0.25">
      <c r="C588" s="1"/>
      <c r="D588" s="1"/>
      <c r="E588" s="1"/>
      <c r="F588" s="3">
        <f t="shared" si="6"/>
        <v>0</v>
      </c>
    </row>
    <row r="589" spans="3:6" x14ac:dyDescent="0.25">
      <c r="C589" s="1"/>
      <c r="D589" s="1"/>
      <c r="E589" s="1"/>
      <c r="F589" s="3">
        <f t="shared" si="6"/>
        <v>0</v>
      </c>
    </row>
    <row r="590" spans="3:6" x14ac:dyDescent="0.25">
      <c r="C590" s="1"/>
      <c r="D590" s="1"/>
      <c r="E590" s="1"/>
      <c r="F590" s="3">
        <f t="shared" si="6"/>
        <v>0</v>
      </c>
    </row>
    <row r="591" spans="3:6" x14ac:dyDescent="0.25">
      <c r="C591" s="1"/>
      <c r="D591" s="1"/>
      <c r="E591" s="1"/>
      <c r="F591" s="3">
        <f t="shared" si="6"/>
        <v>0</v>
      </c>
    </row>
    <row r="592" spans="3:6" x14ac:dyDescent="0.25">
      <c r="C592" s="1"/>
      <c r="D592" s="1"/>
      <c r="E592" s="1"/>
      <c r="F592" s="3">
        <f t="shared" si="6"/>
        <v>0</v>
      </c>
    </row>
    <row r="593" spans="1:6" x14ac:dyDescent="0.25">
      <c r="C593" s="1"/>
      <c r="D593" s="1"/>
      <c r="E593" s="1"/>
      <c r="F593" s="3">
        <f t="shared" si="6"/>
        <v>0</v>
      </c>
    </row>
    <row r="594" spans="1:6" x14ac:dyDescent="0.25">
      <c r="C594" s="1"/>
      <c r="D594" s="1"/>
      <c r="E594" s="1"/>
      <c r="F594" s="3">
        <f t="shared" si="6"/>
        <v>0</v>
      </c>
    </row>
    <row r="595" spans="1:6" x14ac:dyDescent="0.25">
      <c r="C595" s="1"/>
      <c r="D595" s="1"/>
      <c r="E595" s="1"/>
      <c r="F595" s="3">
        <f t="shared" si="6"/>
        <v>0</v>
      </c>
    </row>
    <row r="596" spans="1:6" x14ac:dyDescent="0.25">
      <c r="C596" s="1"/>
      <c r="D596" s="1"/>
      <c r="E596" s="1"/>
      <c r="F596" s="3">
        <f t="shared" si="6"/>
        <v>0</v>
      </c>
    </row>
    <row r="597" spans="1:6" x14ac:dyDescent="0.25">
      <c r="C597" s="1"/>
      <c r="D597" s="1"/>
      <c r="E597" s="1"/>
      <c r="F597" s="3">
        <f t="shared" si="6"/>
        <v>0</v>
      </c>
    </row>
    <row r="598" spans="1:6" x14ac:dyDescent="0.25">
      <c r="A598" s="82"/>
      <c r="C598" s="91"/>
      <c r="D598" s="91"/>
      <c r="E598" s="91"/>
      <c r="F598" s="92">
        <f t="shared" si="0"/>
        <v>0</v>
      </c>
    </row>
    <row r="599" spans="1:6" x14ac:dyDescent="0.25">
      <c r="A599" s="93"/>
      <c r="B599" s="89"/>
      <c r="C599" s="94"/>
      <c r="D599" s="94"/>
      <c r="E599" s="94"/>
      <c r="F599" s="90">
        <f t="shared" si="0"/>
        <v>0</v>
      </c>
    </row>
    <row r="600" spans="1:6" x14ac:dyDescent="0.25">
      <c r="B600" s="115" t="s">
        <v>144</v>
      </c>
      <c r="C600" s="3">
        <f>SUM(C6:C599)</f>
        <v>55260.289999999972</v>
      </c>
      <c r="D600" s="3">
        <f>SUM(D6:D599)</f>
        <v>7</v>
      </c>
      <c r="E600" s="3">
        <f>SUM(E6:E599)</f>
        <v>2599.56</v>
      </c>
      <c r="F600" s="3">
        <f>SUM(F6:F599)</f>
        <v>57866.849999999969</v>
      </c>
    </row>
    <row r="601" spans="1:6" x14ac:dyDescent="0.25">
      <c r="B601" s="115" t="s">
        <v>143</v>
      </c>
      <c r="C601" s="188">
        <f>C4-C600</f>
        <v>27739.710000000028</v>
      </c>
      <c r="D601" s="188"/>
      <c r="E601" s="188">
        <f>E4-E600</f>
        <v>4400.4400000000005</v>
      </c>
      <c r="F601" s="188">
        <f t="shared" ref="F601:F607" si="7">SUM(C601:E601)</f>
        <v>32140.150000000031</v>
      </c>
    </row>
    <row r="602" spans="1:6" hidden="1" x14ac:dyDescent="0.25">
      <c r="B602" s="115" t="s">
        <v>157</v>
      </c>
      <c r="C602" s="1"/>
      <c r="D602" s="1"/>
      <c r="E602" s="1">
        <f>E6+E7+E8</f>
        <v>134.1</v>
      </c>
      <c r="F602" s="1">
        <f t="shared" si="7"/>
        <v>134.1</v>
      </c>
    </row>
    <row r="603" spans="1:6" hidden="1" x14ac:dyDescent="0.25">
      <c r="B603" s="115" t="s">
        <v>133</v>
      </c>
      <c r="C603" s="1"/>
      <c r="D603" s="1"/>
      <c r="E603" s="1">
        <f>E12+E13+E14</f>
        <v>102.75</v>
      </c>
      <c r="F603" s="1">
        <f t="shared" si="7"/>
        <v>102.75</v>
      </c>
    </row>
    <row r="604" spans="1:6" hidden="1" x14ac:dyDescent="0.25">
      <c r="B604" s="115" t="s">
        <v>134</v>
      </c>
      <c r="C604" s="1">
        <f>C18+C19</f>
        <v>383.5</v>
      </c>
      <c r="D604" s="1"/>
      <c r="E604" s="1">
        <f>E13+E14</f>
        <v>24</v>
      </c>
      <c r="F604" s="1">
        <f t="shared" si="7"/>
        <v>407.5</v>
      </c>
    </row>
    <row r="605" spans="1:6" hidden="1" x14ac:dyDescent="0.25">
      <c r="B605" s="115" t="s">
        <v>142</v>
      </c>
      <c r="C605" s="1">
        <f>C11+C12+C15+C16+C17+C18+C19+C20</f>
        <v>1257</v>
      </c>
      <c r="D605" s="1"/>
      <c r="E605" s="1">
        <f>E13+E14</f>
        <v>24</v>
      </c>
      <c r="F605" s="1">
        <f t="shared" si="7"/>
        <v>1281</v>
      </c>
    </row>
    <row r="606" spans="1:6" hidden="1" x14ac:dyDescent="0.25">
      <c r="B606" s="189" t="s">
        <v>145</v>
      </c>
      <c r="C606" s="190">
        <f>C21+C22+C23+C24+C25+C31+C32+C33+C34+C35+C36+C37+C38+C39+C40+C41+C42+C43</f>
        <v>4417.2</v>
      </c>
      <c r="D606" s="190"/>
      <c r="E606" s="190">
        <f>E55+E88</f>
        <v>0</v>
      </c>
      <c r="F606" s="1">
        <f t="shared" si="7"/>
        <v>4417.2</v>
      </c>
    </row>
    <row r="607" spans="1:6" hidden="1" x14ac:dyDescent="0.25">
      <c r="B607" s="115" t="s">
        <v>147</v>
      </c>
      <c r="C607" s="1">
        <f>C99+C100+C101+C102+C103+C104+C105+C106+C107+C108+C109+C110+C111+C112+C113+C115+C116</f>
        <v>3815.8399999999997</v>
      </c>
      <c r="D607" s="1"/>
      <c r="E607" s="1">
        <f>E94+E95+E96+E97+E98+E114+E117+E118+E119</f>
        <v>0</v>
      </c>
      <c r="F607" s="1">
        <f t="shared" si="7"/>
        <v>3815.8399999999997</v>
      </c>
    </row>
    <row r="608" spans="1:6" x14ac:dyDescent="0.25">
      <c r="C608" s="1"/>
      <c r="D608" s="1"/>
      <c r="E608" s="1"/>
      <c r="F608" s="1"/>
    </row>
    <row r="609" spans="3:6" x14ac:dyDescent="0.25">
      <c r="C609" s="1"/>
      <c r="D609" s="1"/>
      <c r="E609" s="1"/>
      <c r="F609" s="1"/>
    </row>
    <row r="610" spans="3:6" x14ac:dyDescent="0.25">
      <c r="C610" s="1"/>
      <c r="D610" s="1"/>
      <c r="E610" s="1"/>
      <c r="F610" s="1"/>
    </row>
  </sheetData>
  <mergeCells count="1">
    <mergeCell ref="D3:D4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T223"/>
  <sheetViews>
    <sheetView workbookViewId="0">
      <pane xSplit="6" ySplit="6" topLeftCell="G194" activePane="bottomRight" state="frozen"/>
      <selection pane="topRight" activeCell="G1" sqref="G1"/>
      <selection pane="bottomLeft" activeCell="A7" sqref="A7"/>
      <selection pane="bottomRight" activeCell="A3" sqref="A1:A1048576"/>
    </sheetView>
  </sheetViews>
  <sheetFormatPr baseColWidth="10" defaultRowHeight="15" x14ac:dyDescent="0.25"/>
  <cols>
    <col min="1" max="1" width="6.140625" customWidth="1"/>
    <col min="2" max="2" width="7.28515625" customWidth="1"/>
    <col min="3" max="3" width="6.5703125" customWidth="1"/>
    <col min="4" max="4" width="8.28515625" customWidth="1"/>
    <col min="5" max="5" width="47.140625" customWidth="1"/>
    <col min="6" max="6" width="18.42578125" hidden="1" customWidth="1"/>
    <col min="7" max="7" width="15.7109375" hidden="1" customWidth="1"/>
    <col min="8" max="8" width="15.85546875" hidden="1" customWidth="1"/>
    <col min="9" max="9" width="17.42578125" hidden="1" customWidth="1"/>
    <col min="10" max="11" width="14.140625" hidden="1" customWidth="1"/>
    <col min="12" max="12" width="17.42578125" hidden="1" customWidth="1"/>
    <col min="13" max="13" width="14.28515625" hidden="1" customWidth="1"/>
    <col min="14" max="14" width="14.140625" hidden="1" customWidth="1"/>
    <col min="15" max="15" width="17.42578125" hidden="1" customWidth="1"/>
    <col min="16" max="16" width="14.28515625" hidden="1" customWidth="1"/>
    <col min="17" max="17" width="14.140625" hidden="1" customWidth="1"/>
    <col min="18" max="18" width="17" hidden="1" customWidth="1"/>
    <col min="19" max="19" width="14.28515625" hidden="1" customWidth="1"/>
    <col min="20" max="20" width="14.140625" hidden="1" customWidth="1"/>
    <col min="21" max="21" width="17.42578125" hidden="1" customWidth="1"/>
    <col min="22" max="22" width="14.28515625" hidden="1" customWidth="1"/>
    <col min="23" max="23" width="14.140625" hidden="1" customWidth="1"/>
    <col min="24" max="24" width="17" hidden="1" customWidth="1"/>
    <col min="25" max="25" width="16.28515625" hidden="1" customWidth="1"/>
    <col min="26" max="26" width="14.140625" hidden="1" customWidth="1"/>
    <col min="27" max="27" width="17.42578125" hidden="1" customWidth="1"/>
    <col min="28" max="28" width="14.28515625" hidden="1" customWidth="1"/>
    <col min="29" max="29" width="14.140625" hidden="1" customWidth="1"/>
    <col min="30" max="30" width="17.7109375" hidden="1" customWidth="1"/>
    <col min="31" max="31" width="18.42578125" hidden="1" customWidth="1"/>
    <col min="32" max="35" width="17.85546875" hidden="1" customWidth="1"/>
    <col min="36" max="36" width="16.42578125" hidden="1" customWidth="1"/>
    <col min="37" max="37" width="17.28515625" hidden="1" customWidth="1"/>
    <col min="38" max="38" width="17" hidden="1" customWidth="1"/>
    <col min="39" max="41" width="17.85546875" customWidth="1"/>
    <col min="42" max="43" width="17.85546875" hidden="1" customWidth="1"/>
    <col min="44" max="44" width="17.42578125" customWidth="1"/>
    <col min="45" max="45" width="11.5703125" customWidth="1"/>
    <col min="46" max="46" width="15.85546875" customWidth="1"/>
  </cols>
  <sheetData>
    <row r="1" spans="1:45" ht="20.25" customHeight="1" x14ac:dyDescent="0.4">
      <c r="A1" s="271" t="s">
        <v>121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</row>
    <row r="2" spans="1:45" ht="18" customHeight="1" x14ac:dyDescent="0.35">
      <c r="A2" s="272" t="s">
        <v>66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</row>
    <row r="3" spans="1:45" ht="18.75" customHeight="1" x14ac:dyDescent="0.4">
      <c r="A3" s="72"/>
      <c r="B3" s="72"/>
      <c r="C3" s="72"/>
      <c r="D3" s="72"/>
      <c r="E3" s="265"/>
      <c r="F3" s="265"/>
      <c r="G3" s="72"/>
      <c r="H3" s="72"/>
      <c r="I3" s="143"/>
      <c r="J3" s="72"/>
      <c r="K3" s="72"/>
      <c r="L3" s="72"/>
      <c r="M3" s="281"/>
      <c r="N3" s="281"/>
      <c r="O3" s="281"/>
      <c r="P3" s="279"/>
      <c r="Q3" s="279"/>
      <c r="R3" s="279"/>
      <c r="S3" s="72"/>
      <c r="T3" s="72"/>
      <c r="U3" s="72"/>
      <c r="V3" s="268"/>
      <c r="W3" s="268"/>
      <c r="X3" s="268"/>
      <c r="Y3" s="72"/>
      <c r="Z3" s="72"/>
      <c r="AA3" s="72"/>
      <c r="AB3" s="72"/>
      <c r="AC3" s="72"/>
      <c r="AD3" s="72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72"/>
    </row>
    <row r="4" spans="1:45" ht="14.25" customHeight="1" thickBot="1" x14ac:dyDescent="0.3">
      <c r="A4" s="71"/>
      <c r="B4" s="71"/>
      <c r="C4" s="71"/>
      <c r="D4" s="71"/>
      <c r="E4" s="71"/>
      <c r="F4" s="71"/>
      <c r="G4" s="127"/>
      <c r="H4" s="71"/>
      <c r="I4" s="71"/>
      <c r="J4" s="127"/>
      <c r="K4" s="71"/>
      <c r="L4" s="71"/>
      <c r="M4" s="282"/>
      <c r="N4" s="282"/>
      <c r="O4" s="282"/>
      <c r="P4" s="280"/>
      <c r="Q4" s="280"/>
      <c r="R4" s="280"/>
      <c r="S4" s="127"/>
      <c r="T4" s="71"/>
      <c r="U4" s="71"/>
      <c r="V4" s="269"/>
      <c r="W4" s="269"/>
      <c r="X4" s="269"/>
      <c r="Y4" s="129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45" ht="36.75" customHeight="1" thickBot="1" x14ac:dyDescent="0.4">
      <c r="A5" s="273" t="s">
        <v>5</v>
      </c>
      <c r="B5" s="274"/>
      <c r="C5" s="274"/>
      <c r="D5" s="275" t="s">
        <v>6</v>
      </c>
      <c r="E5" s="277" t="s">
        <v>7</v>
      </c>
      <c r="F5" s="257" t="s">
        <v>8</v>
      </c>
      <c r="G5" s="259" t="s">
        <v>61</v>
      </c>
      <c r="H5" s="260"/>
      <c r="I5" s="261"/>
      <c r="J5" s="259" t="s">
        <v>62</v>
      </c>
      <c r="K5" s="260"/>
      <c r="L5" s="261"/>
      <c r="M5" s="259" t="s">
        <v>63</v>
      </c>
      <c r="N5" s="260"/>
      <c r="O5" s="261"/>
      <c r="P5" s="259" t="s">
        <v>96</v>
      </c>
      <c r="Q5" s="260"/>
      <c r="R5" s="261"/>
      <c r="S5" s="259" t="s">
        <v>97</v>
      </c>
      <c r="T5" s="260"/>
      <c r="U5" s="261"/>
      <c r="V5" s="259" t="s">
        <v>101</v>
      </c>
      <c r="W5" s="260"/>
      <c r="X5" s="261"/>
      <c r="Y5" s="259" t="s">
        <v>102</v>
      </c>
      <c r="Z5" s="260"/>
      <c r="AA5" s="261"/>
      <c r="AB5" s="259" t="s">
        <v>172</v>
      </c>
      <c r="AC5" s="260"/>
      <c r="AD5" s="261"/>
      <c r="AE5" s="257" t="s">
        <v>58</v>
      </c>
      <c r="AF5" s="227"/>
      <c r="AG5" s="227"/>
      <c r="AH5" s="263" t="s">
        <v>163</v>
      </c>
      <c r="AI5" s="263" t="s">
        <v>164</v>
      </c>
      <c r="AJ5" s="263" t="s">
        <v>167</v>
      </c>
      <c r="AK5" s="263" t="s">
        <v>168</v>
      </c>
      <c r="AL5" s="263" t="s">
        <v>170</v>
      </c>
      <c r="AM5" s="257" t="s">
        <v>171</v>
      </c>
      <c r="AN5" s="257" t="s">
        <v>173</v>
      </c>
      <c r="AO5" s="257" t="s">
        <v>174</v>
      </c>
      <c r="AP5" s="257" t="s">
        <v>176</v>
      </c>
      <c r="AQ5" s="257" t="s">
        <v>146</v>
      </c>
      <c r="AR5" s="257" t="s">
        <v>65</v>
      </c>
    </row>
    <row r="6" spans="1:45" ht="70.5" customHeight="1" thickBot="1" x14ac:dyDescent="0.3">
      <c r="A6" s="228" t="s">
        <v>9</v>
      </c>
      <c r="B6" s="229" t="s">
        <v>100</v>
      </c>
      <c r="C6" s="229" t="s">
        <v>10</v>
      </c>
      <c r="D6" s="276"/>
      <c r="E6" s="278"/>
      <c r="F6" s="262"/>
      <c r="G6" s="230" t="s">
        <v>59</v>
      </c>
      <c r="H6" s="230" t="s">
        <v>60</v>
      </c>
      <c r="I6" s="230" t="s">
        <v>64</v>
      </c>
      <c r="J6" s="230" t="s">
        <v>59</v>
      </c>
      <c r="K6" s="230" t="s">
        <v>60</v>
      </c>
      <c r="L6" s="230" t="s">
        <v>64</v>
      </c>
      <c r="M6" s="230" t="s">
        <v>59</v>
      </c>
      <c r="N6" s="230" t="s">
        <v>60</v>
      </c>
      <c r="O6" s="230" t="s">
        <v>64</v>
      </c>
      <c r="P6" s="230" t="s">
        <v>59</v>
      </c>
      <c r="Q6" s="230" t="s">
        <v>60</v>
      </c>
      <c r="R6" s="230" t="s">
        <v>64</v>
      </c>
      <c r="S6" s="230" t="s">
        <v>59</v>
      </c>
      <c r="T6" s="230" t="s">
        <v>60</v>
      </c>
      <c r="U6" s="230" t="s">
        <v>64</v>
      </c>
      <c r="V6" s="230" t="s">
        <v>59</v>
      </c>
      <c r="W6" s="230" t="s">
        <v>60</v>
      </c>
      <c r="X6" s="230" t="s">
        <v>64</v>
      </c>
      <c r="Y6" s="230" t="s">
        <v>59</v>
      </c>
      <c r="Z6" s="230" t="s">
        <v>60</v>
      </c>
      <c r="AA6" s="230" t="s">
        <v>64</v>
      </c>
      <c r="AB6" s="230" t="s">
        <v>59</v>
      </c>
      <c r="AC6" s="230" t="s">
        <v>60</v>
      </c>
      <c r="AD6" s="230" t="s">
        <v>64</v>
      </c>
      <c r="AE6" s="266"/>
      <c r="AF6" s="231" t="s">
        <v>159</v>
      </c>
      <c r="AG6" s="231" t="s">
        <v>160</v>
      </c>
      <c r="AH6" s="264"/>
      <c r="AI6" s="267"/>
      <c r="AJ6" s="267"/>
      <c r="AK6" s="270"/>
      <c r="AL6" s="270"/>
      <c r="AM6" s="258"/>
      <c r="AN6" s="258"/>
      <c r="AO6" s="258"/>
      <c r="AP6" s="258"/>
      <c r="AQ6" s="258"/>
      <c r="AR6" s="262"/>
    </row>
    <row r="7" spans="1:45" ht="15" customHeight="1" x14ac:dyDescent="0.25">
      <c r="A7" s="27">
        <v>1</v>
      </c>
      <c r="B7" s="28" t="s">
        <v>11</v>
      </c>
      <c r="C7" s="28" t="s">
        <v>11</v>
      </c>
      <c r="D7" s="29">
        <v>51101</v>
      </c>
      <c r="E7" s="30" t="s">
        <v>12</v>
      </c>
      <c r="F7" s="58">
        <v>59520</v>
      </c>
      <c r="G7" s="114"/>
      <c r="H7" s="114"/>
      <c r="I7" s="68">
        <f t="shared" ref="I7:I45" si="0">F7+G7-H7</f>
        <v>59520</v>
      </c>
      <c r="J7" s="125"/>
      <c r="K7" s="125"/>
      <c r="L7" s="69">
        <f>I7+J7-K7</f>
        <v>59520</v>
      </c>
      <c r="M7" s="134"/>
      <c r="N7" s="134"/>
      <c r="O7" s="69">
        <f>L7+M7-N7</f>
        <v>59520</v>
      </c>
      <c r="P7" s="69"/>
      <c r="Q7" s="69"/>
      <c r="R7" s="69">
        <f>O7+P7-Q7</f>
        <v>59520</v>
      </c>
      <c r="S7" s="69"/>
      <c r="T7" s="69"/>
      <c r="U7" s="69">
        <f>R7+S7-T7</f>
        <v>59520</v>
      </c>
      <c r="V7" s="69"/>
      <c r="W7" s="69"/>
      <c r="X7" s="69">
        <f>U7+V7-W7</f>
        <v>59520</v>
      </c>
      <c r="Y7" s="69"/>
      <c r="Z7" s="69"/>
      <c r="AA7" s="69">
        <f>X7+Y7-Z7</f>
        <v>59520</v>
      </c>
      <c r="AB7" s="69"/>
      <c r="AC7" s="69"/>
      <c r="AD7" s="69">
        <f>AA7+AB7-AC7</f>
        <v>59520</v>
      </c>
      <c r="AE7" s="68">
        <f>'0101'!C576</f>
        <v>19775.990000000005</v>
      </c>
      <c r="AF7" s="68">
        <f>'0101'!C27</f>
        <v>2492.83</v>
      </c>
      <c r="AG7" s="68">
        <f>'0101'!C11</f>
        <v>0</v>
      </c>
      <c r="AH7" s="68">
        <f>'0101'!C81+'0101'!C85</f>
        <v>4387.5</v>
      </c>
      <c r="AI7" s="63">
        <f>'0101'!C132</f>
        <v>2030</v>
      </c>
      <c r="AJ7" s="63">
        <f>'0101'!C175</f>
        <v>2030</v>
      </c>
      <c r="AK7" s="183">
        <f>'0101'!C219</f>
        <v>2030</v>
      </c>
      <c r="AL7" s="183">
        <f>'0101'!C306</f>
        <v>1980</v>
      </c>
      <c r="AM7" s="183">
        <f>'0101'!C341</f>
        <v>2030</v>
      </c>
      <c r="AN7" s="183">
        <f>'0101'!C399+'0101'!C402</f>
        <v>1615.6599999999999</v>
      </c>
      <c r="AO7" s="68">
        <f>'0101'!C457</f>
        <v>1180</v>
      </c>
      <c r="AP7" s="183">
        <f>'0101'!C134</f>
        <v>0</v>
      </c>
      <c r="AQ7" s="183">
        <f>'0101'!C121</f>
        <v>0</v>
      </c>
      <c r="AR7" s="136">
        <f>AD7-AE7</f>
        <v>39744.009999999995</v>
      </c>
    </row>
    <row r="8" spans="1:45" ht="15" customHeight="1" x14ac:dyDescent="0.25">
      <c r="A8" s="27">
        <v>1</v>
      </c>
      <c r="B8" s="28" t="s">
        <v>11</v>
      </c>
      <c r="C8" s="28" t="s">
        <v>11</v>
      </c>
      <c r="D8" s="31">
        <v>51201</v>
      </c>
      <c r="E8" s="30" t="s">
        <v>13</v>
      </c>
      <c r="F8" s="58">
        <v>111660</v>
      </c>
      <c r="G8" s="113">
        <v>27100</v>
      </c>
      <c r="H8" s="113"/>
      <c r="I8" s="63">
        <f t="shared" si="0"/>
        <v>138760</v>
      </c>
      <c r="J8" s="126"/>
      <c r="K8" s="126"/>
      <c r="L8" s="64">
        <f t="shared" ref="L8:L84" si="1">I8+J8-K8</f>
        <v>138760</v>
      </c>
      <c r="M8" s="118"/>
      <c r="N8" s="118"/>
      <c r="O8" s="64">
        <f t="shared" ref="O8:O84" si="2">L8+M8-N8</f>
        <v>138760</v>
      </c>
      <c r="P8" s="64"/>
      <c r="Q8" s="64"/>
      <c r="R8" s="64">
        <f t="shared" ref="R8:R88" si="3">O8+P8-Q8</f>
        <v>138760</v>
      </c>
      <c r="S8" s="64"/>
      <c r="T8" s="64"/>
      <c r="U8" s="64">
        <f t="shared" ref="U8:U88" si="4">R8+S8-T8</f>
        <v>138760</v>
      </c>
      <c r="V8" s="64"/>
      <c r="W8" s="64"/>
      <c r="X8" s="64">
        <f t="shared" ref="X8:X67" si="5">U8+V8-W8</f>
        <v>138760</v>
      </c>
      <c r="Y8" s="64"/>
      <c r="Z8" s="64"/>
      <c r="AA8" s="64">
        <f t="shared" ref="AA8:AA67" si="6">X8+Y8-Z8</f>
        <v>138760</v>
      </c>
      <c r="AB8" s="64"/>
      <c r="AC8" s="64"/>
      <c r="AD8" s="69">
        <f t="shared" ref="AD8:AD74" si="7">AA8+AB8-AC8</f>
        <v>138760</v>
      </c>
      <c r="AE8" s="63">
        <f>'0101'!D576</f>
        <v>103524.16</v>
      </c>
      <c r="AF8" s="68">
        <f>'0101'!D8</f>
        <v>9615</v>
      </c>
      <c r="AG8" s="68">
        <f>'0101'!D13</f>
        <v>0</v>
      </c>
      <c r="AH8" s="68">
        <f>'0101'!D82+'0101'!D86+'0101'!D89</f>
        <v>20492.669999999998</v>
      </c>
      <c r="AI8" s="63">
        <f>'0101'!D133</f>
        <v>11335</v>
      </c>
      <c r="AJ8" s="63">
        <f>'0101'!D174</f>
        <v>11275</v>
      </c>
      <c r="AK8" s="183">
        <f>'0101'!D220</f>
        <v>11136.33</v>
      </c>
      <c r="AL8" s="183">
        <f>'0101'!D307</f>
        <v>10135</v>
      </c>
      <c r="AM8" s="183">
        <f>'0101'!D342</f>
        <v>10135</v>
      </c>
      <c r="AN8" s="183">
        <f>'0101'!D400</f>
        <v>9770</v>
      </c>
      <c r="AO8" s="68">
        <f>'0101'!D456+'0101'!D503</f>
        <v>9630.16</v>
      </c>
      <c r="AP8" s="183">
        <f>'0101'!D135</f>
        <v>0</v>
      </c>
      <c r="AQ8" s="183">
        <f>'0101'!D123</f>
        <v>0</v>
      </c>
      <c r="AR8" s="136">
        <f t="shared" ref="AR8:AR88" si="8">AD8-AE8</f>
        <v>35235.839999999997</v>
      </c>
    </row>
    <row r="9" spans="1:45" ht="15" hidden="1" customHeight="1" x14ac:dyDescent="0.25">
      <c r="A9" s="27">
        <v>1</v>
      </c>
      <c r="B9" s="28" t="s">
        <v>11</v>
      </c>
      <c r="C9" s="28" t="s">
        <v>11</v>
      </c>
      <c r="D9" s="31">
        <v>51203</v>
      </c>
      <c r="E9" s="57" t="s">
        <v>148</v>
      </c>
      <c r="F9" s="58"/>
      <c r="G9" s="113"/>
      <c r="H9" s="113"/>
      <c r="I9" s="63">
        <f t="shared" si="0"/>
        <v>0</v>
      </c>
      <c r="J9" s="126"/>
      <c r="K9" s="126"/>
      <c r="L9" s="64">
        <f t="shared" si="1"/>
        <v>0</v>
      </c>
      <c r="M9" s="118"/>
      <c r="N9" s="118"/>
      <c r="O9" s="64">
        <f t="shared" si="2"/>
        <v>0</v>
      </c>
      <c r="P9" s="64"/>
      <c r="Q9" s="64"/>
      <c r="R9" s="64">
        <f t="shared" si="3"/>
        <v>0</v>
      </c>
      <c r="S9" s="64"/>
      <c r="T9" s="64"/>
      <c r="U9" s="64">
        <f t="shared" si="4"/>
        <v>0</v>
      </c>
      <c r="V9" s="64"/>
      <c r="W9" s="64"/>
      <c r="X9" s="64">
        <f t="shared" si="5"/>
        <v>0</v>
      </c>
      <c r="Y9" s="64"/>
      <c r="Z9" s="64"/>
      <c r="AA9" s="64">
        <f t="shared" si="6"/>
        <v>0</v>
      </c>
      <c r="AB9" s="64"/>
      <c r="AC9" s="64"/>
      <c r="AD9" s="69">
        <f t="shared" si="7"/>
        <v>0</v>
      </c>
      <c r="AE9" s="63"/>
      <c r="AF9" s="68"/>
      <c r="AG9" s="68"/>
      <c r="AH9" s="68"/>
      <c r="AI9" s="68"/>
      <c r="AJ9" s="68"/>
      <c r="AK9" s="183"/>
      <c r="AL9" s="183"/>
      <c r="AM9" s="183"/>
      <c r="AN9" s="183"/>
      <c r="AO9" s="68"/>
      <c r="AP9" s="183"/>
      <c r="AQ9" s="183"/>
      <c r="AR9" s="136">
        <f t="shared" si="8"/>
        <v>0</v>
      </c>
    </row>
    <row r="10" spans="1:45" ht="15" customHeight="1" x14ac:dyDescent="0.25">
      <c r="A10" s="27">
        <v>1</v>
      </c>
      <c r="B10" s="28" t="s">
        <v>11</v>
      </c>
      <c r="C10" s="28" t="s">
        <v>11</v>
      </c>
      <c r="D10" s="31">
        <v>51301</v>
      </c>
      <c r="E10" s="57" t="s">
        <v>49</v>
      </c>
      <c r="F10" s="58">
        <v>1250</v>
      </c>
      <c r="G10" s="113"/>
      <c r="H10" s="113"/>
      <c r="I10" s="63">
        <f t="shared" si="0"/>
        <v>1250</v>
      </c>
      <c r="J10" s="126"/>
      <c r="K10" s="126"/>
      <c r="L10" s="64">
        <f t="shared" si="1"/>
        <v>1250</v>
      </c>
      <c r="M10" s="118"/>
      <c r="N10" s="118"/>
      <c r="O10" s="64">
        <f t="shared" si="2"/>
        <v>1250</v>
      </c>
      <c r="P10" s="64"/>
      <c r="Q10" s="64"/>
      <c r="R10" s="64">
        <f t="shared" si="3"/>
        <v>1250</v>
      </c>
      <c r="S10" s="64"/>
      <c r="T10" s="64"/>
      <c r="U10" s="64">
        <f t="shared" si="4"/>
        <v>1250</v>
      </c>
      <c r="V10" s="64"/>
      <c r="W10" s="64"/>
      <c r="X10" s="64">
        <f t="shared" si="5"/>
        <v>1250</v>
      </c>
      <c r="Y10" s="64"/>
      <c r="Z10" s="64"/>
      <c r="AA10" s="64">
        <f>X10+Y10-Z10</f>
        <v>1250</v>
      </c>
      <c r="AB10" s="64"/>
      <c r="AC10" s="64"/>
      <c r="AD10" s="69">
        <f t="shared" si="7"/>
        <v>1250</v>
      </c>
      <c r="AE10" s="63">
        <f>'0101'!E576</f>
        <v>679.59000000000015</v>
      </c>
      <c r="AF10" s="68"/>
      <c r="AG10" s="68">
        <f>'0101'!E66</f>
        <v>50</v>
      </c>
      <c r="AH10" s="68">
        <f>'0101'!E84</f>
        <v>54.5</v>
      </c>
      <c r="AI10" s="68">
        <f>'0101'!E131</f>
        <v>89.05</v>
      </c>
      <c r="AJ10" s="68">
        <f>'0101'!E166</f>
        <v>58.13</v>
      </c>
      <c r="AK10" s="183">
        <f>'0101'!E217</f>
        <v>71.150000000000006</v>
      </c>
      <c r="AL10" s="183">
        <f>'0101'!E289</f>
        <v>86.1</v>
      </c>
      <c r="AM10" s="183">
        <f>'0101'!E339</f>
        <v>45.95</v>
      </c>
      <c r="AN10" s="183"/>
      <c r="AO10" s="68">
        <f>'0101'!E442+'0101'!E450</f>
        <v>137.53</v>
      </c>
      <c r="AP10" s="183">
        <f>'0101'!E132</f>
        <v>0</v>
      </c>
      <c r="AQ10" s="183">
        <f>'0101'!E122</f>
        <v>0</v>
      </c>
      <c r="AR10" s="136">
        <f>AD10-AE10</f>
        <v>570.40999999999985</v>
      </c>
    </row>
    <row r="11" spans="1:45" ht="15" customHeight="1" x14ac:dyDescent="0.25">
      <c r="A11" s="27">
        <v>1</v>
      </c>
      <c r="B11" s="28" t="s">
        <v>11</v>
      </c>
      <c r="C11" s="28" t="s">
        <v>11</v>
      </c>
      <c r="D11" s="32">
        <v>51401</v>
      </c>
      <c r="E11" s="33" t="s">
        <v>14</v>
      </c>
      <c r="F11" s="58">
        <v>5263.2</v>
      </c>
      <c r="G11" s="113"/>
      <c r="H11" s="113"/>
      <c r="I11" s="63">
        <f t="shared" si="0"/>
        <v>5263.2</v>
      </c>
      <c r="J11" s="126"/>
      <c r="K11" s="126"/>
      <c r="L11" s="64">
        <f t="shared" si="1"/>
        <v>5263.2</v>
      </c>
      <c r="M11" s="118"/>
      <c r="N11" s="118"/>
      <c r="O11" s="64">
        <f t="shared" si="2"/>
        <v>5263.2</v>
      </c>
      <c r="P11" s="69"/>
      <c r="Q11" s="64"/>
      <c r="R11" s="64">
        <f t="shared" si="3"/>
        <v>5263.2</v>
      </c>
      <c r="S11" s="64"/>
      <c r="T11" s="64"/>
      <c r="U11" s="64">
        <f t="shared" si="4"/>
        <v>5263.2</v>
      </c>
      <c r="V11" s="64"/>
      <c r="W11" s="64"/>
      <c r="X11" s="64">
        <f t="shared" si="5"/>
        <v>5263.2</v>
      </c>
      <c r="Y11" s="64"/>
      <c r="Z11" s="64"/>
      <c r="AA11" s="64">
        <f t="shared" si="6"/>
        <v>5263.2</v>
      </c>
      <c r="AB11" s="64"/>
      <c r="AC11" s="64"/>
      <c r="AD11" s="69">
        <f t="shared" si="7"/>
        <v>5263.2</v>
      </c>
      <c r="AE11" s="63">
        <f>'0101'!F576</f>
        <v>1465.46</v>
      </c>
      <c r="AF11" s="68"/>
      <c r="AG11" s="68">
        <f>'0101'!F60</f>
        <v>217.42</v>
      </c>
      <c r="AH11" s="68">
        <f>'0101'!F116</f>
        <v>204.64</v>
      </c>
      <c r="AI11" s="68">
        <f>'0101'!F48</f>
        <v>0</v>
      </c>
      <c r="AJ11" s="68">
        <f>'0101'!F208</f>
        <v>211.14</v>
      </c>
      <c r="AK11" s="68">
        <f>'0101'!F224</f>
        <v>208.52</v>
      </c>
      <c r="AL11" s="68">
        <f>'0101'!F89</f>
        <v>0</v>
      </c>
      <c r="AM11" s="68">
        <f>'0101'!F347</f>
        <v>209.62</v>
      </c>
      <c r="AN11" s="68">
        <f>'0101'!F401+'0101'!F405</f>
        <v>414.12</v>
      </c>
      <c r="AO11" s="68">
        <f>'0101'!F127</f>
        <v>0</v>
      </c>
      <c r="AP11" s="68">
        <f>'0101'!F129</f>
        <v>0</v>
      </c>
      <c r="AQ11" s="68"/>
      <c r="AR11" s="136">
        <f t="shared" si="8"/>
        <v>3797.74</v>
      </c>
    </row>
    <row r="12" spans="1:45" ht="15" customHeight="1" x14ac:dyDescent="0.25">
      <c r="A12" s="27">
        <v>1</v>
      </c>
      <c r="B12" s="28" t="s">
        <v>11</v>
      </c>
      <c r="C12" s="28" t="s">
        <v>11</v>
      </c>
      <c r="D12" s="32">
        <v>51402</v>
      </c>
      <c r="E12" s="33" t="s">
        <v>15</v>
      </c>
      <c r="F12" s="58">
        <v>9491.1</v>
      </c>
      <c r="G12" s="113">
        <f>271+2032.6</f>
        <v>2303.6</v>
      </c>
      <c r="H12" s="113"/>
      <c r="I12" s="63">
        <f t="shared" si="0"/>
        <v>11794.7</v>
      </c>
      <c r="J12" s="126"/>
      <c r="K12" s="126"/>
      <c r="L12" s="64">
        <f t="shared" si="1"/>
        <v>11794.7</v>
      </c>
      <c r="M12" s="118"/>
      <c r="N12" s="118"/>
      <c r="O12" s="64">
        <f t="shared" si="2"/>
        <v>11794.7</v>
      </c>
      <c r="P12" s="64"/>
      <c r="Q12" s="64"/>
      <c r="R12" s="64">
        <f t="shared" si="3"/>
        <v>11794.7</v>
      </c>
      <c r="S12" s="64"/>
      <c r="T12" s="64"/>
      <c r="U12" s="64">
        <f t="shared" si="4"/>
        <v>11794.7</v>
      </c>
      <c r="V12" s="64"/>
      <c r="W12" s="64"/>
      <c r="X12" s="64">
        <f t="shared" si="5"/>
        <v>11794.7</v>
      </c>
      <c r="Y12" s="64"/>
      <c r="Z12" s="64"/>
      <c r="AA12" s="64">
        <f t="shared" si="6"/>
        <v>11794.7</v>
      </c>
      <c r="AB12" s="64"/>
      <c r="AC12" s="64"/>
      <c r="AD12" s="69">
        <f t="shared" si="7"/>
        <v>11794.7</v>
      </c>
      <c r="AE12" s="63">
        <f>'0101'!G576</f>
        <v>4480.47</v>
      </c>
      <c r="AF12" s="68"/>
      <c r="AG12" s="68">
        <f>'0101'!G60</f>
        <v>579.28</v>
      </c>
      <c r="AH12" s="68">
        <f>'0101'!G116</f>
        <v>586.92999999999995</v>
      </c>
      <c r="AI12" s="68">
        <f>'0101'!G48</f>
        <v>0</v>
      </c>
      <c r="AJ12" s="68">
        <f>'0101'!G208</f>
        <v>694.45</v>
      </c>
      <c r="AK12" s="68">
        <f>'0101'!G224</f>
        <v>689.35</v>
      </c>
      <c r="AL12" s="68">
        <f>'0101'!G89</f>
        <v>0</v>
      </c>
      <c r="AM12" s="68">
        <f>'0101'!G347</f>
        <v>677.56</v>
      </c>
      <c r="AN12" s="68">
        <f>'0101'!G401+'0101'!G405</f>
        <v>1252.9000000000001</v>
      </c>
      <c r="AO12" s="68">
        <f>'0101'!G127</f>
        <v>0</v>
      </c>
      <c r="AP12" s="68">
        <f>'0101'!G129</f>
        <v>0</v>
      </c>
      <c r="AQ12" s="68"/>
      <c r="AR12" s="136">
        <f t="shared" si="8"/>
        <v>7314.2300000000005</v>
      </c>
    </row>
    <row r="13" spans="1:45" ht="15" customHeight="1" x14ac:dyDescent="0.25">
      <c r="A13" s="27">
        <v>1</v>
      </c>
      <c r="B13" s="28" t="s">
        <v>11</v>
      </c>
      <c r="C13" s="28" t="s">
        <v>11</v>
      </c>
      <c r="D13" s="32">
        <v>51501</v>
      </c>
      <c r="E13" s="33" t="s">
        <v>14</v>
      </c>
      <c r="F13" s="58">
        <v>4798.8</v>
      </c>
      <c r="G13" s="113"/>
      <c r="H13" s="113"/>
      <c r="I13" s="63">
        <f t="shared" si="0"/>
        <v>4798.8</v>
      </c>
      <c r="J13" s="126"/>
      <c r="K13" s="126"/>
      <c r="L13" s="64">
        <f t="shared" si="1"/>
        <v>4798.8</v>
      </c>
      <c r="M13" s="118"/>
      <c r="N13" s="118"/>
      <c r="O13" s="64">
        <f t="shared" si="2"/>
        <v>4798.8</v>
      </c>
      <c r="P13" s="69"/>
      <c r="Q13" s="64"/>
      <c r="R13" s="64">
        <f t="shared" si="3"/>
        <v>4798.8</v>
      </c>
      <c r="S13" s="64"/>
      <c r="T13" s="64"/>
      <c r="U13" s="64">
        <f t="shared" si="4"/>
        <v>4798.8</v>
      </c>
      <c r="V13" s="64"/>
      <c r="W13" s="64"/>
      <c r="X13" s="64">
        <f t="shared" si="5"/>
        <v>4798.8</v>
      </c>
      <c r="Y13" s="64"/>
      <c r="Z13" s="64"/>
      <c r="AA13" s="64">
        <f t="shared" si="6"/>
        <v>4798.8</v>
      </c>
      <c r="AB13" s="64"/>
      <c r="AC13" s="64"/>
      <c r="AD13" s="69">
        <f t="shared" si="7"/>
        <v>4798.8</v>
      </c>
      <c r="AE13" s="63">
        <f>'0101'!H576</f>
        <v>1356.27</v>
      </c>
      <c r="AF13" s="68"/>
      <c r="AG13" s="68">
        <f>'0101'!H59</f>
        <v>198.23</v>
      </c>
      <c r="AH13" s="68">
        <f>'0101'!H114</f>
        <v>186.58</v>
      </c>
      <c r="AI13" s="68">
        <f>'0101'!H126</f>
        <v>161.55000000000001</v>
      </c>
      <c r="AJ13" s="68">
        <f>'0101'!H200</f>
        <v>164.23</v>
      </c>
      <c r="AK13" s="68">
        <f>'0101'!H222</f>
        <v>161.83000000000001</v>
      </c>
      <c r="AL13" s="68">
        <f>'0101'!H87+'0101'!H88</f>
        <v>0</v>
      </c>
      <c r="AM13" s="68">
        <f>'0101'!H345</f>
        <v>162.84</v>
      </c>
      <c r="AN13" s="68">
        <f>'0101'!H394+'0101'!H406</f>
        <v>321.01</v>
      </c>
      <c r="AO13" s="68"/>
      <c r="AP13" s="68">
        <f>'0101'!H130+'0101'!H131</f>
        <v>0</v>
      </c>
      <c r="AQ13" s="68"/>
      <c r="AR13" s="136">
        <f t="shared" si="8"/>
        <v>3442.53</v>
      </c>
    </row>
    <row r="14" spans="1:45" ht="15" customHeight="1" x14ac:dyDescent="0.25">
      <c r="A14" s="27">
        <v>1</v>
      </c>
      <c r="B14" s="28" t="s">
        <v>11</v>
      </c>
      <c r="C14" s="28" t="s">
        <v>11</v>
      </c>
      <c r="D14" s="31">
        <v>51502</v>
      </c>
      <c r="E14" s="33" t="s">
        <v>15</v>
      </c>
      <c r="F14" s="58">
        <v>8653.65</v>
      </c>
      <c r="G14" s="113">
        <v>2100.25</v>
      </c>
      <c r="H14" s="113"/>
      <c r="I14" s="63">
        <f t="shared" si="0"/>
        <v>10753.9</v>
      </c>
      <c r="J14" s="126"/>
      <c r="K14" s="126"/>
      <c r="L14" s="64">
        <f t="shared" si="1"/>
        <v>10753.9</v>
      </c>
      <c r="M14" s="118"/>
      <c r="N14" s="118"/>
      <c r="O14" s="64">
        <f t="shared" si="2"/>
        <v>10753.9</v>
      </c>
      <c r="P14" s="64"/>
      <c r="Q14" s="64"/>
      <c r="R14" s="64">
        <f t="shared" si="3"/>
        <v>10753.9</v>
      </c>
      <c r="S14" s="64"/>
      <c r="T14" s="64"/>
      <c r="U14" s="64">
        <f t="shared" si="4"/>
        <v>10753.9</v>
      </c>
      <c r="V14" s="64"/>
      <c r="W14" s="64"/>
      <c r="X14" s="64">
        <f t="shared" si="5"/>
        <v>10753.9</v>
      </c>
      <c r="Y14" s="64"/>
      <c r="Z14" s="64"/>
      <c r="AA14" s="64">
        <f t="shared" si="6"/>
        <v>10753.9</v>
      </c>
      <c r="AB14" s="64"/>
      <c r="AC14" s="64"/>
      <c r="AD14" s="69">
        <f t="shared" si="7"/>
        <v>10753.9</v>
      </c>
      <c r="AE14" s="63">
        <f>'0101'!I576</f>
        <v>5423.33</v>
      </c>
      <c r="AF14" s="68"/>
      <c r="AG14" s="68">
        <f>'0101'!I58+'0101'!I59</f>
        <v>628.91999999999996</v>
      </c>
      <c r="AH14" s="68">
        <f>'0101'!I114+'0101'!I115</f>
        <v>635.89</v>
      </c>
      <c r="AI14" s="68">
        <f>'0101'!I126</f>
        <v>491.5</v>
      </c>
      <c r="AJ14" s="68">
        <f>'0101'!I199+'0101'!I200</f>
        <v>762.21</v>
      </c>
      <c r="AK14" s="68">
        <f>'0101'!I222+'0101'!I223</f>
        <v>757.56</v>
      </c>
      <c r="AL14" s="68">
        <f>'0101'!I87+'0101'!I88</f>
        <v>0</v>
      </c>
      <c r="AM14" s="68">
        <f>'0101'!I345+'0101'!I346</f>
        <v>746.81</v>
      </c>
      <c r="AN14" s="68">
        <f>'0101'!I394+'0101'!I395+'0101'!I406+'0101'!I407</f>
        <v>1400.44</v>
      </c>
      <c r="AO14" s="68"/>
      <c r="AP14" s="68">
        <f>'0101'!I130+'0101'!I131</f>
        <v>0</v>
      </c>
      <c r="AQ14" s="68"/>
      <c r="AR14" s="136">
        <f t="shared" si="8"/>
        <v>5330.57</v>
      </c>
    </row>
    <row r="15" spans="1:45" ht="15" customHeight="1" x14ac:dyDescent="0.25">
      <c r="A15" s="27">
        <v>1</v>
      </c>
      <c r="B15" s="28" t="s">
        <v>11</v>
      </c>
      <c r="C15" s="28" t="s">
        <v>11</v>
      </c>
      <c r="D15" s="31">
        <v>51601</v>
      </c>
      <c r="E15" s="30" t="s">
        <v>16</v>
      </c>
      <c r="F15" s="58">
        <v>7200</v>
      </c>
      <c r="G15" s="113">
        <v>1600</v>
      </c>
      <c r="H15" s="113"/>
      <c r="I15" s="63">
        <f t="shared" si="0"/>
        <v>8800</v>
      </c>
      <c r="J15" s="126"/>
      <c r="K15" s="126"/>
      <c r="L15" s="64">
        <f t="shared" si="1"/>
        <v>8800</v>
      </c>
      <c r="M15" s="118"/>
      <c r="N15" s="118"/>
      <c r="O15" s="64">
        <f t="shared" si="2"/>
        <v>8800</v>
      </c>
      <c r="P15" s="64"/>
      <c r="Q15" s="64"/>
      <c r="R15" s="64">
        <f t="shared" si="3"/>
        <v>8800</v>
      </c>
      <c r="S15" s="64"/>
      <c r="T15" s="64"/>
      <c r="U15" s="64">
        <f t="shared" si="4"/>
        <v>8800</v>
      </c>
      <c r="V15" s="64"/>
      <c r="W15" s="64"/>
      <c r="X15" s="64">
        <f t="shared" si="5"/>
        <v>8800</v>
      </c>
      <c r="Y15" s="64"/>
      <c r="Z15" s="64"/>
      <c r="AA15" s="64">
        <f t="shared" si="6"/>
        <v>8800</v>
      </c>
      <c r="AB15" s="64"/>
      <c r="AC15" s="64"/>
      <c r="AD15" s="69">
        <f t="shared" si="7"/>
        <v>8800</v>
      </c>
      <c r="AE15" s="63">
        <f>'0101'!J576</f>
        <v>7800</v>
      </c>
      <c r="AF15" s="68">
        <f>'0101'!J26</f>
        <v>600</v>
      </c>
      <c r="AG15" s="68">
        <f>'0101'!J30</f>
        <v>600</v>
      </c>
      <c r="AH15" s="68">
        <f>'0101'!J67</f>
        <v>600</v>
      </c>
      <c r="AI15" s="68">
        <f>'0101'!J117</f>
        <v>600</v>
      </c>
      <c r="AJ15" s="68">
        <f>'0101'!J158</f>
        <v>600</v>
      </c>
      <c r="AK15" s="68">
        <f>'0101'!J214</f>
        <v>600</v>
      </c>
      <c r="AL15" s="68">
        <f>'0101'!J70</f>
        <v>0</v>
      </c>
      <c r="AM15" s="68">
        <f>'0101'!J336</f>
        <v>600</v>
      </c>
      <c r="AN15" s="68">
        <f>'0101'!J396</f>
        <v>1000</v>
      </c>
      <c r="AO15" s="68">
        <f>'0101'!J420</f>
        <v>1000</v>
      </c>
      <c r="AP15" s="68">
        <f>'0101'!J128</f>
        <v>0</v>
      </c>
      <c r="AQ15" s="68"/>
      <c r="AR15" s="136">
        <f t="shared" si="8"/>
        <v>1000</v>
      </c>
    </row>
    <row r="16" spans="1:45" ht="15" customHeight="1" x14ac:dyDescent="0.25">
      <c r="A16" s="27">
        <v>1</v>
      </c>
      <c r="B16" s="28" t="s">
        <v>11</v>
      </c>
      <c r="C16" s="28" t="s">
        <v>11</v>
      </c>
      <c r="D16" s="31">
        <v>51701</v>
      </c>
      <c r="E16" s="30" t="s">
        <v>103</v>
      </c>
      <c r="F16" s="58">
        <v>50000</v>
      </c>
      <c r="G16" s="113"/>
      <c r="H16" s="113">
        <v>22071.54</v>
      </c>
      <c r="I16" s="63">
        <f t="shared" si="0"/>
        <v>27928.46</v>
      </c>
      <c r="J16" s="126"/>
      <c r="K16" s="126"/>
      <c r="L16" s="64">
        <f t="shared" si="1"/>
        <v>27928.46</v>
      </c>
      <c r="M16" s="118"/>
      <c r="N16" s="118"/>
      <c r="O16" s="64">
        <f t="shared" si="2"/>
        <v>27928.46</v>
      </c>
      <c r="P16" s="64"/>
      <c r="Q16" s="64"/>
      <c r="R16" s="64">
        <f t="shared" si="3"/>
        <v>27928.46</v>
      </c>
      <c r="S16" s="64"/>
      <c r="T16" s="64"/>
      <c r="U16" s="64">
        <f t="shared" si="4"/>
        <v>27928.46</v>
      </c>
      <c r="V16" s="64"/>
      <c r="W16" s="64"/>
      <c r="X16" s="64">
        <f t="shared" si="5"/>
        <v>27928.46</v>
      </c>
      <c r="Y16" s="64"/>
      <c r="Z16" s="64"/>
      <c r="AA16" s="64">
        <f t="shared" si="6"/>
        <v>27928.46</v>
      </c>
      <c r="AB16" s="64"/>
      <c r="AC16" s="64"/>
      <c r="AD16" s="69">
        <f t="shared" si="7"/>
        <v>27928.46</v>
      </c>
      <c r="AE16" s="63">
        <f>'0101'!K576</f>
        <v>8203.2199999999993</v>
      </c>
      <c r="AF16" s="68">
        <f>'0101'!K29</f>
        <v>3514.19</v>
      </c>
      <c r="AG16" s="68"/>
      <c r="AH16" s="68"/>
      <c r="AI16" s="68"/>
      <c r="AJ16" s="68"/>
      <c r="AK16" s="68">
        <f>'0101'!K63</f>
        <v>0</v>
      </c>
      <c r="AL16" s="68">
        <f>'0101'!K85</f>
        <v>0</v>
      </c>
      <c r="AM16" s="68">
        <f>'0101'!K93</f>
        <v>0</v>
      </c>
      <c r="AN16" s="68">
        <f>'0101'!K110</f>
        <v>0</v>
      </c>
      <c r="AO16" s="68">
        <f>'0101'!K122</f>
        <v>0</v>
      </c>
      <c r="AP16" s="68"/>
      <c r="AQ16" s="68"/>
      <c r="AR16" s="136">
        <f t="shared" si="8"/>
        <v>19725.239999999998</v>
      </c>
      <c r="AS16" s="135"/>
    </row>
    <row r="17" spans="1:44" ht="15" hidden="1" customHeight="1" x14ac:dyDescent="0.25">
      <c r="A17" s="27">
        <v>1</v>
      </c>
      <c r="B17" s="28" t="s">
        <v>11</v>
      </c>
      <c r="C17" s="28" t="s">
        <v>11</v>
      </c>
      <c r="D17" s="31">
        <v>51702</v>
      </c>
      <c r="E17" s="30" t="s">
        <v>104</v>
      </c>
      <c r="F17" s="58"/>
      <c r="G17" s="113"/>
      <c r="H17" s="113"/>
      <c r="I17" s="63">
        <f t="shared" si="0"/>
        <v>0</v>
      </c>
      <c r="J17" s="126"/>
      <c r="K17" s="126"/>
      <c r="L17" s="64">
        <f t="shared" si="1"/>
        <v>0</v>
      </c>
      <c r="M17" s="118"/>
      <c r="N17" s="118"/>
      <c r="O17" s="64">
        <f t="shared" si="2"/>
        <v>0</v>
      </c>
      <c r="P17" s="64"/>
      <c r="Q17" s="64"/>
      <c r="R17" s="64">
        <f t="shared" si="3"/>
        <v>0</v>
      </c>
      <c r="S17" s="64"/>
      <c r="T17" s="64"/>
      <c r="U17" s="64">
        <f t="shared" si="4"/>
        <v>0</v>
      </c>
      <c r="V17" s="64"/>
      <c r="W17" s="64"/>
      <c r="X17" s="64">
        <f t="shared" si="5"/>
        <v>0</v>
      </c>
      <c r="Y17" s="64"/>
      <c r="Z17" s="64"/>
      <c r="AA17" s="64">
        <f t="shared" si="6"/>
        <v>0</v>
      </c>
      <c r="AB17" s="64"/>
      <c r="AC17" s="64"/>
      <c r="AD17" s="69">
        <f t="shared" si="7"/>
        <v>0</v>
      </c>
      <c r="AE17" s="63">
        <f>'0101'!L576</f>
        <v>0</v>
      </c>
      <c r="AF17" s="68"/>
      <c r="AG17" s="68"/>
      <c r="AH17" s="68"/>
      <c r="AI17" s="68">
        <f>'0101'!L45</f>
        <v>0</v>
      </c>
      <c r="AJ17" s="68"/>
      <c r="AK17" s="68"/>
      <c r="AL17" s="68"/>
      <c r="AM17" s="68"/>
      <c r="AN17" s="68"/>
      <c r="AO17" s="68"/>
      <c r="AP17" s="68"/>
      <c r="AQ17" s="68"/>
      <c r="AR17" s="136">
        <f t="shared" si="8"/>
        <v>0</v>
      </c>
    </row>
    <row r="18" spans="1:44" ht="15" hidden="1" customHeight="1" x14ac:dyDescent="0.25">
      <c r="A18" s="27">
        <v>1</v>
      </c>
      <c r="B18" s="28" t="s">
        <v>11</v>
      </c>
      <c r="C18" s="28" t="s">
        <v>11</v>
      </c>
      <c r="D18" s="31">
        <v>51803</v>
      </c>
      <c r="E18" s="30" t="s">
        <v>108</v>
      </c>
      <c r="F18" s="58"/>
      <c r="G18" s="113"/>
      <c r="H18" s="113"/>
      <c r="I18" s="63">
        <f t="shared" si="0"/>
        <v>0</v>
      </c>
      <c r="J18" s="126"/>
      <c r="K18" s="126"/>
      <c r="L18" s="64">
        <f t="shared" si="1"/>
        <v>0</v>
      </c>
      <c r="M18" s="118"/>
      <c r="N18" s="118"/>
      <c r="O18" s="64">
        <f t="shared" si="2"/>
        <v>0</v>
      </c>
      <c r="P18" s="64"/>
      <c r="Q18" s="64"/>
      <c r="R18" s="64">
        <f t="shared" si="3"/>
        <v>0</v>
      </c>
      <c r="S18" s="64"/>
      <c r="T18" s="64"/>
      <c r="U18" s="64">
        <f t="shared" si="4"/>
        <v>0</v>
      </c>
      <c r="V18" s="64"/>
      <c r="W18" s="64"/>
      <c r="X18" s="64">
        <f t="shared" si="5"/>
        <v>0</v>
      </c>
      <c r="Y18" s="64"/>
      <c r="Z18" s="64"/>
      <c r="AA18" s="64">
        <f t="shared" si="6"/>
        <v>0</v>
      </c>
      <c r="AB18" s="64"/>
      <c r="AC18" s="64"/>
      <c r="AD18" s="69">
        <f t="shared" si="7"/>
        <v>0</v>
      </c>
      <c r="AE18" s="63">
        <f>'0101'!M576</f>
        <v>0</v>
      </c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136">
        <f t="shared" si="8"/>
        <v>0</v>
      </c>
    </row>
    <row r="19" spans="1:44" ht="15" customHeight="1" x14ac:dyDescent="0.25">
      <c r="A19" s="27">
        <v>1</v>
      </c>
      <c r="B19" s="28" t="s">
        <v>11</v>
      </c>
      <c r="C19" s="28" t="s">
        <v>11</v>
      </c>
      <c r="D19" s="34">
        <v>51901</v>
      </c>
      <c r="E19" s="35" t="s">
        <v>17</v>
      </c>
      <c r="F19" s="58">
        <v>4308</v>
      </c>
      <c r="G19" s="113"/>
      <c r="H19" s="113"/>
      <c r="I19" s="63">
        <f t="shared" si="0"/>
        <v>4308</v>
      </c>
      <c r="J19" s="126"/>
      <c r="K19" s="126"/>
      <c r="L19" s="64">
        <f t="shared" si="1"/>
        <v>4308</v>
      </c>
      <c r="M19" s="118"/>
      <c r="N19" s="118"/>
      <c r="O19" s="64">
        <f t="shared" si="2"/>
        <v>4308</v>
      </c>
      <c r="P19" s="64"/>
      <c r="Q19" s="64"/>
      <c r="R19" s="64">
        <f t="shared" si="3"/>
        <v>4308</v>
      </c>
      <c r="S19" s="64"/>
      <c r="T19" s="64"/>
      <c r="U19" s="64">
        <f t="shared" si="4"/>
        <v>4308</v>
      </c>
      <c r="V19" s="64"/>
      <c r="W19" s="130"/>
      <c r="X19" s="64">
        <f t="shared" si="5"/>
        <v>4308</v>
      </c>
      <c r="Y19" s="64"/>
      <c r="Z19" s="64"/>
      <c r="AA19" s="64">
        <f t="shared" si="6"/>
        <v>4308</v>
      </c>
      <c r="AB19" s="64"/>
      <c r="AC19" s="64"/>
      <c r="AD19" s="69">
        <f t="shared" si="7"/>
        <v>4308</v>
      </c>
      <c r="AE19" s="63">
        <f>'0101'!N576</f>
        <v>4065</v>
      </c>
      <c r="AF19" s="68">
        <f>'0101'!N6</f>
        <v>625</v>
      </c>
      <c r="AG19" s="68">
        <f>'0101'!N37</f>
        <v>1250</v>
      </c>
      <c r="AH19" s="68">
        <f>'0101'!N15+'0101'!N22+'0101'!N23+'0101'!N24</f>
        <v>0</v>
      </c>
      <c r="AI19" s="68">
        <f>'0101'!N156</f>
        <v>365</v>
      </c>
      <c r="AJ19" s="68">
        <f>'0101'!N205</f>
        <v>365</v>
      </c>
      <c r="AK19" s="68">
        <f>'0101'!N241</f>
        <v>365</v>
      </c>
      <c r="AL19" s="68">
        <f>'0101'!N313</f>
        <v>365</v>
      </c>
      <c r="AM19" s="68">
        <f>'0101'!N378</f>
        <v>365</v>
      </c>
      <c r="AN19" s="68">
        <f>'0101'!N418</f>
        <v>365</v>
      </c>
      <c r="AO19" s="68">
        <f>'0101'!N114+'0101'!N123</f>
        <v>0</v>
      </c>
      <c r="AP19" s="68"/>
      <c r="AQ19" s="68">
        <f>'0101'!N115+'0101'!N120</f>
        <v>0</v>
      </c>
      <c r="AR19" s="136">
        <f t="shared" si="8"/>
        <v>243</v>
      </c>
    </row>
    <row r="20" spans="1:44" ht="15" customHeight="1" x14ac:dyDescent="0.25">
      <c r="A20" s="27">
        <v>1</v>
      </c>
      <c r="B20" s="28" t="s">
        <v>11</v>
      </c>
      <c r="C20" s="28" t="s">
        <v>11</v>
      </c>
      <c r="D20" s="31">
        <v>51903</v>
      </c>
      <c r="E20" s="30" t="s">
        <v>166</v>
      </c>
      <c r="F20" s="58">
        <v>3400</v>
      </c>
      <c r="G20" s="113"/>
      <c r="H20" s="113"/>
      <c r="I20" s="63">
        <f t="shared" si="0"/>
        <v>3400</v>
      </c>
      <c r="J20" s="126"/>
      <c r="K20" s="126"/>
      <c r="L20" s="64">
        <f t="shared" si="1"/>
        <v>3400</v>
      </c>
      <c r="M20" s="118"/>
      <c r="N20" s="118"/>
      <c r="O20" s="64">
        <f t="shared" si="2"/>
        <v>3400</v>
      </c>
      <c r="P20" s="64"/>
      <c r="Q20" s="64"/>
      <c r="R20" s="64">
        <f t="shared" si="3"/>
        <v>3400</v>
      </c>
      <c r="S20" s="64"/>
      <c r="T20" s="64"/>
      <c r="U20" s="64">
        <f t="shared" si="4"/>
        <v>3400</v>
      </c>
      <c r="V20" s="64"/>
      <c r="W20" s="64"/>
      <c r="X20" s="64">
        <f t="shared" si="5"/>
        <v>3400</v>
      </c>
      <c r="Y20" s="64"/>
      <c r="Z20" s="64"/>
      <c r="AA20" s="64">
        <f t="shared" si="6"/>
        <v>3400</v>
      </c>
      <c r="AB20" s="64"/>
      <c r="AC20" s="64"/>
      <c r="AD20" s="69">
        <f t="shared" si="7"/>
        <v>3400</v>
      </c>
      <c r="AE20" s="63">
        <f>'0101'!O576</f>
        <v>2752.31</v>
      </c>
      <c r="AF20" s="68">
        <f>'0101'!O28</f>
        <v>1319.34</v>
      </c>
      <c r="AG20" s="68"/>
      <c r="AH20" s="68">
        <f>'0101'!O22</f>
        <v>0</v>
      </c>
      <c r="AI20" s="68"/>
      <c r="AJ20" s="68"/>
      <c r="AK20" s="68">
        <f>'0101'!O216</f>
        <v>1432.97</v>
      </c>
      <c r="AL20" s="68"/>
      <c r="AM20" s="68"/>
      <c r="AN20" s="68"/>
      <c r="AO20" s="68"/>
      <c r="AP20" s="68"/>
      <c r="AQ20" s="68"/>
      <c r="AR20" s="136">
        <f t="shared" si="8"/>
        <v>647.69000000000005</v>
      </c>
    </row>
    <row r="21" spans="1:44" ht="15" customHeight="1" x14ac:dyDescent="0.25">
      <c r="A21" s="27">
        <v>1</v>
      </c>
      <c r="B21" s="28" t="s">
        <v>11</v>
      </c>
      <c r="C21" s="28" t="s">
        <v>11</v>
      </c>
      <c r="D21" s="32">
        <v>54101</v>
      </c>
      <c r="E21" s="33" t="s">
        <v>19</v>
      </c>
      <c r="F21" s="58">
        <v>1500</v>
      </c>
      <c r="G21" s="239">
        <v>15000</v>
      </c>
      <c r="H21" s="113"/>
      <c r="I21" s="63">
        <f t="shared" si="0"/>
        <v>16500</v>
      </c>
      <c r="J21" s="126"/>
      <c r="K21" s="126"/>
      <c r="L21" s="64">
        <f t="shared" si="1"/>
        <v>16500</v>
      </c>
      <c r="M21" s="118"/>
      <c r="N21" s="118"/>
      <c r="O21" s="64">
        <f t="shared" si="2"/>
        <v>16500</v>
      </c>
      <c r="P21" s="64"/>
      <c r="Q21" s="64"/>
      <c r="R21" s="64">
        <f t="shared" si="3"/>
        <v>16500</v>
      </c>
      <c r="S21" s="64"/>
      <c r="T21" s="64"/>
      <c r="U21" s="64">
        <f t="shared" si="4"/>
        <v>16500</v>
      </c>
      <c r="V21" s="64"/>
      <c r="W21" s="64"/>
      <c r="X21" s="64">
        <f t="shared" si="5"/>
        <v>16500</v>
      </c>
      <c r="Y21" s="64"/>
      <c r="Z21" s="64"/>
      <c r="AA21" s="64">
        <f t="shared" si="6"/>
        <v>16500</v>
      </c>
      <c r="AB21" s="64"/>
      <c r="AC21" s="64"/>
      <c r="AD21" s="69">
        <f t="shared" si="7"/>
        <v>16500</v>
      </c>
      <c r="AE21" s="63">
        <f>'0101'!P576</f>
        <v>10650.4</v>
      </c>
      <c r="AF21" s="68"/>
      <c r="AG21" s="68">
        <f>'0101'!P56</f>
        <v>864</v>
      </c>
      <c r="AH21" s="68">
        <f>'0101'!P71</f>
        <v>622.25</v>
      </c>
      <c r="AI21" s="68"/>
      <c r="AJ21" s="68">
        <f>'0101'!P197</f>
        <v>7687.5</v>
      </c>
      <c r="AK21" s="68"/>
      <c r="AL21" s="68">
        <f>'0101'!P73+'0101'!P74</f>
        <v>0</v>
      </c>
      <c r="AM21" s="68"/>
      <c r="AN21" s="68">
        <f>'0101'!P104+'0101'!P108</f>
        <v>0</v>
      </c>
      <c r="AO21" s="68">
        <f>'0101'!P443+'0101'!P447+'0101'!P448+'0101'!P451+'0101'!P452+'0101'!P453+'0101'!P455+'0101'!P490+'0101'!P491+'0101'!P492+'0101'!P493</f>
        <v>874.5</v>
      </c>
      <c r="AP21" s="68"/>
      <c r="AQ21" s="68">
        <f>'0101'!P113+'0101'!P114+'0101'!P120</f>
        <v>0</v>
      </c>
      <c r="AR21" s="136">
        <f t="shared" si="8"/>
        <v>5849.6</v>
      </c>
    </row>
    <row r="22" spans="1:44" ht="15" customHeight="1" x14ac:dyDescent="0.25">
      <c r="A22" s="27">
        <v>1</v>
      </c>
      <c r="B22" s="28" t="s">
        <v>11</v>
      </c>
      <c r="C22" s="28" t="s">
        <v>11</v>
      </c>
      <c r="D22" s="32">
        <v>54103</v>
      </c>
      <c r="E22" s="33" t="s">
        <v>20</v>
      </c>
      <c r="F22" s="58">
        <v>25</v>
      </c>
      <c r="G22" s="113"/>
      <c r="H22" s="113"/>
      <c r="I22" s="63">
        <f t="shared" si="0"/>
        <v>25</v>
      </c>
      <c r="J22" s="126"/>
      <c r="K22" s="126"/>
      <c r="L22" s="64">
        <f t="shared" si="1"/>
        <v>25</v>
      </c>
      <c r="M22" s="118"/>
      <c r="N22" s="118"/>
      <c r="O22" s="64">
        <f t="shared" si="2"/>
        <v>25</v>
      </c>
      <c r="P22" s="64"/>
      <c r="Q22" s="64"/>
      <c r="R22" s="64">
        <f t="shared" si="3"/>
        <v>25</v>
      </c>
      <c r="S22" s="64"/>
      <c r="T22" s="64"/>
      <c r="U22" s="64">
        <f t="shared" si="4"/>
        <v>25</v>
      </c>
      <c r="V22" s="64"/>
      <c r="W22" s="64"/>
      <c r="X22" s="64">
        <f t="shared" si="5"/>
        <v>25</v>
      </c>
      <c r="Y22" s="64"/>
      <c r="Z22" s="64"/>
      <c r="AA22" s="64">
        <f t="shared" si="6"/>
        <v>25</v>
      </c>
      <c r="AB22" s="64"/>
      <c r="AC22" s="64"/>
      <c r="AD22" s="69">
        <f t="shared" si="7"/>
        <v>25</v>
      </c>
      <c r="AE22" s="63">
        <f>'0101'!Q576</f>
        <v>0</v>
      </c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136">
        <f t="shared" si="8"/>
        <v>25</v>
      </c>
    </row>
    <row r="23" spans="1:44" ht="15" customHeight="1" x14ac:dyDescent="0.25">
      <c r="A23" s="27">
        <v>1</v>
      </c>
      <c r="B23" s="28" t="s">
        <v>11</v>
      </c>
      <c r="C23" s="28" t="s">
        <v>11</v>
      </c>
      <c r="D23" s="32">
        <v>54104</v>
      </c>
      <c r="E23" s="33" t="s">
        <v>21</v>
      </c>
      <c r="F23" s="58">
        <v>10000</v>
      </c>
      <c r="G23" s="113"/>
      <c r="H23" s="113"/>
      <c r="I23" s="63">
        <f t="shared" si="0"/>
        <v>10000</v>
      </c>
      <c r="J23" s="126"/>
      <c r="K23" s="126"/>
      <c r="L23" s="64">
        <f t="shared" si="1"/>
        <v>10000</v>
      </c>
      <c r="M23" s="118"/>
      <c r="N23" s="118"/>
      <c r="O23" s="64">
        <f t="shared" si="2"/>
        <v>10000</v>
      </c>
      <c r="P23" s="64"/>
      <c r="Q23" s="64"/>
      <c r="R23" s="64">
        <f t="shared" si="3"/>
        <v>10000</v>
      </c>
      <c r="S23" s="64"/>
      <c r="T23" s="64"/>
      <c r="U23" s="64">
        <f t="shared" si="4"/>
        <v>10000</v>
      </c>
      <c r="V23" s="64"/>
      <c r="W23" s="64"/>
      <c r="X23" s="64">
        <f t="shared" si="5"/>
        <v>10000</v>
      </c>
      <c r="Y23" s="64"/>
      <c r="Z23" s="64"/>
      <c r="AA23" s="64">
        <f t="shared" si="6"/>
        <v>10000</v>
      </c>
      <c r="AB23" s="64"/>
      <c r="AC23" s="64"/>
      <c r="AD23" s="69">
        <f t="shared" si="7"/>
        <v>10000</v>
      </c>
      <c r="AE23" s="63">
        <f>'0101'!R576</f>
        <v>276</v>
      </c>
      <c r="AF23" s="68"/>
      <c r="AG23" s="68"/>
      <c r="AH23" s="68"/>
      <c r="AI23" s="68"/>
      <c r="AJ23" s="68">
        <f>'0101'!R161</f>
        <v>276</v>
      </c>
      <c r="AK23" s="68"/>
      <c r="AL23" s="68"/>
      <c r="AM23" s="68"/>
      <c r="AN23" s="68"/>
      <c r="AO23" s="68"/>
      <c r="AP23" s="68"/>
      <c r="AQ23" s="68"/>
      <c r="AR23" s="136">
        <f t="shared" si="8"/>
        <v>9724</v>
      </c>
    </row>
    <row r="24" spans="1:44" ht="15" customHeight="1" x14ac:dyDescent="0.25">
      <c r="A24" s="27">
        <v>1</v>
      </c>
      <c r="B24" s="28" t="s">
        <v>11</v>
      </c>
      <c r="C24" s="28" t="s">
        <v>11</v>
      </c>
      <c r="D24" s="32">
        <v>54105</v>
      </c>
      <c r="E24" s="33" t="s">
        <v>72</v>
      </c>
      <c r="F24" s="58">
        <v>3000</v>
      </c>
      <c r="G24" s="113"/>
      <c r="H24" s="113"/>
      <c r="I24" s="63">
        <f t="shared" si="0"/>
        <v>3000</v>
      </c>
      <c r="J24" s="126"/>
      <c r="K24" s="126"/>
      <c r="L24" s="64">
        <f t="shared" si="1"/>
        <v>3000</v>
      </c>
      <c r="M24" s="118"/>
      <c r="N24" s="118"/>
      <c r="O24" s="64">
        <f t="shared" si="2"/>
        <v>3000</v>
      </c>
      <c r="P24" s="64"/>
      <c r="Q24" s="64"/>
      <c r="R24" s="64">
        <f t="shared" si="3"/>
        <v>3000</v>
      </c>
      <c r="S24" s="64"/>
      <c r="T24" s="64"/>
      <c r="U24" s="64">
        <f t="shared" si="4"/>
        <v>3000</v>
      </c>
      <c r="V24" s="64"/>
      <c r="W24" s="64"/>
      <c r="X24" s="64">
        <f t="shared" si="5"/>
        <v>3000</v>
      </c>
      <c r="Y24" s="64"/>
      <c r="Z24" s="64"/>
      <c r="AA24" s="64">
        <f t="shared" si="6"/>
        <v>3000</v>
      </c>
      <c r="AB24" s="64"/>
      <c r="AC24" s="64"/>
      <c r="AD24" s="69">
        <f t="shared" si="7"/>
        <v>3000</v>
      </c>
      <c r="AE24" s="63">
        <f>'0101'!S576</f>
        <v>1301.25</v>
      </c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136">
        <f t="shared" si="8"/>
        <v>1698.75</v>
      </c>
    </row>
    <row r="25" spans="1:44" ht="15" customHeight="1" x14ac:dyDescent="0.25">
      <c r="A25" s="27">
        <v>1</v>
      </c>
      <c r="B25" s="28" t="s">
        <v>11</v>
      </c>
      <c r="C25" s="28" t="s">
        <v>11</v>
      </c>
      <c r="D25" s="32">
        <v>54106</v>
      </c>
      <c r="E25" s="33" t="s">
        <v>22</v>
      </c>
      <c r="F25" s="58">
        <v>500</v>
      </c>
      <c r="G25" s="113"/>
      <c r="H25" s="113"/>
      <c r="I25" s="63">
        <f t="shared" si="0"/>
        <v>500</v>
      </c>
      <c r="J25" s="126"/>
      <c r="K25" s="126"/>
      <c r="L25" s="64">
        <f t="shared" si="1"/>
        <v>500</v>
      </c>
      <c r="M25" s="118"/>
      <c r="N25" s="118"/>
      <c r="O25" s="64">
        <f t="shared" si="2"/>
        <v>500</v>
      </c>
      <c r="P25" s="64"/>
      <c r="Q25" s="64"/>
      <c r="R25" s="64">
        <f t="shared" si="3"/>
        <v>500</v>
      </c>
      <c r="S25" s="64"/>
      <c r="T25" s="64"/>
      <c r="U25" s="64">
        <f t="shared" si="4"/>
        <v>500</v>
      </c>
      <c r="V25" s="64"/>
      <c r="W25" s="64"/>
      <c r="X25" s="64">
        <f t="shared" si="5"/>
        <v>500</v>
      </c>
      <c r="Y25" s="64"/>
      <c r="Z25" s="64"/>
      <c r="AA25" s="64">
        <f t="shared" si="6"/>
        <v>500</v>
      </c>
      <c r="AB25" s="64"/>
      <c r="AC25" s="64"/>
      <c r="AD25" s="69">
        <f t="shared" si="7"/>
        <v>500</v>
      </c>
      <c r="AE25" s="63">
        <f>'0101'!T576</f>
        <v>0</v>
      </c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136">
        <f t="shared" si="8"/>
        <v>500</v>
      </c>
    </row>
    <row r="26" spans="1:44" ht="15" customHeight="1" x14ac:dyDescent="0.25">
      <c r="A26" s="27">
        <v>1</v>
      </c>
      <c r="B26" s="28" t="s">
        <v>11</v>
      </c>
      <c r="C26" s="28" t="s">
        <v>11</v>
      </c>
      <c r="D26" s="32">
        <v>54107</v>
      </c>
      <c r="E26" s="33" t="s">
        <v>23</v>
      </c>
      <c r="F26" s="238">
        <f>10000</f>
        <v>10000</v>
      </c>
      <c r="G26" s="113"/>
      <c r="H26" s="113"/>
      <c r="I26" s="63">
        <f t="shared" si="0"/>
        <v>10000</v>
      </c>
      <c r="J26" s="126"/>
      <c r="K26" s="126"/>
      <c r="L26" s="64">
        <f t="shared" si="1"/>
        <v>10000</v>
      </c>
      <c r="M26" s="118"/>
      <c r="N26" s="118"/>
      <c r="O26" s="64">
        <f t="shared" si="2"/>
        <v>10000</v>
      </c>
      <c r="P26" s="64"/>
      <c r="Q26" s="64"/>
      <c r="R26" s="64">
        <f t="shared" si="3"/>
        <v>10000</v>
      </c>
      <c r="S26" s="64"/>
      <c r="T26" s="64"/>
      <c r="U26" s="64">
        <f t="shared" si="4"/>
        <v>10000</v>
      </c>
      <c r="V26" s="64"/>
      <c r="W26" s="64"/>
      <c r="X26" s="64">
        <f t="shared" si="5"/>
        <v>10000</v>
      </c>
      <c r="Y26" s="64"/>
      <c r="Z26" s="64"/>
      <c r="AA26" s="64">
        <f t="shared" si="6"/>
        <v>10000</v>
      </c>
      <c r="AB26" s="64"/>
      <c r="AC26" s="64"/>
      <c r="AD26" s="69">
        <f t="shared" si="7"/>
        <v>10000</v>
      </c>
      <c r="AE26" s="63">
        <f>'0101'!U576</f>
        <v>20</v>
      </c>
      <c r="AF26" s="68"/>
      <c r="AG26" s="68">
        <f>'0101'!U56</f>
        <v>20</v>
      </c>
      <c r="AH26" s="68"/>
      <c r="AI26" s="68"/>
      <c r="AJ26" s="68"/>
      <c r="AK26" s="68"/>
      <c r="AL26" s="68"/>
      <c r="AM26" s="68"/>
      <c r="AN26" s="68"/>
      <c r="AO26" s="68"/>
      <c r="AP26" s="68"/>
      <c r="AQ26" s="68">
        <f>'0101'!U120</f>
        <v>0</v>
      </c>
      <c r="AR26" s="136">
        <f t="shared" si="8"/>
        <v>9980</v>
      </c>
    </row>
    <row r="27" spans="1:44" ht="15" customHeight="1" x14ac:dyDescent="0.25">
      <c r="A27" s="27">
        <v>1</v>
      </c>
      <c r="B27" s="28" t="s">
        <v>11</v>
      </c>
      <c r="C27" s="28" t="s">
        <v>11</v>
      </c>
      <c r="D27" s="32">
        <v>54108</v>
      </c>
      <c r="E27" s="33" t="s">
        <v>24</v>
      </c>
      <c r="F27" s="58">
        <v>500</v>
      </c>
      <c r="G27" s="113"/>
      <c r="H27" s="113"/>
      <c r="I27" s="63">
        <f t="shared" si="0"/>
        <v>500</v>
      </c>
      <c r="J27" s="126"/>
      <c r="K27" s="126"/>
      <c r="L27" s="64">
        <f t="shared" si="1"/>
        <v>500</v>
      </c>
      <c r="M27" s="118"/>
      <c r="N27" s="118"/>
      <c r="O27" s="64">
        <f t="shared" si="2"/>
        <v>500</v>
      </c>
      <c r="P27" s="64"/>
      <c r="Q27" s="64"/>
      <c r="R27" s="64">
        <f t="shared" si="3"/>
        <v>500</v>
      </c>
      <c r="S27" s="64"/>
      <c r="T27" s="64"/>
      <c r="U27" s="64">
        <f t="shared" si="4"/>
        <v>500</v>
      </c>
      <c r="V27" s="64"/>
      <c r="W27" s="64"/>
      <c r="X27" s="64">
        <f t="shared" si="5"/>
        <v>500</v>
      </c>
      <c r="Y27" s="64"/>
      <c r="Z27" s="64"/>
      <c r="AA27" s="64">
        <f t="shared" si="6"/>
        <v>500</v>
      </c>
      <c r="AB27" s="64"/>
      <c r="AC27" s="64"/>
      <c r="AD27" s="69">
        <f t="shared" si="7"/>
        <v>500</v>
      </c>
      <c r="AE27" s="63">
        <f>'0101'!V576</f>
        <v>476.13</v>
      </c>
      <c r="AF27" s="68"/>
      <c r="AG27" s="68">
        <f>'0101'!V17</f>
        <v>0</v>
      </c>
      <c r="AH27" s="68"/>
      <c r="AI27" s="68"/>
      <c r="AJ27" s="68"/>
      <c r="AK27" s="68"/>
      <c r="AL27" s="68">
        <f>'0101'!V73</f>
        <v>0</v>
      </c>
      <c r="AM27" s="68"/>
      <c r="AN27" s="68"/>
      <c r="AO27" s="68"/>
      <c r="AP27" s="68"/>
      <c r="AQ27" s="68"/>
      <c r="AR27" s="136">
        <f t="shared" si="8"/>
        <v>23.870000000000005</v>
      </c>
    </row>
    <row r="28" spans="1:44" ht="15" customHeight="1" x14ac:dyDescent="0.25">
      <c r="A28" s="27">
        <v>1</v>
      </c>
      <c r="B28" s="28" t="s">
        <v>11</v>
      </c>
      <c r="C28" s="28" t="s">
        <v>11</v>
      </c>
      <c r="D28" s="32">
        <v>54111</v>
      </c>
      <c r="E28" s="33" t="s">
        <v>117</v>
      </c>
      <c r="F28" s="58">
        <v>500</v>
      </c>
      <c r="G28" s="113"/>
      <c r="H28" s="113"/>
      <c r="I28" s="63">
        <f t="shared" si="0"/>
        <v>500</v>
      </c>
      <c r="J28" s="126"/>
      <c r="K28" s="126"/>
      <c r="L28" s="64">
        <f t="shared" si="1"/>
        <v>500</v>
      </c>
      <c r="M28" s="118"/>
      <c r="N28" s="118"/>
      <c r="O28" s="64">
        <f t="shared" si="2"/>
        <v>500</v>
      </c>
      <c r="P28" s="64"/>
      <c r="Q28" s="64"/>
      <c r="R28" s="64">
        <f t="shared" si="3"/>
        <v>500</v>
      </c>
      <c r="S28" s="64"/>
      <c r="T28" s="64"/>
      <c r="U28" s="64">
        <f t="shared" si="4"/>
        <v>500</v>
      </c>
      <c r="V28" s="64"/>
      <c r="W28" s="64"/>
      <c r="X28" s="64">
        <f t="shared" si="5"/>
        <v>500</v>
      </c>
      <c r="Y28" s="64"/>
      <c r="Z28" s="64"/>
      <c r="AA28" s="64">
        <f t="shared" si="6"/>
        <v>500</v>
      </c>
      <c r="AB28" s="64"/>
      <c r="AC28" s="64"/>
      <c r="AD28" s="69">
        <f t="shared" si="7"/>
        <v>500</v>
      </c>
      <c r="AE28" s="63"/>
      <c r="AF28" s="68"/>
      <c r="AG28" s="68"/>
      <c r="AH28" s="68">
        <f>'0101'!W71</f>
        <v>68</v>
      </c>
      <c r="AI28" s="68"/>
      <c r="AJ28" s="68"/>
      <c r="AK28" s="68"/>
      <c r="AL28" s="68"/>
      <c r="AM28" s="68"/>
      <c r="AN28" s="68"/>
      <c r="AO28" s="68"/>
      <c r="AP28" s="68"/>
      <c r="AQ28" s="68"/>
      <c r="AR28" s="136">
        <f t="shared" si="8"/>
        <v>500</v>
      </c>
    </row>
    <row r="29" spans="1:44" ht="15" customHeight="1" x14ac:dyDescent="0.25">
      <c r="A29" s="27">
        <v>1</v>
      </c>
      <c r="B29" s="28" t="s">
        <v>11</v>
      </c>
      <c r="C29" s="28" t="s">
        <v>11</v>
      </c>
      <c r="D29" s="32">
        <v>54112</v>
      </c>
      <c r="E29" s="33" t="s">
        <v>179</v>
      </c>
      <c r="F29" s="58">
        <v>100</v>
      </c>
      <c r="G29" s="113"/>
      <c r="H29" s="113"/>
      <c r="I29" s="63">
        <f t="shared" si="0"/>
        <v>100</v>
      </c>
      <c r="J29" s="126"/>
      <c r="K29" s="126"/>
      <c r="L29" s="64">
        <f t="shared" si="1"/>
        <v>100</v>
      </c>
      <c r="M29" s="118"/>
      <c r="N29" s="118"/>
      <c r="O29" s="64">
        <f t="shared" si="2"/>
        <v>100</v>
      </c>
      <c r="P29" s="64"/>
      <c r="Q29" s="64"/>
      <c r="R29" s="64">
        <f t="shared" si="3"/>
        <v>100</v>
      </c>
      <c r="S29" s="64"/>
      <c r="T29" s="64"/>
      <c r="U29" s="64">
        <f t="shared" si="4"/>
        <v>100</v>
      </c>
      <c r="V29" s="64"/>
      <c r="W29" s="64"/>
      <c r="X29" s="64">
        <f t="shared" si="5"/>
        <v>100</v>
      </c>
      <c r="Y29" s="64"/>
      <c r="Z29" s="64"/>
      <c r="AA29" s="64">
        <f t="shared" si="6"/>
        <v>100</v>
      </c>
      <c r="AB29" s="64"/>
      <c r="AC29" s="64"/>
      <c r="AD29" s="69">
        <f t="shared" si="7"/>
        <v>100</v>
      </c>
      <c r="AE29" s="63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136">
        <f t="shared" si="8"/>
        <v>100</v>
      </c>
    </row>
    <row r="30" spans="1:44" ht="15" customHeight="1" x14ac:dyDescent="0.25">
      <c r="A30" s="27">
        <v>1</v>
      </c>
      <c r="B30" s="28" t="s">
        <v>11</v>
      </c>
      <c r="C30" s="28" t="s">
        <v>11</v>
      </c>
      <c r="D30" s="32">
        <v>54114</v>
      </c>
      <c r="E30" s="33" t="s">
        <v>25</v>
      </c>
      <c r="F30" s="58">
        <v>1000</v>
      </c>
      <c r="G30" s="113"/>
      <c r="H30" s="113"/>
      <c r="I30" s="63">
        <f t="shared" si="0"/>
        <v>1000</v>
      </c>
      <c r="J30" s="126"/>
      <c r="K30" s="126"/>
      <c r="L30" s="64">
        <f t="shared" si="1"/>
        <v>1000</v>
      </c>
      <c r="M30" s="118"/>
      <c r="N30" s="118"/>
      <c r="O30" s="64">
        <f t="shared" si="2"/>
        <v>1000</v>
      </c>
      <c r="P30" s="64"/>
      <c r="Q30" s="64"/>
      <c r="R30" s="64">
        <f t="shared" si="3"/>
        <v>1000</v>
      </c>
      <c r="S30" s="64"/>
      <c r="T30" s="64"/>
      <c r="U30" s="64">
        <f t="shared" si="4"/>
        <v>1000</v>
      </c>
      <c r="V30" s="64"/>
      <c r="W30" s="64"/>
      <c r="X30" s="64">
        <f t="shared" si="5"/>
        <v>1000</v>
      </c>
      <c r="Y30" s="64"/>
      <c r="Z30" s="64"/>
      <c r="AA30" s="64">
        <f t="shared" si="6"/>
        <v>1000</v>
      </c>
      <c r="AB30" s="64"/>
      <c r="AC30" s="64"/>
      <c r="AD30" s="69">
        <f t="shared" si="7"/>
        <v>1000</v>
      </c>
      <c r="AE30" s="63">
        <f>'0101'!X576</f>
        <v>34</v>
      </c>
      <c r="AF30" s="68"/>
      <c r="AG30" s="68">
        <f>'0101'!X56</f>
        <v>34</v>
      </c>
      <c r="AH30" s="68"/>
      <c r="AI30" s="68"/>
      <c r="AJ30" s="68"/>
      <c r="AK30" s="68"/>
      <c r="AL30" s="68">
        <f>'0101'!X73</f>
        <v>0</v>
      </c>
      <c r="AM30" s="68"/>
      <c r="AN30" s="68"/>
      <c r="AO30" s="68"/>
      <c r="AP30" s="68"/>
      <c r="AQ30" s="68">
        <f>'0101'!X120+'0101'!X124</f>
        <v>0</v>
      </c>
      <c r="AR30" s="136">
        <f t="shared" si="8"/>
        <v>966</v>
      </c>
    </row>
    <row r="31" spans="1:44" ht="15" customHeight="1" x14ac:dyDescent="0.25">
      <c r="A31" s="27">
        <v>1</v>
      </c>
      <c r="B31" s="28" t="s">
        <v>11</v>
      </c>
      <c r="C31" s="28" t="s">
        <v>11</v>
      </c>
      <c r="D31" s="32">
        <v>54115</v>
      </c>
      <c r="E31" s="33" t="s">
        <v>26</v>
      </c>
      <c r="F31" s="58">
        <v>500</v>
      </c>
      <c r="G31" s="113"/>
      <c r="H31" s="113"/>
      <c r="I31" s="63">
        <f t="shared" si="0"/>
        <v>500</v>
      </c>
      <c r="J31" s="126"/>
      <c r="K31" s="126"/>
      <c r="L31" s="64">
        <f t="shared" si="1"/>
        <v>500</v>
      </c>
      <c r="M31" s="118"/>
      <c r="N31" s="118"/>
      <c r="O31" s="64">
        <f t="shared" si="2"/>
        <v>500</v>
      </c>
      <c r="P31" s="64"/>
      <c r="Q31" s="64"/>
      <c r="R31" s="64">
        <f t="shared" si="3"/>
        <v>500</v>
      </c>
      <c r="S31" s="64"/>
      <c r="T31" s="64"/>
      <c r="U31" s="64">
        <f t="shared" si="4"/>
        <v>500</v>
      </c>
      <c r="V31" s="64"/>
      <c r="W31" s="64"/>
      <c r="X31" s="64">
        <f t="shared" si="5"/>
        <v>500</v>
      </c>
      <c r="Y31" s="64"/>
      <c r="Z31" s="64"/>
      <c r="AA31" s="64">
        <f t="shared" si="6"/>
        <v>500</v>
      </c>
      <c r="AB31" s="64"/>
      <c r="AC31" s="64"/>
      <c r="AD31" s="69">
        <f t="shared" si="7"/>
        <v>500</v>
      </c>
      <c r="AE31" s="63">
        <f>'0101'!Y576</f>
        <v>0</v>
      </c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136">
        <f t="shared" si="8"/>
        <v>500</v>
      </c>
    </row>
    <row r="32" spans="1:44" ht="15" customHeight="1" x14ac:dyDescent="0.25">
      <c r="A32" s="27">
        <v>1</v>
      </c>
      <c r="B32" s="28" t="s">
        <v>11</v>
      </c>
      <c r="C32" s="28" t="s">
        <v>11</v>
      </c>
      <c r="D32" s="32">
        <v>54118</v>
      </c>
      <c r="E32" s="33" t="s">
        <v>27</v>
      </c>
      <c r="F32" s="58">
        <v>1000</v>
      </c>
      <c r="G32" s="113"/>
      <c r="H32" s="113"/>
      <c r="I32" s="63">
        <f t="shared" si="0"/>
        <v>1000</v>
      </c>
      <c r="J32" s="126"/>
      <c r="K32" s="126"/>
      <c r="L32" s="64">
        <f t="shared" si="1"/>
        <v>1000</v>
      </c>
      <c r="M32" s="118"/>
      <c r="N32" s="118"/>
      <c r="O32" s="64">
        <f t="shared" si="2"/>
        <v>1000</v>
      </c>
      <c r="P32" s="64"/>
      <c r="Q32" s="64"/>
      <c r="R32" s="64">
        <f t="shared" si="3"/>
        <v>1000</v>
      </c>
      <c r="S32" s="64"/>
      <c r="T32" s="64"/>
      <c r="U32" s="64">
        <f t="shared" si="4"/>
        <v>1000</v>
      </c>
      <c r="V32" s="64"/>
      <c r="W32" s="64"/>
      <c r="X32" s="64">
        <f t="shared" si="5"/>
        <v>1000</v>
      </c>
      <c r="Y32" s="64"/>
      <c r="Z32" s="64"/>
      <c r="AA32" s="64">
        <f t="shared" si="6"/>
        <v>1000</v>
      </c>
      <c r="AB32" s="64"/>
      <c r="AC32" s="64"/>
      <c r="AD32" s="69">
        <f t="shared" si="7"/>
        <v>1000</v>
      </c>
      <c r="AE32" s="63">
        <f>'0101'!Z576</f>
        <v>70.3</v>
      </c>
      <c r="AF32" s="68"/>
      <c r="AG32" s="68"/>
      <c r="AH32" s="68">
        <f>'0101'!Z71</f>
        <v>70.3</v>
      </c>
      <c r="AI32" s="68"/>
      <c r="AJ32" s="68"/>
      <c r="AK32" s="68"/>
      <c r="AL32" s="68">
        <f>'0101'!Z73</f>
        <v>0</v>
      </c>
      <c r="AM32" s="68"/>
      <c r="AN32" s="68"/>
      <c r="AO32" s="68">
        <f>'0101'!Z120+'0101'!Z124</f>
        <v>0</v>
      </c>
      <c r="AP32" s="68"/>
      <c r="AQ32" s="68">
        <f>'0101'!Z120</f>
        <v>0</v>
      </c>
      <c r="AR32" s="136">
        <f t="shared" si="8"/>
        <v>929.7</v>
      </c>
    </row>
    <row r="33" spans="1:46" ht="15" customHeight="1" x14ac:dyDescent="0.25">
      <c r="A33" s="27">
        <v>1</v>
      </c>
      <c r="B33" s="28" t="s">
        <v>11</v>
      </c>
      <c r="C33" s="28" t="s">
        <v>11</v>
      </c>
      <c r="D33" s="32">
        <v>54119</v>
      </c>
      <c r="E33" s="33" t="s">
        <v>28</v>
      </c>
      <c r="F33" s="58">
        <v>200</v>
      </c>
      <c r="G33" s="113"/>
      <c r="H33" s="113"/>
      <c r="I33" s="63">
        <f t="shared" si="0"/>
        <v>200</v>
      </c>
      <c r="J33" s="126"/>
      <c r="K33" s="126"/>
      <c r="L33" s="64">
        <f t="shared" si="1"/>
        <v>200</v>
      </c>
      <c r="M33" s="119"/>
      <c r="N33" s="119"/>
      <c r="O33" s="64">
        <f t="shared" si="2"/>
        <v>200</v>
      </c>
      <c r="P33" s="63"/>
      <c r="Q33" s="63"/>
      <c r="R33" s="64">
        <f t="shared" si="3"/>
        <v>200</v>
      </c>
      <c r="S33" s="63"/>
      <c r="T33" s="63"/>
      <c r="U33" s="64">
        <f t="shared" si="4"/>
        <v>200</v>
      </c>
      <c r="V33" s="63"/>
      <c r="W33" s="63"/>
      <c r="X33" s="64">
        <f t="shared" si="5"/>
        <v>200</v>
      </c>
      <c r="Y33" s="63"/>
      <c r="Z33" s="63"/>
      <c r="AA33" s="64">
        <f t="shared" si="6"/>
        <v>200</v>
      </c>
      <c r="AB33" s="63"/>
      <c r="AC33" s="63"/>
      <c r="AD33" s="69">
        <f t="shared" si="7"/>
        <v>200</v>
      </c>
      <c r="AE33" s="63">
        <f>'0101'!AA576</f>
        <v>80.349999999999994</v>
      </c>
      <c r="AF33" s="68"/>
      <c r="AG33" s="68"/>
      <c r="AH33" s="68">
        <f>'0101'!AA71</f>
        <v>80.349999999999994</v>
      </c>
      <c r="AI33" s="68">
        <f>'0101'!AA36</f>
        <v>0</v>
      </c>
      <c r="AJ33" s="68"/>
      <c r="AK33" s="68"/>
      <c r="AL33" s="68"/>
      <c r="AM33" s="68"/>
      <c r="AN33" s="68"/>
      <c r="AO33" s="68">
        <f>'0101'!AA124</f>
        <v>0</v>
      </c>
      <c r="AP33" s="68"/>
      <c r="AQ33" s="68"/>
      <c r="AR33" s="136">
        <f t="shared" si="8"/>
        <v>119.65</v>
      </c>
    </row>
    <row r="34" spans="1:46" ht="15" customHeight="1" x14ac:dyDescent="0.25">
      <c r="A34" s="27">
        <v>1</v>
      </c>
      <c r="B34" s="28" t="s">
        <v>11</v>
      </c>
      <c r="C34" s="28" t="s">
        <v>11</v>
      </c>
      <c r="D34" s="32">
        <v>54199</v>
      </c>
      <c r="E34" s="33" t="s">
        <v>29</v>
      </c>
      <c r="F34" s="238">
        <f>16000-7000</f>
        <v>9000</v>
      </c>
      <c r="G34" s="113"/>
      <c r="H34" s="113"/>
      <c r="I34" s="63">
        <f t="shared" si="0"/>
        <v>9000</v>
      </c>
      <c r="J34" s="126"/>
      <c r="K34" s="126">
        <v>38.25</v>
      </c>
      <c r="L34" s="64">
        <f t="shared" si="1"/>
        <v>8961.75</v>
      </c>
      <c r="M34" s="119"/>
      <c r="N34" s="119"/>
      <c r="O34" s="64">
        <f t="shared" si="2"/>
        <v>8961.75</v>
      </c>
      <c r="P34" s="63"/>
      <c r="Q34" s="121"/>
      <c r="R34" s="64">
        <f t="shared" si="3"/>
        <v>8961.75</v>
      </c>
      <c r="S34" s="63"/>
      <c r="T34" s="121"/>
      <c r="U34" s="64">
        <f t="shared" si="4"/>
        <v>8961.75</v>
      </c>
      <c r="V34" s="63"/>
      <c r="W34" s="121"/>
      <c r="X34" s="64">
        <f t="shared" si="5"/>
        <v>8961.75</v>
      </c>
      <c r="Y34" s="63"/>
      <c r="Z34" s="64"/>
      <c r="AA34" s="64">
        <f t="shared" si="6"/>
        <v>8961.75</v>
      </c>
      <c r="AB34" s="63"/>
      <c r="AC34" s="121"/>
      <c r="AD34" s="69">
        <f t="shared" si="7"/>
        <v>8961.75</v>
      </c>
      <c r="AE34" s="63">
        <f>'0101'!AB576</f>
        <v>101.45</v>
      </c>
      <c r="AF34" s="68"/>
      <c r="AG34" s="68">
        <f>'0101'!AB56</f>
        <v>62.45</v>
      </c>
      <c r="AH34" s="68">
        <f>'0101'!AB71</f>
        <v>39</v>
      </c>
      <c r="AI34" s="68"/>
      <c r="AJ34" s="68"/>
      <c r="AK34" s="68">
        <f>'0101'!AB58</f>
        <v>0</v>
      </c>
      <c r="AL34" s="68">
        <f>'0101'!AB73</f>
        <v>0</v>
      </c>
      <c r="AM34" s="68"/>
      <c r="AN34" s="68"/>
      <c r="AO34" s="68">
        <f>'0101'!AB124</f>
        <v>0</v>
      </c>
      <c r="AP34" s="68"/>
      <c r="AQ34" s="68">
        <f>'0101'!AB120</f>
        <v>0</v>
      </c>
      <c r="AR34" s="136">
        <f t="shared" si="8"/>
        <v>8860.2999999999993</v>
      </c>
      <c r="AS34" s="47"/>
    </row>
    <row r="35" spans="1:46" ht="15" customHeight="1" x14ac:dyDescent="0.25">
      <c r="A35" s="27">
        <v>1</v>
      </c>
      <c r="B35" s="28" t="s">
        <v>11</v>
      </c>
      <c r="C35" s="28" t="s">
        <v>11</v>
      </c>
      <c r="D35" s="36">
        <v>54201</v>
      </c>
      <c r="E35" s="37" t="s">
        <v>30</v>
      </c>
      <c r="F35" s="58">
        <v>74000</v>
      </c>
      <c r="G35" s="113"/>
      <c r="H35" s="113"/>
      <c r="I35" s="63">
        <f t="shared" si="0"/>
        <v>74000</v>
      </c>
      <c r="J35" s="126"/>
      <c r="K35" s="126"/>
      <c r="L35" s="64">
        <f t="shared" si="1"/>
        <v>74000</v>
      </c>
      <c r="M35" s="119"/>
      <c r="N35" s="119"/>
      <c r="O35" s="64">
        <f t="shared" si="2"/>
        <v>74000</v>
      </c>
      <c r="P35" s="63"/>
      <c r="Q35" s="63"/>
      <c r="R35" s="64">
        <f t="shared" si="3"/>
        <v>74000</v>
      </c>
      <c r="S35" s="63"/>
      <c r="T35" s="63"/>
      <c r="U35" s="64">
        <f t="shared" si="4"/>
        <v>74000</v>
      </c>
      <c r="V35" s="63"/>
      <c r="W35" s="63"/>
      <c r="X35" s="64">
        <f t="shared" si="5"/>
        <v>74000</v>
      </c>
      <c r="Y35" s="63"/>
      <c r="Z35" s="63"/>
      <c r="AA35" s="64">
        <f t="shared" si="6"/>
        <v>74000</v>
      </c>
      <c r="AB35" s="63"/>
      <c r="AC35" s="63"/>
      <c r="AD35" s="69">
        <f t="shared" si="7"/>
        <v>74000</v>
      </c>
      <c r="AE35" s="63">
        <f>'0101'!AC576</f>
        <v>65624.850000000006</v>
      </c>
      <c r="AF35" s="68">
        <f>'0101'!AC25</f>
        <v>3848.89</v>
      </c>
      <c r="AG35" s="68">
        <f>'0101'!AC31+'0101'!AC32+'0101'!AC33+'0101'!AC39</f>
        <v>5017.25</v>
      </c>
      <c r="AH35" s="68">
        <f>'0101'!AC74+'0101'!AC75+'0101'!AC76+'0101'!AC88+'0101'!AC108+'0101'!AC109</f>
        <v>7389.2800000000007</v>
      </c>
      <c r="AI35" s="68">
        <f>'0101'!AC119+'0101'!AC120+'0101'!AC121+'0101'!AC122+'0101'!AC152+'0101'!AC153+'0101'!AC154+'0101'!AC155</f>
        <v>10223.43</v>
      </c>
      <c r="AJ35" s="68">
        <f>'0101'!AC195+'0101'!AC196+'0101'!AC202</f>
        <v>4930.8900000000003</v>
      </c>
      <c r="AK35" s="68">
        <f>'0101'!AC232+'0101'!AC233+'0101'!AC234+'0101'!AC235+'0101'!AC236+'0101'!AC239+'0101'!AC252</f>
        <v>5571.39</v>
      </c>
      <c r="AL35" s="68">
        <f>'0101'!AC291+'0101'!AC297+'0101'!AC304+'0101'!AC305+'0101'!AC310</f>
        <v>4984.6799999999994</v>
      </c>
      <c r="AM35" s="68">
        <f>'0101'!AC337+'0101'!AC343+'0101'!AC366+'0101'!AC367+'0101'!AC368+'0101'!AC381</f>
        <v>5671.4299999999994</v>
      </c>
      <c r="AN35" s="68">
        <f>'0101'!AC397+'0101'!AC398+'0101'!AC411+'0101'!AC413+'0101'!AC414</f>
        <v>5659.8</v>
      </c>
      <c r="AO35" s="68">
        <f>'0101'!AC441+'0101'!AC449+'0101'!AC458+'0101'!AC484+'0101'!AC486+'0101'!AC487</f>
        <v>5404.4400000000005</v>
      </c>
      <c r="AP35" s="68"/>
      <c r="AQ35" s="68"/>
      <c r="AR35" s="136">
        <f t="shared" si="8"/>
        <v>8375.1499999999942</v>
      </c>
    </row>
    <row r="36" spans="1:46" ht="15" customHeight="1" x14ac:dyDescent="0.25">
      <c r="A36" s="27">
        <v>1</v>
      </c>
      <c r="B36" s="28" t="s">
        <v>11</v>
      </c>
      <c r="C36" s="28" t="s">
        <v>11</v>
      </c>
      <c r="D36" s="36">
        <v>54202</v>
      </c>
      <c r="E36" s="37" t="s">
        <v>31</v>
      </c>
      <c r="F36" s="58">
        <v>35000</v>
      </c>
      <c r="G36" s="113"/>
      <c r="H36" s="113"/>
      <c r="I36" s="63">
        <f t="shared" si="0"/>
        <v>35000</v>
      </c>
      <c r="J36" s="126"/>
      <c r="K36" s="126"/>
      <c r="L36" s="64">
        <f t="shared" si="1"/>
        <v>35000</v>
      </c>
      <c r="M36" s="119"/>
      <c r="N36" s="119"/>
      <c r="O36" s="64">
        <f t="shared" si="2"/>
        <v>35000</v>
      </c>
      <c r="P36" s="63"/>
      <c r="Q36" s="63"/>
      <c r="R36" s="64">
        <f t="shared" si="3"/>
        <v>35000</v>
      </c>
      <c r="S36" s="63"/>
      <c r="T36" s="63"/>
      <c r="U36" s="64">
        <f t="shared" si="4"/>
        <v>35000</v>
      </c>
      <c r="V36" s="63"/>
      <c r="W36" s="63"/>
      <c r="X36" s="64">
        <f t="shared" si="5"/>
        <v>35000</v>
      </c>
      <c r="Y36" s="63"/>
      <c r="Z36" s="63"/>
      <c r="AA36" s="64">
        <f t="shared" si="6"/>
        <v>35000</v>
      </c>
      <c r="AB36" s="63"/>
      <c r="AC36" s="63"/>
      <c r="AD36" s="69">
        <f t="shared" si="7"/>
        <v>35000</v>
      </c>
      <c r="AE36" s="63">
        <f>'0101'!AD576</f>
        <v>19133.062000000024</v>
      </c>
      <c r="AF36" s="68">
        <f>'0101'!AD9+'0101'!AD10+'0101'!AD11+'0101'!AD12+'0101'!AD13+'0101'!AD14+'0101'!AD15+'0101'!AD16+'0101'!AD17+'0101'!AD18+'0101'!AD19+'0101'!AD20+'0101'!AD21+'0101'!AD22+'0101'!AD23+'0101'!AD24</f>
        <v>1614.0599999999995</v>
      </c>
      <c r="AG36" s="68">
        <f>'0101'!AD34+'0101'!AD40+'0101'!AD41+'0101'!AD42+'0101'!AD43+'0101'!AD44+'0101'!AD45+'0101'!AD46+'0101'!AD47+'0101'!AD48+'0101'!AD49+'0101'!AD50+'0101'!AD51+'0101'!AD52+'0101'!AD53+'0101'!AD54+'0101'!AD55+'0101'!AD63</f>
        <v>1655.5999999999997</v>
      </c>
      <c r="AH36" s="68">
        <f>'0101'!AD72+'0101'!AD73+'0101'!AD90+'0101'!AD91+'0101'!AD92+'0101'!AD93+'0101'!AD94+'0101'!AD95+'0101'!AD96+'0101'!AD97+'0101'!AD98+'0101'!AD99+'0101'!AD100+'0101'!AD101+'0101'!AD102+'0101'!AD103+'0101'!AD104+'0101'!AD106+'0101'!AD105+'0101'!AD107</f>
        <v>1653.2899999999995</v>
      </c>
      <c r="AI36" s="68">
        <f>'0101'!AD134+'0101'!AD135+'0101'!AD136+'0101'!AD137+'0101'!AD138+'0101'!AD139+'0101'!AD140+'0101'!AD141+'0101'!AD142+'0101'!AD143+'0101'!AD144+'0101'!AD145+'0101'!AD146+'0101'!AD147+'0101'!AD148+'0101'!AD149</f>
        <v>1940.3400000000001</v>
      </c>
      <c r="AJ36" s="68">
        <f>'0101'!AD160+'0101'!AD164+'0101'!AD165+'0101'!AD176+'0101'!AD177+'0101'!AD178+'0101'!AD179+'0101'!AD180+'0101'!AD181+'0101'!AD182+'0101'!AD183+'0101'!AD184+'0101'!AD185+'0101'!AD186+'0101'!AD187+'0101'!AD188+'0101'!AD189+'0101'!AD190+'0101'!AD191+'0101'!AD192+'0101'!AD193</f>
        <v>2023.2919999999999</v>
      </c>
      <c r="AK36" s="68">
        <f>'0101'!AD230+'0101'!AD231+'0101'!AD255+'0101'!AD260+'0101'!AD261+'0101'!AD262+'0101'!AD263+'0101'!AD264+'0101'!AD265+'0101'!AD266+'0101'!AD267+'0101'!AD268+'0101'!AD269+'0101'!AD270+'0101'!AD271+'0101'!AD272+'0101'!AD273+'0101'!AD274+'0101'!AD275</f>
        <v>1896.73</v>
      </c>
      <c r="AL36" s="68">
        <f>'0101'!AD292+'0101'!AD293+'0101'!AD300+'0101'!AD301+'0101'!AD314+'0101'!AD315+'0101'!AD316+'0101'!AD317+'0101'!AD318+'0101'!AD319+'0101'!AD320+'0101'!AD321+'0101'!AD322+'0101'!AD323+'0101'!AD324+'0101'!AD325+'0101'!AD326+'0101'!AD327+'0101'!AD328+'0101'!AD329</f>
        <v>1979.1200000000001</v>
      </c>
      <c r="AM36" s="68">
        <f>'0101'!AD349+'0101'!AD350+'0101'!AD351+'0101'!AD352+'0101'!AD353+'0101'!AD354+'0101'!AD355+'0101'!AD356+'0101'!AD357+'0101'!AD358+'0101'!AD359+'0101'!AD360+'0101'!AD361+'0101'!AD362+'0101'!AD363+'0101'!AD364+'0101'!AD365+'0101'!AD379+'0101'!AD380</f>
        <v>1986.1000000000001</v>
      </c>
      <c r="AN36" s="68">
        <f>'0101'!AD403+'0101'!AD404+'0101'!AD409+'0101'!AD410</f>
        <v>25.369999999999997</v>
      </c>
      <c r="AO36" s="68">
        <f>'0101'!AD425+'0101'!AD426+'0101'!AD427+'0101'!AD428+'0101'!AD429+'0101'!AD430+'0101'!AD431+'0101'!AD432+'0101'!AD433+'0101'!AD434+'0101'!AD435+'0101'!AD436+'0101'!AD437+'0101'!AD438+'0101'!AD439+'0101'!AD440+'0101'!AD459+'0101'!AD460+'0101'!AD461+'0101'!AD462+'0101'!AD463+'0101'!AD464+'0101'!AD465+'0101'!AD466+'0101'!AD467+'0101'!AD468+'0101'!AD469+'0101'!AD470+'0101'!AD471+'0101'!AD472+'0101'!AD473+'0101'!AD474+'0101'!AD475+'0101'!AD476+'0101'!AD477+'0101'!AD478+'0101'!AD485</f>
        <v>4019.62</v>
      </c>
      <c r="AP36" s="68"/>
      <c r="AQ36" s="68"/>
      <c r="AR36" s="136">
        <f t="shared" si="8"/>
        <v>15866.937999999976</v>
      </c>
    </row>
    <row r="37" spans="1:46" ht="15" customHeight="1" x14ac:dyDescent="0.25">
      <c r="A37" s="27">
        <v>1</v>
      </c>
      <c r="B37" s="28" t="s">
        <v>11</v>
      </c>
      <c r="C37" s="28" t="s">
        <v>11</v>
      </c>
      <c r="D37" s="36">
        <v>54203</v>
      </c>
      <c r="E37" s="37" t="s">
        <v>32</v>
      </c>
      <c r="F37" s="58">
        <v>45000</v>
      </c>
      <c r="G37" s="113"/>
      <c r="H37" s="113"/>
      <c r="I37" s="63">
        <f t="shared" si="0"/>
        <v>45000</v>
      </c>
      <c r="J37" s="126"/>
      <c r="K37" s="126"/>
      <c r="L37" s="64">
        <f t="shared" si="1"/>
        <v>45000</v>
      </c>
      <c r="M37" s="119"/>
      <c r="N37" s="119"/>
      <c r="O37" s="64">
        <f t="shared" si="2"/>
        <v>45000</v>
      </c>
      <c r="P37" s="63"/>
      <c r="Q37" s="63"/>
      <c r="R37" s="64">
        <f t="shared" si="3"/>
        <v>45000</v>
      </c>
      <c r="S37" s="63"/>
      <c r="T37" s="63"/>
      <c r="U37" s="64">
        <f t="shared" si="4"/>
        <v>45000</v>
      </c>
      <c r="V37" s="63"/>
      <c r="W37" s="63"/>
      <c r="X37" s="64">
        <f t="shared" si="5"/>
        <v>45000</v>
      </c>
      <c r="Y37" s="63"/>
      <c r="Z37" s="63"/>
      <c r="AA37" s="64">
        <f t="shared" si="6"/>
        <v>45000</v>
      </c>
      <c r="AB37" s="63"/>
      <c r="AC37" s="63"/>
      <c r="AD37" s="69">
        <f t="shared" si="7"/>
        <v>45000</v>
      </c>
      <c r="AE37" s="63">
        <f>'0101'!AE576</f>
        <v>27265.046399999988</v>
      </c>
      <c r="AF37" s="68"/>
      <c r="AG37" s="68">
        <f>'0101'!AE57</f>
        <v>6</v>
      </c>
      <c r="AH37" s="68">
        <f>'0101'!AE70+'0101'!AE77+'0101'!AE78+'0101'!AE79+'0101'!AE80</f>
        <v>2761.19</v>
      </c>
      <c r="AI37" s="68">
        <f>'0101'!AE127+'0101'!AE128+'0101'!AE129+'0101'!AE130+'0101'!AE150</f>
        <v>2764.1499999999996</v>
      </c>
      <c r="AJ37" s="68">
        <f>'0101'!AE163+'0101'!AE168+'0101'!AE169+'0101'!AE170+'0101'!AE171+'0101'!AE206</f>
        <v>3665.92</v>
      </c>
      <c r="AK37" s="68">
        <f>'0101'!AE209+'0101'!AE210+'0101'!AE211+'0101'!AE212+'0101'!AE221+'0101'!AE246+'0101'!AE247+'0101'!AE248+'0101'!AE249</f>
        <v>4580.07</v>
      </c>
      <c r="AL37" s="68">
        <f>'0101'!AE286+'0101'!AE330+'0101'!AE331+'0101'!AE332+'0101'!AE333</f>
        <v>2761.96</v>
      </c>
      <c r="AM37" s="68">
        <f>'0101'!AE335+'0101'!AE372+'0101'!AE373+'0101'!AE374+'0101'!AE375</f>
        <v>2575.4499999999998</v>
      </c>
      <c r="AN37" s="68">
        <f>'0101'!AE408</f>
        <v>915.3</v>
      </c>
      <c r="AO37" s="68">
        <f>'0101'!AE500+'0101'!AE499+'0101'!AE498+'0101'!AE497+'0101'!AE496+'0101'!AE443+'0101'!AE424+'0101'!AE423+'0101'!AE422+'0101'!AE421</f>
        <v>4190.7411000000002</v>
      </c>
      <c r="AP37" s="68"/>
      <c r="AQ37" s="68"/>
      <c r="AR37" s="136">
        <f t="shared" si="8"/>
        <v>17734.953600000012</v>
      </c>
    </row>
    <row r="38" spans="1:46" ht="15" customHeight="1" x14ac:dyDescent="0.25">
      <c r="A38" s="27">
        <v>1</v>
      </c>
      <c r="B38" s="28" t="s">
        <v>11</v>
      </c>
      <c r="C38" s="28" t="s">
        <v>11</v>
      </c>
      <c r="D38" s="32">
        <v>54301</v>
      </c>
      <c r="E38" s="33" t="s">
        <v>33</v>
      </c>
      <c r="F38" s="58">
        <v>15000</v>
      </c>
      <c r="G38" s="113"/>
      <c r="H38" s="113"/>
      <c r="I38" s="63">
        <f t="shared" si="0"/>
        <v>15000</v>
      </c>
      <c r="J38" s="126"/>
      <c r="K38" s="126"/>
      <c r="L38" s="64">
        <f t="shared" si="1"/>
        <v>15000</v>
      </c>
      <c r="M38" s="119"/>
      <c r="N38" s="119"/>
      <c r="O38" s="64">
        <f t="shared" si="2"/>
        <v>15000</v>
      </c>
      <c r="P38" s="63"/>
      <c r="Q38" s="63"/>
      <c r="R38" s="64">
        <f t="shared" si="3"/>
        <v>15000</v>
      </c>
      <c r="S38" s="63"/>
      <c r="T38" s="63"/>
      <c r="U38" s="64">
        <f t="shared" si="4"/>
        <v>15000</v>
      </c>
      <c r="V38" s="63"/>
      <c r="W38" s="63"/>
      <c r="X38" s="64">
        <f t="shared" si="5"/>
        <v>15000</v>
      </c>
      <c r="Y38" s="63"/>
      <c r="Z38" s="63"/>
      <c r="AA38" s="64">
        <f t="shared" si="6"/>
        <v>15000</v>
      </c>
      <c r="AB38" s="63"/>
      <c r="AC38" s="63"/>
      <c r="AD38" s="69">
        <f t="shared" si="7"/>
        <v>15000</v>
      </c>
      <c r="AE38" s="63">
        <f>'0101'!AF576</f>
        <v>3009.24</v>
      </c>
      <c r="AF38" s="68"/>
      <c r="AG38" s="68"/>
      <c r="AH38" s="68"/>
      <c r="AI38" s="68"/>
      <c r="AJ38" s="68"/>
      <c r="AK38" s="68">
        <f>'0101'!AF213+'0101'!AF215</f>
        <v>1078</v>
      </c>
      <c r="AL38" s="68"/>
      <c r="AM38" s="68"/>
      <c r="AN38" s="68">
        <f>'0101'!AF419</f>
        <v>946</v>
      </c>
      <c r="AO38" s="68">
        <f>'0101'!AF446</f>
        <v>946</v>
      </c>
      <c r="AP38" s="68"/>
      <c r="AQ38" s="68"/>
      <c r="AR38" s="136">
        <f t="shared" si="8"/>
        <v>11990.76</v>
      </c>
    </row>
    <row r="39" spans="1:46" ht="15" hidden="1" customHeight="1" x14ac:dyDescent="0.25">
      <c r="A39" s="27">
        <v>1</v>
      </c>
      <c r="B39" s="28" t="s">
        <v>11</v>
      </c>
      <c r="C39" s="28" t="s">
        <v>11</v>
      </c>
      <c r="D39" s="32">
        <v>54304</v>
      </c>
      <c r="E39" s="33" t="s">
        <v>34</v>
      </c>
      <c r="F39" s="58"/>
      <c r="G39" s="113"/>
      <c r="H39" s="113"/>
      <c r="I39" s="63">
        <f t="shared" si="0"/>
        <v>0</v>
      </c>
      <c r="J39" s="126"/>
      <c r="K39" s="126"/>
      <c r="L39" s="64">
        <f t="shared" si="1"/>
        <v>0</v>
      </c>
      <c r="M39" s="119"/>
      <c r="N39" s="119"/>
      <c r="O39" s="64">
        <f t="shared" si="2"/>
        <v>0</v>
      </c>
      <c r="P39" s="63"/>
      <c r="Q39" s="63"/>
      <c r="R39" s="64">
        <f t="shared" si="3"/>
        <v>0</v>
      </c>
      <c r="S39" s="63"/>
      <c r="T39" s="63"/>
      <c r="U39" s="64">
        <f t="shared" si="4"/>
        <v>0</v>
      </c>
      <c r="V39" s="63"/>
      <c r="W39" s="63"/>
      <c r="X39" s="64">
        <f t="shared" si="5"/>
        <v>0</v>
      </c>
      <c r="Y39" s="63"/>
      <c r="Z39" s="63"/>
      <c r="AA39" s="64">
        <f t="shared" si="6"/>
        <v>0</v>
      </c>
      <c r="AB39" s="63"/>
      <c r="AC39" s="63"/>
      <c r="AD39" s="69">
        <f t="shared" si="7"/>
        <v>0</v>
      </c>
      <c r="AE39" s="63">
        <f>'0101'!AG576</f>
        <v>0</v>
      </c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>
        <f>'0101'!AG120</f>
        <v>0</v>
      </c>
      <c r="AR39" s="136">
        <f t="shared" si="8"/>
        <v>0</v>
      </c>
      <c r="AT39">
        <v>100</v>
      </c>
    </row>
    <row r="40" spans="1:46" ht="15" customHeight="1" x14ac:dyDescent="0.25">
      <c r="A40" s="27">
        <v>1</v>
      </c>
      <c r="B40" s="28" t="s">
        <v>11</v>
      </c>
      <c r="C40" s="28" t="s">
        <v>11</v>
      </c>
      <c r="D40" s="32">
        <v>54305</v>
      </c>
      <c r="E40" s="33" t="s">
        <v>35</v>
      </c>
      <c r="F40" s="58">
        <v>1500</v>
      </c>
      <c r="G40" s="113"/>
      <c r="H40" s="113"/>
      <c r="I40" s="63">
        <f t="shared" si="0"/>
        <v>1500</v>
      </c>
      <c r="J40" s="126"/>
      <c r="K40" s="126"/>
      <c r="L40" s="64">
        <f t="shared" si="1"/>
        <v>1500</v>
      </c>
      <c r="M40" s="119"/>
      <c r="N40" s="119"/>
      <c r="O40" s="64">
        <f t="shared" si="2"/>
        <v>1500</v>
      </c>
      <c r="P40" s="63"/>
      <c r="Q40" s="63"/>
      <c r="R40" s="64">
        <f t="shared" si="3"/>
        <v>1500</v>
      </c>
      <c r="S40" s="63"/>
      <c r="T40" s="63"/>
      <c r="U40" s="64">
        <f t="shared" si="4"/>
        <v>1500</v>
      </c>
      <c r="V40" s="63"/>
      <c r="W40" s="63"/>
      <c r="X40" s="64">
        <f t="shared" si="5"/>
        <v>1500</v>
      </c>
      <c r="Y40" s="63"/>
      <c r="Z40" s="63"/>
      <c r="AA40" s="64">
        <f t="shared" si="6"/>
        <v>1500</v>
      </c>
      <c r="AB40" s="63"/>
      <c r="AC40" s="63"/>
      <c r="AD40" s="69">
        <f t="shared" si="7"/>
        <v>1500</v>
      </c>
      <c r="AE40" s="63">
        <f>'0101'!AH576</f>
        <v>0</v>
      </c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>
        <f>'0101'!AH120</f>
        <v>0</v>
      </c>
      <c r="AR40" s="136">
        <f t="shared" si="8"/>
        <v>1500</v>
      </c>
    </row>
    <row r="41" spans="1:46" ht="15" customHeight="1" x14ac:dyDescent="0.25">
      <c r="A41" s="27">
        <v>1</v>
      </c>
      <c r="B41" s="28" t="s">
        <v>11</v>
      </c>
      <c r="C41" s="28" t="s">
        <v>11</v>
      </c>
      <c r="D41" s="32">
        <v>54313</v>
      </c>
      <c r="E41" s="33" t="s">
        <v>36</v>
      </c>
      <c r="F41" s="58">
        <v>3000</v>
      </c>
      <c r="G41" s="113"/>
      <c r="H41" s="113"/>
      <c r="I41" s="63">
        <f t="shared" si="0"/>
        <v>3000</v>
      </c>
      <c r="J41" s="126"/>
      <c r="K41" s="126"/>
      <c r="L41" s="64">
        <f t="shared" si="1"/>
        <v>3000</v>
      </c>
      <c r="M41" s="119"/>
      <c r="N41" s="119"/>
      <c r="O41" s="64">
        <f t="shared" si="2"/>
        <v>3000</v>
      </c>
      <c r="P41" s="63"/>
      <c r="Q41" s="63"/>
      <c r="R41" s="64">
        <f t="shared" si="3"/>
        <v>3000</v>
      </c>
      <c r="S41" s="63"/>
      <c r="T41" s="63"/>
      <c r="U41" s="64">
        <f t="shared" si="4"/>
        <v>3000</v>
      </c>
      <c r="V41" s="63"/>
      <c r="W41" s="63"/>
      <c r="X41" s="64">
        <f t="shared" si="5"/>
        <v>3000</v>
      </c>
      <c r="Y41" s="63"/>
      <c r="Z41" s="63"/>
      <c r="AA41" s="64">
        <f t="shared" si="6"/>
        <v>3000</v>
      </c>
      <c r="AB41" s="63"/>
      <c r="AC41" s="63"/>
      <c r="AD41" s="69">
        <f t="shared" si="7"/>
        <v>3000</v>
      </c>
      <c r="AE41" s="63">
        <f>'0101'!AI576</f>
        <v>1274.45</v>
      </c>
      <c r="AF41" s="68"/>
      <c r="AG41" s="68">
        <f>'0101'!AI36+'0101'!AI56</f>
        <v>214.62</v>
      </c>
      <c r="AH41" s="68">
        <f>'0101'!AI87+'0101'!AI113</f>
        <v>220.35000000000002</v>
      </c>
      <c r="AI41" s="68">
        <f>'0101'!AI157</f>
        <v>111.87</v>
      </c>
      <c r="AJ41" s="68">
        <f>'0101'!AI167+'0101'!AI194+'0101'!AI201</f>
        <v>386.09000000000003</v>
      </c>
      <c r="AK41" s="68">
        <f>'0101'!AI253+'0101'!AI254</f>
        <v>171.72</v>
      </c>
      <c r="AL41" s="68">
        <f>'0101'!AI308+'0101'!AI312</f>
        <v>169.8</v>
      </c>
      <c r="AM41" s="68">
        <f>'0101'!AI76+'0101'!AI77+'0101'!AI78</f>
        <v>0</v>
      </c>
      <c r="AN41" s="68">
        <f>'0101'!AI91+'0101'!AI94+'0101'!AI95+'0101'!AI96</f>
        <v>0</v>
      </c>
      <c r="AO41" s="68">
        <f>'0101'!AI107+'0101'!AI108</f>
        <v>0</v>
      </c>
      <c r="AP41" s="68"/>
      <c r="AQ41" s="68">
        <f>'0101'!AK159</f>
        <v>0</v>
      </c>
      <c r="AR41" s="136">
        <f t="shared" si="8"/>
        <v>1725.55</v>
      </c>
    </row>
    <row r="42" spans="1:46" ht="15" customHeight="1" x14ac:dyDescent="0.25">
      <c r="A42" s="27">
        <v>1</v>
      </c>
      <c r="B42" s="28" t="s">
        <v>11</v>
      </c>
      <c r="C42" s="28" t="s">
        <v>11</v>
      </c>
      <c r="D42" s="32">
        <v>54314</v>
      </c>
      <c r="E42" s="33" t="s">
        <v>124</v>
      </c>
      <c r="F42" s="238">
        <f>132300-83000</f>
        <v>49300</v>
      </c>
      <c r="G42" s="113"/>
      <c r="H42" s="113"/>
      <c r="I42" s="63">
        <f t="shared" si="0"/>
        <v>49300</v>
      </c>
      <c r="J42" s="126"/>
      <c r="K42" s="126"/>
      <c r="L42" s="64">
        <f t="shared" si="1"/>
        <v>49300</v>
      </c>
      <c r="M42" s="119"/>
      <c r="N42" s="119"/>
      <c r="O42" s="64">
        <f t="shared" si="2"/>
        <v>49300</v>
      </c>
      <c r="P42" s="63"/>
      <c r="Q42" s="119"/>
      <c r="R42" s="64">
        <f t="shared" si="3"/>
        <v>49300</v>
      </c>
      <c r="S42" s="63"/>
      <c r="T42" s="119"/>
      <c r="U42" s="64">
        <f t="shared" si="4"/>
        <v>49300</v>
      </c>
      <c r="V42" s="63"/>
      <c r="W42" s="119"/>
      <c r="X42" s="64">
        <f t="shared" si="5"/>
        <v>49300</v>
      </c>
      <c r="Y42" s="63"/>
      <c r="Z42" s="119"/>
      <c r="AA42" s="64">
        <f t="shared" si="6"/>
        <v>49300</v>
      </c>
      <c r="AB42" s="63"/>
      <c r="AC42" s="119"/>
      <c r="AD42" s="69">
        <f t="shared" si="7"/>
        <v>49300</v>
      </c>
      <c r="AE42" s="63">
        <f>'0101'!AJ576</f>
        <v>18823.900000000001</v>
      </c>
      <c r="AF42" s="68"/>
      <c r="AG42" s="68"/>
      <c r="AH42" s="68"/>
      <c r="AI42" s="68"/>
      <c r="AJ42" s="68">
        <f>'0101'!AJ172</f>
        <v>60</v>
      </c>
      <c r="AK42" s="68">
        <f>'0101'!AJ225+'0101'!AJ226+'0101'!AJ227+'0101'!AJ228+'0101'!AJ229+'0101'!AJ242</f>
        <v>1109.9000000000001</v>
      </c>
      <c r="AL42" s="68">
        <f>'0101'!AJ290+'0101'!AJ295+'0101'!AJ302+'0101'!AJ303</f>
        <v>246.5</v>
      </c>
      <c r="AM42" s="68">
        <f>'0101'!AJ344+'0101'!AJ377</f>
        <v>17150</v>
      </c>
      <c r="AN42" s="68">
        <f>'0101'!AJ108</f>
        <v>0</v>
      </c>
      <c r="AO42" s="68">
        <f>'0101'!AJ494+'0101'!AJ495</f>
        <v>100</v>
      </c>
      <c r="AP42" s="68"/>
      <c r="AQ42" s="68">
        <f>'0101'!AL171+'0101'!AL172</f>
        <v>0</v>
      </c>
      <c r="AR42" s="136">
        <f t="shared" si="8"/>
        <v>30476.1</v>
      </c>
    </row>
    <row r="43" spans="1:46" ht="15" customHeight="1" x14ac:dyDescent="0.25">
      <c r="A43" s="27">
        <v>1</v>
      </c>
      <c r="B43" s="28" t="s">
        <v>11</v>
      </c>
      <c r="C43" s="28" t="s">
        <v>11</v>
      </c>
      <c r="D43" s="32">
        <v>54316</v>
      </c>
      <c r="E43" s="33" t="s">
        <v>105</v>
      </c>
      <c r="F43" s="58">
        <v>20000</v>
      </c>
      <c r="G43" s="113"/>
      <c r="H43" s="113"/>
      <c r="I43" s="63">
        <f t="shared" si="0"/>
        <v>20000</v>
      </c>
      <c r="J43" s="126"/>
      <c r="K43" s="126"/>
      <c r="L43" s="64">
        <f t="shared" si="1"/>
        <v>20000</v>
      </c>
      <c r="M43" s="119"/>
      <c r="N43" s="119"/>
      <c r="O43" s="64">
        <f t="shared" si="2"/>
        <v>20000</v>
      </c>
      <c r="P43" s="63"/>
      <c r="Q43" s="119"/>
      <c r="R43" s="64">
        <f t="shared" si="3"/>
        <v>20000</v>
      </c>
      <c r="S43" s="63"/>
      <c r="T43" s="119"/>
      <c r="U43" s="64">
        <f t="shared" si="4"/>
        <v>20000</v>
      </c>
      <c r="V43" s="63"/>
      <c r="W43" s="119"/>
      <c r="X43" s="64">
        <f t="shared" si="5"/>
        <v>20000</v>
      </c>
      <c r="Y43" s="63"/>
      <c r="Z43" s="119"/>
      <c r="AA43" s="64">
        <f t="shared" si="6"/>
        <v>20000</v>
      </c>
      <c r="AB43" s="63"/>
      <c r="AC43" s="119"/>
      <c r="AD43" s="69">
        <f t="shared" si="7"/>
        <v>20000</v>
      </c>
      <c r="AE43" s="63">
        <f>'0101'!AK576</f>
        <v>2711.42</v>
      </c>
      <c r="AF43" s="68"/>
      <c r="AG43" s="68"/>
      <c r="AH43" s="68"/>
      <c r="AI43" s="68"/>
      <c r="AJ43" s="68"/>
      <c r="AK43" s="68">
        <f>'0101'!AK243+'0101'!AK244+'0101'!AK245</f>
        <v>1602.42</v>
      </c>
      <c r="AL43" s="68">
        <f>'0101'!AK294</f>
        <v>359</v>
      </c>
      <c r="AM43" s="68"/>
      <c r="AN43" s="68"/>
      <c r="AO43" s="68">
        <f>'0101'!AK501+'0101'!AK502</f>
        <v>500</v>
      </c>
      <c r="AP43" s="68"/>
      <c r="AQ43" s="68"/>
      <c r="AR43" s="136">
        <f t="shared" si="8"/>
        <v>17288.580000000002</v>
      </c>
    </row>
    <row r="44" spans="1:46" ht="15" customHeight="1" x14ac:dyDescent="0.25">
      <c r="A44" s="27">
        <v>1</v>
      </c>
      <c r="B44" s="28" t="s">
        <v>11</v>
      </c>
      <c r="C44" s="28" t="s">
        <v>11</v>
      </c>
      <c r="D44" s="32">
        <v>54317</v>
      </c>
      <c r="E44" s="33" t="s">
        <v>37</v>
      </c>
      <c r="F44" s="58">
        <v>5000</v>
      </c>
      <c r="G44" s="113"/>
      <c r="H44" s="113"/>
      <c r="I44" s="63">
        <f t="shared" si="0"/>
        <v>5000</v>
      </c>
      <c r="J44" s="126">
        <v>5000</v>
      </c>
      <c r="K44" s="126"/>
      <c r="L44" s="64">
        <f t="shared" si="1"/>
        <v>10000</v>
      </c>
      <c r="M44" s="119"/>
      <c r="N44" s="119"/>
      <c r="O44" s="64">
        <f t="shared" si="2"/>
        <v>10000</v>
      </c>
      <c r="P44" s="63"/>
      <c r="Q44" s="63"/>
      <c r="R44" s="64">
        <f t="shared" si="3"/>
        <v>10000</v>
      </c>
      <c r="S44" s="63"/>
      <c r="T44" s="63"/>
      <c r="U44" s="64">
        <f t="shared" si="4"/>
        <v>10000</v>
      </c>
      <c r="V44" s="63"/>
      <c r="W44" s="63"/>
      <c r="X44" s="64">
        <f t="shared" si="5"/>
        <v>10000</v>
      </c>
      <c r="Y44" s="63"/>
      <c r="Z44" s="63"/>
      <c r="AA44" s="64">
        <f t="shared" si="6"/>
        <v>10000</v>
      </c>
      <c r="AB44" s="63"/>
      <c r="AC44" s="63"/>
      <c r="AD44" s="69">
        <f t="shared" si="7"/>
        <v>10000</v>
      </c>
      <c r="AE44" s="63">
        <f>'0101'!AL576</f>
        <v>3666.6299999999992</v>
      </c>
      <c r="AF44" s="68"/>
      <c r="AG44" s="68">
        <f>'0101'!AL38</f>
        <v>222.22</v>
      </c>
      <c r="AH44" s="68">
        <f>'0101'!AL83</f>
        <v>222.22</v>
      </c>
      <c r="AI44" s="68">
        <f>'0101'!AL118</f>
        <v>222.22</v>
      </c>
      <c r="AJ44" s="68">
        <f>'0101'!AL173</f>
        <v>222.22</v>
      </c>
      <c r="AK44" s="68">
        <f>'0101'!AL250+'0101'!AL251</f>
        <v>666.66</v>
      </c>
      <c r="AL44" s="68">
        <f>'0101'!AL311</f>
        <v>222.22</v>
      </c>
      <c r="AM44" s="68">
        <f>'0101'!AL369+'0101'!AL370+'0101'!AL371</f>
        <v>888.88</v>
      </c>
      <c r="AN44" s="68">
        <f>'0101'!AL415+'0101'!AL416</f>
        <v>555.54999999999995</v>
      </c>
      <c r="AO44" s="68"/>
      <c r="AP44" s="68"/>
      <c r="AQ44" s="68"/>
      <c r="AR44" s="136">
        <f t="shared" si="8"/>
        <v>6333.3700000000008</v>
      </c>
    </row>
    <row r="45" spans="1:46" ht="15" hidden="1" customHeight="1" x14ac:dyDescent="0.25">
      <c r="A45" s="27">
        <v>1</v>
      </c>
      <c r="B45" s="28" t="s">
        <v>11</v>
      </c>
      <c r="C45" s="28" t="s">
        <v>11</v>
      </c>
      <c r="D45" s="32">
        <v>54399</v>
      </c>
      <c r="E45" s="33" t="s">
        <v>80</v>
      </c>
      <c r="F45" s="58"/>
      <c r="G45" s="113"/>
      <c r="H45" s="113"/>
      <c r="I45" s="63">
        <f t="shared" si="0"/>
        <v>0</v>
      </c>
      <c r="J45" s="126"/>
      <c r="K45" s="126"/>
      <c r="L45" s="64">
        <f t="shared" si="1"/>
        <v>0</v>
      </c>
      <c r="M45" s="119"/>
      <c r="N45" s="119"/>
      <c r="O45" s="64">
        <f t="shared" si="2"/>
        <v>0</v>
      </c>
      <c r="P45" s="63"/>
      <c r="Q45" s="63"/>
      <c r="R45" s="64">
        <f t="shared" si="3"/>
        <v>0</v>
      </c>
      <c r="S45" s="63"/>
      <c r="T45" s="63"/>
      <c r="U45" s="64">
        <f t="shared" si="4"/>
        <v>0</v>
      </c>
      <c r="V45" s="63"/>
      <c r="W45" s="63"/>
      <c r="X45" s="64">
        <f t="shared" si="5"/>
        <v>0</v>
      </c>
      <c r="Y45" s="63"/>
      <c r="Z45" s="63"/>
      <c r="AA45" s="64">
        <f t="shared" si="6"/>
        <v>0</v>
      </c>
      <c r="AB45" s="63"/>
      <c r="AC45" s="63"/>
      <c r="AD45" s="69">
        <f t="shared" si="7"/>
        <v>0</v>
      </c>
      <c r="AE45" s="63">
        <f>'0101'!AM576</f>
        <v>0</v>
      </c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136">
        <f t="shared" si="8"/>
        <v>0</v>
      </c>
    </row>
    <row r="46" spans="1:46" ht="15" hidden="1" customHeight="1" x14ac:dyDescent="0.25">
      <c r="A46" s="27">
        <v>1</v>
      </c>
      <c r="B46" s="28" t="s">
        <v>11</v>
      </c>
      <c r="C46" s="28" t="s">
        <v>11</v>
      </c>
      <c r="D46" s="32">
        <v>54401</v>
      </c>
      <c r="E46" s="33" t="s">
        <v>38</v>
      </c>
      <c r="F46" s="58"/>
      <c r="G46" s="113"/>
      <c r="H46" s="113"/>
      <c r="I46" s="63">
        <f t="shared" ref="I46:I67" si="9">F46+G46-H46</f>
        <v>0</v>
      </c>
      <c r="J46" s="126"/>
      <c r="K46" s="126"/>
      <c r="L46" s="64">
        <f t="shared" si="1"/>
        <v>0</v>
      </c>
      <c r="M46" s="119"/>
      <c r="N46" s="119"/>
      <c r="O46" s="64">
        <f t="shared" si="2"/>
        <v>0</v>
      </c>
      <c r="P46" s="63"/>
      <c r="Q46" s="63"/>
      <c r="R46" s="64">
        <f t="shared" si="3"/>
        <v>0</v>
      </c>
      <c r="S46" s="63"/>
      <c r="T46" s="63"/>
      <c r="U46" s="64">
        <f t="shared" si="4"/>
        <v>0</v>
      </c>
      <c r="V46" s="63"/>
      <c r="W46" s="63"/>
      <c r="X46" s="64">
        <f t="shared" si="5"/>
        <v>0</v>
      </c>
      <c r="Y46" s="63"/>
      <c r="Z46" s="63"/>
      <c r="AA46" s="64">
        <f t="shared" si="6"/>
        <v>0</v>
      </c>
      <c r="AB46" s="63"/>
      <c r="AC46" s="63"/>
      <c r="AD46" s="69">
        <f t="shared" si="7"/>
        <v>0</v>
      </c>
      <c r="AE46" s="63">
        <f>'0101'!AN576</f>
        <v>0</v>
      </c>
      <c r="AF46" s="68"/>
      <c r="AG46" s="68"/>
      <c r="AH46" s="68"/>
      <c r="AI46" s="68"/>
      <c r="AJ46" s="68"/>
      <c r="AK46" s="68"/>
      <c r="AL46" s="68">
        <f>'0101'!AN73</f>
        <v>0</v>
      </c>
      <c r="AM46" s="68"/>
      <c r="AN46" s="68"/>
      <c r="AO46" s="68"/>
      <c r="AP46" s="68"/>
      <c r="AQ46" s="68"/>
      <c r="AR46" s="136">
        <f t="shared" si="8"/>
        <v>0</v>
      </c>
    </row>
    <row r="47" spans="1:46" ht="15" hidden="1" customHeight="1" x14ac:dyDescent="0.25">
      <c r="A47" s="27">
        <v>1</v>
      </c>
      <c r="B47" s="28" t="s">
        <v>11</v>
      </c>
      <c r="C47" s="28" t="s">
        <v>11</v>
      </c>
      <c r="D47" s="32">
        <v>54402</v>
      </c>
      <c r="E47" s="33" t="s">
        <v>70</v>
      </c>
      <c r="F47" s="58"/>
      <c r="G47" s="113"/>
      <c r="H47" s="113"/>
      <c r="I47" s="63">
        <f t="shared" si="9"/>
        <v>0</v>
      </c>
      <c r="J47" s="126"/>
      <c r="K47" s="126"/>
      <c r="L47" s="64">
        <f t="shared" si="1"/>
        <v>0</v>
      </c>
      <c r="M47" s="119"/>
      <c r="N47" s="119"/>
      <c r="O47" s="64">
        <f t="shared" si="2"/>
        <v>0</v>
      </c>
      <c r="P47" s="63"/>
      <c r="Q47" s="63"/>
      <c r="R47" s="64">
        <f t="shared" si="3"/>
        <v>0</v>
      </c>
      <c r="S47" s="63"/>
      <c r="T47" s="63"/>
      <c r="U47" s="64">
        <f t="shared" si="4"/>
        <v>0</v>
      </c>
      <c r="V47" s="63"/>
      <c r="W47" s="63"/>
      <c r="X47" s="64">
        <f t="shared" si="5"/>
        <v>0</v>
      </c>
      <c r="Y47" s="63"/>
      <c r="Z47" s="63"/>
      <c r="AA47" s="64">
        <f t="shared" si="6"/>
        <v>0</v>
      </c>
      <c r="AB47" s="63"/>
      <c r="AC47" s="63"/>
      <c r="AD47" s="69">
        <f t="shared" si="7"/>
        <v>0</v>
      </c>
      <c r="AE47" s="63">
        <f>'0101'!AO576</f>
        <v>0</v>
      </c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136">
        <f t="shared" si="8"/>
        <v>0</v>
      </c>
    </row>
    <row r="48" spans="1:46" ht="15" customHeight="1" x14ac:dyDescent="0.25">
      <c r="A48" s="27">
        <v>1</v>
      </c>
      <c r="B48" s="28" t="s">
        <v>11</v>
      </c>
      <c r="C48" s="28" t="s">
        <v>11</v>
      </c>
      <c r="D48" s="32">
        <v>54403</v>
      </c>
      <c r="E48" s="33" t="s">
        <v>39</v>
      </c>
      <c r="F48" s="58">
        <v>1000</v>
      </c>
      <c r="G48" s="113"/>
      <c r="H48" s="113"/>
      <c r="I48" s="63">
        <f t="shared" si="9"/>
        <v>1000</v>
      </c>
      <c r="J48" s="126"/>
      <c r="K48" s="126"/>
      <c r="L48" s="64">
        <f t="shared" si="1"/>
        <v>1000</v>
      </c>
      <c r="M48" s="119"/>
      <c r="N48" s="119"/>
      <c r="O48" s="64">
        <f t="shared" si="2"/>
        <v>1000</v>
      </c>
      <c r="P48" s="63"/>
      <c r="Q48" s="63"/>
      <c r="R48" s="64">
        <f t="shared" si="3"/>
        <v>1000</v>
      </c>
      <c r="S48" s="63"/>
      <c r="T48" s="63"/>
      <c r="U48" s="64">
        <f t="shared" si="4"/>
        <v>1000</v>
      </c>
      <c r="V48" s="63"/>
      <c r="W48" s="63"/>
      <c r="X48" s="64">
        <f t="shared" si="5"/>
        <v>1000</v>
      </c>
      <c r="Y48" s="63"/>
      <c r="Z48" s="63"/>
      <c r="AA48" s="64">
        <f t="shared" si="6"/>
        <v>1000</v>
      </c>
      <c r="AB48" s="63"/>
      <c r="AC48" s="63"/>
      <c r="AD48" s="69">
        <f t="shared" si="7"/>
        <v>1000</v>
      </c>
      <c r="AE48" s="63">
        <f>'0101'!AP576</f>
        <v>0</v>
      </c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136">
        <f t="shared" si="8"/>
        <v>1000</v>
      </c>
    </row>
    <row r="49" spans="1:44" ht="15" customHeight="1" x14ac:dyDescent="0.25">
      <c r="A49" s="27">
        <v>1</v>
      </c>
      <c r="B49" s="28" t="s">
        <v>11</v>
      </c>
      <c r="C49" s="28" t="s">
        <v>11</v>
      </c>
      <c r="D49" s="32">
        <v>54504</v>
      </c>
      <c r="E49" s="33" t="s">
        <v>175</v>
      </c>
      <c r="F49" s="58">
        <v>32000</v>
      </c>
      <c r="G49" s="113"/>
      <c r="H49" s="113"/>
      <c r="I49" s="63">
        <f t="shared" si="9"/>
        <v>32000</v>
      </c>
      <c r="J49" s="126"/>
      <c r="K49" s="126"/>
      <c r="L49" s="64">
        <f t="shared" si="1"/>
        <v>32000</v>
      </c>
      <c r="M49" s="119"/>
      <c r="N49" s="119"/>
      <c r="O49" s="64">
        <f t="shared" si="2"/>
        <v>32000</v>
      </c>
      <c r="P49" s="63"/>
      <c r="Q49" s="63"/>
      <c r="R49" s="64">
        <f t="shared" si="3"/>
        <v>32000</v>
      </c>
      <c r="S49" s="63"/>
      <c r="T49" s="63"/>
      <c r="U49" s="64">
        <f t="shared" si="4"/>
        <v>32000</v>
      </c>
      <c r="V49" s="63"/>
      <c r="W49" s="63"/>
      <c r="X49" s="64">
        <f t="shared" si="5"/>
        <v>32000</v>
      </c>
      <c r="Y49" s="63"/>
      <c r="Z49" s="63"/>
      <c r="AA49" s="64">
        <f t="shared" si="6"/>
        <v>32000</v>
      </c>
      <c r="AB49" s="64"/>
      <c r="AC49" s="63"/>
      <c r="AD49" s="69">
        <f t="shared" si="7"/>
        <v>32000</v>
      </c>
      <c r="AE49" s="63">
        <f>'0101'!AR576</f>
        <v>7500</v>
      </c>
      <c r="AF49" s="68">
        <f>'0101'!AR7</f>
        <v>1000</v>
      </c>
      <c r="AG49" s="68">
        <f>'0101'!AR65</f>
        <v>1000</v>
      </c>
      <c r="AH49" s="68">
        <f>'0101'!AR110</f>
        <v>1000</v>
      </c>
      <c r="AI49" s="68">
        <f>'0101'!AR151</f>
        <v>1000</v>
      </c>
      <c r="AJ49" s="68">
        <f>'0101'!AR198</f>
        <v>1000</v>
      </c>
      <c r="AK49" s="68">
        <f>'0101'!AR238</f>
        <v>1000</v>
      </c>
      <c r="AL49" s="68"/>
      <c r="AM49" s="68"/>
      <c r="AN49" s="68"/>
      <c r="AO49" s="68">
        <f>'0101'!AR483</f>
        <v>1500</v>
      </c>
      <c r="AP49" s="68">
        <f>'0101'!AR137+'0101'!AR138</f>
        <v>0</v>
      </c>
      <c r="AQ49" s="68"/>
      <c r="AR49" s="136">
        <f t="shared" si="8"/>
        <v>24500</v>
      </c>
    </row>
    <row r="50" spans="1:44" ht="15" customHeight="1" x14ac:dyDescent="0.25">
      <c r="A50" s="27">
        <v>1</v>
      </c>
      <c r="B50" s="28" t="s">
        <v>11</v>
      </c>
      <c r="C50" s="28" t="s">
        <v>11</v>
      </c>
      <c r="D50" s="32">
        <v>54505</v>
      </c>
      <c r="E50" s="33" t="s">
        <v>40</v>
      </c>
      <c r="F50" s="58">
        <v>500</v>
      </c>
      <c r="G50" s="113"/>
      <c r="H50" s="113"/>
      <c r="I50" s="63">
        <f t="shared" si="9"/>
        <v>500</v>
      </c>
      <c r="J50" s="126"/>
      <c r="K50" s="126"/>
      <c r="L50" s="64">
        <f t="shared" si="1"/>
        <v>500</v>
      </c>
      <c r="M50" s="119"/>
      <c r="N50" s="119"/>
      <c r="O50" s="64">
        <f t="shared" si="2"/>
        <v>500</v>
      </c>
      <c r="P50" s="63"/>
      <c r="Q50" s="63"/>
      <c r="R50" s="64">
        <f t="shared" si="3"/>
        <v>500</v>
      </c>
      <c r="S50" s="63"/>
      <c r="T50" s="63"/>
      <c r="U50" s="64">
        <f t="shared" si="4"/>
        <v>500</v>
      </c>
      <c r="V50" s="63"/>
      <c r="W50" s="63"/>
      <c r="X50" s="64">
        <f t="shared" si="5"/>
        <v>500</v>
      </c>
      <c r="Y50" s="63"/>
      <c r="Z50" s="63"/>
      <c r="AA50" s="64">
        <f t="shared" si="6"/>
        <v>500</v>
      </c>
      <c r="AB50" s="63"/>
      <c r="AC50" s="63"/>
      <c r="AD50" s="69">
        <f t="shared" si="7"/>
        <v>500</v>
      </c>
      <c r="AE50" s="63">
        <f>'0101'!AS576</f>
        <v>0</v>
      </c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136">
        <f t="shared" si="8"/>
        <v>500</v>
      </c>
    </row>
    <row r="51" spans="1:44" ht="15" customHeight="1" x14ac:dyDescent="0.25">
      <c r="A51" s="27">
        <v>1</v>
      </c>
      <c r="B51" s="28" t="s">
        <v>11</v>
      </c>
      <c r="C51" s="28" t="s">
        <v>11</v>
      </c>
      <c r="D51" s="32">
        <v>54508</v>
      </c>
      <c r="E51" s="33" t="s">
        <v>110</v>
      </c>
      <c r="F51" s="58">
        <v>5000</v>
      </c>
      <c r="G51" s="113"/>
      <c r="H51" s="113"/>
      <c r="I51" s="63">
        <f t="shared" si="9"/>
        <v>5000</v>
      </c>
      <c r="J51" s="126"/>
      <c r="K51" s="126"/>
      <c r="L51" s="64">
        <f t="shared" si="1"/>
        <v>5000</v>
      </c>
      <c r="M51" s="119"/>
      <c r="N51" s="119"/>
      <c r="O51" s="64">
        <f t="shared" si="2"/>
        <v>5000</v>
      </c>
      <c r="P51" s="63"/>
      <c r="Q51" s="63"/>
      <c r="R51" s="64">
        <f t="shared" si="3"/>
        <v>5000</v>
      </c>
      <c r="S51" s="63"/>
      <c r="T51" s="63"/>
      <c r="U51" s="64">
        <f t="shared" si="4"/>
        <v>5000</v>
      </c>
      <c r="V51" s="63"/>
      <c r="W51" s="63"/>
      <c r="X51" s="64">
        <f t="shared" si="5"/>
        <v>5000</v>
      </c>
      <c r="Y51" s="63"/>
      <c r="Z51" s="63"/>
      <c r="AA51" s="64">
        <f t="shared" si="6"/>
        <v>5000</v>
      </c>
      <c r="AB51" s="63"/>
      <c r="AC51" s="63"/>
      <c r="AD51" s="69">
        <f t="shared" si="7"/>
        <v>5000</v>
      </c>
      <c r="AE51" s="63">
        <f>'0101'!AT576</f>
        <v>0</v>
      </c>
      <c r="AF51" s="68"/>
      <c r="AG51" s="68"/>
      <c r="AH51" s="68">
        <f>'0101'!AT68+'0101'!AT69</f>
        <v>0</v>
      </c>
      <c r="AI51" s="68"/>
      <c r="AJ51" s="68"/>
      <c r="AK51" s="68"/>
      <c r="AL51" s="68"/>
      <c r="AM51" s="68"/>
      <c r="AN51" s="68"/>
      <c r="AO51" s="68"/>
      <c r="AP51" s="68"/>
      <c r="AQ51" s="68"/>
      <c r="AR51" s="136">
        <f t="shared" si="8"/>
        <v>5000</v>
      </c>
    </row>
    <row r="52" spans="1:44" ht="15" customHeight="1" x14ac:dyDescent="0.25">
      <c r="A52" s="27">
        <v>1</v>
      </c>
      <c r="B52" s="28" t="s">
        <v>11</v>
      </c>
      <c r="C52" s="28" t="s">
        <v>11</v>
      </c>
      <c r="D52" s="32">
        <v>54599</v>
      </c>
      <c r="E52" s="33" t="s">
        <v>99</v>
      </c>
      <c r="F52" s="58">
        <v>5000</v>
      </c>
      <c r="G52" s="113"/>
      <c r="H52" s="113"/>
      <c r="I52" s="63">
        <f t="shared" si="9"/>
        <v>5000</v>
      </c>
      <c r="J52" s="126"/>
      <c r="K52" s="126"/>
      <c r="L52" s="64">
        <f t="shared" si="1"/>
        <v>5000</v>
      </c>
      <c r="M52" s="119"/>
      <c r="N52" s="119"/>
      <c r="O52" s="64">
        <f t="shared" si="2"/>
        <v>5000</v>
      </c>
      <c r="P52" s="121"/>
      <c r="Q52" s="63"/>
      <c r="R52" s="64">
        <f t="shared" si="3"/>
        <v>5000</v>
      </c>
      <c r="S52" s="121"/>
      <c r="T52" s="63"/>
      <c r="U52" s="64">
        <f t="shared" si="4"/>
        <v>5000</v>
      </c>
      <c r="V52" s="121"/>
      <c r="W52" s="63"/>
      <c r="X52" s="64">
        <f t="shared" si="5"/>
        <v>5000</v>
      </c>
      <c r="Y52" s="121"/>
      <c r="Z52" s="63"/>
      <c r="AA52" s="64">
        <f t="shared" si="6"/>
        <v>5000</v>
      </c>
      <c r="AB52" s="121"/>
      <c r="AC52" s="63"/>
      <c r="AD52" s="69">
        <f t="shared" si="7"/>
        <v>5000</v>
      </c>
      <c r="AE52" s="63">
        <f>'0101'!AU576</f>
        <v>1298.8</v>
      </c>
      <c r="AF52" s="68"/>
      <c r="AG52" s="68">
        <f>'0101'!AU35</f>
        <v>162.35</v>
      </c>
      <c r="AH52" s="68">
        <f>'0101'!AU111+'0101'!AU112</f>
        <v>324.7</v>
      </c>
      <c r="AI52" s="68"/>
      <c r="AJ52" s="68">
        <f>'0101'!AU207</f>
        <v>162.35</v>
      </c>
      <c r="AK52" s="68"/>
      <c r="AL52" s="68">
        <f>'0101'!AU309</f>
        <v>162.35</v>
      </c>
      <c r="AM52" s="68">
        <f>'0101'!AU348</f>
        <v>162.35</v>
      </c>
      <c r="AN52" s="68"/>
      <c r="AO52" s="68">
        <f>'0101'!AU454</f>
        <v>162.35</v>
      </c>
      <c r="AP52" s="68"/>
      <c r="AQ52" s="68"/>
      <c r="AR52" s="136">
        <f t="shared" si="8"/>
        <v>3701.2</v>
      </c>
    </row>
    <row r="53" spans="1:44" ht="15" customHeight="1" x14ac:dyDescent="0.25">
      <c r="A53" s="27">
        <v>1</v>
      </c>
      <c r="B53" s="28" t="s">
        <v>11</v>
      </c>
      <c r="C53" s="28" t="s">
        <v>11</v>
      </c>
      <c r="D53" s="32">
        <v>55508</v>
      </c>
      <c r="E53" s="33" t="s">
        <v>41</v>
      </c>
      <c r="F53" s="58">
        <v>6000</v>
      </c>
      <c r="G53" s="113"/>
      <c r="H53" s="113"/>
      <c r="I53" s="63">
        <f t="shared" si="9"/>
        <v>6000</v>
      </c>
      <c r="J53" s="126"/>
      <c r="K53" s="126"/>
      <c r="L53" s="64">
        <f t="shared" si="1"/>
        <v>6000</v>
      </c>
      <c r="M53" s="119"/>
      <c r="N53" s="119"/>
      <c r="O53" s="64">
        <f t="shared" si="2"/>
        <v>6000</v>
      </c>
      <c r="P53" s="63"/>
      <c r="Q53" s="63"/>
      <c r="R53" s="64">
        <f t="shared" si="3"/>
        <v>6000</v>
      </c>
      <c r="S53" s="63"/>
      <c r="T53" s="63"/>
      <c r="U53" s="64">
        <f t="shared" si="4"/>
        <v>6000</v>
      </c>
      <c r="V53" s="63"/>
      <c r="W53" s="63"/>
      <c r="X53" s="64">
        <f t="shared" si="5"/>
        <v>6000</v>
      </c>
      <c r="Y53" s="63"/>
      <c r="Z53" s="63"/>
      <c r="AA53" s="64">
        <f t="shared" si="6"/>
        <v>6000</v>
      </c>
      <c r="AB53" s="63"/>
      <c r="AC53" s="63"/>
      <c r="AD53" s="69">
        <f t="shared" si="7"/>
        <v>6000</v>
      </c>
      <c r="AE53" s="63">
        <f>'0101'!AV576</f>
        <v>858.29000000000008</v>
      </c>
      <c r="AF53" s="68"/>
      <c r="AG53" s="68">
        <f>'0101'!AV16</f>
        <v>0</v>
      </c>
      <c r="AH53" s="68"/>
      <c r="AI53" s="68"/>
      <c r="AJ53" s="68"/>
      <c r="AK53" s="68"/>
      <c r="AL53" s="68">
        <f>'0101'!AV287+'0101'!AV288</f>
        <v>101.16999999999999</v>
      </c>
      <c r="AM53" s="68">
        <f>'0101'!AV376</f>
        <v>46.02</v>
      </c>
      <c r="AN53" s="68">
        <f>'0101'!AV417</f>
        <v>100</v>
      </c>
      <c r="AO53" s="68"/>
      <c r="AP53" s="68"/>
      <c r="AQ53" s="68"/>
      <c r="AR53" s="136">
        <f t="shared" si="8"/>
        <v>5141.71</v>
      </c>
    </row>
    <row r="54" spans="1:44" ht="15" customHeight="1" x14ac:dyDescent="0.25">
      <c r="A54" s="27">
        <v>1</v>
      </c>
      <c r="B54" s="28" t="s">
        <v>11</v>
      </c>
      <c r="C54" s="28" t="s">
        <v>11</v>
      </c>
      <c r="D54" s="32">
        <v>55509</v>
      </c>
      <c r="E54" s="33" t="s">
        <v>161</v>
      </c>
      <c r="F54" s="58"/>
      <c r="G54" s="113"/>
      <c r="H54" s="113"/>
      <c r="I54" s="63">
        <f t="shared" si="9"/>
        <v>0</v>
      </c>
      <c r="J54" s="126">
        <v>38.25</v>
      </c>
      <c r="K54" s="126"/>
      <c r="L54" s="64">
        <f t="shared" si="1"/>
        <v>38.25</v>
      </c>
      <c r="M54" s="119"/>
      <c r="N54" s="119"/>
      <c r="O54" s="64">
        <f t="shared" si="2"/>
        <v>38.25</v>
      </c>
      <c r="P54" s="63"/>
      <c r="Q54" s="63"/>
      <c r="R54" s="64">
        <f t="shared" si="3"/>
        <v>38.25</v>
      </c>
      <c r="S54" s="63"/>
      <c r="T54" s="63"/>
      <c r="U54" s="64">
        <f t="shared" si="4"/>
        <v>38.25</v>
      </c>
      <c r="V54" s="63"/>
      <c r="W54" s="63"/>
      <c r="X54" s="64">
        <f t="shared" si="5"/>
        <v>38.25</v>
      </c>
      <c r="Y54" s="63"/>
      <c r="Z54" s="63"/>
      <c r="AA54" s="64">
        <f t="shared" si="6"/>
        <v>38.25</v>
      </c>
      <c r="AB54" s="63"/>
      <c r="AC54" s="63"/>
      <c r="AD54" s="69">
        <f t="shared" si="7"/>
        <v>38.25</v>
      </c>
      <c r="AE54" s="63">
        <f>'0101'!AW576</f>
        <v>38.25</v>
      </c>
      <c r="AF54" s="68"/>
      <c r="AG54" s="68"/>
      <c r="AH54" s="68"/>
      <c r="AI54" s="68"/>
      <c r="AJ54" s="68">
        <f>'0101'!AW203</f>
        <v>38.25</v>
      </c>
      <c r="AK54" s="68"/>
      <c r="AL54" s="68"/>
      <c r="AM54" s="68"/>
      <c r="AN54" s="68"/>
      <c r="AO54" s="68"/>
      <c r="AP54" s="68"/>
      <c r="AQ54" s="68"/>
      <c r="AR54" s="136">
        <f t="shared" si="8"/>
        <v>0</v>
      </c>
    </row>
    <row r="55" spans="1:44" ht="15" customHeight="1" x14ac:dyDescent="0.25">
      <c r="A55" s="27">
        <v>1</v>
      </c>
      <c r="B55" s="28" t="s">
        <v>11</v>
      </c>
      <c r="C55" s="28" t="s">
        <v>11</v>
      </c>
      <c r="D55" s="32">
        <v>55601</v>
      </c>
      <c r="E55" s="33" t="s">
        <v>42</v>
      </c>
      <c r="F55" s="58">
        <v>17000</v>
      </c>
      <c r="G55" s="113"/>
      <c r="H55" s="113"/>
      <c r="I55" s="63">
        <f t="shared" si="9"/>
        <v>17000</v>
      </c>
      <c r="J55" s="126"/>
      <c r="K55" s="126"/>
      <c r="L55" s="64">
        <f t="shared" si="1"/>
        <v>17000</v>
      </c>
      <c r="M55" s="119"/>
      <c r="N55" s="119"/>
      <c r="O55" s="64">
        <f t="shared" si="2"/>
        <v>17000</v>
      </c>
      <c r="P55" s="63"/>
      <c r="Q55" s="63"/>
      <c r="R55" s="64">
        <f t="shared" si="3"/>
        <v>17000</v>
      </c>
      <c r="S55" s="63"/>
      <c r="T55" s="63"/>
      <c r="U55" s="64">
        <f t="shared" si="4"/>
        <v>17000</v>
      </c>
      <c r="V55" s="63"/>
      <c r="W55" s="63"/>
      <c r="X55" s="64">
        <f t="shared" si="5"/>
        <v>17000</v>
      </c>
      <c r="Y55" s="63"/>
      <c r="Z55" s="63"/>
      <c r="AA55" s="64">
        <f t="shared" si="6"/>
        <v>17000</v>
      </c>
      <c r="AB55" s="63"/>
      <c r="AC55" s="63"/>
      <c r="AD55" s="69">
        <f t="shared" si="7"/>
        <v>17000</v>
      </c>
      <c r="AE55" s="63">
        <f>'0101'!AX576</f>
        <v>60.25</v>
      </c>
      <c r="AF55" s="68"/>
      <c r="AG55" s="68"/>
      <c r="AH55" s="68"/>
      <c r="AI55" s="68"/>
      <c r="AJ55" s="68"/>
      <c r="AK55" s="68"/>
      <c r="AL55" s="68">
        <f>'0101'!AX296</f>
        <v>20.37</v>
      </c>
      <c r="AM55" s="68">
        <f>'0101'!AX338</f>
        <v>19.940000000000001</v>
      </c>
      <c r="AN55" s="68">
        <f>'0101'!AX412</f>
        <v>19.940000000000001</v>
      </c>
      <c r="AO55" s="68"/>
      <c r="AP55" s="68">
        <f>'0101'!AX133</f>
        <v>0</v>
      </c>
      <c r="AQ55" s="68"/>
      <c r="AR55" s="136">
        <f t="shared" si="8"/>
        <v>16939.75</v>
      </c>
    </row>
    <row r="56" spans="1:44" ht="15" hidden="1" customHeight="1" x14ac:dyDescent="0.25">
      <c r="A56" s="27">
        <v>1</v>
      </c>
      <c r="B56" s="28" t="s">
        <v>11</v>
      </c>
      <c r="C56" s="28" t="s">
        <v>11</v>
      </c>
      <c r="D56" s="32">
        <v>55602</v>
      </c>
      <c r="E56" s="33" t="s">
        <v>43</v>
      </c>
      <c r="F56" s="58"/>
      <c r="G56" s="113"/>
      <c r="H56" s="113"/>
      <c r="I56" s="63">
        <f t="shared" si="9"/>
        <v>0</v>
      </c>
      <c r="J56" s="126"/>
      <c r="K56" s="126"/>
      <c r="L56" s="64">
        <f t="shared" si="1"/>
        <v>0</v>
      </c>
      <c r="M56" s="119"/>
      <c r="N56" s="119"/>
      <c r="O56" s="64">
        <f t="shared" si="2"/>
        <v>0</v>
      </c>
      <c r="P56" s="63"/>
      <c r="Q56" s="63"/>
      <c r="R56" s="64">
        <f t="shared" si="3"/>
        <v>0</v>
      </c>
      <c r="S56" s="63"/>
      <c r="T56" s="63"/>
      <c r="U56" s="64">
        <f t="shared" si="4"/>
        <v>0</v>
      </c>
      <c r="V56" s="63"/>
      <c r="W56" s="63"/>
      <c r="X56" s="64">
        <f t="shared" si="5"/>
        <v>0</v>
      </c>
      <c r="Y56" s="63"/>
      <c r="Z56" s="63"/>
      <c r="AA56" s="64">
        <f t="shared" si="6"/>
        <v>0</v>
      </c>
      <c r="AB56" s="63"/>
      <c r="AC56" s="63"/>
      <c r="AD56" s="69">
        <f t="shared" si="7"/>
        <v>0</v>
      </c>
      <c r="AE56" s="63">
        <f>'0101'!AY576</f>
        <v>0</v>
      </c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136">
        <f t="shared" si="8"/>
        <v>0</v>
      </c>
    </row>
    <row r="57" spans="1:44" ht="15" customHeight="1" x14ac:dyDescent="0.25">
      <c r="A57" s="27">
        <v>1</v>
      </c>
      <c r="B57" s="28" t="s">
        <v>11</v>
      </c>
      <c r="C57" s="28" t="s">
        <v>11</v>
      </c>
      <c r="D57" s="38">
        <v>55603</v>
      </c>
      <c r="E57" s="39" t="s">
        <v>51</v>
      </c>
      <c r="F57" s="58">
        <v>90000</v>
      </c>
      <c r="G57" s="113"/>
      <c r="H57" s="113"/>
      <c r="I57" s="63">
        <f t="shared" si="9"/>
        <v>90000</v>
      </c>
      <c r="J57" s="126"/>
      <c r="K57" s="126"/>
      <c r="L57" s="64">
        <f t="shared" si="1"/>
        <v>90000</v>
      </c>
      <c r="M57" s="119"/>
      <c r="N57" s="119"/>
      <c r="O57" s="64">
        <f t="shared" si="2"/>
        <v>90000</v>
      </c>
      <c r="P57" s="63"/>
      <c r="Q57" s="63"/>
      <c r="R57" s="64">
        <f t="shared" si="3"/>
        <v>90000</v>
      </c>
      <c r="S57" s="63"/>
      <c r="T57" s="63"/>
      <c r="U57" s="64">
        <f t="shared" si="4"/>
        <v>90000</v>
      </c>
      <c r="V57" s="63"/>
      <c r="W57" s="63"/>
      <c r="X57" s="64">
        <f t="shared" si="5"/>
        <v>90000</v>
      </c>
      <c r="Y57" s="63"/>
      <c r="Z57" s="63"/>
      <c r="AA57" s="64">
        <f t="shared" si="6"/>
        <v>90000</v>
      </c>
      <c r="AB57" s="63"/>
      <c r="AC57" s="63"/>
      <c r="AD57" s="69">
        <f t="shared" si="7"/>
        <v>90000</v>
      </c>
      <c r="AE57" s="63">
        <f>'0101'!AZ576</f>
        <v>64388.34</v>
      </c>
      <c r="AF57" s="68"/>
      <c r="AG57" s="68">
        <f>'0101'!BA23+'0101'!BA24+'0101'!BA25+'0101'!BA26</f>
        <v>0</v>
      </c>
      <c r="AH57" s="68"/>
      <c r="AI57" s="68"/>
      <c r="AJ57" s="68">
        <f>'0101'!AZ162</f>
        <v>50</v>
      </c>
      <c r="AK57" s="68">
        <f>'0101'!AZ237+'0101'!AZ256+'0101'!AZ257+'0101'!AZ258+'0101'!AZ259</f>
        <v>12824.980000000001</v>
      </c>
      <c r="AL57" s="68">
        <f>'0101'!AZ298+'0101'!AZ299</f>
        <v>5880.58</v>
      </c>
      <c r="AM57" s="68">
        <f>'0101'!AZ340</f>
        <v>50</v>
      </c>
      <c r="AN57" s="68">
        <f>'0101'!AZ382+'0101'!AZ383+'0101'!AZ384+'0101'!AZ385+'0101'!AZ386+'0101'!AZ387+'0101'!AZ388+'0101'!AZ389+'0101'!AZ390+'0101'!AZ391+'0101'!AZ392+'0101'!AZ393</f>
        <v>24651.499999999996</v>
      </c>
      <c r="AO57" s="68">
        <f>'0101'!AZ479+'0101'!AZ480+'0101'!AZ481+'0101'!AZ482+'0101'!AZ489</f>
        <v>13756.17</v>
      </c>
      <c r="AP57" s="68"/>
      <c r="AQ57" s="68">
        <f>'0101'!AZ116+'0101'!AZ118+'0101'!AZ119</f>
        <v>0</v>
      </c>
      <c r="AR57" s="136">
        <f t="shared" si="8"/>
        <v>25611.660000000003</v>
      </c>
    </row>
    <row r="58" spans="1:44" ht="15" hidden="1" customHeight="1" x14ac:dyDescent="0.25">
      <c r="A58" s="27">
        <v>1</v>
      </c>
      <c r="B58" s="28" t="s">
        <v>11</v>
      </c>
      <c r="C58" s="28" t="s">
        <v>11</v>
      </c>
      <c r="D58" s="38">
        <v>55703</v>
      </c>
      <c r="E58" s="39" t="s">
        <v>77</v>
      </c>
      <c r="F58" s="58"/>
      <c r="G58" s="113"/>
      <c r="H58" s="113"/>
      <c r="I58" s="63">
        <f t="shared" si="9"/>
        <v>0</v>
      </c>
      <c r="J58" s="126"/>
      <c r="K58" s="126"/>
      <c r="L58" s="64">
        <f t="shared" si="1"/>
        <v>0</v>
      </c>
      <c r="M58" s="119"/>
      <c r="N58" s="119"/>
      <c r="O58" s="64">
        <f t="shared" si="2"/>
        <v>0</v>
      </c>
      <c r="P58" s="63"/>
      <c r="Q58" s="63"/>
      <c r="R58" s="64">
        <f t="shared" si="3"/>
        <v>0</v>
      </c>
      <c r="S58" s="63"/>
      <c r="T58" s="63"/>
      <c r="U58" s="64">
        <f t="shared" si="4"/>
        <v>0</v>
      </c>
      <c r="V58" s="63"/>
      <c r="W58" s="63"/>
      <c r="X58" s="64">
        <f t="shared" si="5"/>
        <v>0</v>
      </c>
      <c r="Y58" s="63"/>
      <c r="Z58" s="63"/>
      <c r="AA58" s="64">
        <f t="shared" si="6"/>
        <v>0</v>
      </c>
      <c r="AB58" s="63"/>
      <c r="AC58" s="63"/>
      <c r="AD58" s="69">
        <f t="shared" si="7"/>
        <v>0</v>
      </c>
      <c r="AE58" s="63">
        <f>'0101'!BA576</f>
        <v>0</v>
      </c>
      <c r="AF58" s="68"/>
      <c r="AG58" s="68">
        <f>'0101'!BB39+'0101'!BB40+'0101'!BB41</f>
        <v>0</v>
      </c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136">
        <f t="shared" si="8"/>
        <v>0</v>
      </c>
    </row>
    <row r="59" spans="1:44" ht="15" customHeight="1" x14ac:dyDescent="0.25">
      <c r="A59" s="27">
        <v>1</v>
      </c>
      <c r="B59" s="28" t="s">
        <v>11</v>
      </c>
      <c r="C59" s="28" t="s">
        <v>11</v>
      </c>
      <c r="D59" s="32">
        <v>56304</v>
      </c>
      <c r="E59" s="33" t="s">
        <v>44</v>
      </c>
      <c r="F59" s="58">
        <v>50000</v>
      </c>
      <c r="G59" s="113"/>
      <c r="H59" s="113"/>
      <c r="I59" s="63">
        <f t="shared" si="9"/>
        <v>50000</v>
      </c>
      <c r="J59" s="126"/>
      <c r="K59" s="126"/>
      <c r="L59" s="64">
        <f t="shared" si="1"/>
        <v>50000</v>
      </c>
      <c r="M59" s="119"/>
      <c r="N59" s="119"/>
      <c r="O59" s="64">
        <f t="shared" si="2"/>
        <v>50000</v>
      </c>
      <c r="P59" s="63"/>
      <c r="Q59" s="63"/>
      <c r="R59" s="64">
        <f t="shared" si="3"/>
        <v>50000</v>
      </c>
      <c r="S59" s="63"/>
      <c r="T59" s="63"/>
      <c r="U59" s="64">
        <f t="shared" si="4"/>
        <v>50000</v>
      </c>
      <c r="V59" s="63"/>
      <c r="W59" s="63"/>
      <c r="X59" s="64">
        <f t="shared" si="5"/>
        <v>50000</v>
      </c>
      <c r="Y59" s="63"/>
      <c r="Z59" s="63"/>
      <c r="AA59" s="64">
        <f t="shared" si="6"/>
        <v>50000</v>
      </c>
      <c r="AB59" s="63"/>
      <c r="AC59" s="63"/>
      <c r="AD59" s="69">
        <f t="shared" si="7"/>
        <v>50000</v>
      </c>
      <c r="AE59" s="63">
        <f>'0101'!BB576</f>
        <v>15203</v>
      </c>
      <c r="AF59" s="68">
        <f>'0101'!BB4+'0101'!BB5</f>
        <v>1537.5</v>
      </c>
      <c r="AG59" s="68">
        <f>'0101'!BB56+'0101'!BB61+'0101'!BB62</f>
        <v>700</v>
      </c>
      <c r="AH59" s="68">
        <f>'0101'!BB71</f>
        <v>100</v>
      </c>
      <c r="AI59" s="68">
        <f>'0101'!BB123+'0101'!BB124+'0101'!BB125</f>
        <v>750</v>
      </c>
      <c r="AJ59" s="68">
        <f>'0101'!BB204</f>
        <v>250</v>
      </c>
      <c r="AK59" s="68">
        <f>'0101'!BB218</f>
        <v>250</v>
      </c>
      <c r="AL59" s="68">
        <f>'0101'!BB84+'0101'!BB86</f>
        <v>0</v>
      </c>
      <c r="AM59" s="68">
        <f>'0101'!BB334</f>
        <v>250</v>
      </c>
      <c r="AN59" s="68">
        <f>'0101'!BB108+'0101'!BB109</f>
        <v>0</v>
      </c>
      <c r="AO59" s="68">
        <f>'0101'!BB444+'0101'!BB445</f>
        <v>500</v>
      </c>
      <c r="AP59" s="68">
        <f>'0101'!BB136</f>
        <v>0</v>
      </c>
      <c r="AQ59" s="68">
        <f>'0101'!BD160+'0101'!BD164+'0101'!BD165</f>
        <v>0</v>
      </c>
      <c r="AR59" s="136">
        <f t="shared" si="8"/>
        <v>34797</v>
      </c>
    </row>
    <row r="60" spans="1:44" ht="15" customHeight="1" x14ac:dyDescent="0.25">
      <c r="A60" s="27">
        <v>1</v>
      </c>
      <c r="B60" s="28" t="s">
        <v>11</v>
      </c>
      <c r="C60" s="28" t="s">
        <v>11</v>
      </c>
      <c r="D60" s="32">
        <v>61101</v>
      </c>
      <c r="E60" s="33" t="s">
        <v>45</v>
      </c>
      <c r="F60" s="166">
        <v>10000</v>
      </c>
      <c r="G60" s="113"/>
      <c r="H60" s="113">
        <v>10000</v>
      </c>
      <c r="I60" s="63">
        <f t="shared" si="9"/>
        <v>0</v>
      </c>
      <c r="J60" s="126"/>
      <c r="K60" s="126"/>
      <c r="L60" s="64">
        <f t="shared" si="1"/>
        <v>0</v>
      </c>
      <c r="M60" s="119"/>
      <c r="N60" s="119"/>
      <c r="O60" s="64">
        <f t="shared" si="2"/>
        <v>0</v>
      </c>
      <c r="P60" s="63"/>
      <c r="Q60" s="63"/>
      <c r="R60" s="64">
        <f t="shared" si="3"/>
        <v>0</v>
      </c>
      <c r="S60" s="63"/>
      <c r="T60" s="63"/>
      <c r="U60" s="64">
        <f t="shared" si="4"/>
        <v>0</v>
      </c>
      <c r="V60" s="63"/>
      <c r="W60" s="63"/>
      <c r="X60" s="64">
        <f t="shared" si="5"/>
        <v>0</v>
      </c>
      <c r="Y60" s="63"/>
      <c r="Z60" s="63"/>
      <c r="AA60" s="64">
        <f t="shared" si="6"/>
        <v>0</v>
      </c>
      <c r="AB60" s="63"/>
      <c r="AC60" s="63"/>
      <c r="AD60" s="69">
        <f t="shared" si="7"/>
        <v>0</v>
      </c>
      <c r="AE60" s="63">
        <f>'0101'!BC576</f>
        <v>0</v>
      </c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136">
        <f t="shared" si="8"/>
        <v>0</v>
      </c>
    </row>
    <row r="61" spans="1:44" ht="15" customHeight="1" x14ac:dyDescent="0.25">
      <c r="A61" s="27">
        <v>1</v>
      </c>
      <c r="B61" s="28" t="s">
        <v>11</v>
      </c>
      <c r="C61" s="28" t="s">
        <v>11</v>
      </c>
      <c r="D61" s="32">
        <v>61102</v>
      </c>
      <c r="E61" s="33" t="s">
        <v>180</v>
      </c>
      <c r="F61" s="166">
        <v>15000</v>
      </c>
      <c r="G61" s="113"/>
      <c r="H61" s="113">
        <v>15000</v>
      </c>
      <c r="I61" s="63">
        <f t="shared" si="9"/>
        <v>0</v>
      </c>
      <c r="J61" s="126"/>
      <c r="K61" s="126"/>
      <c r="L61" s="64">
        <f t="shared" si="1"/>
        <v>0</v>
      </c>
      <c r="M61" s="119"/>
      <c r="N61" s="119"/>
      <c r="O61" s="64">
        <f t="shared" si="2"/>
        <v>0</v>
      </c>
      <c r="P61" s="63"/>
      <c r="Q61" s="63"/>
      <c r="R61" s="64">
        <f t="shared" si="3"/>
        <v>0</v>
      </c>
      <c r="S61" s="63"/>
      <c r="T61" s="63"/>
      <c r="U61" s="64">
        <f t="shared" si="4"/>
        <v>0</v>
      </c>
      <c r="V61" s="63"/>
      <c r="W61" s="63"/>
      <c r="X61" s="64">
        <f t="shared" si="5"/>
        <v>0</v>
      </c>
      <c r="Y61" s="63"/>
      <c r="Z61" s="63"/>
      <c r="AA61" s="64">
        <f t="shared" si="6"/>
        <v>0</v>
      </c>
      <c r="AB61" s="63"/>
      <c r="AC61" s="63"/>
      <c r="AD61" s="69">
        <f t="shared" si="7"/>
        <v>0</v>
      </c>
      <c r="AE61" s="63">
        <f>'0101'!BC577</f>
        <v>0</v>
      </c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136">
        <f t="shared" si="8"/>
        <v>0</v>
      </c>
    </row>
    <row r="62" spans="1:44" ht="15" customHeight="1" x14ac:dyDescent="0.25">
      <c r="A62" s="27">
        <v>1</v>
      </c>
      <c r="B62" s="28" t="s">
        <v>11</v>
      </c>
      <c r="C62" s="28" t="s">
        <v>11</v>
      </c>
      <c r="D62" s="32">
        <v>61104</v>
      </c>
      <c r="E62" s="33" t="s">
        <v>118</v>
      </c>
      <c r="F62" s="166">
        <v>25000</v>
      </c>
      <c r="G62" s="113"/>
      <c r="H62" s="113">
        <v>25000</v>
      </c>
      <c r="I62" s="63">
        <f t="shared" si="9"/>
        <v>0</v>
      </c>
      <c r="J62" s="126"/>
      <c r="K62" s="126"/>
      <c r="L62" s="64">
        <f t="shared" si="1"/>
        <v>0</v>
      </c>
      <c r="M62" s="119"/>
      <c r="N62" s="119"/>
      <c r="O62" s="64">
        <f t="shared" si="2"/>
        <v>0</v>
      </c>
      <c r="P62" s="63"/>
      <c r="Q62" s="63"/>
      <c r="R62" s="64">
        <f t="shared" si="3"/>
        <v>0</v>
      </c>
      <c r="S62" s="63"/>
      <c r="T62" s="63"/>
      <c r="U62" s="64">
        <f t="shared" si="4"/>
        <v>0</v>
      </c>
      <c r="V62" s="63"/>
      <c r="W62" s="63"/>
      <c r="X62" s="64">
        <f t="shared" si="5"/>
        <v>0</v>
      </c>
      <c r="Y62" s="63"/>
      <c r="Z62" s="63"/>
      <c r="AA62" s="64">
        <f t="shared" si="6"/>
        <v>0</v>
      </c>
      <c r="AB62" s="63"/>
      <c r="AC62" s="63"/>
      <c r="AD62" s="69">
        <f t="shared" si="7"/>
        <v>0</v>
      </c>
      <c r="AE62" s="63">
        <f>'0101'!BD576</f>
        <v>0</v>
      </c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136">
        <f t="shared" si="8"/>
        <v>0</v>
      </c>
    </row>
    <row r="63" spans="1:44" ht="15" customHeight="1" x14ac:dyDescent="0.25">
      <c r="A63" s="27">
        <v>1</v>
      </c>
      <c r="B63" s="28" t="s">
        <v>11</v>
      </c>
      <c r="C63" s="28" t="s">
        <v>11</v>
      </c>
      <c r="D63" s="32">
        <v>61108</v>
      </c>
      <c r="E63" s="33" t="s">
        <v>181</v>
      </c>
      <c r="F63" s="166">
        <v>50000</v>
      </c>
      <c r="G63" s="113"/>
      <c r="H63" s="239">
        <v>15000</v>
      </c>
      <c r="I63" s="63">
        <f t="shared" si="9"/>
        <v>35000</v>
      </c>
      <c r="J63" s="126"/>
      <c r="K63" s="126"/>
      <c r="L63" s="64">
        <f t="shared" si="1"/>
        <v>35000</v>
      </c>
      <c r="M63" s="119"/>
      <c r="N63" s="119"/>
      <c r="O63" s="64">
        <f t="shared" si="2"/>
        <v>35000</v>
      </c>
      <c r="P63" s="63"/>
      <c r="Q63" s="63"/>
      <c r="R63" s="64">
        <f t="shared" si="3"/>
        <v>35000</v>
      </c>
      <c r="S63" s="63"/>
      <c r="T63" s="63"/>
      <c r="U63" s="64">
        <f t="shared" si="4"/>
        <v>35000</v>
      </c>
      <c r="V63" s="63"/>
      <c r="W63" s="63"/>
      <c r="X63" s="64">
        <f t="shared" si="5"/>
        <v>35000</v>
      </c>
      <c r="Y63" s="63"/>
      <c r="Z63" s="63"/>
      <c r="AA63" s="64">
        <f t="shared" si="6"/>
        <v>35000</v>
      </c>
      <c r="AB63" s="63"/>
      <c r="AC63" s="63"/>
      <c r="AD63" s="69">
        <f t="shared" si="7"/>
        <v>35000</v>
      </c>
      <c r="AE63" s="63">
        <f>'0101'!BF576</f>
        <v>710</v>
      </c>
      <c r="AF63" s="68"/>
      <c r="AG63" s="68"/>
      <c r="AH63" s="68"/>
      <c r="AI63" s="68"/>
      <c r="AJ63" s="68"/>
      <c r="AK63" s="68"/>
      <c r="AL63" s="68"/>
      <c r="AM63" s="68"/>
      <c r="AN63" s="68"/>
      <c r="AO63" s="68">
        <f>'0101'!BF488</f>
        <v>710</v>
      </c>
      <c r="AP63" s="68"/>
      <c r="AQ63" s="68"/>
      <c r="AR63" s="136">
        <f t="shared" si="8"/>
        <v>34290</v>
      </c>
    </row>
    <row r="64" spans="1:44" ht="15" hidden="1" customHeight="1" x14ac:dyDescent="0.25">
      <c r="A64" s="27">
        <v>1</v>
      </c>
      <c r="B64" s="28" t="s">
        <v>11</v>
      </c>
      <c r="C64" s="28" t="s">
        <v>11</v>
      </c>
      <c r="D64" s="32">
        <v>61107</v>
      </c>
      <c r="E64" s="33" t="s">
        <v>71</v>
      </c>
      <c r="F64" s="166"/>
      <c r="G64" s="113"/>
      <c r="H64" s="113"/>
      <c r="I64" s="63">
        <f t="shared" si="9"/>
        <v>0</v>
      </c>
      <c r="J64" s="126"/>
      <c r="K64" s="126"/>
      <c r="L64" s="64">
        <f t="shared" si="1"/>
        <v>0</v>
      </c>
      <c r="M64" s="119"/>
      <c r="N64" s="119"/>
      <c r="O64" s="64">
        <f t="shared" si="2"/>
        <v>0</v>
      </c>
      <c r="P64" s="63"/>
      <c r="Q64" s="63"/>
      <c r="R64" s="64">
        <f t="shared" si="3"/>
        <v>0</v>
      </c>
      <c r="S64" s="63"/>
      <c r="T64" s="63"/>
      <c r="U64" s="64">
        <f t="shared" si="4"/>
        <v>0</v>
      </c>
      <c r="V64" s="63"/>
      <c r="W64" s="63"/>
      <c r="X64" s="64">
        <f t="shared" si="5"/>
        <v>0</v>
      </c>
      <c r="Y64" s="63"/>
      <c r="Z64" s="63"/>
      <c r="AA64" s="64">
        <f t="shared" si="6"/>
        <v>0</v>
      </c>
      <c r="AB64" s="63"/>
      <c r="AC64" s="63"/>
      <c r="AD64" s="69">
        <f t="shared" si="7"/>
        <v>0</v>
      </c>
      <c r="AE64" s="63">
        <f>'0101'!BF576</f>
        <v>710</v>
      </c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136">
        <f t="shared" si="8"/>
        <v>-710</v>
      </c>
    </row>
    <row r="65" spans="1:44" ht="15" customHeight="1" x14ac:dyDescent="0.25">
      <c r="A65" s="27">
        <v>1</v>
      </c>
      <c r="B65" s="28" t="s">
        <v>11</v>
      </c>
      <c r="C65" s="28" t="s">
        <v>11</v>
      </c>
      <c r="D65" s="32">
        <v>61110</v>
      </c>
      <c r="E65" s="33" t="s">
        <v>135</v>
      </c>
      <c r="F65" s="166">
        <v>10000</v>
      </c>
      <c r="G65" s="113"/>
      <c r="H65" s="113">
        <v>10000</v>
      </c>
      <c r="I65" s="63">
        <f>F65+G65-H65</f>
        <v>0</v>
      </c>
      <c r="J65" s="126"/>
      <c r="K65" s="126"/>
      <c r="L65" s="64">
        <f>I65+J65-K65</f>
        <v>0</v>
      </c>
      <c r="M65" s="119"/>
      <c r="N65" s="119"/>
      <c r="O65" s="64">
        <f>L65+M65-N65</f>
        <v>0</v>
      </c>
      <c r="P65" s="63"/>
      <c r="Q65" s="63"/>
      <c r="R65" s="64">
        <f>O65+P65-Q65</f>
        <v>0</v>
      </c>
      <c r="S65" s="63"/>
      <c r="T65" s="63"/>
      <c r="U65" s="64">
        <f>R65+S65-T65</f>
        <v>0</v>
      </c>
      <c r="V65" s="63"/>
      <c r="W65" s="63"/>
      <c r="X65" s="64">
        <f>U65+V65-W65</f>
        <v>0</v>
      </c>
      <c r="Y65" s="63"/>
      <c r="Z65" s="63"/>
      <c r="AA65" s="64">
        <f>X65+Y65-Z65</f>
        <v>0</v>
      </c>
      <c r="AB65" s="63"/>
      <c r="AC65" s="63"/>
      <c r="AD65" s="69">
        <f t="shared" si="7"/>
        <v>0</v>
      </c>
      <c r="AE65" s="63">
        <f>'0101'!BG576</f>
        <v>0</v>
      </c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136">
        <f>AD65-AE65</f>
        <v>0</v>
      </c>
    </row>
    <row r="66" spans="1:44" ht="15" customHeight="1" x14ac:dyDescent="0.25">
      <c r="A66" s="27">
        <v>1</v>
      </c>
      <c r="B66" s="28" t="s">
        <v>11</v>
      </c>
      <c r="C66" s="28" t="s">
        <v>11</v>
      </c>
      <c r="D66" s="32">
        <v>61199</v>
      </c>
      <c r="E66" s="33" t="s">
        <v>78</v>
      </c>
      <c r="F66" s="58">
        <v>5000</v>
      </c>
      <c r="G66" s="113"/>
      <c r="H66" s="113"/>
      <c r="I66" s="63">
        <f t="shared" si="9"/>
        <v>5000</v>
      </c>
      <c r="J66" s="126"/>
      <c r="K66" s="126">
        <v>5000</v>
      </c>
      <c r="L66" s="64">
        <f t="shared" si="1"/>
        <v>0</v>
      </c>
      <c r="M66" s="119"/>
      <c r="N66" s="119"/>
      <c r="O66" s="64">
        <f t="shared" si="2"/>
        <v>0</v>
      </c>
      <c r="P66" s="63"/>
      <c r="Q66" s="63"/>
      <c r="R66" s="64">
        <f t="shared" si="3"/>
        <v>0</v>
      </c>
      <c r="S66" s="63"/>
      <c r="T66" s="63"/>
      <c r="U66" s="64">
        <f t="shared" si="4"/>
        <v>0</v>
      </c>
      <c r="V66" s="63"/>
      <c r="W66" s="63"/>
      <c r="X66" s="64">
        <f t="shared" si="5"/>
        <v>0</v>
      </c>
      <c r="Y66" s="63"/>
      <c r="Z66" s="63"/>
      <c r="AA66" s="64">
        <f t="shared" si="6"/>
        <v>0</v>
      </c>
      <c r="AB66" s="63"/>
      <c r="AC66" s="63"/>
      <c r="AD66" s="69">
        <f t="shared" si="7"/>
        <v>0</v>
      </c>
      <c r="AE66" s="63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136">
        <f t="shared" si="8"/>
        <v>0</v>
      </c>
    </row>
    <row r="67" spans="1:44" ht="15" hidden="1" customHeight="1" x14ac:dyDescent="0.25">
      <c r="A67" s="27">
        <v>1</v>
      </c>
      <c r="B67" s="28" t="s">
        <v>11</v>
      </c>
      <c r="C67" s="28" t="s">
        <v>11</v>
      </c>
      <c r="D67" s="32">
        <v>72101</v>
      </c>
      <c r="E67" s="33" t="s">
        <v>47</v>
      </c>
      <c r="F67" s="58"/>
      <c r="G67" s="113"/>
      <c r="H67" s="113"/>
      <c r="I67" s="63">
        <f t="shared" si="9"/>
        <v>0</v>
      </c>
      <c r="J67" s="126"/>
      <c r="K67" s="126"/>
      <c r="L67" s="64">
        <f t="shared" si="1"/>
        <v>0</v>
      </c>
      <c r="M67" s="119"/>
      <c r="N67" s="119"/>
      <c r="O67" s="64">
        <f t="shared" si="2"/>
        <v>0</v>
      </c>
      <c r="P67" s="63"/>
      <c r="Q67" s="63"/>
      <c r="R67" s="64">
        <f t="shared" si="3"/>
        <v>0</v>
      </c>
      <c r="S67" s="63"/>
      <c r="T67" s="63"/>
      <c r="U67" s="64">
        <f t="shared" si="4"/>
        <v>0</v>
      </c>
      <c r="V67" s="63"/>
      <c r="W67" s="63"/>
      <c r="X67" s="64">
        <f t="shared" si="5"/>
        <v>0</v>
      </c>
      <c r="Y67" s="63"/>
      <c r="Z67" s="63"/>
      <c r="AA67" s="64">
        <f t="shared" si="6"/>
        <v>0</v>
      </c>
      <c r="AB67" s="63"/>
      <c r="AC67" s="63"/>
      <c r="AD67" s="69">
        <f t="shared" si="7"/>
        <v>0</v>
      </c>
      <c r="AE67" s="63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136">
        <f t="shared" si="8"/>
        <v>0</v>
      </c>
    </row>
    <row r="68" spans="1:44" ht="15" customHeight="1" x14ac:dyDescent="0.25">
      <c r="A68" s="27"/>
      <c r="B68" s="28"/>
      <c r="C68" s="28"/>
      <c r="D68" s="38"/>
      <c r="E68" s="39"/>
      <c r="F68" s="59"/>
      <c r="G68" s="113"/>
      <c r="H68" s="113"/>
      <c r="I68" s="63"/>
      <c r="J68" s="126"/>
      <c r="K68" s="126"/>
      <c r="L68" s="64">
        <f t="shared" si="1"/>
        <v>0</v>
      </c>
      <c r="M68" s="119"/>
      <c r="N68" s="119"/>
      <c r="O68" s="64">
        <f t="shared" si="2"/>
        <v>0</v>
      </c>
      <c r="P68" s="63"/>
      <c r="Q68" s="63"/>
      <c r="R68" s="64">
        <f t="shared" si="3"/>
        <v>0</v>
      </c>
      <c r="S68" s="63"/>
      <c r="T68" s="63"/>
      <c r="U68" s="64"/>
      <c r="V68" s="63"/>
      <c r="W68" s="63"/>
      <c r="X68" s="64"/>
      <c r="Y68" s="63"/>
      <c r="Z68" s="63"/>
      <c r="AA68" s="64"/>
      <c r="AB68" s="63"/>
      <c r="AC68" s="63"/>
      <c r="AD68" s="69">
        <f t="shared" si="7"/>
        <v>0</v>
      </c>
      <c r="AE68" s="63"/>
      <c r="AF68" s="187">
        <f t="shared" ref="AF68:AK68" si="10">SUM(AF7:AF67)</f>
        <v>26166.809999999998</v>
      </c>
      <c r="AG68" s="68">
        <f t="shared" si="10"/>
        <v>13482.34</v>
      </c>
      <c r="AH68" s="68">
        <f t="shared" si="10"/>
        <v>41699.64</v>
      </c>
      <c r="AI68" s="68">
        <f t="shared" si="10"/>
        <v>32084.109999999997</v>
      </c>
      <c r="AJ68" s="187">
        <f t="shared" si="10"/>
        <v>36912.671999999999</v>
      </c>
      <c r="AK68" s="187">
        <f t="shared" si="10"/>
        <v>48204.580000000009</v>
      </c>
      <c r="AL68" s="68">
        <f t="shared" ref="AL68:AQ68" si="11">SUM(AL7:AL67)</f>
        <v>29453.849999999991</v>
      </c>
      <c r="AM68" s="187">
        <f t="shared" si="11"/>
        <v>43772.94999999999</v>
      </c>
      <c r="AN68" s="187">
        <f t="shared" si="11"/>
        <v>49012.59</v>
      </c>
      <c r="AO68" s="187">
        <f t="shared" si="11"/>
        <v>44611.511099999996</v>
      </c>
      <c r="AP68" s="187">
        <f t="shared" si="11"/>
        <v>0</v>
      </c>
      <c r="AQ68" s="187">
        <f t="shared" si="11"/>
        <v>0</v>
      </c>
      <c r="AR68" s="136"/>
    </row>
    <row r="69" spans="1:44" ht="15" customHeight="1" x14ac:dyDescent="0.25">
      <c r="A69" s="27">
        <v>1</v>
      </c>
      <c r="B69" s="28" t="s">
        <v>11</v>
      </c>
      <c r="C69" s="28" t="s">
        <v>48</v>
      </c>
      <c r="D69" s="31">
        <v>51101</v>
      </c>
      <c r="E69" s="30" t="s">
        <v>12</v>
      </c>
      <c r="F69" s="58">
        <v>214068</v>
      </c>
      <c r="G69" s="148"/>
      <c r="H69" s="113"/>
      <c r="I69" s="63">
        <f t="shared" ref="I69:I116" si="12">F69+G69-H69</f>
        <v>214068</v>
      </c>
      <c r="J69" s="126"/>
      <c r="K69" s="126"/>
      <c r="L69" s="64">
        <f t="shared" si="1"/>
        <v>214068</v>
      </c>
      <c r="M69" s="119"/>
      <c r="N69" s="119"/>
      <c r="O69" s="64">
        <f t="shared" si="2"/>
        <v>214068</v>
      </c>
      <c r="P69" s="63"/>
      <c r="Q69" s="63"/>
      <c r="R69" s="64">
        <f t="shared" si="3"/>
        <v>214068</v>
      </c>
      <c r="S69" s="63"/>
      <c r="T69" s="63"/>
      <c r="U69" s="64">
        <f t="shared" si="4"/>
        <v>214068</v>
      </c>
      <c r="V69" s="63"/>
      <c r="W69" s="63"/>
      <c r="X69" s="64">
        <f t="shared" ref="X69:X119" si="13">U69+V69-W69</f>
        <v>214068</v>
      </c>
      <c r="Y69" s="63"/>
      <c r="Z69" s="63"/>
      <c r="AA69" s="64">
        <f t="shared" ref="AA69:AA119" si="14">X69+Y69-Z69</f>
        <v>214068</v>
      </c>
      <c r="AB69" s="63"/>
      <c r="AC69" s="63"/>
      <c r="AD69" s="69">
        <f t="shared" si="7"/>
        <v>214068</v>
      </c>
      <c r="AE69" s="63">
        <f>'0102'!C365</f>
        <v>172266.66000000003</v>
      </c>
      <c r="AF69" s="68">
        <f>'0102'!C19</f>
        <v>17663.78</v>
      </c>
      <c r="AG69" s="68">
        <f>'0102'!C15+'0102'!C39</f>
        <v>0</v>
      </c>
      <c r="AH69" s="68">
        <f>'0102'!C65+'0102'!C68</f>
        <v>35452.19</v>
      </c>
      <c r="AI69" s="68">
        <f>'0102'!C110</f>
        <v>17783</v>
      </c>
      <c r="AJ69" s="68">
        <f>'0102'!C155</f>
        <v>17786.650000000001</v>
      </c>
      <c r="AK69" s="68">
        <f>'0102'!C190+'0102'!C192</f>
        <v>17701.88</v>
      </c>
      <c r="AL69" s="68">
        <f>'0102'!C231</f>
        <v>17287.13</v>
      </c>
      <c r="AM69" s="68">
        <f>'0102'!C258</f>
        <v>16667.89</v>
      </c>
      <c r="AN69" s="68">
        <f>'0102'!C300</f>
        <v>16016.6</v>
      </c>
      <c r="AO69" s="68">
        <f>'0102'!C328</f>
        <v>15907.54</v>
      </c>
      <c r="AP69" s="68">
        <f>'0102'!C250+'0102'!C251</f>
        <v>0</v>
      </c>
      <c r="AQ69" s="68">
        <f>'0102'!C255</f>
        <v>0</v>
      </c>
      <c r="AR69" s="136">
        <f t="shared" si="8"/>
        <v>41801.339999999967</v>
      </c>
    </row>
    <row r="70" spans="1:44" ht="15" customHeight="1" x14ac:dyDescent="0.25">
      <c r="A70" s="27">
        <v>1</v>
      </c>
      <c r="B70" s="28" t="s">
        <v>11</v>
      </c>
      <c r="C70" s="28" t="s">
        <v>48</v>
      </c>
      <c r="D70" s="31">
        <v>51201</v>
      </c>
      <c r="E70" s="30" t="s">
        <v>13</v>
      </c>
      <c r="F70" s="58">
        <v>50700</v>
      </c>
      <c r="G70" s="113">
        <v>3650</v>
      </c>
      <c r="H70" s="113"/>
      <c r="I70" s="63">
        <f t="shared" si="12"/>
        <v>54350</v>
      </c>
      <c r="J70" s="126"/>
      <c r="K70" s="126"/>
      <c r="L70" s="64">
        <f t="shared" si="1"/>
        <v>54350</v>
      </c>
      <c r="M70" s="119"/>
      <c r="N70" s="119"/>
      <c r="O70" s="64">
        <f t="shared" si="2"/>
        <v>54350</v>
      </c>
      <c r="P70" s="63"/>
      <c r="Q70" s="122"/>
      <c r="R70" s="64">
        <f t="shared" si="3"/>
        <v>54350</v>
      </c>
      <c r="S70" s="63"/>
      <c r="T70" s="122"/>
      <c r="U70" s="64">
        <f t="shared" si="4"/>
        <v>54350</v>
      </c>
      <c r="V70" s="63"/>
      <c r="W70" s="122"/>
      <c r="X70" s="64">
        <f t="shared" si="13"/>
        <v>54350</v>
      </c>
      <c r="Y70" s="63"/>
      <c r="Z70" s="122"/>
      <c r="AA70" s="64">
        <f t="shared" si="14"/>
        <v>54350</v>
      </c>
      <c r="AB70" s="63"/>
      <c r="AC70" s="122"/>
      <c r="AD70" s="69">
        <f t="shared" si="7"/>
        <v>54350</v>
      </c>
      <c r="AE70" s="63">
        <f>'0102'!D365</f>
        <v>39741.040000000008</v>
      </c>
      <c r="AF70" s="68">
        <f>'0102'!D8</f>
        <v>2983.66</v>
      </c>
      <c r="AG70" s="68">
        <f>'0102'!D34</f>
        <v>0</v>
      </c>
      <c r="AH70" s="68">
        <f>'0102'!D66+'0102'!D69+'0102'!D83</f>
        <v>6792.45</v>
      </c>
      <c r="AI70" s="68">
        <f>'0102'!D111</f>
        <v>3653.42</v>
      </c>
      <c r="AJ70" s="68">
        <f>'0102'!D154</f>
        <v>3682.8</v>
      </c>
      <c r="AK70" s="68">
        <f>'0102'!D191</f>
        <v>3903.31</v>
      </c>
      <c r="AL70" s="68">
        <f>'0102'!D232</f>
        <v>4484.07</v>
      </c>
      <c r="AM70" s="68">
        <f>'0102'!D259</f>
        <v>4520</v>
      </c>
      <c r="AN70" s="68">
        <f>'0102'!D301</f>
        <v>4520</v>
      </c>
      <c r="AO70" s="68">
        <f>'0102'!D327</f>
        <v>5201.33</v>
      </c>
      <c r="AP70" s="68">
        <f>'0102'!D252</f>
        <v>0</v>
      </c>
      <c r="AQ70" s="68">
        <f>'0102'!D309</f>
        <v>0</v>
      </c>
      <c r="AR70" s="136">
        <f t="shared" si="8"/>
        <v>14608.959999999992</v>
      </c>
    </row>
    <row r="71" spans="1:44" ht="15" hidden="1" customHeight="1" x14ac:dyDescent="0.25">
      <c r="A71" s="27">
        <v>1</v>
      </c>
      <c r="B71" s="28" t="s">
        <v>11</v>
      </c>
      <c r="C71" s="28" t="s">
        <v>48</v>
      </c>
      <c r="D71" s="31">
        <v>51203</v>
      </c>
      <c r="E71" s="30" t="s">
        <v>148</v>
      </c>
      <c r="F71" s="58"/>
      <c r="G71" s="113"/>
      <c r="H71" s="113"/>
      <c r="I71" s="63">
        <f t="shared" si="12"/>
        <v>0</v>
      </c>
      <c r="J71" s="126"/>
      <c r="K71" s="126"/>
      <c r="L71" s="64">
        <f t="shared" si="1"/>
        <v>0</v>
      </c>
      <c r="M71" s="119"/>
      <c r="N71" s="119"/>
      <c r="O71" s="64">
        <f t="shared" si="2"/>
        <v>0</v>
      </c>
      <c r="P71" s="63"/>
      <c r="Q71" s="122"/>
      <c r="R71" s="64">
        <f t="shared" si="3"/>
        <v>0</v>
      </c>
      <c r="S71" s="63"/>
      <c r="T71" s="122"/>
      <c r="U71" s="64">
        <f t="shared" si="4"/>
        <v>0</v>
      </c>
      <c r="V71" s="63"/>
      <c r="W71" s="122"/>
      <c r="X71" s="64">
        <f t="shared" si="13"/>
        <v>0</v>
      </c>
      <c r="Y71" s="63"/>
      <c r="Z71" s="122"/>
      <c r="AA71" s="64">
        <f t="shared" si="14"/>
        <v>0</v>
      </c>
      <c r="AB71" s="63"/>
      <c r="AC71" s="122"/>
      <c r="AD71" s="69">
        <f t="shared" si="7"/>
        <v>0</v>
      </c>
      <c r="AE71" s="63">
        <f>'0102'!E365</f>
        <v>0</v>
      </c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>
        <f>'0102'!E238</f>
        <v>0</v>
      </c>
      <c r="AR71" s="136">
        <f t="shared" si="8"/>
        <v>0</v>
      </c>
    </row>
    <row r="72" spans="1:44" ht="15" customHeight="1" x14ac:dyDescent="0.25">
      <c r="A72" s="27">
        <v>1</v>
      </c>
      <c r="B72" s="28" t="s">
        <v>11</v>
      </c>
      <c r="C72" s="28" t="s">
        <v>48</v>
      </c>
      <c r="D72" s="31">
        <v>51301</v>
      </c>
      <c r="E72" s="30" t="s">
        <v>49</v>
      </c>
      <c r="F72" s="58">
        <v>12400</v>
      </c>
      <c r="G72" s="113"/>
      <c r="H72" s="113"/>
      <c r="I72" s="63">
        <f t="shared" si="12"/>
        <v>12400</v>
      </c>
      <c r="J72" s="126"/>
      <c r="K72" s="126"/>
      <c r="L72" s="64">
        <f t="shared" si="1"/>
        <v>12400</v>
      </c>
      <c r="M72" s="119"/>
      <c r="N72" s="119"/>
      <c r="O72" s="64">
        <f t="shared" si="2"/>
        <v>12400</v>
      </c>
      <c r="P72" s="63"/>
      <c r="Q72" s="63"/>
      <c r="R72" s="64">
        <f t="shared" si="3"/>
        <v>12400</v>
      </c>
      <c r="S72" s="63"/>
      <c r="T72" s="63"/>
      <c r="U72" s="64">
        <f t="shared" si="4"/>
        <v>12400</v>
      </c>
      <c r="V72" s="63"/>
      <c r="W72" s="63"/>
      <c r="X72" s="64">
        <f t="shared" si="13"/>
        <v>12400</v>
      </c>
      <c r="Y72" s="63"/>
      <c r="Z72" s="63"/>
      <c r="AA72" s="64">
        <f t="shared" si="14"/>
        <v>12400</v>
      </c>
      <c r="AB72" s="63"/>
      <c r="AC72" s="63"/>
      <c r="AD72" s="69">
        <f t="shared" si="7"/>
        <v>12400</v>
      </c>
      <c r="AE72" s="63">
        <f>'0102'!F365</f>
        <v>4020.36</v>
      </c>
      <c r="AF72" s="68"/>
      <c r="AG72" s="68">
        <f>'0102'!F48</f>
        <v>70</v>
      </c>
      <c r="AH72" s="68">
        <f>'0102'!F67</f>
        <v>430.89</v>
      </c>
      <c r="AI72" s="68">
        <f>'0102'!F109</f>
        <v>620.36</v>
      </c>
      <c r="AJ72" s="68">
        <f>'0102'!F143+'0102'!F153</f>
        <v>683.63</v>
      </c>
      <c r="AK72" s="68">
        <f>'0102'!F185+'0102'!F188</f>
        <v>616.3900000000001</v>
      </c>
      <c r="AL72" s="68">
        <f>'0102'!F224</f>
        <v>639.97</v>
      </c>
      <c r="AM72" s="68">
        <f>'0102'!F173</f>
        <v>0</v>
      </c>
      <c r="AN72" s="68">
        <f>'0102'!F191</f>
        <v>0</v>
      </c>
      <c r="AO72" s="68">
        <f>'0102'!F323+'0102'!F326</f>
        <v>559.53</v>
      </c>
      <c r="AP72" s="68">
        <f>'0102'!F243</f>
        <v>0</v>
      </c>
      <c r="AQ72" s="68">
        <f>'0102'!F256</f>
        <v>0</v>
      </c>
      <c r="AR72" s="136">
        <f t="shared" si="8"/>
        <v>8379.64</v>
      </c>
    </row>
    <row r="73" spans="1:44" ht="15" customHeight="1" x14ac:dyDescent="0.25">
      <c r="A73" s="27">
        <v>1</v>
      </c>
      <c r="B73" s="28" t="s">
        <v>11</v>
      </c>
      <c r="C73" s="28" t="s">
        <v>48</v>
      </c>
      <c r="D73" s="32">
        <v>51401</v>
      </c>
      <c r="E73" s="33" t="s">
        <v>14</v>
      </c>
      <c r="F73" s="58">
        <v>20002.46</v>
      </c>
      <c r="G73" s="148"/>
      <c r="H73" s="113"/>
      <c r="I73" s="63">
        <f t="shared" si="12"/>
        <v>20002.46</v>
      </c>
      <c r="J73" s="126"/>
      <c r="K73" s="126"/>
      <c r="L73" s="64">
        <f t="shared" si="1"/>
        <v>20002.46</v>
      </c>
      <c r="M73" s="119"/>
      <c r="N73" s="119"/>
      <c r="O73" s="64">
        <f t="shared" si="2"/>
        <v>20002.46</v>
      </c>
      <c r="P73" s="63"/>
      <c r="Q73" s="63"/>
      <c r="R73" s="64">
        <f t="shared" si="3"/>
        <v>20002.46</v>
      </c>
      <c r="S73" s="63"/>
      <c r="T73" s="63"/>
      <c r="U73" s="64">
        <f t="shared" si="4"/>
        <v>20002.46</v>
      </c>
      <c r="V73" s="63"/>
      <c r="W73" s="63"/>
      <c r="X73" s="64">
        <f t="shared" si="13"/>
        <v>20002.46</v>
      </c>
      <c r="Y73" s="63"/>
      <c r="Z73" s="63"/>
      <c r="AA73" s="64">
        <f t="shared" si="14"/>
        <v>20002.46</v>
      </c>
      <c r="AB73" s="63"/>
      <c r="AC73" s="63"/>
      <c r="AD73" s="69">
        <f t="shared" si="7"/>
        <v>20002.46</v>
      </c>
      <c r="AE73" s="63">
        <f>'0102'!G365</f>
        <v>10625.11</v>
      </c>
      <c r="AF73" s="68"/>
      <c r="AG73" s="68">
        <f>'0102'!G42</f>
        <v>1528.69</v>
      </c>
      <c r="AH73" s="68">
        <f>'0102'!G98</f>
        <v>1475.14</v>
      </c>
      <c r="AI73" s="68">
        <f>'0102'!G94</f>
        <v>0</v>
      </c>
      <c r="AJ73" s="68">
        <f>'0102'!G169</f>
        <v>1554.72</v>
      </c>
      <c r="AK73" s="68">
        <f>'0102'!G201</f>
        <v>1544.52</v>
      </c>
      <c r="AL73" s="68">
        <f>'0102'!G166</f>
        <v>0</v>
      </c>
      <c r="AM73" s="68">
        <f>'0102'!G271</f>
        <v>1537.31</v>
      </c>
      <c r="AN73" s="68">
        <f>'0102'!G302+'0102'!G305</f>
        <v>2984.73</v>
      </c>
      <c r="AO73" s="68">
        <f>'0102'!G234</f>
        <v>0</v>
      </c>
      <c r="AP73" s="68">
        <f>'0102'!G235</f>
        <v>0</v>
      </c>
      <c r="AQ73" s="68"/>
      <c r="AR73" s="136">
        <f t="shared" si="8"/>
        <v>9377.3499999999985</v>
      </c>
    </row>
    <row r="74" spans="1:44" ht="15" customHeight="1" x14ac:dyDescent="0.25">
      <c r="A74" s="27">
        <v>1</v>
      </c>
      <c r="B74" s="28" t="s">
        <v>11</v>
      </c>
      <c r="C74" s="28" t="s">
        <v>48</v>
      </c>
      <c r="D74" s="32">
        <v>51402</v>
      </c>
      <c r="E74" s="33" t="s">
        <v>15</v>
      </c>
      <c r="F74" s="58">
        <v>4500.75</v>
      </c>
      <c r="G74" s="113">
        <f>36.5+273.75</f>
        <v>310.25</v>
      </c>
      <c r="H74" s="113"/>
      <c r="I74" s="63">
        <f t="shared" si="12"/>
        <v>4811</v>
      </c>
      <c r="J74" s="126"/>
      <c r="K74" s="126"/>
      <c r="L74" s="64">
        <f t="shared" si="1"/>
        <v>4811</v>
      </c>
      <c r="M74" s="119"/>
      <c r="N74" s="119"/>
      <c r="O74" s="64">
        <f t="shared" si="2"/>
        <v>4811</v>
      </c>
      <c r="P74" s="63"/>
      <c r="Q74" s="63"/>
      <c r="R74" s="64">
        <f t="shared" si="3"/>
        <v>4811</v>
      </c>
      <c r="S74" s="63"/>
      <c r="T74" s="63"/>
      <c r="U74" s="64">
        <f t="shared" si="4"/>
        <v>4811</v>
      </c>
      <c r="V74" s="63"/>
      <c r="W74" s="63"/>
      <c r="X74" s="64">
        <f t="shared" si="13"/>
        <v>4811</v>
      </c>
      <c r="Y74" s="63"/>
      <c r="Z74" s="63"/>
      <c r="AA74" s="64">
        <f t="shared" si="14"/>
        <v>4811</v>
      </c>
      <c r="AB74" s="63"/>
      <c r="AC74" s="63"/>
      <c r="AD74" s="69">
        <f t="shared" si="7"/>
        <v>4811</v>
      </c>
      <c r="AE74" s="63">
        <f>'0102'!H365</f>
        <v>2345.86</v>
      </c>
      <c r="AF74" s="68"/>
      <c r="AG74" s="68">
        <f>'0102'!H42</f>
        <v>274.05</v>
      </c>
      <c r="AH74" s="68">
        <f>'0102'!H98</f>
        <v>263.08</v>
      </c>
      <c r="AI74" s="68"/>
      <c r="AJ74" s="68">
        <f>'0102'!H169</f>
        <v>323.08</v>
      </c>
      <c r="AK74" s="68">
        <f>'0102'!H201</f>
        <v>339.76</v>
      </c>
      <c r="AL74" s="68">
        <f>'0102'!H166</f>
        <v>0</v>
      </c>
      <c r="AM74" s="68">
        <f>'0102'!H271</f>
        <v>354.5</v>
      </c>
      <c r="AN74" s="68">
        <f>'0102'!H302+'0102'!H305</f>
        <v>791.39</v>
      </c>
      <c r="AO74" s="68">
        <f>'0102'!H234</f>
        <v>0</v>
      </c>
      <c r="AP74" s="68">
        <f>'0102'!H235</f>
        <v>0</v>
      </c>
      <c r="AQ74" s="68"/>
      <c r="AR74" s="136">
        <f t="shared" si="8"/>
        <v>2465.14</v>
      </c>
    </row>
    <row r="75" spans="1:44" ht="15" customHeight="1" x14ac:dyDescent="0.25">
      <c r="A75" s="27">
        <v>1</v>
      </c>
      <c r="B75" s="28" t="s">
        <v>11</v>
      </c>
      <c r="C75" s="28" t="s">
        <v>48</v>
      </c>
      <c r="D75" s="32">
        <v>51501</v>
      </c>
      <c r="E75" s="33" t="s">
        <v>14</v>
      </c>
      <c r="F75" s="58">
        <v>17506.32</v>
      </c>
      <c r="G75" s="148"/>
      <c r="H75" s="113"/>
      <c r="I75" s="63">
        <f t="shared" si="12"/>
        <v>17506.32</v>
      </c>
      <c r="J75" s="126"/>
      <c r="K75" s="126"/>
      <c r="L75" s="64">
        <f t="shared" si="1"/>
        <v>17506.32</v>
      </c>
      <c r="M75" s="119"/>
      <c r="N75" s="119"/>
      <c r="O75" s="64">
        <f t="shared" si="2"/>
        <v>17506.32</v>
      </c>
      <c r="P75" s="63"/>
      <c r="Q75" s="63"/>
      <c r="R75" s="64">
        <f t="shared" si="3"/>
        <v>17506.32</v>
      </c>
      <c r="S75" s="63"/>
      <c r="T75" s="63"/>
      <c r="U75" s="64">
        <f t="shared" si="4"/>
        <v>17506.32</v>
      </c>
      <c r="V75" s="63"/>
      <c r="W75" s="63"/>
      <c r="X75" s="64">
        <f t="shared" si="13"/>
        <v>17506.32</v>
      </c>
      <c r="Y75" s="63"/>
      <c r="Z75" s="63"/>
      <c r="AA75" s="64">
        <f t="shared" si="14"/>
        <v>17506.32</v>
      </c>
      <c r="AB75" s="63"/>
      <c r="AC75" s="63"/>
      <c r="AD75" s="69">
        <f t="shared" ref="AD75:AD139" si="15">AA75+AB75-AC75</f>
        <v>17506.32</v>
      </c>
      <c r="AE75" s="63">
        <f>'0102'!I365</f>
        <v>9569.5299999999988</v>
      </c>
      <c r="AF75" s="68"/>
      <c r="AG75" s="68">
        <f>'0102'!I40+'0102'!I41</f>
        <v>1277.4099999999999</v>
      </c>
      <c r="AH75" s="68">
        <f>'0102'!I96+'0102'!I97</f>
        <v>1226.0999999999999</v>
      </c>
      <c r="AI75" s="68">
        <f>'0102'!I99</f>
        <v>644.88</v>
      </c>
      <c r="AJ75" s="68">
        <f>'0102'!I162+'0102'!I163</f>
        <v>1300.99</v>
      </c>
      <c r="AK75" s="68">
        <f>'0102'!I199+'0102'!I200</f>
        <v>1289.3699999999999</v>
      </c>
      <c r="AL75" s="68">
        <f>'0102'!I164+'0102'!I165</f>
        <v>0</v>
      </c>
      <c r="AM75" s="68">
        <f>'0102'!I269+'0102'!I270</f>
        <v>1275.08</v>
      </c>
      <c r="AN75" s="68">
        <f>'0102'!I279+'0102'!I280+'0102'!I306+'0102'!I307</f>
        <v>2555.6999999999998</v>
      </c>
      <c r="AO75" s="68">
        <f>'0102'!I232+'0102'!I233</f>
        <v>0</v>
      </c>
      <c r="AP75" s="68">
        <f>'0102'!I241+'0102'!I242</f>
        <v>0</v>
      </c>
      <c r="AQ75" s="68"/>
      <c r="AR75" s="136">
        <f t="shared" si="8"/>
        <v>7936.7900000000009</v>
      </c>
    </row>
    <row r="76" spans="1:44" ht="15" customHeight="1" x14ac:dyDescent="0.25">
      <c r="A76" s="27">
        <v>1</v>
      </c>
      <c r="B76" s="28" t="s">
        <v>11</v>
      </c>
      <c r="C76" s="28" t="s">
        <v>48</v>
      </c>
      <c r="D76" s="31">
        <v>51502</v>
      </c>
      <c r="E76" s="33" t="s">
        <v>15</v>
      </c>
      <c r="F76" s="58">
        <v>3731.63</v>
      </c>
      <c r="G76" s="113">
        <v>282.88</v>
      </c>
      <c r="H76" s="113"/>
      <c r="I76" s="63">
        <f t="shared" si="12"/>
        <v>4014.51</v>
      </c>
      <c r="J76" s="126"/>
      <c r="K76" s="126"/>
      <c r="L76" s="64">
        <f t="shared" si="1"/>
        <v>4014.51</v>
      </c>
      <c r="M76" s="119"/>
      <c r="N76" s="119"/>
      <c r="O76" s="64">
        <f t="shared" si="2"/>
        <v>4014.51</v>
      </c>
      <c r="P76" s="63"/>
      <c r="Q76" s="63"/>
      <c r="R76" s="64">
        <f t="shared" si="3"/>
        <v>4014.51</v>
      </c>
      <c r="S76" s="63"/>
      <c r="T76" s="63"/>
      <c r="U76" s="64">
        <f t="shared" si="4"/>
        <v>4014.51</v>
      </c>
      <c r="V76" s="63"/>
      <c r="W76" s="63"/>
      <c r="X76" s="64">
        <f t="shared" si="13"/>
        <v>4014.51</v>
      </c>
      <c r="Y76" s="63"/>
      <c r="Z76" s="63"/>
      <c r="AA76" s="64">
        <f t="shared" si="14"/>
        <v>4014.51</v>
      </c>
      <c r="AB76" s="63"/>
      <c r="AC76" s="63"/>
      <c r="AD76" s="69">
        <f t="shared" si="15"/>
        <v>4014.51</v>
      </c>
      <c r="AE76" s="63">
        <f>'0102'!J365</f>
        <v>2203.0099999999998</v>
      </c>
      <c r="AF76" s="68"/>
      <c r="AG76" s="68">
        <f>'0102'!J40+'0102'!J41</f>
        <v>249.87</v>
      </c>
      <c r="AH76" s="68">
        <f>'0102'!J96+'0102'!J97</f>
        <v>239.87</v>
      </c>
      <c r="AI76" s="68">
        <f>'0102'!J99</f>
        <v>119.35</v>
      </c>
      <c r="AJ76" s="68">
        <f>'0102'!J162+'0102'!J163</f>
        <v>294.58</v>
      </c>
      <c r="AK76" s="68">
        <f>'0102'!J199+'0102'!J200</f>
        <v>309.77999999999997</v>
      </c>
      <c r="AL76" s="68">
        <f>'0102'!J164+'0102'!J165</f>
        <v>0</v>
      </c>
      <c r="AM76" s="68">
        <f>'0102'!J269+'0102'!J270</f>
        <v>323.22000000000003</v>
      </c>
      <c r="AN76" s="68">
        <f>'0102'!J279+'0102'!J280+'0102'!J306+'0102'!J307</f>
        <v>666.34</v>
      </c>
      <c r="AO76" s="68">
        <f>'0102'!J232+'0102'!J233</f>
        <v>0</v>
      </c>
      <c r="AP76" s="68">
        <f>'0102'!J241+'0102'!J242</f>
        <v>0</v>
      </c>
      <c r="AQ76" s="68"/>
      <c r="AR76" s="136">
        <f t="shared" si="8"/>
        <v>1811.5000000000005</v>
      </c>
    </row>
    <row r="77" spans="1:44" ht="15" customHeight="1" x14ac:dyDescent="0.25">
      <c r="A77" s="27">
        <v>1</v>
      </c>
      <c r="B77" s="28" t="s">
        <v>11</v>
      </c>
      <c r="C77" s="28" t="s">
        <v>48</v>
      </c>
      <c r="D77" s="31">
        <v>51701</v>
      </c>
      <c r="E77" s="39" t="s">
        <v>106</v>
      </c>
      <c r="F77" s="58">
        <v>50000</v>
      </c>
      <c r="G77" s="113"/>
      <c r="H77" s="113"/>
      <c r="I77" s="63">
        <f t="shared" si="12"/>
        <v>50000</v>
      </c>
      <c r="J77" s="126"/>
      <c r="K77" s="126"/>
      <c r="L77" s="64">
        <f t="shared" si="1"/>
        <v>50000</v>
      </c>
      <c r="M77" s="119"/>
      <c r="N77" s="119"/>
      <c r="O77" s="64">
        <f t="shared" si="2"/>
        <v>50000</v>
      </c>
      <c r="P77" s="63"/>
      <c r="Q77" s="63"/>
      <c r="R77" s="64">
        <f t="shared" si="3"/>
        <v>50000</v>
      </c>
      <c r="S77" s="63"/>
      <c r="T77" s="63"/>
      <c r="U77" s="64">
        <f t="shared" si="4"/>
        <v>50000</v>
      </c>
      <c r="V77" s="63"/>
      <c r="W77" s="63"/>
      <c r="X77" s="64">
        <f t="shared" si="13"/>
        <v>50000</v>
      </c>
      <c r="Y77" s="63"/>
      <c r="Z77" s="63"/>
      <c r="AA77" s="64">
        <f t="shared" si="14"/>
        <v>50000</v>
      </c>
      <c r="AB77" s="63"/>
      <c r="AC77" s="63"/>
      <c r="AD77" s="69">
        <f t="shared" si="15"/>
        <v>50000</v>
      </c>
      <c r="AE77" s="63">
        <f>'0102'!K365</f>
        <v>13430.890000000001</v>
      </c>
      <c r="AF77" s="68"/>
      <c r="AG77" s="68">
        <f>'0102'!K41</f>
        <v>0</v>
      </c>
      <c r="AH77" s="68"/>
      <c r="AI77" s="68"/>
      <c r="AJ77" s="68"/>
      <c r="AK77" s="68">
        <f>'0102'!K101</f>
        <v>0</v>
      </c>
      <c r="AL77" s="68">
        <f>'0102'!K225</f>
        <v>2697.41</v>
      </c>
      <c r="AM77" s="68">
        <f>'0102'!K252+'0102'!K253</f>
        <v>5376.1</v>
      </c>
      <c r="AN77" s="68">
        <f>'0102'!K296</f>
        <v>2678.69</v>
      </c>
      <c r="AO77" s="68">
        <f>'0102'!K310</f>
        <v>2678.69</v>
      </c>
      <c r="AP77" s="68"/>
      <c r="AQ77" s="68">
        <f>'0102'!K230+'0102'!K249</f>
        <v>0</v>
      </c>
      <c r="AR77" s="136">
        <f t="shared" si="8"/>
        <v>36569.11</v>
      </c>
    </row>
    <row r="78" spans="1:44" ht="15" hidden="1" customHeight="1" x14ac:dyDescent="0.25">
      <c r="A78" s="27">
        <v>1</v>
      </c>
      <c r="B78" s="28" t="s">
        <v>11</v>
      </c>
      <c r="C78" s="28" t="s">
        <v>48</v>
      </c>
      <c r="D78" s="31">
        <v>51702</v>
      </c>
      <c r="E78" s="39" t="s">
        <v>104</v>
      </c>
      <c r="F78" s="58"/>
      <c r="G78" s="113"/>
      <c r="H78" s="113"/>
      <c r="I78" s="63">
        <f t="shared" si="12"/>
        <v>0</v>
      </c>
      <c r="J78" s="126"/>
      <c r="K78" s="126"/>
      <c r="L78" s="64">
        <f t="shared" si="1"/>
        <v>0</v>
      </c>
      <c r="M78" s="119"/>
      <c r="N78" s="119"/>
      <c r="O78" s="64">
        <f t="shared" si="2"/>
        <v>0</v>
      </c>
      <c r="P78" s="63"/>
      <c r="Q78" s="63"/>
      <c r="R78" s="64">
        <f t="shared" si="3"/>
        <v>0</v>
      </c>
      <c r="S78" s="63"/>
      <c r="T78" s="63"/>
      <c r="U78" s="64">
        <f t="shared" si="4"/>
        <v>0</v>
      </c>
      <c r="V78" s="63"/>
      <c r="W78" s="63"/>
      <c r="X78" s="64">
        <f t="shared" si="13"/>
        <v>0</v>
      </c>
      <c r="Y78" s="63"/>
      <c r="Z78" s="63"/>
      <c r="AA78" s="64">
        <f t="shared" si="14"/>
        <v>0</v>
      </c>
      <c r="AB78" s="63"/>
      <c r="AC78" s="63"/>
      <c r="AD78" s="69">
        <f t="shared" si="15"/>
        <v>0</v>
      </c>
      <c r="AE78" s="63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136">
        <f t="shared" si="8"/>
        <v>0</v>
      </c>
    </row>
    <row r="79" spans="1:44" ht="15" hidden="1" customHeight="1" x14ac:dyDescent="0.25">
      <c r="A79" s="27">
        <v>1</v>
      </c>
      <c r="B79" s="28" t="s">
        <v>11</v>
      </c>
      <c r="C79" s="28" t="s">
        <v>48</v>
      </c>
      <c r="D79" s="31">
        <v>51901</v>
      </c>
      <c r="E79" s="39" t="s">
        <v>17</v>
      </c>
      <c r="F79" s="58"/>
      <c r="G79" s="113"/>
      <c r="H79" s="113"/>
      <c r="I79" s="63">
        <f t="shared" si="12"/>
        <v>0</v>
      </c>
      <c r="J79" s="126"/>
      <c r="K79" s="126"/>
      <c r="L79" s="64">
        <f t="shared" si="1"/>
        <v>0</v>
      </c>
      <c r="M79" s="119"/>
      <c r="N79" s="119"/>
      <c r="O79" s="64">
        <f t="shared" si="2"/>
        <v>0</v>
      </c>
      <c r="P79" s="122"/>
      <c r="Q79" s="63"/>
      <c r="R79" s="64">
        <f t="shared" si="3"/>
        <v>0</v>
      </c>
      <c r="S79" s="122"/>
      <c r="T79" s="63"/>
      <c r="U79" s="64">
        <f t="shared" si="4"/>
        <v>0</v>
      </c>
      <c r="V79" s="122"/>
      <c r="W79" s="63"/>
      <c r="X79" s="64">
        <f t="shared" si="13"/>
        <v>0</v>
      </c>
      <c r="Y79" s="122"/>
      <c r="Z79" s="63"/>
      <c r="AA79" s="64">
        <f t="shared" si="14"/>
        <v>0</v>
      </c>
      <c r="AB79" s="122"/>
      <c r="AC79" s="63"/>
      <c r="AD79" s="69">
        <f t="shared" si="15"/>
        <v>0</v>
      </c>
      <c r="AE79" s="63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136">
        <f t="shared" si="8"/>
        <v>0</v>
      </c>
    </row>
    <row r="80" spans="1:44" ht="15" customHeight="1" x14ac:dyDescent="0.25">
      <c r="A80" s="27">
        <v>1</v>
      </c>
      <c r="B80" s="28" t="s">
        <v>11</v>
      </c>
      <c r="C80" s="28" t="s">
        <v>48</v>
      </c>
      <c r="D80" s="31">
        <v>51903</v>
      </c>
      <c r="E80" s="30" t="s">
        <v>18</v>
      </c>
      <c r="F80" s="58">
        <v>8330</v>
      </c>
      <c r="G80" s="113"/>
      <c r="H80" s="113"/>
      <c r="I80" s="63">
        <f t="shared" si="12"/>
        <v>8330</v>
      </c>
      <c r="J80" s="126"/>
      <c r="K80" s="126"/>
      <c r="L80" s="64">
        <f t="shared" si="1"/>
        <v>8330</v>
      </c>
      <c r="M80" s="119"/>
      <c r="N80" s="119"/>
      <c r="O80" s="64">
        <f t="shared" si="2"/>
        <v>8330</v>
      </c>
      <c r="P80" s="63"/>
      <c r="Q80" s="63"/>
      <c r="R80" s="64">
        <f t="shared" si="3"/>
        <v>8330</v>
      </c>
      <c r="S80" s="63"/>
      <c r="T80" s="63"/>
      <c r="U80" s="64">
        <f t="shared" si="4"/>
        <v>8330</v>
      </c>
      <c r="V80" s="63"/>
      <c r="W80" s="63"/>
      <c r="X80" s="64">
        <f t="shared" si="13"/>
        <v>8330</v>
      </c>
      <c r="Y80" s="63"/>
      <c r="Z80" s="63"/>
      <c r="AA80" s="64">
        <f t="shared" si="14"/>
        <v>8330</v>
      </c>
      <c r="AB80" s="63"/>
      <c r="AC80" s="63"/>
      <c r="AD80" s="69">
        <f t="shared" si="15"/>
        <v>8330</v>
      </c>
      <c r="AE80" s="63">
        <f>'0102'!L365</f>
        <v>8064.63</v>
      </c>
      <c r="AF80" s="68">
        <f>'0102'!L20</f>
        <v>3980.31</v>
      </c>
      <c r="AG80" s="68"/>
      <c r="AH80" s="68">
        <f>'0102'!L56</f>
        <v>0</v>
      </c>
      <c r="AI80" s="68"/>
      <c r="AJ80" s="68"/>
      <c r="AK80" s="68">
        <f>'0102'!L176</f>
        <v>4084.32</v>
      </c>
      <c r="AL80" s="68">
        <f>'0102'!L131</f>
        <v>0</v>
      </c>
      <c r="AM80" s="68"/>
      <c r="AN80" s="68"/>
      <c r="AO80" s="68"/>
      <c r="AP80" s="68"/>
      <c r="AQ80" s="68"/>
      <c r="AR80" s="136">
        <f>AD80-AE80</f>
        <v>265.36999999999989</v>
      </c>
    </row>
    <row r="81" spans="1:44" ht="15" customHeight="1" x14ac:dyDescent="0.25">
      <c r="A81" s="27">
        <v>1</v>
      </c>
      <c r="B81" s="28" t="s">
        <v>11</v>
      </c>
      <c r="C81" s="28" t="s">
        <v>48</v>
      </c>
      <c r="D81" s="32">
        <v>54101</v>
      </c>
      <c r="E81" s="33" t="s">
        <v>19</v>
      </c>
      <c r="F81" s="58">
        <v>10000</v>
      </c>
      <c r="G81" s="113">
        <v>418.52</v>
      </c>
      <c r="H81" s="113"/>
      <c r="I81" s="63">
        <f t="shared" si="12"/>
        <v>10418.52</v>
      </c>
      <c r="J81" s="126"/>
      <c r="K81" s="126"/>
      <c r="L81" s="64">
        <f t="shared" si="1"/>
        <v>10418.52</v>
      </c>
      <c r="M81" s="119"/>
      <c r="N81" s="119"/>
      <c r="O81" s="64">
        <f t="shared" si="2"/>
        <v>10418.52</v>
      </c>
      <c r="P81" s="63"/>
      <c r="Q81" s="63"/>
      <c r="R81" s="64">
        <f t="shared" si="3"/>
        <v>10418.52</v>
      </c>
      <c r="S81" s="63"/>
      <c r="T81" s="63"/>
      <c r="U81" s="64">
        <f t="shared" si="4"/>
        <v>10418.52</v>
      </c>
      <c r="V81" s="63"/>
      <c r="W81" s="63"/>
      <c r="X81" s="64">
        <f t="shared" si="13"/>
        <v>10418.52</v>
      </c>
      <c r="Y81" s="63"/>
      <c r="Z81" s="63"/>
      <c r="AA81" s="64">
        <f t="shared" si="14"/>
        <v>10418.52</v>
      </c>
      <c r="AB81" s="63"/>
      <c r="AC81" s="63"/>
      <c r="AD81" s="69">
        <f t="shared" si="15"/>
        <v>10418.52</v>
      </c>
      <c r="AE81" s="63">
        <f>'0102'!M365</f>
        <v>10418.519999999993</v>
      </c>
      <c r="AF81" s="68">
        <f>'0102'!M5+'0102'!M6+'0102'!M7+'0102'!M9+'0102'!M10+'0102'!M11+'0102'!M12+'0102'!M13+'0102'!M14+'0102'!M15+'0102'!M16+'0102'!M17+'0102'!M18</f>
        <v>449.5</v>
      </c>
      <c r="AG81" s="68">
        <f>'0102'!M21+'0102'!M22+'0102'!M23+'0102'!M24+'0102'!M37+'0102'!M43+'0102'!M44+'0102'!M45+'0102'!M46</f>
        <v>473</v>
      </c>
      <c r="AH81" s="68">
        <f>'0102'!M51+'0102'!M52+'0102'!M53+'0102'!M54+'0102'!M55+'0102'!M56+'0102'!M57+'0102'!M58+'0102'!M59+'0102'!M77+'0102'!M78+'0102'!M79+'0102'!M80+'0102'!M81+'0102'!M82+'0102'!M85+'0102'!M86+'0102'!M87+'0102'!M88+'0102'!M89+'0102'!M90+'0102'!M91+'0102'!M92+'0102'!M95</f>
        <v>1141.2</v>
      </c>
      <c r="AI81" s="68">
        <f>'0102'!M100+'0102'!M106+'0102'!M107+'0102'!M108+'0102'!M116+'0102'!M117+'0102'!M118+'0102'!M119+'0102'!M120+'0102'!M121+'0102'!M122+'0102'!M123</f>
        <v>820.0999999999998</v>
      </c>
      <c r="AJ81" s="68">
        <f>'0102'!M130+'0102'!M131+'0102'!M144+'0102'!M145+'0102'!M146+'0102'!M147+'0102'!M148+'0102'!M149+'0102'!M151+'0102'!M156+'0102'!M157+'0102'!M158+'0102'!M159</f>
        <v>2109.35</v>
      </c>
      <c r="AK81" s="68">
        <f>'0102'!M170+'0102'!M174+'0102'!M175+'0102'!M177+'0102'!M178+'0102'!M179+'0102'!M180+'0102'!M181+'0102'!M182+'0102'!M183+'0102'!M184+'0102'!M202+'0102'!M203+'0102'!M204+'0102'!M205+'0102'!M207+'0102'!M208+'0102'!M209+'0102'!M210+'0102'!M211+'0102'!M212+'0102'!M213+'0102'!M214</f>
        <v>954.4</v>
      </c>
      <c r="AL81" s="68">
        <f>'0102'!M217+'0102'!M218+'0102'!M219+'0102'!M220+'0102'!M221+'0102'!M227+'0102'!M228+'0102'!M229+'0102'!M230+'0102'!M233+'0102'!M234+'0102'!M235+'0102'!M236+'0102'!M243+'0102'!M244+'0102'!M245</f>
        <v>1562.72</v>
      </c>
      <c r="AM81" s="68">
        <f>'0102'!M246+'0102'!M247+'0102'!M248+'0102'!M249+'0102'!M257+'0102'!M260+'0102'!M261+'0102'!M262+'0102'!M272+'0102'!M273+'0102'!M274+'0102'!M275+'0102'!M276+'0102'!M277+'0102'!M278</f>
        <v>2391.9500000000003</v>
      </c>
      <c r="AN81" s="68">
        <f>'0102'!M281+'0102'!M282+'0102'!M283+'0102'!M284+'0102'!M295+'0102'!M297+'0102'!M298+'0102'!M299+'0102'!M303+'0102'!M304</f>
        <v>487.7</v>
      </c>
      <c r="AO81" s="68"/>
      <c r="AP81" s="68">
        <f>'0102'!M236+'0102'!M237+'0102'!M238+'0102'!M239+'0102'!M240+'0102'!M244+'0102'!M245+'0102'!M246+'0102'!M247+'0102'!M248+'0102'!M249+'0102'!M253+'0102'!M254</f>
        <v>281</v>
      </c>
      <c r="AQ81" s="68">
        <f>'0102'!M231+'0102'!M232+'0102'!M233+'0102'!M234+'0102'!M235+'0102'!M236+'0102'!M243+'0102'!M244+'0102'!M245+'0102'!M246+'0102'!M247+'0102'!M248+'0102'!M250+'0102'!M251+'0102'!M252+'0102'!M253+'0102'!M254</f>
        <v>435.8</v>
      </c>
      <c r="AR81" s="136">
        <f t="shared" si="8"/>
        <v>0</v>
      </c>
    </row>
    <row r="82" spans="1:44" ht="15" customHeight="1" x14ac:dyDescent="0.25">
      <c r="A82" s="27">
        <v>1</v>
      </c>
      <c r="B82" s="28" t="s">
        <v>11</v>
      </c>
      <c r="C82" s="28" t="s">
        <v>48</v>
      </c>
      <c r="D82" s="32">
        <v>54103</v>
      </c>
      <c r="E82" s="33" t="s">
        <v>20</v>
      </c>
      <c r="F82" s="58">
        <v>50</v>
      </c>
      <c r="G82" s="113"/>
      <c r="H82" s="113"/>
      <c r="I82" s="63">
        <f t="shared" si="12"/>
        <v>50</v>
      </c>
      <c r="J82" s="126"/>
      <c r="K82" s="126"/>
      <c r="L82" s="64">
        <f t="shared" si="1"/>
        <v>50</v>
      </c>
      <c r="M82" s="119"/>
      <c r="N82" s="119"/>
      <c r="O82" s="64">
        <f t="shared" si="2"/>
        <v>50</v>
      </c>
      <c r="P82" s="63"/>
      <c r="Q82" s="63"/>
      <c r="R82" s="64">
        <f t="shared" si="3"/>
        <v>50</v>
      </c>
      <c r="S82" s="63"/>
      <c r="T82" s="63"/>
      <c r="U82" s="64">
        <f t="shared" si="4"/>
        <v>50</v>
      </c>
      <c r="V82" s="63"/>
      <c r="W82" s="63"/>
      <c r="X82" s="64">
        <f t="shared" si="13"/>
        <v>50</v>
      </c>
      <c r="Y82" s="63"/>
      <c r="Z82" s="63"/>
      <c r="AA82" s="64">
        <f t="shared" si="14"/>
        <v>50</v>
      </c>
      <c r="AB82" s="63"/>
      <c r="AC82" s="63"/>
      <c r="AD82" s="69">
        <f t="shared" si="15"/>
        <v>50</v>
      </c>
      <c r="AE82" s="63">
        <f>'0102'!N365</f>
        <v>50</v>
      </c>
      <c r="AF82" s="68"/>
      <c r="AG82" s="68"/>
      <c r="AH82" s="68"/>
      <c r="AI82" s="68"/>
      <c r="AJ82" s="68"/>
      <c r="AK82" s="68"/>
      <c r="AL82" s="68"/>
      <c r="AM82" s="68"/>
      <c r="AN82" s="68"/>
      <c r="AO82" s="68">
        <f>'0102'!N325</f>
        <v>50</v>
      </c>
      <c r="AP82" s="68"/>
      <c r="AQ82" s="68"/>
      <c r="AR82" s="136">
        <f t="shared" si="8"/>
        <v>0</v>
      </c>
    </row>
    <row r="83" spans="1:44" ht="15" customHeight="1" x14ac:dyDescent="0.25">
      <c r="A83" s="27">
        <v>1</v>
      </c>
      <c r="B83" s="28" t="s">
        <v>11</v>
      </c>
      <c r="C83" s="28" t="s">
        <v>48</v>
      </c>
      <c r="D83" s="32">
        <v>54104</v>
      </c>
      <c r="E83" s="33" t="s">
        <v>21</v>
      </c>
      <c r="F83" s="58">
        <v>10500</v>
      </c>
      <c r="G83" s="113"/>
      <c r="H83" s="113"/>
      <c r="I83" s="63">
        <f t="shared" si="12"/>
        <v>10500</v>
      </c>
      <c r="J83" s="126"/>
      <c r="K83" s="126"/>
      <c r="L83" s="64">
        <f t="shared" si="1"/>
        <v>10500</v>
      </c>
      <c r="M83" s="119"/>
      <c r="N83" s="119"/>
      <c r="O83" s="64">
        <f t="shared" si="2"/>
        <v>10500</v>
      </c>
      <c r="P83" s="63"/>
      <c r="Q83" s="63"/>
      <c r="R83" s="64">
        <f t="shared" si="3"/>
        <v>10500</v>
      </c>
      <c r="S83" s="63"/>
      <c r="T83" s="63"/>
      <c r="U83" s="64">
        <f t="shared" si="4"/>
        <v>10500</v>
      </c>
      <c r="V83" s="63"/>
      <c r="W83" s="63"/>
      <c r="X83" s="64">
        <f t="shared" si="13"/>
        <v>10500</v>
      </c>
      <c r="Y83" s="63"/>
      <c r="Z83" s="63"/>
      <c r="AA83" s="64">
        <f t="shared" si="14"/>
        <v>10500</v>
      </c>
      <c r="AB83" s="63"/>
      <c r="AC83" s="63"/>
      <c r="AD83" s="69">
        <f t="shared" si="15"/>
        <v>10500</v>
      </c>
      <c r="AE83" s="63">
        <f>'0102'!O365</f>
        <v>0</v>
      </c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136">
        <f t="shared" si="8"/>
        <v>10500</v>
      </c>
    </row>
    <row r="84" spans="1:44" ht="15" customHeight="1" x14ac:dyDescent="0.25">
      <c r="A84" s="27">
        <v>1</v>
      </c>
      <c r="B84" s="28" t="s">
        <v>11</v>
      </c>
      <c r="C84" s="28" t="s">
        <v>48</v>
      </c>
      <c r="D84" s="32">
        <v>54105</v>
      </c>
      <c r="E84" s="33" t="s">
        <v>72</v>
      </c>
      <c r="F84" s="58">
        <v>10000</v>
      </c>
      <c r="G84" s="113"/>
      <c r="H84" s="113"/>
      <c r="I84" s="63">
        <f t="shared" si="12"/>
        <v>10000</v>
      </c>
      <c r="J84" s="126"/>
      <c r="K84" s="126"/>
      <c r="L84" s="64">
        <f t="shared" si="1"/>
        <v>10000</v>
      </c>
      <c r="M84" s="119"/>
      <c r="N84" s="119"/>
      <c r="O84" s="64">
        <f t="shared" si="2"/>
        <v>10000</v>
      </c>
      <c r="P84" s="63"/>
      <c r="Q84" s="63"/>
      <c r="R84" s="64">
        <f t="shared" si="3"/>
        <v>10000</v>
      </c>
      <c r="S84" s="63"/>
      <c r="T84" s="63"/>
      <c r="U84" s="64">
        <f t="shared" si="4"/>
        <v>10000</v>
      </c>
      <c r="V84" s="63"/>
      <c r="W84" s="63"/>
      <c r="X84" s="64">
        <f t="shared" si="13"/>
        <v>10000</v>
      </c>
      <c r="Y84" s="63"/>
      <c r="Z84" s="63"/>
      <c r="AA84" s="64">
        <f t="shared" si="14"/>
        <v>10000</v>
      </c>
      <c r="AB84" s="63"/>
      <c r="AC84" s="63"/>
      <c r="AD84" s="69">
        <f t="shared" si="15"/>
        <v>10000</v>
      </c>
      <c r="AE84" s="63">
        <f>'0102'!P365</f>
        <v>2396.35</v>
      </c>
      <c r="AF84" s="68"/>
      <c r="AG84" s="68"/>
      <c r="AH84" s="68"/>
      <c r="AI84" s="68"/>
      <c r="AJ84" s="68"/>
      <c r="AK84" s="68"/>
      <c r="AL84" s="68">
        <f>'0102'!P226</f>
        <v>2371</v>
      </c>
      <c r="AM84" s="68"/>
      <c r="AN84" s="68"/>
      <c r="AO84" s="68">
        <f>'0102'!P325</f>
        <v>25.35</v>
      </c>
      <c r="AP84" s="68"/>
      <c r="AQ84" s="68"/>
      <c r="AR84" s="136">
        <f t="shared" si="8"/>
        <v>7603.65</v>
      </c>
    </row>
    <row r="85" spans="1:44" ht="15" customHeight="1" x14ac:dyDescent="0.25">
      <c r="A85" s="27">
        <v>1</v>
      </c>
      <c r="B85" s="28" t="s">
        <v>11</v>
      </c>
      <c r="C85" s="28" t="s">
        <v>48</v>
      </c>
      <c r="D85" s="32">
        <v>54106</v>
      </c>
      <c r="E85" s="33" t="s">
        <v>22</v>
      </c>
      <c r="F85" s="58">
        <v>1000</v>
      </c>
      <c r="G85" s="113"/>
      <c r="H85" s="113">
        <v>418.52</v>
      </c>
      <c r="I85" s="63">
        <f t="shared" si="12"/>
        <v>581.48</v>
      </c>
      <c r="J85" s="126"/>
      <c r="K85" s="126"/>
      <c r="L85" s="64">
        <f t="shared" ref="L85:L173" si="16">I85+J85-K85</f>
        <v>581.48</v>
      </c>
      <c r="M85" s="119"/>
      <c r="N85" s="119"/>
      <c r="O85" s="64">
        <f t="shared" ref="O85:O173" si="17">L85+M85-N85</f>
        <v>581.48</v>
      </c>
      <c r="P85" s="63"/>
      <c r="Q85" s="63"/>
      <c r="R85" s="64">
        <f t="shared" si="3"/>
        <v>581.48</v>
      </c>
      <c r="S85" s="63"/>
      <c r="T85" s="63"/>
      <c r="U85" s="64">
        <f t="shared" si="4"/>
        <v>581.48</v>
      </c>
      <c r="V85" s="63"/>
      <c r="W85" s="63"/>
      <c r="X85" s="64">
        <f t="shared" si="13"/>
        <v>581.48</v>
      </c>
      <c r="Y85" s="63"/>
      <c r="Z85" s="63"/>
      <c r="AA85" s="64">
        <f t="shared" si="14"/>
        <v>581.48</v>
      </c>
      <c r="AB85" s="63"/>
      <c r="AC85" s="63"/>
      <c r="AD85" s="69">
        <f t="shared" si="15"/>
        <v>581.48</v>
      </c>
      <c r="AE85" s="63">
        <f>'0102'!Q365</f>
        <v>0</v>
      </c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136">
        <f t="shared" si="8"/>
        <v>581.48</v>
      </c>
    </row>
    <row r="86" spans="1:44" ht="15" customHeight="1" x14ac:dyDescent="0.25">
      <c r="A86" s="27">
        <v>1</v>
      </c>
      <c r="B86" s="28" t="s">
        <v>11</v>
      </c>
      <c r="C86" s="28" t="s">
        <v>48</v>
      </c>
      <c r="D86" s="32">
        <v>54107</v>
      </c>
      <c r="E86" s="33" t="s">
        <v>23</v>
      </c>
      <c r="F86" s="58">
        <v>5000</v>
      </c>
      <c r="G86" s="113"/>
      <c r="H86" s="113"/>
      <c r="I86" s="63">
        <f t="shared" si="12"/>
        <v>5000</v>
      </c>
      <c r="J86" s="126"/>
      <c r="K86" s="126"/>
      <c r="L86" s="64">
        <f t="shared" si="16"/>
        <v>5000</v>
      </c>
      <c r="M86" s="119"/>
      <c r="N86" s="119"/>
      <c r="O86" s="64">
        <f t="shared" si="17"/>
        <v>5000</v>
      </c>
      <c r="P86" s="63"/>
      <c r="Q86" s="63"/>
      <c r="R86" s="64">
        <f t="shared" si="3"/>
        <v>5000</v>
      </c>
      <c r="S86" s="63"/>
      <c r="T86" s="63"/>
      <c r="U86" s="64">
        <f t="shared" si="4"/>
        <v>5000</v>
      </c>
      <c r="V86" s="63"/>
      <c r="W86" s="63"/>
      <c r="X86" s="64">
        <f t="shared" si="13"/>
        <v>5000</v>
      </c>
      <c r="Y86" s="63"/>
      <c r="Z86" s="63"/>
      <c r="AA86" s="64">
        <f t="shared" si="14"/>
        <v>5000</v>
      </c>
      <c r="AB86" s="63"/>
      <c r="AC86" s="63"/>
      <c r="AD86" s="69">
        <f t="shared" si="15"/>
        <v>5000</v>
      </c>
      <c r="AE86" s="63">
        <f>'0102'!R365</f>
        <v>1705.55</v>
      </c>
      <c r="AF86" s="68"/>
      <c r="AG86" s="68">
        <f>'0102'!R30+'0102'!R39</f>
        <v>638.5</v>
      </c>
      <c r="AH86" s="68">
        <f>'0102'!R50+'0102'!R70+'0102'!R95</f>
        <v>116.33</v>
      </c>
      <c r="AI86" s="68"/>
      <c r="AJ86" s="68">
        <f>'0102'!R151</f>
        <v>71.849999999999994</v>
      </c>
      <c r="AK86" s="68"/>
      <c r="AL86" s="68"/>
      <c r="AM86" s="68">
        <f>'0102'!R276</f>
        <v>26</v>
      </c>
      <c r="AN86" s="68"/>
      <c r="AO86" s="68">
        <f>'0102'!R325+'0102'!R329</f>
        <v>80.5</v>
      </c>
      <c r="AP86" s="68"/>
      <c r="AQ86" s="68">
        <f>'0102'!R254</f>
        <v>0</v>
      </c>
      <c r="AR86" s="136">
        <f t="shared" si="8"/>
        <v>3294.45</v>
      </c>
    </row>
    <row r="87" spans="1:44" ht="15" customHeight="1" x14ac:dyDescent="0.25">
      <c r="A87" s="27">
        <v>1</v>
      </c>
      <c r="B87" s="28" t="s">
        <v>11</v>
      </c>
      <c r="C87" s="28" t="s">
        <v>48</v>
      </c>
      <c r="D87" s="32">
        <v>54108</v>
      </c>
      <c r="E87" s="33" t="s">
        <v>111</v>
      </c>
      <c r="F87" s="58">
        <v>500</v>
      </c>
      <c r="G87" s="113"/>
      <c r="H87" s="113"/>
      <c r="I87" s="63">
        <f t="shared" si="12"/>
        <v>500</v>
      </c>
      <c r="J87" s="126"/>
      <c r="K87" s="126"/>
      <c r="L87" s="64">
        <f t="shared" si="16"/>
        <v>500</v>
      </c>
      <c r="M87" s="119"/>
      <c r="N87" s="119"/>
      <c r="O87" s="64">
        <f t="shared" si="17"/>
        <v>500</v>
      </c>
      <c r="P87" s="63"/>
      <c r="Q87" s="63"/>
      <c r="R87" s="64">
        <f t="shared" si="3"/>
        <v>500</v>
      </c>
      <c r="S87" s="63"/>
      <c r="T87" s="63"/>
      <c r="U87" s="64">
        <f t="shared" si="4"/>
        <v>500</v>
      </c>
      <c r="V87" s="63"/>
      <c r="W87" s="63"/>
      <c r="X87" s="64">
        <f t="shared" si="13"/>
        <v>500</v>
      </c>
      <c r="Y87" s="63"/>
      <c r="Z87" s="63"/>
      <c r="AA87" s="64">
        <f t="shared" si="14"/>
        <v>500</v>
      </c>
      <c r="AB87" s="63"/>
      <c r="AC87" s="63"/>
      <c r="AD87" s="69">
        <f t="shared" si="15"/>
        <v>500</v>
      </c>
      <c r="AE87" s="63">
        <f>'0102'!S365</f>
        <v>50.37</v>
      </c>
      <c r="AF87" s="68"/>
      <c r="AG87" s="68">
        <f>'0102'!S39</f>
        <v>50.37</v>
      </c>
      <c r="AH87" s="68"/>
      <c r="AI87" s="68"/>
      <c r="AJ87" s="68"/>
      <c r="AK87" s="68">
        <f>'0102'!S123</f>
        <v>0</v>
      </c>
      <c r="AL87" s="68"/>
      <c r="AM87" s="68"/>
      <c r="AN87" s="68"/>
      <c r="AO87" s="68">
        <f>'0102'!S227</f>
        <v>0</v>
      </c>
      <c r="AP87" s="68"/>
      <c r="AQ87" s="68">
        <f>'0102'!S254</f>
        <v>0</v>
      </c>
      <c r="AR87" s="136">
        <f t="shared" si="8"/>
        <v>449.63</v>
      </c>
    </row>
    <row r="88" spans="1:44" ht="15" hidden="1" customHeight="1" x14ac:dyDescent="0.25">
      <c r="A88" s="27">
        <v>1</v>
      </c>
      <c r="B88" s="28" t="s">
        <v>11</v>
      </c>
      <c r="C88" s="28" t="s">
        <v>48</v>
      </c>
      <c r="D88" s="32">
        <v>54109</v>
      </c>
      <c r="E88" s="33" t="s">
        <v>137</v>
      </c>
      <c r="F88" s="58"/>
      <c r="G88" s="113"/>
      <c r="H88" s="113"/>
      <c r="I88" s="63">
        <f t="shared" si="12"/>
        <v>0</v>
      </c>
      <c r="J88" s="126"/>
      <c r="K88" s="126"/>
      <c r="L88" s="64">
        <f t="shared" si="16"/>
        <v>0</v>
      </c>
      <c r="M88" s="119"/>
      <c r="N88" s="119"/>
      <c r="O88" s="64">
        <f t="shared" si="17"/>
        <v>0</v>
      </c>
      <c r="P88" s="63"/>
      <c r="Q88" s="63"/>
      <c r="R88" s="64">
        <f t="shared" si="3"/>
        <v>0</v>
      </c>
      <c r="S88" s="63"/>
      <c r="T88" s="63"/>
      <c r="U88" s="64">
        <f t="shared" si="4"/>
        <v>0</v>
      </c>
      <c r="V88" s="63"/>
      <c r="W88" s="63"/>
      <c r="X88" s="64">
        <f t="shared" si="13"/>
        <v>0</v>
      </c>
      <c r="Y88" s="63"/>
      <c r="Z88" s="63"/>
      <c r="AA88" s="64">
        <f t="shared" si="14"/>
        <v>0</v>
      </c>
      <c r="AB88" s="63"/>
      <c r="AC88" s="63"/>
      <c r="AD88" s="69">
        <f t="shared" si="15"/>
        <v>0</v>
      </c>
      <c r="AE88" s="63">
        <f>'0102'!T365</f>
        <v>0</v>
      </c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136">
        <f t="shared" si="8"/>
        <v>0</v>
      </c>
    </row>
    <row r="89" spans="1:44" ht="15" hidden="1" customHeight="1" x14ac:dyDescent="0.25">
      <c r="A89" s="27">
        <v>1</v>
      </c>
      <c r="B89" s="28" t="s">
        <v>11</v>
      </c>
      <c r="C89" s="28" t="s">
        <v>48</v>
      </c>
      <c r="D89" s="32">
        <v>54110</v>
      </c>
      <c r="E89" s="33" t="s">
        <v>73</v>
      </c>
      <c r="F89" s="58"/>
      <c r="G89" s="113"/>
      <c r="H89" s="113"/>
      <c r="I89" s="63">
        <f t="shared" si="12"/>
        <v>0</v>
      </c>
      <c r="J89" s="126"/>
      <c r="K89" s="126"/>
      <c r="L89" s="64">
        <f t="shared" si="16"/>
        <v>0</v>
      </c>
      <c r="M89" s="119"/>
      <c r="N89" s="119"/>
      <c r="O89" s="64">
        <f t="shared" si="17"/>
        <v>0</v>
      </c>
      <c r="P89" s="63"/>
      <c r="Q89" s="63"/>
      <c r="R89" s="64">
        <f t="shared" ref="R89:R168" si="18">O89+P89-Q89</f>
        <v>0</v>
      </c>
      <c r="S89" s="63"/>
      <c r="T89" s="63"/>
      <c r="U89" s="64">
        <f t="shared" ref="U89:U168" si="19">R89+S89-T89</f>
        <v>0</v>
      </c>
      <c r="V89" s="63"/>
      <c r="W89" s="63"/>
      <c r="X89" s="64">
        <f t="shared" si="13"/>
        <v>0</v>
      </c>
      <c r="Y89" s="63"/>
      <c r="Z89" s="63"/>
      <c r="AA89" s="64">
        <f t="shared" si="14"/>
        <v>0</v>
      </c>
      <c r="AB89" s="63"/>
      <c r="AC89" s="63"/>
      <c r="AD89" s="69">
        <f t="shared" si="15"/>
        <v>0</v>
      </c>
      <c r="AE89" s="63">
        <f>'0102'!U365</f>
        <v>0</v>
      </c>
      <c r="AF89" s="68"/>
      <c r="AG89" s="68"/>
      <c r="AH89" s="68"/>
      <c r="AI89" s="68"/>
      <c r="AJ89" s="68"/>
      <c r="AK89" s="68"/>
      <c r="AL89" s="68">
        <f>'0102'!U150+'0102'!U151</f>
        <v>0</v>
      </c>
      <c r="AM89" s="68"/>
      <c r="AN89" s="68">
        <f>'0102'!U190</f>
        <v>0</v>
      </c>
      <c r="AO89" s="68">
        <f>'0102'!U227+'0102'!U231</f>
        <v>0</v>
      </c>
      <c r="AP89" s="68"/>
      <c r="AQ89" s="68"/>
      <c r="AR89" s="136">
        <f t="shared" ref="AR89:AR182" si="20">AD89-AE89</f>
        <v>0</v>
      </c>
    </row>
    <row r="90" spans="1:44" ht="15" customHeight="1" x14ac:dyDescent="0.25">
      <c r="A90" s="27">
        <v>1</v>
      </c>
      <c r="B90" s="28" t="s">
        <v>11</v>
      </c>
      <c r="C90" s="28" t="s">
        <v>48</v>
      </c>
      <c r="D90" s="32">
        <v>54111</v>
      </c>
      <c r="E90" s="33" t="s">
        <v>149</v>
      </c>
      <c r="F90" s="58">
        <v>500</v>
      </c>
      <c r="G90" s="113"/>
      <c r="H90" s="113"/>
      <c r="I90" s="63">
        <f t="shared" si="12"/>
        <v>500</v>
      </c>
      <c r="J90" s="126"/>
      <c r="K90" s="126"/>
      <c r="L90" s="64">
        <f t="shared" si="16"/>
        <v>500</v>
      </c>
      <c r="M90" s="119"/>
      <c r="N90" s="119"/>
      <c r="O90" s="64">
        <f t="shared" si="17"/>
        <v>500</v>
      </c>
      <c r="P90" s="63"/>
      <c r="Q90" s="63"/>
      <c r="R90" s="64">
        <f t="shared" si="18"/>
        <v>500</v>
      </c>
      <c r="S90" s="63"/>
      <c r="T90" s="63"/>
      <c r="U90" s="64">
        <f t="shared" si="19"/>
        <v>500</v>
      </c>
      <c r="V90" s="63"/>
      <c r="W90" s="63"/>
      <c r="X90" s="64">
        <f t="shared" si="13"/>
        <v>500</v>
      </c>
      <c r="Y90" s="63"/>
      <c r="Z90" s="63"/>
      <c r="AA90" s="64">
        <f t="shared" si="14"/>
        <v>500</v>
      </c>
      <c r="AB90" s="63"/>
      <c r="AC90" s="63"/>
      <c r="AD90" s="69">
        <f t="shared" si="15"/>
        <v>500</v>
      </c>
      <c r="AE90" s="63">
        <f>'0102'!V365</f>
        <v>18</v>
      </c>
      <c r="AF90" s="68"/>
      <c r="AG90" s="68"/>
      <c r="AH90" s="68">
        <f>'0102'!V70</f>
        <v>18</v>
      </c>
      <c r="AI90" s="68"/>
      <c r="AJ90" s="68"/>
      <c r="AK90" s="68"/>
      <c r="AL90" s="68"/>
      <c r="AM90" s="68"/>
      <c r="AN90" s="68"/>
      <c r="AO90" s="68"/>
      <c r="AP90" s="68"/>
      <c r="AQ90" s="68"/>
      <c r="AR90" s="136">
        <f t="shared" si="20"/>
        <v>482</v>
      </c>
    </row>
    <row r="91" spans="1:44" ht="15" customHeight="1" x14ac:dyDescent="0.25">
      <c r="A91" s="27">
        <v>1</v>
      </c>
      <c r="B91" s="28" t="s">
        <v>11</v>
      </c>
      <c r="C91" s="28" t="s">
        <v>48</v>
      </c>
      <c r="D91" s="32">
        <v>54112</v>
      </c>
      <c r="E91" s="33" t="s">
        <v>50</v>
      </c>
      <c r="F91" s="58">
        <v>500</v>
      </c>
      <c r="G91" s="113"/>
      <c r="H91" s="113"/>
      <c r="I91" s="63">
        <f t="shared" si="12"/>
        <v>500</v>
      </c>
      <c r="J91" s="126"/>
      <c r="K91" s="126"/>
      <c r="L91" s="64">
        <f t="shared" si="16"/>
        <v>500</v>
      </c>
      <c r="M91" s="119"/>
      <c r="N91" s="119"/>
      <c r="O91" s="64">
        <f t="shared" si="17"/>
        <v>500</v>
      </c>
      <c r="P91" s="63"/>
      <c r="Q91" s="63"/>
      <c r="R91" s="64">
        <f t="shared" si="18"/>
        <v>500</v>
      </c>
      <c r="S91" s="63"/>
      <c r="T91" s="63"/>
      <c r="U91" s="64">
        <f t="shared" si="19"/>
        <v>500</v>
      </c>
      <c r="V91" s="63"/>
      <c r="W91" s="63"/>
      <c r="X91" s="64">
        <f t="shared" si="13"/>
        <v>500</v>
      </c>
      <c r="Y91" s="63"/>
      <c r="Z91" s="63"/>
      <c r="AA91" s="64">
        <f t="shared" si="14"/>
        <v>500</v>
      </c>
      <c r="AB91" s="63"/>
      <c r="AC91" s="63"/>
      <c r="AD91" s="69">
        <f t="shared" si="15"/>
        <v>500</v>
      </c>
      <c r="AE91" s="63">
        <f>'0102'!W365</f>
        <v>10.9</v>
      </c>
      <c r="AF91" s="68"/>
      <c r="AG91" s="68"/>
      <c r="AH91" s="68"/>
      <c r="AI91" s="68"/>
      <c r="AJ91" s="68"/>
      <c r="AK91" s="68"/>
      <c r="AL91" s="68"/>
      <c r="AM91" s="68"/>
      <c r="AN91" s="68"/>
      <c r="AO91" s="68">
        <f>'0102'!W329</f>
        <v>4</v>
      </c>
      <c r="AP91" s="68"/>
      <c r="AQ91" s="68"/>
      <c r="AR91" s="136">
        <f t="shared" si="20"/>
        <v>489.1</v>
      </c>
    </row>
    <row r="92" spans="1:44" ht="15" customHeight="1" x14ac:dyDescent="0.25">
      <c r="A92" s="27">
        <v>1</v>
      </c>
      <c r="B92" s="28" t="s">
        <v>11</v>
      </c>
      <c r="C92" s="28" t="s">
        <v>48</v>
      </c>
      <c r="D92" s="32">
        <v>54114</v>
      </c>
      <c r="E92" s="33" t="s">
        <v>25</v>
      </c>
      <c r="F92" s="58">
        <v>12000</v>
      </c>
      <c r="G92" s="113"/>
      <c r="H92" s="113"/>
      <c r="I92" s="63">
        <f t="shared" si="12"/>
        <v>12000</v>
      </c>
      <c r="J92" s="126"/>
      <c r="K92" s="126"/>
      <c r="L92" s="64">
        <f t="shared" si="16"/>
        <v>12000</v>
      </c>
      <c r="M92" s="119"/>
      <c r="N92" s="119"/>
      <c r="O92" s="64">
        <f t="shared" si="17"/>
        <v>12000</v>
      </c>
      <c r="P92" s="63"/>
      <c r="Q92" s="63"/>
      <c r="R92" s="64">
        <f t="shared" si="18"/>
        <v>12000</v>
      </c>
      <c r="S92" s="63"/>
      <c r="T92" s="63"/>
      <c r="U92" s="64">
        <f t="shared" si="19"/>
        <v>12000</v>
      </c>
      <c r="V92" s="63"/>
      <c r="W92" s="63"/>
      <c r="X92" s="64">
        <f t="shared" si="13"/>
        <v>12000</v>
      </c>
      <c r="Y92" s="63"/>
      <c r="Z92" s="63"/>
      <c r="AA92" s="64">
        <f t="shared" si="14"/>
        <v>12000</v>
      </c>
      <c r="AB92" s="63"/>
      <c r="AC92" s="63"/>
      <c r="AD92" s="69">
        <f t="shared" si="15"/>
        <v>12000</v>
      </c>
      <c r="AE92" s="63">
        <f>'0102'!X365</f>
        <v>11244.260000000002</v>
      </c>
      <c r="AF92" s="68"/>
      <c r="AG92" s="68"/>
      <c r="AH92" s="68">
        <f>'0102'!X95</f>
        <v>23.25</v>
      </c>
      <c r="AI92" s="68">
        <f>'0102'!X113+'0102'!X114+'0102'!X115</f>
        <v>5897.9599999999991</v>
      </c>
      <c r="AJ92" s="68">
        <f>'0102'!X130+'0102'!X151+'0102'!X152+'0102'!X164+'0102'!X165+'0102'!X166+'0102'!X167</f>
        <v>5167.76</v>
      </c>
      <c r="AK92" s="68">
        <f>'0102'!X189</f>
        <v>20</v>
      </c>
      <c r="AL92" s="68"/>
      <c r="AM92" s="68">
        <f>'0102'!X257+'0102'!X276</f>
        <v>81.789999999999992</v>
      </c>
      <c r="AN92" s="68">
        <f>'0102'!X260+'0102'!X261</f>
        <v>0</v>
      </c>
      <c r="AO92" s="68">
        <f>'0102'!X329</f>
        <v>3.5</v>
      </c>
      <c r="AP92" s="68"/>
      <c r="AQ92" s="68">
        <f>'0102'!X254+'0102'!X257</f>
        <v>51.6</v>
      </c>
      <c r="AR92" s="136">
        <f t="shared" si="20"/>
        <v>755.73999999999796</v>
      </c>
    </row>
    <row r="93" spans="1:44" ht="15" customHeight="1" x14ac:dyDescent="0.25">
      <c r="A93" s="27">
        <v>1</v>
      </c>
      <c r="B93" s="28" t="s">
        <v>11</v>
      </c>
      <c r="C93" s="28" t="s">
        <v>48</v>
      </c>
      <c r="D93" s="32">
        <v>54115</v>
      </c>
      <c r="E93" s="33" t="s">
        <v>74</v>
      </c>
      <c r="F93" s="58">
        <v>1000</v>
      </c>
      <c r="G93" s="113"/>
      <c r="H93" s="113"/>
      <c r="I93" s="63">
        <f t="shared" si="12"/>
        <v>1000</v>
      </c>
      <c r="J93" s="126"/>
      <c r="K93" s="126"/>
      <c r="L93" s="64">
        <f t="shared" si="16"/>
        <v>1000</v>
      </c>
      <c r="M93" s="119"/>
      <c r="N93" s="119"/>
      <c r="O93" s="64">
        <f t="shared" si="17"/>
        <v>1000</v>
      </c>
      <c r="P93" s="63"/>
      <c r="Q93" s="63"/>
      <c r="R93" s="64">
        <f t="shared" si="18"/>
        <v>1000</v>
      </c>
      <c r="S93" s="63"/>
      <c r="T93" s="63"/>
      <c r="U93" s="64">
        <f t="shared" si="19"/>
        <v>1000</v>
      </c>
      <c r="V93" s="63"/>
      <c r="W93" s="63"/>
      <c r="X93" s="64">
        <f t="shared" si="13"/>
        <v>1000</v>
      </c>
      <c r="Y93" s="63"/>
      <c r="Z93" s="63"/>
      <c r="AA93" s="64">
        <f t="shared" si="14"/>
        <v>1000</v>
      </c>
      <c r="AB93" s="63"/>
      <c r="AC93" s="63"/>
      <c r="AD93" s="69">
        <f t="shared" si="15"/>
        <v>1000</v>
      </c>
      <c r="AE93" s="63">
        <f>'0102'!Y365</f>
        <v>716</v>
      </c>
      <c r="AF93" s="68"/>
      <c r="AG93" s="68">
        <f>'0102'!Y38</f>
        <v>100</v>
      </c>
      <c r="AH93" s="68"/>
      <c r="AI93" s="68"/>
      <c r="AJ93" s="68">
        <f>'0102'!Y168</f>
        <v>616</v>
      </c>
      <c r="AK93" s="68"/>
      <c r="AL93" s="68"/>
      <c r="AM93" s="68">
        <f>'0102'!Y173</f>
        <v>0</v>
      </c>
      <c r="AN93" s="68">
        <f>'0102'!Y244</f>
        <v>0</v>
      </c>
      <c r="AO93" s="68"/>
      <c r="AP93" s="68"/>
      <c r="AQ93" s="68">
        <f>'0102'!Y254</f>
        <v>0</v>
      </c>
      <c r="AR93" s="136">
        <f t="shared" si="20"/>
        <v>284</v>
      </c>
    </row>
    <row r="94" spans="1:44" ht="15" hidden="1" customHeight="1" x14ac:dyDescent="0.25">
      <c r="A94" s="27">
        <v>1</v>
      </c>
      <c r="B94" s="28" t="s">
        <v>11</v>
      </c>
      <c r="C94" s="28" t="s">
        <v>48</v>
      </c>
      <c r="D94" s="32">
        <v>54117</v>
      </c>
      <c r="E94" s="33" t="s">
        <v>115</v>
      </c>
      <c r="F94" s="58"/>
      <c r="G94" s="113"/>
      <c r="H94" s="113"/>
      <c r="I94" s="63">
        <f t="shared" si="12"/>
        <v>0</v>
      </c>
      <c r="J94" s="126"/>
      <c r="K94" s="126"/>
      <c r="L94" s="64">
        <f t="shared" si="16"/>
        <v>0</v>
      </c>
      <c r="M94" s="119"/>
      <c r="N94" s="119"/>
      <c r="O94" s="64">
        <f t="shared" si="17"/>
        <v>0</v>
      </c>
      <c r="P94" s="63"/>
      <c r="Q94" s="63"/>
      <c r="R94" s="64">
        <f t="shared" si="18"/>
        <v>0</v>
      </c>
      <c r="S94" s="63"/>
      <c r="T94" s="63"/>
      <c r="U94" s="64">
        <f t="shared" si="19"/>
        <v>0</v>
      </c>
      <c r="V94" s="63"/>
      <c r="W94" s="63"/>
      <c r="X94" s="64">
        <f t="shared" si="13"/>
        <v>0</v>
      </c>
      <c r="Y94" s="63"/>
      <c r="Z94" s="63"/>
      <c r="AA94" s="64">
        <f t="shared" si="14"/>
        <v>0</v>
      </c>
      <c r="AB94" s="63"/>
      <c r="AC94" s="63"/>
      <c r="AD94" s="69">
        <f t="shared" si="15"/>
        <v>0</v>
      </c>
      <c r="AE94" s="63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136">
        <f t="shared" si="20"/>
        <v>0</v>
      </c>
    </row>
    <row r="95" spans="1:44" ht="15" customHeight="1" x14ac:dyDescent="0.25">
      <c r="A95" s="27">
        <v>1</v>
      </c>
      <c r="B95" s="28" t="s">
        <v>11</v>
      </c>
      <c r="C95" s="28" t="s">
        <v>48</v>
      </c>
      <c r="D95" s="32">
        <v>54118</v>
      </c>
      <c r="E95" s="33" t="s">
        <v>27</v>
      </c>
      <c r="F95" s="58">
        <v>1000</v>
      </c>
      <c r="G95" s="113"/>
      <c r="H95" s="113"/>
      <c r="I95" s="63">
        <f t="shared" si="12"/>
        <v>1000</v>
      </c>
      <c r="J95" s="126"/>
      <c r="K95" s="126"/>
      <c r="L95" s="64">
        <f t="shared" si="16"/>
        <v>1000</v>
      </c>
      <c r="M95" s="119"/>
      <c r="N95" s="119"/>
      <c r="O95" s="64">
        <f t="shared" si="17"/>
        <v>1000</v>
      </c>
      <c r="P95" s="63"/>
      <c r="Q95" s="63"/>
      <c r="R95" s="64">
        <f t="shared" si="18"/>
        <v>1000</v>
      </c>
      <c r="S95" s="63"/>
      <c r="T95" s="63"/>
      <c r="U95" s="64">
        <f t="shared" si="19"/>
        <v>1000</v>
      </c>
      <c r="V95" s="63"/>
      <c r="W95" s="63"/>
      <c r="X95" s="64">
        <f t="shared" si="13"/>
        <v>1000</v>
      </c>
      <c r="Y95" s="63"/>
      <c r="Z95" s="63"/>
      <c r="AA95" s="64">
        <f t="shared" si="14"/>
        <v>1000</v>
      </c>
      <c r="AB95" s="63"/>
      <c r="AC95" s="63"/>
      <c r="AD95" s="69">
        <f t="shared" si="15"/>
        <v>1000</v>
      </c>
      <c r="AE95" s="63">
        <f>'0102'!Z365</f>
        <v>255.6</v>
      </c>
      <c r="AF95" s="68"/>
      <c r="AG95" s="68"/>
      <c r="AH95" s="68">
        <f>'0102'!Z50+'0102'!Z70+'0102'!Z95</f>
        <v>90.9</v>
      </c>
      <c r="AI95" s="68">
        <f>'0102'!Z85</f>
        <v>0</v>
      </c>
      <c r="AJ95" s="68">
        <f>'0102'!Z151</f>
        <v>28.55</v>
      </c>
      <c r="AK95" s="68">
        <f>'0102'!Z123</f>
        <v>0</v>
      </c>
      <c r="AL95" s="68"/>
      <c r="AM95" s="68">
        <f>'0102'!Z276</f>
        <v>71.45</v>
      </c>
      <c r="AN95" s="68">
        <f>'0102'!Z190</f>
        <v>0</v>
      </c>
      <c r="AO95" s="68">
        <f>'0102'!Z325+'0102'!Z329</f>
        <v>53.7</v>
      </c>
      <c r="AP95" s="68"/>
      <c r="AQ95" s="68">
        <f>'0102'!Z254</f>
        <v>0</v>
      </c>
      <c r="AR95" s="136">
        <f t="shared" si="20"/>
        <v>744.4</v>
      </c>
    </row>
    <row r="96" spans="1:44" ht="15" customHeight="1" x14ac:dyDescent="0.25">
      <c r="A96" s="27">
        <v>1</v>
      </c>
      <c r="B96" s="28" t="s">
        <v>11</v>
      </c>
      <c r="C96" s="28" t="s">
        <v>48</v>
      </c>
      <c r="D96" s="32">
        <v>54119</v>
      </c>
      <c r="E96" s="33" t="s">
        <v>28</v>
      </c>
      <c r="F96" s="58">
        <v>1000</v>
      </c>
      <c r="G96" s="113"/>
      <c r="H96" s="113"/>
      <c r="I96" s="63">
        <f t="shared" si="12"/>
        <v>1000</v>
      </c>
      <c r="J96" s="126"/>
      <c r="K96" s="126"/>
      <c r="L96" s="64">
        <f t="shared" si="16"/>
        <v>1000</v>
      </c>
      <c r="M96" s="119"/>
      <c r="N96" s="119"/>
      <c r="O96" s="64">
        <f t="shared" si="17"/>
        <v>1000</v>
      </c>
      <c r="P96" s="63"/>
      <c r="Q96" s="63"/>
      <c r="R96" s="64">
        <f t="shared" si="18"/>
        <v>1000</v>
      </c>
      <c r="S96" s="63"/>
      <c r="T96" s="63"/>
      <c r="U96" s="64">
        <f t="shared" si="19"/>
        <v>1000</v>
      </c>
      <c r="V96" s="63"/>
      <c r="W96" s="63"/>
      <c r="X96" s="64">
        <f t="shared" si="13"/>
        <v>1000</v>
      </c>
      <c r="Y96" s="63"/>
      <c r="Z96" s="63"/>
      <c r="AA96" s="64">
        <f t="shared" si="14"/>
        <v>1000</v>
      </c>
      <c r="AB96" s="63"/>
      <c r="AC96" s="63"/>
      <c r="AD96" s="69">
        <f t="shared" si="15"/>
        <v>1000</v>
      </c>
      <c r="AE96" s="63">
        <f>'0102'!AA365</f>
        <v>647.19000000000005</v>
      </c>
      <c r="AF96" s="68"/>
      <c r="AG96" s="68"/>
      <c r="AH96" s="68">
        <f>'0102'!AA70</f>
        <v>146.35</v>
      </c>
      <c r="AI96" s="68">
        <f>'0102'!AA85</f>
        <v>0</v>
      </c>
      <c r="AJ96" s="68">
        <f>'0102'!AA151</f>
        <v>26.15</v>
      </c>
      <c r="AK96" s="68">
        <f>'0102'!AA123</f>
        <v>0</v>
      </c>
      <c r="AL96" s="68"/>
      <c r="AM96" s="68"/>
      <c r="AN96" s="68"/>
      <c r="AO96" s="68">
        <f>'0102'!AA325+'0102'!AA329</f>
        <v>364.32000000000005</v>
      </c>
      <c r="AP96" s="68"/>
      <c r="AQ96" s="68">
        <f>'0102'!AA254</f>
        <v>0</v>
      </c>
      <c r="AR96" s="136">
        <f t="shared" si="20"/>
        <v>352.80999999999995</v>
      </c>
    </row>
    <row r="97" spans="1:44" ht="15" hidden="1" customHeight="1" x14ac:dyDescent="0.25">
      <c r="A97" s="27">
        <v>1</v>
      </c>
      <c r="B97" s="28" t="s">
        <v>11</v>
      </c>
      <c r="C97" s="28" t="s">
        <v>48</v>
      </c>
      <c r="D97" s="32">
        <v>54121</v>
      </c>
      <c r="E97" s="33" t="s">
        <v>129</v>
      </c>
      <c r="F97" s="58"/>
      <c r="G97" s="113"/>
      <c r="H97" s="113"/>
      <c r="I97" s="63">
        <f t="shared" si="12"/>
        <v>0</v>
      </c>
      <c r="J97" s="126"/>
      <c r="K97" s="126"/>
      <c r="L97" s="64">
        <f t="shared" si="16"/>
        <v>0</v>
      </c>
      <c r="M97" s="119"/>
      <c r="N97" s="119"/>
      <c r="O97" s="64">
        <f t="shared" si="17"/>
        <v>0</v>
      </c>
      <c r="P97" s="63"/>
      <c r="Q97" s="63"/>
      <c r="R97" s="64">
        <f t="shared" si="18"/>
        <v>0</v>
      </c>
      <c r="S97" s="63"/>
      <c r="T97" s="63"/>
      <c r="U97" s="64">
        <f t="shared" si="19"/>
        <v>0</v>
      </c>
      <c r="V97" s="63"/>
      <c r="W97" s="63"/>
      <c r="X97" s="64">
        <f t="shared" si="13"/>
        <v>0</v>
      </c>
      <c r="Y97" s="63"/>
      <c r="Z97" s="63"/>
      <c r="AA97" s="64">
        <f t="shared" si="14"/>
        <v>0</v>
      </c>
      <c r="AB97" s="63"/>
      <c r="AC97" s="63"/>
      <c r="AD97" s="69">
        <f t="shared" si="15"/>
        <v>0</v>
      </c>
      <c r="AE97" s="63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136">
        <f t="shared" si="20"/>
        <v>0</v>
      </c>
    </row>
    <row r="98" spans="1:44" ht="15" customHeight="1" x14ac:dyDescent="0.25">
      <c r="A98" s="27">
        <v>1</v>
      </c>
      <c r="B98" s="28" t="s">
        <v>11</v>
      </c>
      <c r="C98" s="28" t="s">
        <v>48</v>
      </c>
      <c r="D98" s="32">
        <v>54199</v>
      </c>
      <c r="E98" s="33" t="s">
        <v>29</v>
      </c>
      <c r="F98" s="166">
        <v>33219.14</v>
      </c>
      <c r="G98" s="113"/>
      <c r="H98" s="113">
        <f>10278.18+1600</f>
        <v>11878.18</v>
      </c>
      <c r="I98" s="63">
        <f t="shared" si="12"/>
        <v>21340.959999999999</v>
      </c>
      <c r="J98" s="126"/>
      <c r="K98" s="126"/>
      <c r="L98" s="64">
        <f t="shared" si="16"/>
        <v>21340.959999999999</v>
      </c>
      <c r="M98" s="119"/>
      <c r="N98" s="119"/>
      <c r="O98" s="64">
        <f t="shared" si="17"/>
        <v>21340.959999999999</v>
      </c>
      <c r="P98" s="63"/>
      <c r="Q98" s="126"/>
      <c r="R98" s="64">
        <f t="shared" si="18"/>
        <v>21340.959999999999</v>
      </c>
      <c r="S98" s="63"/>
      <c r="T98" s="63"/>
      <c r="U98" s="64">
        <f t="shared" si="19"/>
        <v>21340.959999999999</v>
      </c>
      <c r="V98" s="63"/>
      <c r="W98" s="63"/>
      <c r="X98" s="64">
        <f t="shared" si="13"/>
        <v>21340.959999999999</v>
      </c>
      <c r="Y98" s="63"/>
      <c r="Z98" s="63"/>
      <c r="AA98" s="64">
        <f t="shared" si="14"/>
        <v>21340.959999999999</v>
      </c>
      <c r="AB98" s="63"/>
      <c r="AC98" s="63"/>
      <c r="AD98" s="69">
        <f t="shared" si="15"/>
        <v>21340.959999999999</v>
      </c>
      <c r="AE98" s="63">
        <f>'0102'!AB365</f>
        <v>6401.4599999999991</v>
      </c>
      <c r="AF98" s="68"/>
      <c r="AG98" s="68">
        <f>'0102'!AB39+'0102'!AB42</f>
        <v>225.39999999999998</v>
      </c>
      <c r="AH98" s="68">
        <f>'0102'!AB50+'0102'!AB70+'0102'!AB93+'0102'!AB94</f>
        <v>2008.85</v>
      </c>
      <c r="AI98" s="68"/>
      <c r="AJ98" s="68">
        <f>'0102'!AB140+'0102'!AB141+'0102'!AB151</f>
        <v>3423.65</v>
      </c>
      <c r="AK98" s="68"/>
      <c r="AL98" s="68">
        <f>'0102'!AB149+'0102'!AB163</f>
        <v>0</v>
      </c>
      <c r="AM98" s="68">
        <f>'0102'!AB199+'0102'!AB200+'0102'!AB201+'0102'!AB202+'0102'!AB203+'0102'!AB204+'0102'!AB205+'0102'!AB207</f>
        <v>0</v>
      </c>
      <c r="AN98" s="68">
        <f>'0102'!AB190</f>
        <v>0</v>
      </c>
      <c r="AO98" s="68">
        <f>'0102'!AB324+'0102'!AB325+'0102'!AB329</f>
        <v>410.45</v>
      </c>
      <c r="AP98" s="68"/>
      <c r="AQ98" s="68">
        <f>'0102'!AB254</f>
        <v>0</v>
      </c>
      <c r="AR98" s="136">
        <f t="shared" si="20"/>
        <v>14939.5</v>
      </c>
    </row>
    <row r="99" spans="1:44" ht="15" customHeight="1" x14ac:dyDescent="0.25">
      <c r="A99" s="27">
        <v>1</v>
      </c>
      <c r="B99" s="28" t="s">
        <v>11</v>
      </c>
      <c r="C99" s="28" t="s">
        <v>48</v>
      </c>
      <c r="D99" s="32">
        <v>54201</v>
      </c>
      <c r="E99" s="33" t="s">
        <v>182</v>
      </c>
      <c r="F99" s="58">
        <v>1000</v>
      </c>
      <c r="G99" s="113"/>
      <c r="H99" s="113"/>
      <c r="I99" s="63">
        <f t="shared" si="12"/>
        <v>1000</v>
      </c>
      <c r="J99" s="126"/>
      <c r="K99" s="126"/>
      <c r="L99" s="64">
        <f t="shared" si="16"/>
        <v>1000</v>
      </c>
      <c r="M99" s="119"/>
      <c r="N99" s="119"/>
      <c r="O99" s="64">
        <f t="shared" si="17"/>
        <v>1000</v>
      </c>
      <c r="P99" s="63"/>
      <c r="Q99" s="126"/>
      <c r="R99" s="64">
        <f t="shared" si="18"/>
        <v>1000</v>
      </c>
      <c r="S99" s="63"/>
      <c r="T99" s="63"/>
      <c r="U99" s="64">
        <f t="shared" si="19"/>
        <v>1000</v>
      </c>
      <c r="V99" s="63"/>
      <c r="W99" s="63"/>
      <c r="X99" s="64">
        <f t="shared" si="13"/>
        <v>1000</v>
      </c>
      <c r="Y99" s="63"/>
      <c r="Z99" s="63"/>
      <c r="AA99" s="64">
        <f t="shared" si="14"/>
        <v>1000</v>
      </c>
      <c r="AB99" s="63"/>
      <c r="AC99" s="63"/>
      <c r="AD99" s="69">
        <f t="shared" si="15"/>
        <v>1000</v>
      </c>
      <c r="AE99" s="63">
        <f>'0102'!AC365</f>
        <v>0</v>
      </c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136">
        <f t="shared" si="20"/>
        <v>1000</v>
      </c>
    </row>
    <row r="100" spans="1:44" ht="15" hidden="1" customHeight="1" x14ac:dyDescent="0.25">
      <c r="A100" s="27">
        <v>1</v>
      </c>
      <c r="B100" s="28" t="s">
        <v>11</v>
      </c>
      <c r="C100" s="28" t="s">
        <v>48</v>
      </c>
      <c r="D100" s="32">
        <v>54203</v>
      </c>
      <c r="E100" s="33" t="s">
        <v>32</v>
      </c>
      <c r="F100" s="58"/>
      <c r="G100" s="113"/>
      <c r="H100" s="113"/>
      <c r="I100" s="63">
        <f t="shared" si="12"/>
        <v>0</v>
      </c>
      <c r="J100" s="126"/>
      <c r="K100" s="126"/>
      <c r="L100" s="64">
        <f t="shared" si="16"/>
        <v>0</v>
      </c>
      <c r="M100" s="119"/>
      <c r="N100" s="119"/>
      <c r="O100" s="64">
        <f t="shared" si="17"/>
        <v>0</v>
      </c>
      <c r="P100" s="63"/>
      <c r="Q100" s="126"/>
      <c r="R100" s="64">
        <f t="shared" si="18"/>
        <v>0</v>
      </c>
      <c r="S100" s="63"/>
      <c r="T100" s="63"/>
      <c r="U100" s="64">
        <f t="shared" si="19"/>
        <v>0</v>
      </c>
      <c r="V100" s="63"/>
      <c r="W100" s="63"/>
      <c r="X100" s="64">
        <f t="shared" si="13"/>
        <v>0</v>
      </c>
      <c r="Y100" s="63"/>
      <c r="Z100" s="63"/>
      <c r="AA100" s="64">
        <f t="shared" si="14"/>
        <v>0</v>
      </c>
      <c r="AB100" s="63"/>
      <c r="AC100" s="63"/>
      <c r="AD100" s="69">
        <f t="shared" si="15"/>
        <v>0</v>
      </c>
      <c r="AE100" s="63">
        <f>'0102'!AD365</f>
        <v>0</v>
      </c>
      <c r="AF100" s="68"/>
      <c r="AG100" s="68"/>
      <c r="AH100" s="68"/>
      <c r="AI100" s="68"/>
      <c r="AJ100" s="68"/>
      <c r="AK100" s="68"/>
      <c r="AL100" s="68">
        <f>'0102'!AD150</f>
        <v>0</v>
      </c>
      <c r="AM100" s="68"/>
      <c r="AN100" s="68"/>
      <c r="AO100" s="68"/>
      <c r="AP100" s="68"/>
      <c r="AQ100" s="68"/>
      <c r="AR100" s="136">
        <f t="shared" si="20"/>
        <v>0</v>
      </c>
    </row>
    <row r="101" spans="1:44" ht="15" hidden="1" customHeight="1" x14ac:dyDescent="0.25">
      <c r="A101" s="27">
        <v>1</v>
      </c>
      <c r="B101" s="28" t="s">
        <v>11</v>
      </c>
      <c r="C101" s="28" t="s">
        <v>48</v>
      </c>
      <c r="D101" s="32">
        <v>54301</v>
      </c>
      <c r="E101" s="33" t="s">
        <v>116</v>
      </c>
      <c r="F101" s="58"/>
      <c r="G101" s="113"/>
      <c r="H101" s="113"/>
      <c r="I101" s="63">
        <f t="shared" si="12"/>
        <v>0</v>
      </c>
      <c r="J101" s="126"/>
      <c r="K101" s="126"/>
      <c r="L101" s="64">
        <f t="shared" si="16"/>
        <v>0</v>
      </c>
      <c r="M101" s="119"/>
      <c r="N101" s="119"/>
      <c r="O101" s="64">
        <f t="shared" si="17"/>
        <v>0</v>
      </c>
      <c r="P101" s="63"/>
      <c r="Q101" s="126"/>
      <c r="R101" s="64">
        <f t="shared" si="18"/>
        <v>0</v>
      </c>
      <c r="S101" s="63"/>
      <c r="T101" s="63"/>
      <c r="U101" s="64">
        <f t="shared" si="19"/>
        <v>0</v>
      </c>
      <c r="V101" s="63"/>
      <c r="W101" s="63"/>
      <c r="X101" s="64">
        <f t="shared" si="13"/>
        <v>0</v>
      </c>
      <c r="Y101" s="63"/>
      <c r="Z101" s="63"/>
      <c r="AA101" s="64">
        <f t="shared" si="14"/>
        <v>0</v>
      </c>
      <c r="AB101" s="63"/>
      <c r="AC101" s="63"/>
      <c r="AD101" s="69">
        <f t="shared" si="15"/>
        <v>0</v>
      </c>
      <c r="AE101" s="63">
        <f>'0102'!AE365</f>
        <v>0</v>
      </c>
      <c r="AF101" s="68"/>
      <c r="AG101" s="68"/>
      <c r="AH101" s="68"/>
      <c r="AI101" s="68"/>
      <c r="AJ101" s="68"/>
      <c r="AK101" s="68">
        <f>'0102'!AC156</f>
        <v>0</v>
      </c>
      <c r="AL101" s="68"/>
      <c r="AM101" s="68"/>
      <c r="AN101" s="68"/>
      <c r="AO101" s="68"/>
      <c r="AP101" s="68"/>
      <c r="AQ101" s="68"/>
      <c r="AR101" s="136">
        <f t="shared" si="20"/>
        <v>0</v>
      </c>
    </row>
    <row r="102" spans="1:44" ht="15" hidden="1" customHeight="1" x14ac:dyDescent="0.25">
      <c r="A102" s="27">
        <v>1</v>
      </c>
      <c r="B102" s="28" t="s">
        <v>11</v>
      </c>
      <c r="C102" s="28" t="s">
        <v>48</v>
      </c>
      <c r="D102" s="32">
        <v>54302</v>
      </c>
      <c r="E102" s="33" t="s">
        <v>150</v>
      </c>
      <c r="F102" s="58"/>
      <c r="G102" s="113"/>
      <c r="H102" s="113"/>
      <c r="I102" s="63">
        <f t="shared" si="12"/>
        <v>0</v>
      </c>
      <c r="J102" s="126"/>
      <c r="K102" s="126"/>
      <c r="L102" s="64">
        <f t="shared" si="16"/>
        <v>0</v>
      </c>
      <c r="M102" s="119"/>
      <c r="N102" s="119"/>
      <c r="O102" s="64">
        <f t="shared" si="17"/>
        <v>0</v>
      </c>
      <c r="P102" s="63"/>
      <c r="Q102" s="126"/>
      <c r="R102" s="64">
        <f t="shared" si="18"/>
        <v>0</v>
      </c>
      <c r="S102" s="63"/>
      <c r="T102" s="63"/>
      <c r="U102" s="64">
        <f t="shared" si="19"/>
        <v>0</v>
      </c>
      <c r="V102" s="63"/>
      <c r="W102" s="63"/>
      <c r="X102" s="64">
        <f t="shared" si="13"/>
        <v>0</v>
      </c>
      <c r="Y102" s="63"/>
      <c r="Z102" s="63"/>
      <c r="AA102" s="64">
        <f t="shared" si="14"/>
        <v>0</v>
      </c>
      <c r="AB102" s="63"/>
      <c r="AC102" s="63"/>
      <c r="AD102" s="69">
        <f t="shared" si="15"/>
        <v>0</v>
      </c>
      <c r="AE102" s="63">
        <f>'0102'!AF365</f>
        <v>0</v>
      </c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136">
        <f t="shared" si="20"/>
        <v>0</v>
      </c>
    </row>
    <row r="103" spans="1:44" ht="15" hidden="1" customHeight="1" x14ac:dyDescent="0.25">
      <c r="A103" s="27">
        <v>1</v>
      </c>
      <c r="B103" s="28" t="s">
        <v>11</v>
      </c>
      <c r="C103" s="28" t="s">
        <v>48</v>
      </c>
      <c r="D103" s="32">
        <v>54303</v>
      </c>
      <c r="E103" s="33" t="s">
        <v>75</v>
      </c>
      <c r="F103" s="58"/>
      <c r="G103" s="113"/>
      <c r="H103" s="113"/>
      <c r="I103" s="63">
        <f t="shared" si="12"/>
        <v>0</v>
      </c>
      <c r="J103" s="126"/>
      <c r="K103" s="126"/>
      <c r="L103" s="64">
        <f t="shared" si="16"/>
        <v>0</v>
      </c>
      <c r="M103" s="119"/>
      <c r="N103" s="119"/>
      <c r="O103" s="64">
        <f t="shared" si="17"/>
        <v>0</v>
      </c>
      <c r="P103" s="63"/>
      <c r="Q103" s="63"/>
      <c r="R103" s="64">
        <f t="shared" si="18"/>
        <v>0</v>
      </c>
      <c r="S103" s="63"/>
      <c r="T103" s="63"/>
      <c r="U103" s="64">
        <f t="shared" si="19"/>
        <v>0</v>
      </c>
      <c r="V103" s="63"/>
      <c r="W103" s="63"/>
      <c r="X103" s="64">
        <f t="shared" si="13"/>
        <v>0</v>
      </c>
      <c r="Y103" s="63"/>
      <c r="Z103" s="63"/>
      <c r="AA103" s="64">
        <f t="shared" si="14"/>
        <v>0</v>
      </c>
      <c r="AB103" s="63"/>
      <c r="AC103" s="63"/>
      <c r="AD103" s="69">
        <f t="shared" si="15"/>
        <v>0</v>
      </c>
      <c r="AE103" s="63">
        <f>'0102'!AG365</f>
        <v>0</v>
      </c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136">
        <f t="shared" si="20"/>
        <v>0</v>
      </c>
    </row>
    <row r="104" spans="1:44" ht="15" hidden="1" customHeight="1" x14ac:dyDescent="0.25">
      <c r="A104" s="27">
        <v>1</v>
      </c>
      <c r="B104" s="28" t="s">
        <v>11</v>
      </c>
      <c r="C104" s="28" t="s">
        <v>48</v>
      </c>
      <c r="D104" s="32">
        <v>54304</v>
      </c>
      <c r="E104" s="33" t="s">
        <v>136</v>
      </c>
      <c r="F104" s="58"/>
      <c r="G104" s="113"/>
      <c r="H104" s="113"/>
      <c r="I104" s="63">
        <f t="shared" si="12"/>
        <v>0</v>
      </c>
      <c r="J104" s="126"/>
      <c r="K104" s="126"/>
      <c r="L104" s="64">
        <f t="shared" si="16"/>
        <v>0</v>
      </c>
      <c r="M104" s="119"/>
      <c r="N104" s="119"/>
      <c r="O104" s="64">
        <f t="shared" si="17"/>
        <v>0</v>
      </c>
      <c r="P104" s="63"/>
      <c r="Q104" s="63"/>
      <c r="R104" s="64">
        <f t="shared" si="18"/>
        <v>0</v>
      </c>
      <c r="S104" s="63"/>
      <c r="T104" s="63"/>
      <c r="U104" s="64">
        <f t="shared" si="19"/>
        <v>0</v>
      </c>
      <c r="V104" s="63"/>
      <c r="W104" s="63"/>
      <c r="X104" s="64">
        <f t="shared" si="13"/>
        <v>0</v>
      </c>
      <c r="Y104" s="63"/>
      <c r="Z104" s="63"/>
      <c r="AA104" s="64">
        <f t="shared" si="14"/>
        <v>0</v>
      </c>
      <c r="AB104" s="63"/>
      <c r="AC104" s="63"/>
      <c r="AD104" s="69">
        <f t="shared" si="15"/>
        <v>0</v>
      </c>
      <c r="AE104" s="63">
        <f>'0102'!AH365</f>
        <v>0</v>
      </c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136">
        <f t="shared" si="20"/>
        <v>0</v>
      </c>
    </row>
    <row r="105" spans="1:44" ht="15" customHeight="1" x14ac:dyDescent="0.25">
      <c r="A105" s="27">
        <v>1</v>
      </c>
      <c r="B105" s="28" t="s">
        <v>11</v>
      </c>
      <c r="C105" s="28" t="s">
        <v>48</v>
      </c>
      <c r="D105" s="32">
        <v>54305</v>
      </c>
      <c r="E105" s="33" t="s">
        <v>35</v>
      </c>
      <c r="F105" s="58">
        <v>1000</v>
      </c>
      <c r="G105" s="113"/>
      <c r="H105" s="113"/>
      <c r="I105" s="63">
        <f t="shared" si="12"/>
        <v>1000</v>
      </c>
      <c r="J105" s="126"/>
      <c r="K105" s="126"/>
      <c r="L105" s="64">
        <f t="shared" si="16"/>
        <v>1000</v>
      </c>
      <c r="M105" s="119"/>
      <c r="N105" s="119"/>
      <c r="O105" s="64">
        <f t="shared" si="17"/>
        <v>1000</v>
      </c>
      <c r="P105" s="63"/>
      <c r="Q105" s="63"/>
      <c r="R105" s="64">
        <f t="shared" si="18"/>
        <v>1000</v>
      </c>
      <c r="S105" s="63"/>
      <c r="T105" s="63"/>
      <c r="U105" s="64">
        <f t="shared" si="19"/>
        <v>1000</v>
      </c>
      <c r="V105" s="63"/>
      <c r="W105" s="63"/>
      <c r="X105" s="64">
        <f t="shared" si="13"/>
        <v>1000</v>
      </c>
      <c r="Y105" s="63"/>
      <c r="Z105" s="63"/>
      <c r="AA105" s="64">
        <f t="shared" si="14"/>
        <v>1000</v>
      </c>
      <c r="AB105" s="63"/>
      <c r="AC105" s="63"/>
      <c r="AD105" s="69">
        <f t="shared" si="15"/>
        <v>1000</v>
      </c>
      <c r="AE105" s="63">
        <f>'0102'!AI365</f>
        <v>0</v>
      </c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136">
        <f t="shared" si="20"/>
        <v>1000</v>
      </c>
    </row>
    <row r="106" spans="1:44" ht="15" customHeight="1" x14ac:dyDescent="0.25">
      <c r="A106" s="27">
        <v>1</v>
      </c>
      <c r="B106" s="28" t="s">
        <v>11</v>
      </c>
      <c r="C106" s="28" t="s">
        <v>48</v>
      </c>
      <c r="D106" s="32">
        <v>54313</v>
      </c>
      <c r="E106" s="33" t="s">
        <v>76</v>
      </c>
      <c r="F106" s="58">
        <v>1000</v>
      </c>
      <c r="G106" s="113"/>
      <c r="H106" s="113"/>
      <c r="I106" s="63">
        <f t="shared" si="12"/>
        <v>1000</v>
      </c>
      <c r="J106" s="126"/>
      <c r="K106" s="126"/>
      <c r="L106" s="64">
        <f t="shared" si="16"/>
        <v>1000</v>
      </c>
      <c r="M106" s="119"/>
      <c r="N106" s="119"/>
      <c r="O106" s="64">
        <f t="shared" si="17"/>
        <v>1000</v>
      </c>
      <c r="P106" s="63"/>
      <c r="Q106" s="63"/>
      <c r="R106" s="64">
        <f t="shared" si="18"/>
        <v>1000</v>
      </c>
      <c r="S106" s="63"/>
      <c r="T106" s="63"/>
      <c r="U106" s="64">
        <f t="shared" si="19"/>
        <v>1000</v>
      </c>
      <c r="V106" s="63"/>
      <c r="W106" s="63"/>
      <c r="X106" s="64">
        <f t="shared" si="13"/>
        <v>1000</v>
      </c>
      <c r="Y106" s="63"/>
      <c r="Z106" s="63"/>
      <c r="AA106" s="64">
        <f t="shared" si="14"/>
        <v>1000</v>
      </c>
      <c r="AB106" s="63"/>
      <c r="AC106" s="63"/>
      <c r="AD106" s="69">
        <f t="shared" si="15"/>
        <v>1000</v>
      </c>
      <c r="AE106" s="63">
        <f>'0102'!AJ365</f>
        <v>163</v>
      </c>
      <c r="AF106" s="68"/>
      <c r="AG106" s="68">
        <f>'0102'!AJ16+'0102'!AJ17+'0102'!AJ40</f>
        <v>0</v>
      </c>
      <c r="AH106" s="68">
        <f>'0102'!AJ95</f>
        <v>84</v>
      </c>
      <c r="AI106" s="68"/>
      <c r="AJ106" s="68"/>
      <c r="AK106" s="68"/>
      <c r="AL106" s="68">
        <f>'0102'!AJ162</f>
        <v>0</v>
      </c>
      <c r="AM106" s="68">
        <f>'0102'!AJ276</f>
        <v>31</v>
      </c>
      <c r="AN106" s="68">
        <f>'0102'!AJ189</f>
        <v>0</v>
      </c>
      <c r="AO106" s="68">
        <f>'0102'!AJ325</f>
        <v>48</v>
      </c>
      <c r="AP106" s="68"/>
      <c r="AQ106" s="68">
        <f>'0102'!AJ237+'0102'!AJ254</f>
        <v>0</v>
      </c>
      <c r="AR106" s="136">
        <f t="shared" si="20"/>
        <v>837</v>
      </c>
    </row>
    <row r="107" spans="1:44" ht="15" customHeight="1" x14ac:dyDescent="0.25">
      <c r="A107" s="27">
        <v>1</v>
      </c>
      <c r="B107" s="28" t="s">
        <v>11</v>
      </c>
      <c r="C107" s="28" t="s">
        <v>48</v>
      </c>
      <c r="D107" s="34">
        <v>54401</v>
      </c>
      <c r="E107" s="35" t="s">
        <v>38</v>
      </c>
      <c r="F107" s="58">
        <v>5000</v>
      </c>
      <c r="G107" s="113"/>
      <c r="H107" s="113"/>
      <c r="I107" s="63">
        <f t="shared" si="12"/>
        <v>5000</v>
      </c>
      <c r="J107" s="126"/>
      <c r="K107" s="126"/>
      <c r="L107" s="64">
        <f t="shared" si="16"/>
        <v>5000</v>
      </c>
      <c r="M107" s="119"/>
      <c r="N107" s="119"/>
      <c r="O107" s="64">
        <f t="shared" si="17"/>
        <v>5000</v>
      </c>
      <c r="P107" s="63"/>
      <c r="Q107" s="63"/>
      <c r="R107" s="64">
        <f t="shared" si="18"/>
        <v>5000</v>
      </c>
      <c r="S107" s="63"/>
      <c r="T107" s="63"/>
      <c r="U107" s="64">
        <f t="shared" si="19"/>
        <v>5000</v>
      </c>
      <c r="V107" s="63"/>
      <c r="W107" s="63"/>
      <c r="X107" s="64">
        <f t="shared" si="13"/>
        <v>5000</v>
      </c>
      <c r="Y107" s="63"/>
      <c r="Z107" s="63"/>
      <c r="AA107" s="64">
        <f t="shared" si="14"/>
        <v>5000</v>
      </c>
      <c r="AB107" s="63"/>
      <c r="AC107" s="63"/>
      <c r="AD107" s="69">
        <f t="shared" si="15"/>
        <v>5000</v>
      </c>
      <c r="AE107" s="63">
        <f>'0102'!AK365</f>
        <v>2950</v>
      </c>
      <c r="AF107" s="68"/>
      <c r="AG107" s="68">
        <f>'0102'!AK25+'0102'!AK26+'0102'!AK27+'0102'!AK28+'0102'!AK29+'0102'!AK31+'0102'!AK32+'0102'!AK33+'0102'!AK34+'0102'!AK35+'0102'!AK36+'0102'!AK47+'0102'!AK49</f>
        <v>300</v>
      </c>
      <c r="AH107" s="68">
        <f>'0102'!AK60+'0102'!AK61+'0102'!AK62+'0102'!AK63+'0102'!AK64+'0102'!AK71+'0102'!AK72+'0102'!AK73+'0102'!AK75+'0102'!AK74+'0102'!AK76+'0102'!AK84</f>
        <v>300</v>
      </c>
      <c r="AI107" s="68">
        <f>'0102'!AK101+'0102'!AK102+'0102'!AK103+'0102'!AK104+'0102'!AK105+'0102'!AK112</f>
        <v>150</v>
      </c>
      <c r="AJ107" s="68">
        <f>'0102'!AK124+'0102'!AK125+'0102'!AK126+'0102'!AK127+'0102'!AK128+'0102'!AK129+'0102'!AK132+'0102'!AK133+'0102'!AK134+'0102'!AK135+'0102'!AK136+'0102'!AK137+'0102'!AK138+'0102'!AK139+'0102'!AK142+'0102'!AK150+'0102'!AK160+'0102'!AK161</f>
        <v>450</v>
      </c>
      <c r="AK107" s="68">
        <f>'0102'!AK171+'0102'!AK172+'0102'!AK173+'0102'!AK186+'0102'!AK187+'0102'!AK193+'0102'!AK194+'0102'!AK195+'0102'!AK196+'0102'!AK197+'0102'!AK198+'0102'!AK206</f>
        <v>300</v>
      </c>
      <c r="AL107" s="68">
        <f>'0102'!AK214+'0102'!AK215+'0102'!AK216+'0102'!AK221+'0102'!AK222+'0102'!AK223+'0102'!AK237+'0102'!AK238+'0102'!AK239+'0102'!AK240+'0102'!AK241+'0102'!AK242</f>
        <v>300</v>
      </c>
      <c r="AM107" s="68">
        <f>'0102'!AK250+'0102'!AK251+'0102'!AK254+'0102'!AK255+'0102'!AK256+'0102'!AK263+'0102'!AK264+'0102'!AK265+'0102'!AK266+'0102'!AK267+'0102'!AK268</f>
        <v>275</v>
      </c>
      <c r="AN107" s="68">
        <f>'0102'!AK285+'0102'!AK286+'0102'!AK287+'0102'!AK288+'0102'!AK289+'0102'!AK290+'0102'!AK291+'0102'!AK292+'0102'!AK293+'0102'!AK294+'0102'!AK308+'0102'!AK309</f>
        <v>300</v>
      </c>
      <c r="AO107" s="68">
        <f>'0102'!AK311+'0102'!AK312+'0102'!AK313+'0102'!AK314+'0102'!AK315+'0102'!AK316+'0102'!AK317+'0102'!AK318+'0102'!AK319+'0102'!AK320+'0102'!AK321+'0102'!AK322</f>
        <v>300</v>
      </c>
      <c r="AP107" s="68"/>
      <c r="AQ107" s="68"/>
      <c r="AR107" s="136">
        <f t="shared" si="20"/>
        <v>2050</v>
      </c>
    </row>
    <row r="108" spans="1:44" ht="15" customHeight="1" x14ac:dyDescent="0.25">
      <c r="A108" s="27">
        <v>1</v>
      </c>
      <c r="B108" s="28" t="s">
        <v>11</v>
      </c>
      <c r="C108" s="28" t="s">
        <v>48</v>
      </c>
      <c r="D108" s="34">
        <v>54403</v>
      </c>
      <c r="E108" s="142" t="s">
        <v>128</v>
      </c>
      <c r="F108" s="58">
        <v>5000</v>
      </c>
      <c r="G108" s="113"/>
      <c r="H108" s="113"/>
      <c r="I108" s="63">
        <f t="shared" si="12"/>
        <v>5000</v>
      </c>
      <c r="J108" s="126"/>
      <c r="K108" s="126"/>
      <c r="L108" s="64">
        <f t="shared" si="16"/>
        <v>5000</v>
      </c>
      <c r="M108" s="119"/>
      <c r="N108" s="119"/>
      <c r="O108" s="64">
        <f t="shared" si="17"/>
        <v>5000</v>
      </c>
      <c r="P108" s="63"/>
      <c r="Q108" s="63"/>
      <c r="R108" s="64">
        <f t="shared" si="18"/>
        <v>5000</v>
      </c>
      <c r="S108" s="63"/>
      <c r="T108" s="63"/>
      <c r="U108" s="64">
        <f t="shared" si="19"/>
        <v>5000</v>
      </c>
      <c r="V108" s="63"/>
      <c r="W108" s="63"/>
      <c r="X108" s="64">
        <f t="shared" si="13"/>
        <v>5000</v>
      </c>
      <c r="Y108" s="63"/>
      <c r="Z108" s="63"/>
      <c r="AA108" s="64">
        <f t="shared" si="14"/>
        <v>5000</v>
      </c>
      <c r="AB108" s="63"/>
      <c r="AC108" s="63"/>
      <c r="AD108" s="69">
        <f t="shared" si="15"/>
        <v>5000</v>
      </c>
      <c r="AE108" s="63">
        <f>'0102'!AL365</f>
        <v>0</v>
      </c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136">
        <f t="shared" si="20"/>
        <v>5000</v>
      </c>
    </row>
    <row r="109" spans="1:44" ht="15" customHeight="1" x14ac:dyDescent="0.25">
      <c r="A109" s="27">
        <v>1</v>
      </c>
      <c r="B109" s="28" t="s">
        <v>11</v>
      </c>
      <c r="C109" s="28" t="s">
        <v>48</v>
      </c>
      <c r="D109" s="34">
        <v>54505</v>
      </c>
      <c r="E109" s="142" t="s">
        <v>81</v>
      </c>
      <c r="F109" s="58">
        <v>2000</v>
      </c>
      <c r="G109" s="113"/>
      <c r="H109" s="113"/>
      <c r="I109" s="63">
        <f t="shared" si="12"/>
        <v>2000</v>
      </c>
      <c r="J109" s="126"/>
      <c r="K109" s="126"/>
      <c r="L109" s="64">
        <f t="shared" si="16"/>
        <v>2000</v>
      </c>
      <c r="M109" s="119"/>
      <c r="N109" s="119"/>
      <c r="O109" s="64">
        <f t="shared" si="17"/>
        <v>2000</v>
      </c>
      <c r="P109" s="63"/>
      <c r="Q109" s="63"/>
      <c r="R109" s="64">
        <f t="shared" si="18"/>
        <v>2000</v>
      </c>
      <c r="S109" s="63"/>
      <c r="T109" s="63"/>
      <c r="U109" s="64">
        <f t="shared" si="19"/>
        <v>2000</v>
      </c>
      <c r="V109" s="63"/>
      <c r="W109" s="63"/>
      <c r="X109" s="64">
        <f t="shared" si="13"/>
        <v>2000</v>
      </c>
      <c r="Y109" s="63"/>
      <c r="Z109" s="63"/>
      <c r="AA109" s="64">
        <f t="shared" si="14"/>
        <v>2000</v>
      </c>
      <c r="AB109" s="63"/>
      <c r="AC109" s="63"/>
      <c r="AD109" s="69">
        <f t="shared" si="15"/>
        <v>2000</v>
      </c>
      <c r="AE109" s="63">
        <f>'0102'!AM365</f>
        <v>0</v>
      </c>
      <c r="AF109" s="68"/>
      <c r="AG109" s="68"/>
      <c r="AH109" s="68"/>
      <c r="AI109" s="68"/>
      <c r="AJ109" s="68"/>
      <c r="AK109" s="68"/>
      <c r="AL109" s="68"/>
      <c r="AM109" s="68">
        <f>'0102'!AM185</f>
        <v>0</v>
      </c>
      <c r="AN109" s="68"/>
      <c r="AO109" s="68"/>
      <c r="AP109" s="68"/>
      <c r="AQ109" s="68"/>
      <c r="AR109" s="136">
        <f t="shared" si="20"/>
        <v>2000</v>
      </c>
    </row>
    <row r="110" spans="1:44" ht="15" hidden="1" customHeight="1" x14ac:dyDescent="0.25">
      <c r="A110" s="27">
        <v>1</v>
      </c>
      <c r="B110" s="28" t="s">
        <v>11</v>
      </c>
      <c r="C110" s="28" t="s">
        <v>48</v>
      </c>
      <c r="D110" s="34">
        <v>55509</v>
      </c>
      <c r="E110" s="142" t="s">
        <v>161</v>
      </c>
      <c r="F110" s="58"/>
      <c r="G110" s="113"/>
      <c r="H110" s="113"/>
      <c r="I110" s="63">
        <f t="shared" si="12"/>
        <v>0</v>
      </c>
      <c r="J110" s="126"/>
      <c r="K110" s="126"/>
      <c r="L110" s="64">
        <f t="shared" si="16"/>
        <v>0</v>
      </c>
      <c r="M110" s="119"/>
      <c r="N110" s="119"/>
      <c r="O110" s="64">
        <f t="shared" si="17"/>
        <v>0</v>
      </c>
      <c r="P110" s="63"/>
      <c r="Q110" s="63"/>
      <c r="R110" s="64">
        <f t="shared" si="18"/>
        <v>0</v>
      </c>
      <c r="S110" s="63"/>
      <c r="T110" s="63"/>
      <c r="U110" s="64">
        <f t="shared" si="19"/>
        <v>0</v>
      </c>
      <c r="V110" s="63"/>
      <c r="W110" s="63"/>
      <c r="X110" s="64">
        <f t="shared" si="13"/>
        <v>0</v>
      </c>
      <c r="Y110" s="63"/>
      <c r="Z110" s="63"/>
      <c r="AA110" s="64">
        <f t="shared" si="14"/>
        <v>0</v>
      </c>
      <c r="AB110" s="63"/>
      <c r="AC110" s="63"/>
      <c r="AD110" s="69">
        <f t="shared" si="15"/>
        <v>0</v>
      </c>
      <c r="AE110" s="63">
        <f>'0102'!AN365</f>
        <v>0</v>
      </c>
      <c r="AF110" s="68"/>
      <c r="AG110" s="68"/>
      <c r="AH110" s="68"/>
      <c r="AI110" s="68">
        <f>'0102'!AN84</f>
        <v>0</v>
      </c>
      <c r="AJ110" s="68"/>
      <c r="AK110" s="68"/>
      <c r="AL110" s="68"/>
      <c r="AM110" s="68"/>
      <c r="AN110" s="68"/>
      <c r="AO110" s="68"/>
      <c r="AP110" s="68"/>
      <c r="AQ110" s="68"/>
      <c r="AR110" s="136">
        <f t="shared" si="20"/>
        <v>0</v>
      </c>
    </row>
    <row r="111" spans="1:44" ht="15" customHeight="1" x14ac:dyDescent="0.25">
      <c r="A111" s="27">
        <v>1</v>
      </c>
      <c r="B111" s="28" t="s">
        <v>11</v>
      </c>
      <c r="C111" s="28" t="s">
        <v>48</v>
      </c>
      <c r="D111" s="32">
        <v>55603</v>
      </c>
      <c r="E111" s="33" t="s">
        <v>51</v>
      </c>
      <c r="F111" s="58">
        <v>1000</v>
      </c>
      <c r="G111" s="113"/>
      <c r="H111" s="113"/>
      <c r="I111" s="63">
        <f t="shared" si="12"/>
        <v>1000</v>
      </c>
      <c r="J111" s="126"/>
      <c r="K111" s="126"/>
      <c r="L111" s="64">
        <f t="shared" si="16"/>
        <v>1000</v>
      </c>
      <c r="M111" s="119"/>
      <c r="N111" s="119"/>
      <c r="O111" s="64">
        <f t="shared" si="17"/>
        <v>1000</v>
      </c>
      <c r="P111" s="63"/>
      <c r="Q111" s="63"/>
      <c r="R111" s="64">
        <f t="shared" si="18"/>
        <v>1000</v>
      </c>
      <c r="S111" s="63"/>
      <c r="T111" s="63"/>
      <c r="U111" s="64">
        <f t="shared" si="19"/>
        <v>1000</v>
      </c>
      <c r="V111" s="63"/>
      <c r="W111" s="63"/>
      <c r="X111" s="64">
        <f t="shared" si="13"/>
        <v>1000</v>
      </c>
      <c r="Y111" s="63"/>
      <c r="Z111" s="63"/>
      <c r="AA111" s="64">
        <f t="shared" si="14"/>
        <v>1000</v>
      </c>
      <c r="AB111" s="63"/>
      <c r="AC111" s="63"/>
      <c r="AD111" s="69">
        <f t="shared" si="15"/>
        <v>1000</v>
      </c>
      <c r="AE111" s="63">
        <f>'0102'!AO365</f>
        <v>0</v>
      </c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>
        <f>'0102'!AO255+'0102'!AO256</f>
        <v>0</v>
      </c>
      <c r="AQ111" s="68">
        <f>'0102'!AO239+'0102'!AO240+'0102'!AO241+'0102'!AO242</f>
        <v>0</v>
      </c>
      <c r="AR111" s="136">
        <f t="shared" si="20"/>
        <v>1000</v>
      </c>
    </row>
    <row r="112" spans="1:44" ht="15" customHeight="1" x14ac:dyDescent="0.25">
      <c r="A112" s="27">
        <v>1</v>
      </c>
      <c r="B112" s="28" t="s">
        <v>11</v>
      </c>
      <c r="C112" s="28" t="s">
        <v>48</v>
      </c>
      <c r="D112" s="32">
        <v>55703</v>
      </c>
      <c r="E112" s="33" t="s">
        <v>77</v>
      </c>
      <c r="F112" s="58">
        <v>1000</v>
      </c>
      <c r="G112" s="113"/>
      <c r="H112" s="113"/>
      <c r="I112" s="63">
        <f t="shared" si="12"/>
        <v>1000</v>
      </c>
      <c r="J112" s="126"/>
      <c r="K112" s="126"/>
      <c r="L112" s="64">
        <f t="shared" si="16"/>
        <v>1000</v>
      </c>
      <c r="M112" s="119"/>
      <c r="N112" s="119"/>
      <c r="O112" s="64">
        <f t="shared" si="17"/>
        <v>1000</v>
      </c>
      <c r="P112" s="126"/>
      <c r="Q112" s="63"/>
      <c r="R112" s="64">
        <f t="shared" si="18"/>
        <v>1000</v>
      </c>
      <c r="S112" s="63"/>
      <c r="T112" s="63"/>
      <c r="U112" s="64">
        <f t="shared" si="19"/>
        <v>1000</v>
      </c>
      <c r="V112" s="63"/>
      <c r="W112" s="63"/>
      <c r="X112" s="64">
        <f t="shared" si="13"/>
        <v>1000</v>
      </c>
      <c r="Y112" s="63"/>
      <c r="Z112" s="63"/>
      <c r="AA112" s="64">
        <f t="shared" si="14"/>
        <v>1000</v>
      </c>
      <c r="AB112" s="63"/>
      <c r="AC112" s="63"/>
      <c r="AD112" s="69">
        <f t="shared" si="15"/>
        <v>1000</v>
      </c>
      <c r="AE112" s="63">
        <f>'0102'!AP365</f>
        <v>0</v>
      </c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136">
        <f t="shared" si="20"/>
        <v>1000</v>
      </c>
    </row>
    <row r="113" spans="1:44" ht="15" customHeight="1" x14ac:dyDescent="0.25">
      <c r="A113" s="27">
        <v>1</v>
      </c>
      <c r="B113" s="28" t="s">
        <v>11</v>
      </c>
      <c r="C113" s="28" t="s">
        <v>48</v>
      </c>
      <c r="D113" s="32">
        <v>55799</v>
      </c>
      <c r="E113" s="33" t="s">
        <v>183</v>
      </c>
      <c r="F113" s="58">
        <v>10000</v>
      </c>
      <c r="G113" s="113"/>
      <c r="H113" s="113"/>
      <c r="I113" s="63">
        <f t="shared" si="12"/>
        <v>10000</v>
      </c>
      <c r="J113" s="126"/>
      <c r="K113" s="126"/>
      <c r="L113" s="64">
        <f t="shared" si="16"/>
        <v>10000</v>
      </c>
      <c r="M113" s="119"/>
      <c r="N113" s="119"/>
      <c r="O113" s="64">
        <f t="shared" si="17"/>
        <v>10000</v>
      </c>
      <c r="P113" s="126"/>
      <c r="Q113" s="63"/>
      <c r="R113" s="64">
        <f t="shared" si="18"/>
        <v>10000</v>
      </c>
      <c r="S113" s="63"/>
      <c r="T113" s="63"/>
      <c r="U113" s="64">
        <f t="shared" si="19"/>
        <v>10000</v>
      </c>
      <c r="V113" s="63"/>
      <c r="W113" s="63"/>
      <c r="X113" s="64">
        <f t="shared" si="13"/>
        <v>10000</v>
      </c>
      <c r="Y113" s="63"/>
      <c r="Z113" s="63"/>
      <c r="AA113" s="64">
        <f t="shared" si="14"/>
        <v>10000</v>
      </c>
      <c r="AB113" s="63"/>
      <c r="AC113" s="63"/>
      <c r="AD113" s="69">
        <f t="shared" si="15"/>
        <v>10000</v>
      </c>
      <c r="AE113" s="63">
        <f>'0102'!AP366</f>
        <v>0</v>
      </c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136">
        <f t="shared" si="20"/>
        <v>10000</v>
      </c>
    </row>
    <row r="114" spans="1:44" ht="15" hidden="1" customHeight="1" x14ac:dyDescent="0.25">
      <c r="A114" s="27">
        <v>1</v>
      </c>
      <c r="B114" s="28" t="s">
        <v>11</v>
      </c>
      <c r="C114" s="28" t="s">
        <v>48</v>
      </c>
      <c r="D114" s="32">
        <v>61101</v>
      </c>
      <c r="E114" s="33" t="s">
        <v>45</v>
      </c>
      <c r="F114" s="58"/>
      <c r="G114" s="113"/>
      <c r="H114" s="113"/>
      <c r="I114" s="63">
        <f t="shared" si="12"/>
        <v>0</v>
      </c>
      <c r="J114" s="126"/>
      <c r="K114" s="126"/>
      <c r="L114" s="64">
        <f t="shared" si="16"/>
        <v>0</v>
      </c>
      <c r="M114" s="119"/>
      <c r="N114" s="119"/>
      <c r="O114" s="64">
        <f t="shared" si="17"/>
        <v>0</v>
      </c>
      <c r="P114" s="126"/>
      <c r="Q114" s="63"/>
      <c r="R114" s="64">
        <f t="shared" si="18"/>
        <v>0</v>
      </c>
      <c r="S114" s="63"/>
      <c r="T114" s="63"/>
      <c r="U114" s="64">
        <f t="shared" si="19"/>
        <v>0</v>
      </c>
      <c r="V114" s="63"/>
      <c r="W114" s="63"/>
      <c r="X114" s="64">
        <f t="shared" si="13"/>
        <v>0</v>
      </c>
      <c r="Y114" s="63"/>
      <c r="Z114" s="63"/>
      <c r="AA114" s="64">
        <f t="shared" si="14"/>
        <v>0</v>
      </c>
      <c r="AB114" s="63"/>
      <c r="AC114" s="63"/>
      <c r="AD114" s="69">
        <f t="shared" si="15"/>
        <v>0</v>
      </c>
      <c r="AE114" s="63">
        <f>'0102'!AQ365</f>
        <v>0</v>
      </c>
      <c r="AF114" s="68"/>
      <c r="AG114" s="68"/>
      <c r="AH114" s="68"/>
      <c r="AI114" s="68"/>
      <c r="AJ114" s="68"/>
      <c r="AK114" s="68"/>
      <c r="AL114" s="68">
        <f>'0102'!AQ150</f>
        <v>0</v>
      </c>
      <c r="AM114" s="68"/>
      <c r="AN114" s="68"/>
      <c r="AO114" s="68"/>
      <c r="AP114" s="68"/>
      <c r="AQ114" s="68"/>
      <c r="AR114" s="136">
        <f t="shared" si="20"/>
        <v>0</v>
      </c>
    </row>
    <row r="115" spans="1:44" ht="15" hidden="1" customHeight="1" x14ac:dyDescent="0.25">
      <c r="A115" s="27">
        <v>1</v>
      </c>
      <c r="B115" s="28" t="s">
        <v>11</v>
      </c>
      <c r="C115" s="28" t="s">
        <v>48</v>
      </c>
      <c r="D115" s="32">
        <v>61104</v>
      </c>
      <c r="E115" s="33" t="s">
        <v>118</v>
      </c>
      <c r="F115" s="58"/>
      <c r="G115" s="113"/>
      <c r="H115" s="113"/>
      <c r="I115" s="63">
        <f t="shared" si="12"/>
        <v>0</v>
      </c>
      <c r="J115" s="126"/>
      <c r="K115" s="126"/>
      <c r="L115" s="64">
        <f t="shared" si="16"/>
        <v>0</v>
      </c>
      <c r="M115" s="119"/>
      <c r="N115" s="119"/>
      <c r="O115" s="64">
        <f t="shared" si="17"/>
        <v>0</v>
      </c>
      <c r="P115" s="63"/>
      <c r="Q115" s="63"/>
      <c r="R115" s="64">
        <f t="shared" si="18"/>
        <v>0</v>
      </c>
      <c r="S115" s="63"/>
      <c r="T115" s="63"/>
      <c r="U115" s="64">
        <f t="shared" si="19"/>
        <v>0</v>
      </c>
      <c r="V115" s="63"/>
      <c r="W115" s="63"/>
      <c r="X115" s="64">
        <f t="shared" si="13"/>
        <v>0</v>
      </c>
      <c r="Y115" s="63"/>
      <c r="Z115" s="63"/>
      <c r="AA115" s="64">
        <f t="shared" si="14"/>
        <v>0</v>
      </c>
      <c r="AB115" s="63"/>
      <c r="AC115" s="63"/>
      <c r="AD115" s="69">
        <f t="shared" si="15"/>
        <v>0</v>
      </c>
      <c r="AE115" s="63">
        <f>'0102'!AR365</f>
        <v>0</v>
      </c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136">
        <f t="shared" si="20"/>
        <v>0</v>
      </c>
    </row>
    <row r="116" spans="1:44" ht="15" hidden="1" customHeight="1" x14ac:dyDescent="0.25">
      <c r="A116" s="27">
        <v>1</v>
      </c>
      <c r="B116" s="28" t="s">
        <v>11</v>
      </c>
      <c r="C116" s="28" t="s">
        <v>48</v>
      </c>
      <c r="D116" s="32">
        <v>61110</v>
      </c>
      <c r="E116" s="33" t="s">
        <v>135</v>
      </c>
      <c r="F116" s="58"/>
      <c r="G116" s="113"/>
      <c r="H116" s="113"/>
      <c r="I116" s="63">
        <f t="shared" si="12"/>
        <v>0</v>
      </c>
      <c r="J116" s="126"/>
      <c r="K116" s="126"/>
      <c r="L116" s="64">
        <f t="shared" si="16"/>
        <v>0</v>
      </c>
      <c r="M116" s="119"/>
      <c r="N116" s="119"/>
      <c r="O116" s="64">
        <f t="shared" si="17"/>
        <v>0</v>
      </c>
      <c r="P116" s="63"/>
      <c r="Q116" s="63"/>
      <c r="R116" s="64">
        <f t="shared" si="18"/>
        <v>0</v>
      </c>
      <c r="S116" s="63"/>
      <c r="T116" s="63"/>
      <c r="U116" s="64">
        <f t="shared" si="19"/>
        <v>0</v>
      </c>
      <c r="V116" s="63"/>
      <c r="W116" s="63"/>
      <c r="X116" s="64">
        <f t="shared" si="13"/>
        <v>0</v>
      </c>
      <c r="Y116" s="63"/>
      <c r="Z116" s="63"/>
      <c r="AA116" s="64">
        <f t="shared" si="14"/>
        <v>0</v>
      </c>
      <c r="AB116" s="63"/>
      <c r="AC116" s="63"/>
      <c r="AD116" s="69">
        <f t="shared" si="15"/>
        <v>0</v>
      </c>
      <c r="AE116" s="63">
        <f>'0102'!AS365</f>
        <v>0</v>
      </c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136">
        <f t="shared" si="20"/>
        <v>0</v>
      </c>
    </row>
    <row r="117" spans="1:44" ht="15" hidden="1" customHeight="1" x14ac:dyDescent="0.25">
      <c r="A117" s="27">
        <v>1</v>
      </c>
      <c r="B117" s="28" t="s">
        <v>11</v>
      </c>
      <c r="C117" s="28" t="s">
        <v>48</v>
      </c>
      <c r="D117" s="32">
        <v>61199</v>
      </c>
      <c r="E117" s="33" t="s">
        <v>78</v>
      </c>
      <c r="F117" s="58"/>
      <c r="G117" s="113"/>
      <c r="H117" s="113"/>
      <c r="I117" s="63">
        <f t="shared" ref="I117:I153" si="21">F117+G117-H117</f>
        <v>0</v>
      </c>
      <c r="J117" s="126"/>
      <c r="K117" s="126"/>
      <c r="L117" s="64">
        <f t="shared" si="16"/>
        <v>0</v>
      </c>
      <c r="M117" s="119"/>
      <c r="N117" s="119"/>
      <c r="O117" s="64">
        <f t="shared" si="17"/>
        <v>0</v>
      </c>
      <c r="P117" s="63"/>
      <c r="Q117" s="63"/>
      <c r="R117" s="64">
        <f t="shared" si="18"/>
        <v>0</v>
      </c>
      <c r="S117" s="63"/>
      <c r="T117" s="63"/>
      <c r="U117" s="64">
        <f t="shared" si="19"/>
        <v>0</v>
      </c>
      <c r="V117" s="63"/>
      <c r="W117" s="63"/>
      <c r="X117" s="64">
        <f t="shared" si="13"/>
        <v>0</v>
      </c>
      <c r="Y117" s="63"/>
      <c r="Z117" s="63"/>
      <c r="AA117" s="64">
        <f t="shared" si="14"/>
        <v>0</v>
      </c>
      <c r="AB117" s="63"/>
      <c r="AC117" s="63"/>
      <c r="AD117" s="69">
        <f t="shared" si="15"/>
        <v>0</v>
      </c>
      <c r="AE117" s="63">
        <f>'0102'!AT365</f>
        <v>0</v>
      </c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136">
        <f t="shared" si="20"/>
        <v>0</v>
      </c>
    </row>
    <row r="118" spans="1:44" ht="15" customHeight="1" x14ac:dyDescent="0.25">
      <c r="A118" s="27">
        <v>1</v>
      </c>
      <c r="B118" s="28" t="s">
        <v>11</v>
      </c>
      <c r="C118" s="28" t="s">
        <v>48</v>
      </c>
      <c r="D118" s="38">
        <v>61403</v>
      </c>
      <c r="E118" s="39" t="s">
        <v>82</v>
      </c>
      <c r="F118" s="58">
        <v>2000</v>
      </c>
      <c r="G118" s="113"/>
      <c r="H118" s="113"/>
      <c r="I118" s="63">
        <f t="shared" si="21"/>
        <v>2000</v>
      </c>
      <c r="J118" s="126"/>
      <c r="K118" s="126"/>
      <c r="L118" s="64">
        <f t="shared" si="16"/>
        <v>2000</v>
      </c>
      <c r="M118" s="119"/>
      <c r="N118" s="119"/>
      <c r="O118" s="64">
        <f t="shared" si="17"/>
        <v>2000</v>
      </c>
      <c r="P118" s="63"/>
      <c r="Q118" s="63"/>
      <c r="R118" s="64">
        <f t="shared" si="18"/>
        <v>2000</v>
      </c>
      <c r="S118" s="63"/>
      <c r="T118" s="63"/>
      <c r="U118" s="64">
        <f t="shared" si="19"/>
        <v>2000</v>
      </c>
      <c r="V118" s="63"/>
      <c r="W118" s="63"/>
      <c r="X118" s="64">
        <f t="shared" si="13"/>
        <v>2000</v>
      </c>
      <c r="Y118" s="63"/>
      <c r="Z118" s="63"/>
      <c r="AA118" s="64">
        <f t="shared" si="14"/>
        <v>2000</v>
      </c>
      <c r="AB118" s="63"/>
      <c r="AC118" s="63"/>
      <c r="AD118" s="69">
        <f t="shared" si="15"/>
        <v>2000</v>
      </c>
      <c r="AE118" s="63">
        <f>'0102'!AU365</f>
        <v>0</v>
      </c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136">
        <f t="shared" si="20"/>
        <v>2000</v>
      </c>
    </row>
    <row r="119" spans="1:44" ht="15" hidden="1" customHeight="1" x14ac:dyDescent="0.25">
      <c r="A119" s="27">
        <v>1</v>
      </c>
      <c r="B119" s="28" t="s">
        <v>11</v>
      </c>
      <c r="C119" s="28" t="s">
        <v>48</v>
      </c>
      <c r="D119" s="38">
        <v>72101</v>
      </c>
      <c r="E119" s="39" t="s">
        <v>127</v>
      </c>
      <c r="F119" s="58"/>
      <c r="G119" s="113"/>
      <c r="H119" s="113"/>
      <c r="I119" s="63">
        <f t="shared" si="21"/>
        <v>0</v>
      </c>
      <c r="J119" s="126"/>
      <c r="K119" s="126"/>
      <c r="L119" s="64">
        <f t="shared" si="16"/>
        <v>0</v>
      </c>
      <c r="M119" s="119"/>
      <c r="N119" s="119"/>
      <c r="O119" s="64">
        <f t="shared" si="17"/>
        <v>0</v>
      </c>
      <c r="P119" s="63"/>
      <c r="Q119" s="63"/>
      <c r="R119" s="64">
        <f t="shared" si="18"/>
        <v>0</v>
      </c>
      <c r="S119" s="63"/>
      <c r="T119" s="63"/>
      <c r="U119" s="64">
        <f t="shared" si="19"/>
        <v>0</v>
      </c>
      <c r="V119" s="63"/>
      <c r="W119" s="63"/>
      <c r="X119" s="64">
        <f t="shared" si="13"/>
        <v>0</v>
      </c>
      <c r="Y119" s="63"/>
      <c r="Z119" s="63"/>
      <c r="AA119" s="64">
        <f t="shared" si="14"/>
        <v>0</v>
      </c>
      <c r="AB119" s="63"/>
      <c r="AC119" s="63"/>
      <c r="AD119" s="69">
        <f t="shared" si="15"/>
        <v>0</v>
      </c>
      <c r="AE119" s="63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136">
        <f t="shared" si="20"/>
        <v>0</v>
      </c>
    </row>
    <row r="120" spans="1:44" ht="15" customHeight="1" x14ac:dyDescent="0.25">
      <c r="A120" s="27"/>
      <c r="B120" s="28"/>
      <c r="C120" s="28"/>
      <c r="D120" s="31"/>
      <c r="E120" s="30"/>
      <c r="F120" s="58"/>
      <c r="G120" s="113"/>
      <c r="H120" s="113"/>
      <c r="I120" s="63">
        <f t="shared" si="21"/>
        <v>0</v>
      </c>
      <c r="J120" s="126"/>
      <c r="K120" s="126"/>
      <c r="L120" s="64">
        <f t="shared" si="16"/>
        <v>0</v>
      </c>
      <c r="M120" s="119"/>
      <c r="N120" s="119"/>
      <c r="O120" s="64">
        <f t="shared" si="17"/>
        <v>0</v>
      </c>
      <c r="P120" s="63"/>
      <c r="Q120" s="63"/>
      <c r="R120" s="64">
        <f t="shared" si="18"/>
        <v>0</v>
      </c>
      <c r="S120" s="63"/>
      <c r="T120" s="63"/>
      <c r="U120" s="64"/>
      <c r="V120" s="63"/>
      <c r="W120" s="63"/>
      <c r="X120" s="64"/>
      <c r="Y120" s="63"/>
      <c r="Z120" s="63"/>
      <c r="AA120" s="64"/>
      <c r="AB120" s="63"/>
      <c r="AC120" s="63"/>
      <c r="AD120" s="69">
        <f t="shared" si="15"/>
        <v>0</v>
      </c>
      <c r="AE120" s="63"/>
      <c r="AF120" s="187">
        <f>SUM(AF69:AF119)</f>
        <v>25077.25</v>
      </c>
      <c r="AG120" s="68">
        <f>SUM(AG69:AG119)</f>
        <v>5187.2899999999991</v>
      </c>
      <c r="AH120" s="68">
        <f t="shared" ref="AH120:AN120" si="22">SUM(AH69:AH119)</f>
        <v>49808.6</v>
      </c>
      <c r="AI120" s="68">
        <f>SUM(AI69:AI119)</f>
        <v>29689.069999999996</v>
      </c>
      <c r="AJ120" s="187">
        <f t="shared" si="22"/>
        <v>37519.760000000009</v>
      </c>
      <c r="AK120" s="187">
        <f>SUM(AK69:AK119)</f>
        <v>31063.73</v>
      </c>
      <c r="AL120" s="68">
        <f t="shared" si="22"/>
        <v>29342.300000000003</v>
      </c>
      <c r="AM120" s="187">
        <f t="shared" si="22"/>
        <v>32931.29</v>
      </c>
      <c r="AN120" s="187">
        <f t="shared" si="22"/>
        <v>31001.149999999998</v>
      </c>
      <c r="AO120" s="187">
        <f>SUM(AO69:AO119)</f>
        <v>25686.91</v>
      </c>
      <c r="AP120" s="187">
        <f>SUM(AP69:AP119)</f>
        <v>281</v>
      </c>
      <c r="AQ120" s="68">
        <f>SUM(AQ69:AQ119)</f>
        <v>487.40000000000003</v>
      </c>
      <c r="AR120" s="136"/>
    </row>
    <row r="121" spans="1:44" ht="15" customHeight="1" x14ac:dyDescent="0.25">
      <c r="A121" s="27">
        <v>1</v>
      </c>
      <c r="B121" s="28" t="s">
        <v>48</v>
      </c>
      <c r="C121" s="28" t="s">
        <v>11</v>
      </c>
      <c r="D121" s="31">
        <v>51101</v>
      </c>
      <c r="E121" s="30" t="s">
        <v>12</v>
      </c>
      <c r="F121" s="58">
        <v>500022.36</v>
      </c>
      <c r="G121" s="148"/>
      <c r="H121" s="113"/>
      <c r="I121" s="63">
        <f t="shared" si="21"/>
        <v>500022.36</v>
      </c>
      <c r="J121" s="126"/>
      <c r="K121" s="126"/>
      <c r="L121" s="64">
        <f t="shared" si="16"/>
        <v>500022.36</v>
      </c>
      <c r="M121" s="119"/>
      <c r="N121" s="119"/>
      <c r="O121" s="64">
        <f t="shared" si="17"/>
        <v>500022.36</v>
      </c>
      <c r="P121" s="63"/>
      <c r="Q121" s="63"/>
      <c r="R121" s="64">
        <f t="shared" si="18"/>
        <v>500022.36</v>
      </c>
      <c r="S121" s="63"/>
      <c r="T121" s="63"/>
      <c r="U121" s="64">
        <f t="shared" si="19"/>
        <v>500022.36</v>
      </c>
      <c r="V121" s="63"/>
      <c r="W121" s="63"/>
      <c r="X121" s="64">
        <f t="shared" ref="X121:X168" si="23">U121+V121-W121</f>
        <v>500022.36</v>
      </c>
      <c r="Y121" s="63"/>
      <c r="Z121" s="63"/>
      <c r="AA121" s="64">
        <f t="shared" ref="AA121:AA168" si="24">X121+Y121-Z121</f>
        <v>500022.36</v>
      </c>
      <c r="AB121" s="63"/>
      <c r="AC121" s="63"/>
      <c r="AD121" s="69">
        <f t="shared" si="15"/>
        <v>500022.36</v>
      </c>
      <c r="AE121" s="63">
        <f>'0201'!C166</f>
        <v>406289.16999999993</v>
      </c>
      <c r="AF121" s="68">
        <f>'0201'!C8</f>
        <v>41112.050000000003</v>
      </c>
      <c r="AG121" s="68">
        <f>'0201'!C18+'0201'!C19</f>
        <v>410.67</v>
      </c>
      <c r="AH121" s="68">
        <f>'0201'!C24+'0201'!C27</f>
        <v>82294.25</v>
      </c>
      <c r="AI121" s="212">
        <f>'0201'!C35+'0201'!C38</f>
        <v>42565.060000000005</v>
      </c>
      <c r="AJ121" s="215">
        <f>'0201'!C46</f>
        <v>42950.32</v>
      </c>
      <c r="AK121" s="215">
        <f>'0201'!C59</f>
        <v>41844.03</v>
      </c>
      <c r="AL121" s="224">
        <f>'0201'!C80</f>
        <v>38893.29</v>
      </c>
      <c r="AM121" s="185">
        <f>'0201'!C96</f>
        <v>38187.980000000003</v>
      </c>
      <c r="AN121" s="185">
        <f>'0201'!C118</f>
        <v>38801.360000000001</v>
      </c>
      <c r="AO121" s="251">
        <f>'0201'!C135</f>
        <v>39230.160000000003</v>
      </c>
      <c r="AP121" s="185">
        <f>'0201'!C107+'0201'!C109</f>
        <v>0</v>
      </c>
      <c r="AQ121" s="185">
        <f>'0201'!C92</f>
        <v>0</v>
      </c>
      <c r="AR121" s="136">
        <f t="shared" si="20"/>
        <v>93733.190000000061</v>
      </c>
    </row>
    <row r="122" spans="1:44" ht="15" customHeight="1" x14ac:dyDescent="0.25">
      <c r="A122" s="27">
        <v>1</v>
      </c>
      <c r="B122" s="28" t="s">
        <v>48</v>
      </c>
      <c r="C122" s="28" t="s">
        <v>11</v>
      </c>
      <c r="D122" s="31">
        <v>51107</v>
      </c>
      <c r="E122" s="30" t="s">
        <v>52</v>
      </c>
      <c r="F122" s="58">
        <v>2148</v>
      </c>
      <c r="G122" s="113">
        <v>164.25</v>
      </c>
      <c r="H122" s="113"/>
      <c r="I122" s="63">
        <f t="shared" si="21"/>
        <v>2312.25</v>
      </c>
      <c r="J122" s="126"/>
      <c r="K122" s="126"/>
      <c r="L122" s="64">
        <f t="shared" si="16"/>
        <v>2312.25</v>
      </c>
      <c r="M122" s="119"/>
      <c r="N122" s="119"/>
      <c r="O122" s="64">
        <f t="shared" si="17"/>
        <v>2312.25</v>
      </c>
      <c r="P122" s="63"/>
      <c r="Q122" s="63"/>
      <c r="R122" s="64">
        <f t="shared" si="18"/>
        <v>2312.25</v>
      </c>
      <c r="S122" s="63"/>
      <c r="T122" s="63"/>
      <c r="U122" s="64">
        <f t="shared" si="19"/>
        <v>2312.25</v>
      </c>
      <c r="V122" s="63"/>
      <c r="W122" s="63"/>
      <c r="X122" s="64">
        <f t="shared" si="23"/>
        <v>2312.25</v>
      </c>
      <c r="Y122" s="63"/>
      <c r="Z122" s="63"/>
      <c r="AA122" s="64">
        <f t="shared" si="24"/>
        <v>2312.25</v>
      </c>
      <c r="AB122" s="63"/>
      <c r="AC122" s="63"/>
      <c r="AD122" s="69">
        <f t="shared" si="15"/>
        <v>2312.25</v>
      </c>
      <c r="AE122" s="63">
        <f>'0201'!E166</f>
        <v>1525.5</v>
      </c>
      <c r="AF122" s="68">
        <f>'0201'!E8</f>
        <v>67.5</v>
      </c>
      <c r="AG122" s="68">
        <f>'0201'!E7+'0201'!E14</f>
        <v>0</v>
      </c>
      <c r="AH122" s="68">
        <f>'0201'!E24</f>
        <v>286.5</v>
      </c>
      <c r="AI122" s="212">
        <f>'0201'!E35</f>
        <v>366.75</v>
      </c>
      <c r="AJ122" s="224">
        <f>'0201'!E46</f>
        <v>350.25</v>
      </c>
      <c r="AK122" s="216">
        <f>'0201'!E59</f>
        <v>209.25</v>
      </c>
      <c r="AL122" s="182">
        <f>'0201'!E80</f>
        <v>54.75</v>
      </c>
      <c r="AM122" s="182"/>
      <c r="AN122" s="182">
        <f>'0201'!E118</f>
        <v>190.5</v>
      </c>
      <c r="AO122" s="182"/>
      <c r="AP122" s="182">
        <f>'0201'!E107</f>
        <v>0</v>
      </c>
      <c r="AQ122" s="182"/>
      <c r="AR122" s="136">
        <f t="shared" si="20"/>
        <v>786.75</v>
      </c>
    </row>
    <row r="123" spans="1:44" ht="15" customHeight="1" x14ac:dyDescent="0.25">
      <c r="A123" s="27">
        <v>1</v>
      </c>
      <c r="B123" s="28" t="s">
        <v>48</v>
      </c>
      <c r="C123" s="28" t="s">
        <v>11</v>
      </c>
      <c r="D123" s="31">
        <v>51201</v>
      </c>
      <c r="E123" s="30" t="s">
        <v>13</v>
      </c>
      <c r="F123" s="58">
        <v>53940</v>
      </c>
      <c r="G123" s="113">
        <v>13140</v>
      </c>
      <c r="H123" s="113"/>
      <c r="I123" s="63">
        <f t="shared" si="21"/>
        <v>67080</v>
      </c>
      <c r="J123" s="126"/>
      <c r="K123" s="126"/>
      <c r="L123" s="64">
        <f t="shared" si="16"/>
        <v>67080</v>
      </c>
      <c r="M123" s="119"/>
      <c r="N123" s="119"/>
      <c r="O123" s="64">
        <f t="shared" si="17"/>
        <v>67080</v>
      </c>
      <c r="P123" s="63"/>
      <c r="Q123" s="63"/>
      <c r="R123" s="64">
        <f t="shared" si="18"/>
        <v>67080</v>
      </c>
      <c r="S123" s="63"/>
      <c r="T123" s="63"/>
      <c r="U123" s="64">
        <f t="shared" si="19"/>
        <v>67080</v>
      </c>
      <c r="V123" s="63"/>
      <c r="W123" s="63"/>
      <c r="X123" s="64">
        <f t="shared" si="23"/>
        <v>67080</v>
      </c>
      <c r="Y123" s="63"/>
      <c r="Z123" s="63"/>
      <c r="AA123" s="64">
        <f t="shared" si="24"/>
        <v>67080</v>
      </c>
      <c r="AB123" s="63"/>
      <c r="AC123" s="63"/>
      <c r="AD123" s="69">
        <f t="shared" si="15"/>
        <v>67080</v>
      </c>
      <c r="AE123" s="63">
        <f>'0201'!D166</f>
        <v>49457.03</v>
      </c>
      <c r="AF123" s="68">
        <f>'0201'!D5</f>
        <v>1540</v>
      </c>
      <c r="AG123" s="68">
        <f>'0201'!D17</f>
        <v>300</v>
      </c>
      <c r="AH123" s="68">
        <f>'0201'!D25+'0201'!D28</f>
        <v>4244.66</v>
      </c>
      <c r="AI123" s="68">
        <f>'0201'!D37</f>
        <v>6395</v>
      </c>
      <c r="AJ123" s="68">
        <f>'0201'!D44</f>
        <v>6377</v>
      </c>
      <c r="AK123" s="68">
        <f>'0201'!D60</f>
        <v>6212</v>
      </c>
      <c r="AL123" s="68">
        <f>'0201'!D82</f>
        <v>6285</v>
      </c>
      <c r="AM123" s="68">
        <f>'0201'!D97</f>
        <v>5920</v>
      </c>
      <c r="AN123" s="68">
        <f>'0201'!D119</f>
        <v>5557.88</v>
      </c>
      <c r="AO123" s="68">
        <f>'0201'!D133</f>
        <v>6625.49</v>
      </c>
      <c r="AP123" s="68">
        <f>'0201'!D108</f>
        <v>0</v>
      </c>
      <c r="AQ123" s="68"/>
      <c r="AR123" s="136">
        <f t="shared" si="20"/>
        <v>17622.97</v>
      </c>
    </row>
    <row r="124" spans="1:44" ht="15" hidden="1" customHeight="1" x14ac:dyDescent="0.25">
      <c r="A124" s="27">
        <v>1</v>
      </c>
      <c r="B124" s="28" t="s">
        <v>48</v>
      </c>
      <c r="C124" s="28" t="s">
        <v>11</v>
      </c>
      <c r="D124" s="31">
        <v>51203</v>
      </c>
      <c r="E124" s="30" t="s">
        <v>152</v>
      </c>
      <c r="F124" s="58"/>
      <c r="G124" s="113"/>
      <c r="H124" s="113"/>
      <c r="I124" s="63">
        <f t="shared" si="21"/>
        <v>0</v>
      </c>
      <c r="J124" s="126"/>
      <c r="K124" s="126"/>
      <c r="L124" s="64">
        <f t="shared" si="16"/>
        <v>0</v>
      </c>
      <c r="M124" s="119"/>
      <c r="N124" s="119"/>
      <c r="O124" s="64">
        <f t="shared" si="17"/>
        <v>0</v>
      </c>
      <c r="P124" s="63"/>
      <c r="Q124" s="63"/>
      <c r="R124" s="64">
        <f t="shared" si="18"/>
        <v>0</v>
      </c>
      <c r="S124" s="120"/>
      <c r="T124" s="63"/>
      <c r="U124" s="64">
        <f t="shared" si="19"/>
        <v>0</v>
      </c>
      <c r="V124" s="120"/>
      <c r="W124" s="63"/>
      <c r="X124" s="64">
        <f t="shared" si="23"/>
        <v>0</v>
      </c>
      <c r="Y124" s="120"/>
      <c r="Z124" s="63"/>
      <c r="AA124" s="64">
        <f t="shared" si="24"/>
        <v>0</v>
      </c>
      <c r="AB124" s="120"/>
      <c r="AC124" s="63"/>
      <c r="AD124" s="69">
        <f t="shared" si="15"/>
        <v>0</v>
      </c>
      <c r="AE124" s="63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136">
        <f t="shared" si="20"/>
        <v>0</v>
      </c>
    </row>
    <row r="125" spans="1:44" ht="15" customHeight="1" x14ac:dyDescent="0.25">
      <c r="A125" s="27">
        <v>1</v>
      </c>
      <c r="B125" s="28" t="s">
        <v>48</v>
      </c>
      <c r="C125" s="28" t="s">
        <v>11</v>
      </c>
      <c r="D125" s="31">
        <v>51301</v>
      </c>
      <c r="E125" s="30" t="s">
        <v>49</v>
      </c>
      <c r="F125" s="58">
        <v>22135</v>
      </c>
      <c r="G125" s="113"/>
      <c r="H125" s="113"/>
      <c r="I125" s="63">
        <f t="shared" si="21"/>
        <v>22135</v>
      </c>
      <c r="J125" s="126"/>
      <c r="K125" s="126"/>
      <c r="L125" s="64">
        <f t="shared" si="16"/>
        <v>22135</v>
      </c>
      <c r="M125" s="119"/>
      <c r="N125" s="119"/>
      <c r="O125" s="64">
        <f t="shared" si="17"/>
        <v>22135</v>
      </c>
      <c r="P125" s="63"/>
      <c r="Q125" s="63"/>
      <c r="R125" s="64">
        <f t="shared" si="18"/>
        <v>22135</v>
      </c>
      <c r="S125" s="63"/>
      <c r="T125" s="63"/>
      <c r="U125" s="64">
        <f t="shared" si="19"/>
        <v>22135</v>
      </c>
      <c r="V125" s="63"/>
      <c r="W125" s="63"/>
      <c r="X125" s="64">
        <f t="shared" si="23"/>
        <v>22135</v>
      </c>
      <c r="Y125" s="63"/>
      <c r="Z125" s="63"/>
      <c r="AA125" s="64">
        <f t="shared" si="24"/>
        <v>22135</v>
      </c>
      <c r="AB125" s="63"/>
      <c r="AC125" s="63"/>
      <c r="AD125" s="69">
        <f t="shared" si="15"/>
        <v>22135</v>
      </c>
      <c r="AE125" s="63">
        <f>'0201'!F166</f>
        <v>17581.23</v>
      </c>
      <c r="AF125" s="68"/>
      <c r="AG125" s="68">
        <f>'0201'!F20</f>
        <v>916.19</v>
      </c>
      <c r="AH125" s="68">
        <f>'0201'!F26</f>
        <v>90</v>
      </c>
      <c r="AI125" s="210">
        <f>'0201'!F34</f>
        <v>519.08000000000004</v>
      </c>
      <c r="AJ125" s="215">
        <f>'0201'!F43</f>
        <v>3117.05</v>
      </c>
      <c r="AK125" s="217">
        <f>'0201'!F57</f>
        <v>2030.3</v>
      </c>
      <c r="AL125" s="224">
        <f>'0201'!F68</f>
        <v>1321.7</v>
      </c>
      <c r="AM125" s="185">
        <f>'0201'!F94</f>
        <v>59.2</v>
      </c>
      <c r="AN125" s="185">
        <f>'0201'!F79</f>
        <v>0</v>
      </c>
      <c r="AO125" s="251">
        <f>'0201'!F131+'0201'!F132</f>
        <v>4806.45</v>
      </c>
      <c r="AP125" s="185">
        <f>'0201'!F105</f>
        <v>0</v>
      </c>
      <c r="AQ125" s="185">
        <f>'0201'!F93</f>
        <v>0</v>
      </c>
      <c r="AR125" s="136">
        <f t="shared" si="20"/>
        <v>4553.7700000000004</v>
      </c>
    </row>
    <row r="126" spans="1:44" ht="15" customHeight="1" x14ac:dyDescent="0.25">
      <c r="A126" s="27">
        <v>1</v>
      </c>
      <c r="B126" s="28" t="s">
        <v>48</v>
      </c>
      <c r="C126" s="28" t="s">
        <v>11</v>
      </c>
      <c r="D126" s="32">
        <v>51401</v>
      </c>
      <c r="E126" s="33" t="s">
        <v>14</v>
      </c>
      <c r="F126" s="58">
        <v>46819.74</v>
      </c>
      <c r="G126" s="148"/>
      <c r="H126" s="113"/>
      <c r="I126" s="63">
        <f t="shared" si="21"/>
        <v>46819.74</v>
      </c>
      <c r="J126" s="126"/>
      <c r="K126" s="126"/>
      <c r="L126" s="64">
        <f t="shared" si="16"/>
        <v>46819.74</v>
      </c>
      <c r="M126" s="119"/>
      <c r="N126" s="119"/>
      <c r="O126" s="64">
        <f t="shared" si="17"/>
        <v>46819.74</v>
      </c>
      <c r="P126" s="63"/>
      <c r="Q126" s="63"/>
      <c r="R126" s="64">
        <f t="shared" si="18"/>
        <v>46819.74</v>
      </c>
      <c r="S126" s="63"/>
      <c r="T126" s="63"/>
      <c r="U126" s="64">
        <f t="shared" si="19"/>
        <v>46819.74</v>
      </c>
      <c r="V126" s="130"/>
      <c r="W126" s="63"/>
      <c r="X126" s="64">
        <f t="shared" si="23"/>
        <v>46819.74</v>
      </c>
      <c r="Y126" s="63"/>
      <c r="Z126" s="63"/>
      <c r="AA126" s="64">
        <f t="shared" si="24"/>
        <v>46819.74</v>
      </c>
      <c r="AB126" s="63"/>
      <c r="AC126" s="63"/>
      <c r="AD126" s="69">
        <f t="shared" si="15"/>
        <v>46819.74</v>
      </c>
      <c r="AE126" s="63">
        <f>'0201'!H166</f>
        <v>25347.25</v>
      </c>
      <c r="AF126" s="68"/>
      <c r="AG126" s="68">
        <f>'0201'!H13+'0201'!H14</f>
        <v>4005.25</v>
      </c>
      <c r="AH126" s="68">
        <f>'0201'!H32</f>
        <v>3617</v>
      </c>
      <c r="AI126" s="68">
        <f>'0201'!H39</f>
        <v>0</v>
      </c>
      <c r="AJ126" s="68">
        <f>'0201'!H49+'0201'!H55</f>
        <v>3823.6499999999996</v>
      </c>
      <c r="AK126" s="68">
        <f>'0201'!H64</f>
        <v>3805.61</v>
      </c>
      <c r="AL126" s="68">
        <f>'0201'!H65+'0201'!H68</f>
        <v>0</v>
      </c>
      <c r="AM126" s="68">
        <f>'0201'!H102</f>
        <v>3667.33</v>
      </c>
      <c r="AN126" s="68">
        <f>'0201'!H121+'0201'!H123</f>
        <v>6428.41</v>
      </c>
      <c r="AO126" s="68">
        <f>'0201'!H89+'0201'!H100</f>
        <v>0</v>
      </c>
      <c r="AP126" s="68">
        <f>'0201'!H101</f>
        <v>0</v>
      </c>
      <c r="AQ126" s="68"/>
      <c r="AR126" s="136">
        <f t="shared" si="20"/>
        <v>21472.489999999998</v>
      </c>
    </row>
    <row r="127" spans="1:44" ht="15" customHeight="1" x14ac:dyDescent="0.25">
      <c r="A127" s="27">
        <v>1</v>
      </c>
      <c r="B127" s="28" t="s">
        <v>48</v>
      </c>
      <c r="C127" s="28" t="s">
        <v>11</v>
      </c>
      <c r="D127" s="32">
        <v>51402</v>
      </c>
      <c r="E127" s="33" t="s">
        <v>15</v>
      </c>
      <c r="F127" s="58">
        <v>4649.3500000000004</v>
      </c>
      <c r="G127" s="113">
        <f>133.04+997.82</f>
        <v>1130.8600000000001</v>
      </c>
      <c r="H127" s="113"/>
      <c r="I127" s="63">
        <f t="shared" si="21"/>
        <v>5780.2100000000009</v>
      </c>
      <c r="J127" s="126"/>
      <c r="K127" s="126"/>
      <c r="L127" s="64">
        <f t="shared" si="16"/>
        <v>5780.2100000000009</v>
      </c>
      <c r="M127" s="119"/>
      <c r="N127" s="119"/>
      <c r="O127" s="64">
        <f t="shared" si="17"/>
        <v>5780.2100000000009</v>
      </c>
      <c r="P127" s="63"/>
      <c r="Q127" s="63"/>
      <c r="R127" s="64">
        <f t="shared" si="18"/>
        <v>5780.2100000000009</v>
      </c>
      <c r="S127" s="63"/>
      <c r="T127" s="63"/>
      <c r="U127" s="64">
        <f t="shared" si="19"/>
        <v>5780.2100000000009</v>
      </c>
      <c r="V127" s="63"/>
      <c r="W127" s="63"/>
      <c r="X127" s="64">
        <f t="shared" si="23"/>
        <v>5780.2100000000009</v>
      </c>
      <c r="Y127" s="63"/>
      <c r="Z127" s="63"/>
      <c r="AA127" s="64">
        <f t="shared" si="24"/>
        <v>5780.2100000000009</v>
      </c>
      <c r="AB127" s="63"/>
      <c r="AC127" s="63"/>
      <c r="AD127" s="69">
        <f t="shared" si="15"/>
        <v>5780.2100000000009</v>
      </c>
      <c r="AE127" s="63">
        <f>'0201'!I166</f>
        <v>3356.0499999999997</v>
      </c>
      <c r="AF127" s="68"/>
      <c r="AG127" s="68">
        <f>'0201'!I13</f>
        <v>130.9</v>
      </c>
      <c r="AH127" s="68">
        <f>'0201'!I32</f>
        <v>152.97</v>
      </c>
      <c r="AI127" s="68"/>
      <c r="AJ127" s="68">
        <f>'0201'!I49+'0201'!I55</f>
        <v>612.70000000000005</v>
      </c>
      <c r="AK127" s="68">
        <f>'0201'!I64</f>
        <v>614.92999999999995</v>
      </c>
      <c r="AL127" s="68">
        <f>'0201'!I68</f>
        <v>0</v>
      </c>
      <c r="AM127" s="68">
        <f>'0201'!I102+'0201'!I103</f>
        <v>817.75</v>
      </c>
      <c r="AN127" s="68">
        <f>'0201'!I121+'0201'!I123</f>
        <v>1026.8</v>
      </c>
      <c r="AO127" s="68">
        <f>'0201'!I100</f>
        <v>0</v>
      </c>
      <c r="AP127" s="68">
        <f>'0201'!I101</f>
        <v>0</v>
      </c>
      <c r="AQ127" s="68"/>
      <c r="AR127" s="136">
        <f t="shared" si="20"/>
        <v>2424.1600000000012</v>
      </c>
    </row>
    <row r="128" spans="1:44" ht="15" customHeight="1" x14ac:dyDescent="0.25">
      <c r="A128" s="27">
        <v>1</v>
      </c>
      <c r="B128" s="28" t="s">
        <v>48</v>
      </c>
      <c r="C128" s="28" t="s">
        <v>11</v>
      </c>
      <c r="D128" s="32">
        <v>51501</v>
      </c>
      <c r="E128" s="33" t="s">
        <v>14</v>
      </c>
      <c r="F128" s="58">
        <v>35704.57</v>
      </c>
      <c r="G128" s="148"/>
      <c r="H128" s="113"/>
      <c r="I128" s="63">
        <f t="shared" si="21"/>
        <v>35704.57</v>
      </c>
      <c r="J128" s="126"/>
      <c r="K128" s="126"/>
      <c r="L128" s="64">
        <f t="shared" si="16"/>
        <v>35704.57</v>
      </c>
      <c r="M128" s="119"/>
      <c r="N128" s="119"/>
      <c r="O128" s="64">
        <f t="shared" si="17"/>
        <v>35704.57</v>
      </c>
      <c r="P128" s="63"/>
      <c r="Q128" s="63"/>
      <c r="R128" s="64">
        <f t="shared" si="18"/>
        <v>35704.57</v>
      </c>
      <c r="S128" s="63"/>
      <c r="T128" s="63"/>
      <c r="U128" s="64">
        <f t="shared" si="19"/>
        <v>35704.57</v>
      </c>
      <c r="V128" s="130"/>
      <c r="W128" s="63"/>
      <c r="X128" s="64">
        <f t="shared" si="23"/>
        <v>35704.57</v>
      </c>
      <c r="Y128" s="63"/>
      <c r="Z128" s="63"/>
      <c r="AA128" s="64">
        <f t="shared" si="24"/>
        <v>35704.57</v>
      </c>
      <c r="AB128" s="63"/>
      <c r="AC128" s="63"/>
      <c r="AD128" s="69">
        <f t="shared" si="15"/>
        <v>35704.57</v>
      </c>
      <c r="AE128" s="63">
        <f>'0201'!J166</f>
        <v>19583.599999999999</v>
      </c>
      <c r="AF128" s="68"/>
      <c r="AG128" s="68">
        <f>'0201'!J11+'0201'!J12</f>
        <v>2803.8900000000003</v>
      </c>
      <c r="AH128" s="68">
        <f>'0201'!J30+'0201'!J31</f>
        <v>2641.33</v>
      </c>
      <c r="AI128" s="68">
        <f>'0201'!J33</f>
        <v>1280.73</v>
      </c>
      <c r="AJ128" s="68">
        <f>'0201'!J47+'0201'!J48</f>
        <v>2658.65</v>
      </c>
      <c r="AK128" s="68">
        <f>'0201'!J62+'0201'!J63</f>
        <v>2764.5</v>
      </c>
      <c r="AL128" s="68">
        <f>'0201'!J66+'0201'!J67+'0201'!J69</f>
        <v>0</v>
      </c>
      <c r="AM128" s="68">
        <f>'0201'!J100+'0201'!J101</f>
        <v>2733.02</v>
      </c>
      <c r="AN128" s="68">
        <f>'0201'!J110+'0201'!J111+'0201'!J124+'0201'!J125</f>
        <v>4701.4799999999996</v>
      </c>
      <c r="AO128" s="68">
        <f>'0201'!J98+'0201'!J99</f>
        <v>0</v>
      </c>
      <c r="AP128" s="68">
        <f>'0201'!J103+'0201'!J104</f>
        <v>0</v>
      </c>
      <c r="AQ128" s="68"/>
      <c r="AR128" s="136">
        <f t="shared" si="20"/>
        <v>16120.970000000001</v>
      </c>
    </row>
    <row r="129" spans="1:45" ht="15" customHeight="1" x14ac:dyDescent="0.25">
      <c r="A129" s="27">
        <v>1</v>
      </c>
      <c r="B129" s="28" t="s">
        <v>48</v>
      </c>
      <c r="C129" s="28" t="s">
        <v>11</v>
      </c>
      <c r="D129" s="31">
        <v>51502</v>
      </c>
      <c r="E129" s="33" t="s">
        <v>15</v>
      </c>
      <c r="F129" s="58">
        <v>4548.88</v>
      </c>
      <c r="G129" s="113">
        <v>1031.08</v>
      </c>
      <c r="H129" s="113"/>
      <c r="I129" s="63">
        <f t="shared" si="21"/>
        <v>5579.96</v>
      </c>
      <c r="J129" s="126"/>
      <c r="K129" s="126"/>
      <c r="L129" s="64">
        <f t="shared" si="16"/>
        <v>5579.96</v>
      </c>
      <c r="M129" s="119"/>
      <c r="N129" s="119"/>
      <c r="O129" s="64">
        <f t="shared" si="17"/>
        <v>5579.96</v>
      </c>
      <c r="P129" s="63"/>
      <c r="Q129" s="63"/>
      <c r="R129" s="64">
        <f t="shared" si="18"/>
        <v>5579.96</v>
      </c>
      <c r="S129" s="63"/>
      <c r="T129" s="63"/>
      <c r="U129" s="64">
        <f t="shared" si="19"/>
        <v>5579.96</v>
      </c>
      <c r="V129" s="63"/>
      <c r="W129" s="63"/>
      <c r="X129" s="64">
        <f t="shared" si="23"/>
        <v>5579.96</v>
      </c>
      <c r="Y129" s="63"/>
      <c r="Z129" s="63"/>
      <c r="AA129" s="64">
        <f t="shared" si="24"/>
        <v>5579.96</v>
      </c>
      <c r="AB129" s="63"/>
      <c r="AC129" s="63"/>
      <c r="AD129" s="69">
        <f t="shared" si="15"/>
        <v>5579.96</v>
      </c>
      <c r="AE129" s="63">
        <f>'0201'!K166</f>
        <v>1939.42</v>
      </c>
      <c r="AF129" s="68"/>
      <c r="AG129" s="68">
        <f>'0201'!K11+'0201'!K12</f>
        <v>119.35</v>
      </c>
      <c r="AH129" s="68">
        <f>'0201'!K30+'0201'!K31</f>
        <v>117.78999999999999</v>
      </c>
      <c r="AI129" s="68">
        <f>'0201'!K33</f>
        <v>74.790000000000006</v>
      </c>
      <c r="AJ129" s="68">
        <f>'0201'!K47+'0201'!K48</f>
        <v>317.37</v>
      </c>
      <c r="AK129" s="68">
        <f>'0201'!K62+'0201'!K63</f>
        <v>344.06</v>
      </c>
      <c r="AL129" s="68">
        <f>'0201'!K66+'0201'!K67</f>
        <v>0</v>
      </c>
      <c r="AM129" s="68">
        <f>'0201'!K100+'0201'!K101</f>
        <v>317.37</v>
      </c>
      <c r="AN129" s="68">
        <f>'0201'!K110+'0201'!K111+'0201'!K124+'0201'!K125</f>
        <v>648.69000000000005</v>
      </c>
      <c r="AO129" s="68">
        <f>'0201'!K98+'0201'!K99</f>
        <v>0</v>
      </c>
      <c r="AP129" s="68">
        <f>'0201'!K103+'0201'!K104</f>
        <v>0</v>
      </c>
      <c r="AQ129" s="68"/>
      <c r="AR129" s="136">
        <f t="shared" si="20"/>
        <v>3640.54</v>
      </c>
    </row>
    <row r="130" spans="1:45" ht="15" customHeight="1" x14ac:dyDescent="0.25">
      <c r="A130" s="27">
        <v>1</v>
      </c>
      <c r="B130" s="28" t="s">
        <v>48</v>
      </c>
      <c r="C130" s="28" t="s">
        <v>11</v>
      </c>
      <c r="D130" s="31">
        <v>51701</v>
      </c>
      <c r="E130" s="39" t="s">
        <v>103</v>
      </c>
      <c r="F130" s="58">
        <v>50000</v>
      </c>
      <c r="G130" s="113">
        <v>22071.54</v>
      </c>
      <c r="H130" s="113"/>
      <c r="I130" s="63">
        <f t="shared" si="21"/>
        <v>72071.540000000008</v>
      </c>
      <c r="J130" s="126"/>
      <c r="K130" s="126"/>
      <c r="L130" s="64">
        <f t="shared" si="16"/>
        <v>72071.540000000008</v>
      </c>
      <c r="M130" s="119"/>
      <c r="N130" s="119"/>
      <c r="O130" s="64">
        <f t="shared" si="17"/>
        <v>72071.540000000008</v>
      </c>
      <c r="P130" s="63"/>
      <c r="Q130" s="63"/>
      <c r="R130" s="64">
        <f t="shared" si="18"/>
        <v>72071.540000000008</v>
      </c>
      <c r="S130" s="63"/>
      <c r="T130" s="63"/>
      <c r="U130" s="64">
        <f t="shared" si="19"/>
        <v>72071.540000000008</v>
      </c>
      <c r="V130" s="63"/>
      <c r="W130" s="63"/>
      <c r="X130" s="64">
        <f t="shared" si="23"/>
        <v>72071.540000000008</v>
      </c>
      <c r="Y130" s="63"/>
      <c r="Z130" s="63"/>
      <c r="AA130" s="64">
        <f t="shared" si="24"/>
        <v>72071.540000000008</v>
      </c>
      <c r="AB130" s="63"/>
      <c r="AC130" s="63"/>
      <c r="AD130" s="69">
        <f t="shared" si="15"/>
        <v>72071.540000000008</v>
      </c>
      <c r="AE130" s="63">
        <f>'0201'!G166</f>
        <v>72071.539999999994</v>
      </c>
      <c r="AF130" s="68"/>
      <c r="AG130" s="68"/>
      <c r="AH130" s="68">
        <f>'0201'!G24</f>
        <v>0</v>
      </c>
      <c r="AI130" s="68">
        <f>'0201'!G35+'0201'!G36</f>
        <v>0</v>
      </c>
      <c r="AJ130" s="68">
        <f>'0201'!G44</f>
        <v>0</v>
      </c>
      <c r="AK130" s="68">
        <f>'0201'!G53</f>
        <v>0</v>
      </c>
      <c r="AL130" s="68">
        <f>'0201'!G71+'0201'!G72+'0201'!G73+'0201'!G74+'0201'!G75+'0201'!G76+'0201'!G78+'0201'!G79</f>
        <v>20299.36</v>
      </c>
      <c r="AM130" s="68">
        <f>'0201'!G84+'0201'!G85+'0201'!G86+'0201'!G87+'0201'!G88+'0201'!G89+'0201'!G90+'0201'!G91+'0201'!G92+'0201'!G93</f>
        <v>23754.53</v>
      </c>
      <c r="AN130" s="68">
        <f>'0201'!G112+'0201'!G113+'0201'!G114+'0201'!G115+'0201'!G116+'0201'!G117</f>
        <v>14565.59</v>
      </c>
      <c r="AO130" s="68">
        <f>'0201'!G127+'0201'!G128+'0201'!G129</f>
        <v>7814.1099999999988</v>
      </c>
      <c r="AP130" s="68"/>
      <c r="AQ130" s="68"/>
      <c r="AR130" s="136">
        <f t="shared" si="20"/>
        <v>0</v>
      </c>
    </row>
    <row r="131" spans="1:45" ht="15" hidden="1" customHeight="1" x14ac:dyDescent="0.25">
      <c r="A131" s="27">
        <v>1</v>
      </c>
      <c r="B131" s="28" t="s">
        <v>48</v>
      </c>
      <c r="C131" s="28" t="s">
        <v>11</v>
      </c>
      <c r="D131" s="31">
        <v>51702</v>
      </c>
      <c r="E131" s="39" t="s">
        <v>104</v>
      </c>
      <c r="F131" s="58"/>
      <c r="G131" s="113"/>
      <c r="H131" s="113"/>
      <c r="I131" s="63">
        <f t="shared" si="21"/>
        <v>0</v>
      </c>
      <c r="J131" s="126"/>
      <c r="K131" s="126"/>
      <c r="L131" s="64">
        <f t="shared" si="16"/>
        <v>0</v>
      </c>
      <c r="M131" s="119"/>
      <c r="N131" s="119"/>
      <c r="O131" s="64">
        <f t="shared" si="17"/>
        <v>0</v>
      </c>
      <c r="P131" s="63"/>
      <c r="Q131" s="63"/>
      <c r="R131" s="64">
        <f t="shared" si="18"/>
        <v>0</v>
      </c>
      <c r="S131" s="63"/>
      <c r="T131" s="63"/>
      <c r="U131" s="64">
        <f t="shared" si="19"/>
        <v>0</v>
      </c>
      <c r="V131" s="63"/>
      <c r="W131" s="63"/>
      <c r="X131" s="64">
        <f t="shared" si="23"/>
        <v>0</v>
      </c>
      <c r="Y131" s="63"/>
      <c r="Z131" s="63"/>
      <c r="AA131" s="64">
        <f t="shared" si="24"/>
        <v>0</v>
      </c>
      <c r="AB131" s="63"/>
      <c r="AC131" s="63"/>
      <c r="AD131" s="69">
        <f t="shared" si="15"/>
        <v>0</v>
      </c>
      <c r="AE131" s="63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136">
        <f t="shared" si="20"/>
        <v>0</v>
      </c>
    </row>
    <row r="132" spans="1:45" ht="15" customHeight="1" x14ac:dyDescent="0.25">
      <c r="A132" s="27">
        <v>1</v>
      </c>
      <c r="B132" s="28" t="s">
        <v>48</v>
      </c>
      <c r="C132" s="28" t="s">
        <v>11</v>
      </c>
      <c r="D132" s="31">
        <v>51901</v>
      </c>
      <c r="E132" s="39" t="s">
        <v>17</v>
      </c>
      <c r="F132" s="58">
        <v>15012</v>
      </c>
      <c r="G132" s="148"/>
      <c r="H132" s="113"/>
      <c r="I132" s="63">
        <f t="shared" si="21"/>
        <v>15012</v>
      </c>
      <c r="J132" s="126"/>
      <c r="K132" s="126"/>
      <c r="L132" s="64">
        <f t="shared" si="16"/>
        <v>15012</v>
      </c>
      <c r="M132" s="119"/>
      <c r="N132" s="119"/>
      <c r="O132" s="64">
        <f t="shared" si="17"/>
        <v>15012</v>
      </c>
      <c r="P132" s="63"/>
      <c r="Q132" s="63"/>
      <c r="R132" s="64">
        <f t="shared" si="18"/>
        <v>15012</v>
      </c>
      <c r="S132" s="63"/>
      <c r="T132" s="63"/>
      <c r="U132" s="64">
        <f t="shared" si="19"/>
        <v>15012</v>
      </c>
      <c r="V132" s="63"/>
      <c r="W132" s="63"/>
      <c r="X132" s="64">
        <f t="shared" si="23"/>
        <v>15012</v>
      </c>
      <c r="Y132" s="63"/>
      <c r="Z132" s="63"/>
      <c r="AA132" s="64">
        <f t="shared" si="24"/>
        <v>15012</v>
      </c>
      <c r="AB132" s="63"/>
      <c r="AC132" s="63"/>
      <c r="AD132" s="69">
        <f t="shared" si="15"/>
        <v>15012</v>
      </c>
      <c r="AE132" s="63">
        <f>'0201'!L166</f>
        <v>7016</v>
      </c>
      <c r="AF132" s="68">
        <f>'0201'!L6</f>
        <v>886</v>
      </c>
      <c r="AG132" s="68">
        <f>'0201'!L16</f>
        <v>886</v>
      </c>
      <c r="AH132" s="68">
        <f>'0201'!L29</f>
        <v>886</v>
      </c>
      <c r="AI132" s="181">
        <f>'0201'!L36</f>
        <v>886</v>
      </c>
      <c r="AJ132" s="215">
        <f>'0201'!L45</f>
        <v>886</v>
      </c>
      <c r="AK132" s="218">
        <f>'0201'!L61</f>
        <v>886</v>
      </c>
      <c r="AL132" s="223">
        <f>'0201'!L81</f>
        <v>425</v>
      </c>
      <c r="AM132" s="185">
        <f>'0201'!L98</f>
        <v>425</v>
      </c>
      <c r="AN132" s="185">
        <f>'0201'!L120</f>
        <v>425</v>
      </c>
      <c r="AO132" s="251">
        <f>'0201'!L134</f>
        <v>425</v>
      </c>
      <c r="AP132" s="185">
        <f>'0201'!L110</f>
        <v>0</v>
      </c>
      <c r="AQ132" s="185">
        <f>'0201'!N124</f>
        <v>0</v>
      </c>
      <c r="AR132" s="136">
        <f t="shared" si="20"/>
        <v>7996</v>
      </c>
    </row>
    <row r="133" spans="1:45" ht="15" customHeight="1" x14ac:dyDescent="0.25">
      <c r="A133" s="27">
        <v>1</v>
      </c>
      <c r="B133" s="28" t="s">
        <v>48</v>
      </c>
      <c r="C133" s="28" t="s">
        <v>11</v>
      </c>
      <c r="D133" s="31">
        <v>51903</v>
      </c>
      <c r="E133" s="30" t="s">
        <v>166</v>
      </c>
      <c r="F133" s="58">
        <v>19890</v>
      </c>
      <c r="G133" s="113"/>
      <c r="H133" s="113"/>
      <c r="I133" s="63">
        <f t="shared" si="21"/>
        <v>19890</v>
      </c>
      <c r="J133" s="126"/>
      <c r="K133" s="126"/>
      <c r="L133" s="64">
        <f t="shared" si="16"/>
        <v>19890</v>
      </c>
      <c r="M133" s="119"/>
      <c r="N133" s="119"/>
      <c r="O133" s="64">
        <f t="shared" si="17"/>
        <v>19890</v>
      </c>
      <c r="P133" s="63"/>
      <c r="Q133" s="63"/>
      <c r="R133" s="64">
        <f t="shared" si="18"/>
        <v>19890</v>
      </c>
      <c r="S133" s="63"/>
      <c r="T133" s="63"/>
      <c r="U133" s="64">
        <f t="shared" si="19"/>
        <v>19890</v>
      </c>
      <c r="V133" s="63"/>
      <c r="W133" s="63"/>
      <c r="X133" s="64">
        <f t="shared" si="23"/>
        <v>19890</v>
      </c>
      <c r="Y133" s="63"/>
      <c r="Z133" s="63"/>
      <c r="AA133" s="64">
        <f t="shared" si="24"/>
        <v>19890</v>
      </c>
      <c r="AB133" s="63"/>
      <c r="AC133" s="63"/>
      <c r="AD133" s="69">
        <f t="shared" si="15"/>
        <v>19890</v>
      </c>
      <c r="AE133" s="63">
        <f>'0201'!M166</f>
        <v>19182.080000000002</v>
      </c>
      <c r="AF133" s="68">
        <f>'0201'!M9</f>
        <v>9180</v>
      </c>
      <c r="AG133" s="68"/>
      <c r="AH133" s="68">
        <f>'0201'!M13</f>
        <v>0</v>
      </c>
      <c r="AI133" s="68"/>
      <c r="AJ133" s="68"/>
      <c r="AK133" s="68">
        <f>'0201'!M56</f>
        <v>10002.08</v>
      </c>
      <c r="AL133" s="68"/>
      <c r="AM133" s="68"/>
      <c r="AN133" s="68"/>
      <c r="AO133" s="68"/>
      <c r="AP133" s="68"/>
      <c r="AQ133" s="68"/>
      <c r="AR133" s="136">
        <f t="shared" si="20"/>
        <v>707.91999999999825</v>
      </c>
    </row>
    <row r="134" spans="1:45" ht="15" customHeight="1" x14ac:dyDescent="0.25">
      <c r="A134" s="27">
        <v>1</v>
      </c>
      <c r="B134" s="28" t="s">
        <v>48</v>
      </c>
      <c r="C134" s="28" t="s">
        <v>11</v>
      </c>
      <c r="D134" s="31">
        <v>54101</v>
      </c>
      <c r="E134" s="57" t="s">
        <v>19</v>
      </c>
      <c r="F134" s="58">
        <v>1500</v>
      </c>
      <c r="G134" s="113"/>
      <c r="H134" s="113"/>
      <c r="I134" s="63">
        <f t="shared" si="21"/>
        <v>1500</v>
      </c>
      <c r="J134" s="126"/>
      <c r="K134" s="126"/>
      <c r="L134" s="64">
        <f t="shared" si="16"/>
        <v>1500</v>
      </c>
      <c r="M134" s="119"/>
      <c r="N134" s="119"/>
      <c r="O134" s="64">
        <f t="shared" si="17"/>
        <v>1500</v>
      </c>
      <c r="P134" s="63"/>
      <c r="Q134" s="63"/>
      <c r="R134" s="64">
        <f t="shared" si="18"/>
        <v>1500</v>
      </c>
      <c r="S134" s="63"/>
      <c r="T134" s="63"/>
      <c r="U134" s="64">
        <f t="shared" si="19"/>
        <v>1500</v>
      </c>
      <c r="V134" s="63"/>
      <c r="W134" s="63"/>
      <c r="X134" s="64">
        <f t="shared" si="23"/>
        <v>1500</v>
      </c>
      <c r="Y134" s="63"/>
      <c r="Z134" s="63"/>
      <c r="AA134" s="64">
        <f t="shared" si="24"/>
        <v>1500</v>
      </c>
      <c r="AB134" s="63"/>
      <c r="AC134" s="63"/>
      <c r="AD134" s="69">
        <f t="shared" si="15"/>
        <v>1500</v>
      </c>
      <c r="AE134" s="63">
        <f>'0201'!N166</f>
        <v>1589.4</v>
      </c>
      <c r="AF134" s="68"/>
      <c r="AG134" s="68"/>
      <c r="AH134" s="68"/>
      <c r="AI134" s="68"/>
      <c r="AJ134" s="68"/>
      <c r="AK134" s="68"/>
      <c r="AL134" s="68">
        <f>'0201'!N70</f>
        <v>173.4</v>
      </c>
      <c r="AM134" s="68"/>
      <c r="AN134" s="68">
        <f>'0201'!N83</f>
        <v>0</v>
      </c>
      <c r="AO134" s="68">
        <f>'0201'!N97</f>
        <v>0</v>
      </c>
      <c r="AP134" s="68"/>
      <c r="AQ134" s="68">
        <f>'0201'!N91</f>
        <v>0</v>
      </c>
      <c r="AR134" s="136">
        <f>AD134-AE134</f>
        <v>-89.400000000000091</v>
      </c>
    </row>
    <row r="135" spans="1:45" ht="15" customHeight="1" x14ac:dyDescent="0.25">
      <c r="A135" s="27">
        <v>1</v>
      </c>
      <c r="B135" s="28" t="s">
        <v>48</v>
      </c>
      <c r="C135" s="28" t="s">
        <v>11</v>
      </c>
      <c r="D135" s="32">
        <v>54103</v>
      </c>
      <c r="E135" s="33" t="s">
        <v>20</v>
      </c>
      <c r="F135" s="58">
        <v>25</v>
      </c>
      <c r="G135" s="113"/>
      <c r="H135" s="113"/>
      <c r="I135" s="63">
        <f t="shared" si="21"/>
        <v>25</v>
      </c>
      <c r="J135" s="126"/>
      <c r="K135" s="126"/>
      <c r="L135" s="64">
        <f t="shared" si="16"/>
        <v>25</v>
      </c>
      <c r="M135" s="119"/>
      <c r="N135" s="119"/>
      <c r="O135" s="64">
        <f t="shared" si="17"/>
        <v>25</v>
      </c>
      <c r="P135" s="63"/>
      <c r="Q135" s="63"/>
      <c r="R135" s="64">
        <f t="shared" si="18"/>
        <v>25</v>
      </c>
      <c r="S135" s="63"/>
      <c r="T135" s="63"/>
      <c r="U135" s="64">
        <f t="shared" si="19"/>
        <v>25</v>
      </c>
      <c r="V135" s="63"/>
      <c r="W135" s="63"/>
      <c r="X135" s="64">
        <f t="shared" si="23"/>
        <v>25</v>
      </c>
      <c r="Y135" s="63"/>
      <c r="Z135" s="63"/>
      <c r="AA135" s="64">
        <f t="shared" si="24"/>
        <v>25</v>
      </c>
      <c r="AB135" s="63"/>
      <c r="AC135" s="63"/>
      <c r="AD135" s="69">
        <f t="shared" si="15"/>
        <v>25</v>
      </c>
      <c r="AE135" s="63">
        <f>'0201'!O166</f>
        <v>0</v>
      </c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136">
        <f t="shared" si="20"/>
        <v>25</v>
      </c>
    </row>
    <row r="136" spans="1:45" ht="15" customHeight="1" x14ac:dyDescent="0.25">
      <c r="A136" s="27">
        <v>1</v>
      </c>
      <c r="B136" s="28" t="s">
        <v>48</v>
      </c>
      <c r="C136" s="28" t="s">
        <v>11</v>
      </c>
      <c r="D136" s="32">
        <v>54104</v>
      </c>
      <c r="E136" s="33" t="s">
        <v>21</v>
      </c>
      <c r="F136" s="58">
        <v>10000</v>
      </c>
      <c r="G136" s="113"/>
      <c r="H136" s="113"/>
      <c r="I136" s="63">
        <f t="shared" si="21"/>
        <v>10000</v>
      </c>
      <c r="J136" s="126"/>
      <c r="K136" s="126"/>
      <c r="L136" s="64">
        <f t="shared" si="16"/>
        <v>10000</v>
      </c>
      <c r="M136" s="119"/>
      <c r="N136" s="119"/>
      <c r="O136" s="64">
        <f t="shared" si="17"/>
        <v>10000</v>
      </c>
      <c r="P136" s="63"/>
      <c r="Q136" s="63"/>
      <c r="R136" s="64">
        <f t="shared" si="18"/>
        <v>10000</v>
      </c>
      <c r="S136" s="63"/>
      <c r="T136" s="63"/>
      <c r="U136" s="64">
        <f t="shared" si="19"/>
        <v>10000</v>
      </c>
      <c r="V136" s="63"/>
      <c r="W136" s="63"/>
      <c r="X136" s="64">
        <f t="shared" si="23"/>
        <v>10000</v>
      </c>
      <c r="Y136" s="63"/>
      <c r="Z136" s="63"/>
      <c r="AA136" s="64">
        <f t="shared" si="24"/>
        <v>10000</v>
      </c>
      <c r="AB136" s="63"/>
      <c r="AC136" s="63"/>
      <c r="AD136" s="69">
        <f t="shared" si="15"/>
        <v>10000</v>
      </c>
      <c r="AE136" s="63">
        <f>'0201'!P166</f>
        <v>7870.2</v>
      </c>
      <c r="AF136" s="68"/>
      <c r="AG136" s="68"/>
      <c r="AH136" s="68"/>
      <c r="AI136" s="68"/>
      <c r="AJ136" s="68"/>
      <c r="AK136" s="68"/>
      <c r="AL136" s="68"/>
      <c r="AM136" s="68">
        <f>'0201'!P83+'0201'!P109</f>
        <v>7870.2</v>
      </c>
      <c r="AN136" s="68"/>
      <c r="AO136" s="68"/>
      <c r="AP136" s="68"/>
      <c r="AQ136" s="68"/>
      <c r="AR136" s="136">
        <f t="shared" si="20"/>
        <v>2129.8000000000002</v>
      </c>
    </row>
    <row r="137" spans="1:45" ht="15" customHeight="1" x14ac:dyDescent="0.25">
      <c r="A137" s="27">
        <v>1</v>
      </c>
      <c r="B137" s="28" t="s">
        <v>48</v>
      </c>
      <c r="C137" s="28" t="s">
        <v>11</v>
      </c>
      <c r="D137" s="32">
        <v>54105</v>
      </c>
      <c r="E137" s="33" t="s">
        <v>79</v>
      </c>
      <c r="F137" s="58">
        <v>5000</v>
      </c>
      <c r="G137" s="113"/>
      <c r="H137" s="113"/>
      <c r="I137" s="63">
        <f t="shared" si="21"/>
        <v>5000</v>
      </c>
      <c r="J137" s="126"/>
      <c r="K137" s="126"/>
      <c r="L137" s="64">
        <f t="shared" si="16"/>
        <v>5000</v>
      </c>
      <c r="M137" s="119"/>
      <c r="N137" s="119"/>
      <c r="O137" s="64">
        <f t="shared" si="17"/>
        <v>5000</v>
      </c>
      <c r="P137" s="63"/>
      <c r="Q137" s="63"/>
      <c r="R137" s="64">
        <f t="shared" si="18"/>
        <v>5000</v>
      </c>
      <c r="S137" s="63"/>
      <c r="T137" s="63"/>
      <c r="U137" s="64">
        <f t="shared" si="19"/>
        <v>5000</v>
      </c>
      <c r="V137" s="63"/>
      <c r="W137" s="63"/>
      <c r="X137" s="64">
        <f t="shared" si="23"/>
        <v>5000</v>
      </c>
      <c r="Y137" s="63"/>
      <c r="Z137" s="63"/>
      <c r="AA137" s="64">
        <f t="shared" si="24"/>
        <v>5000</v>
      </c>
      <c r="AB137" s="63"/>
      <c r="AC137" s="63"/>
      <c r="AD137" s="69">
        <f t="shared" si="15"/>
        <v>5000</v>
      </c>
      <c r="AE137" s="63">
        <f>'0201'!Q166</f>
        <v>2640</v>
      </c>
      <c r="AF137" s="68"/>
      <c r="AG137" s="68"/>
      <c r="AH137" s="68"/>
      <c r="AI137" s="68"/>
      <c r="AJ137" s="68"/>
      <c r="AK137" s="68"/>
      <c r="AL137" s="68">
        <f>'0201'!Q69</f>
        <v>2640</v>
      </c>
      <c r="AM137" s="68"/>
      <c r="AN137" s="68"/>
      <c r="AO137" s="68"/>
      <c r="AP137" s="68"/>
      <c r="AQ137" s="68"/>
      <c r="AR137" s="136">
        <f t="shared" si="20"/>
        <v>2360</v>
      </c>
    </row>
    <row r="138" spans="1:45" ht="15" customHeight="1" x14ac:dyDescent="0.25">
      <c r="A138" s="27">
        <v>1</v>
      </c>
      <c r="B138" s="28" t="s">
        <v>48</v>
      </c>
      <c r="C138" s="28" t="s">
        <v>11</v>
      </c>
      <c r="D138" s="32">
        <v>54106</v>
      </c>
      <c r="E138" s="33" t="s">
        <v>22</v>
      </c>
      <c r="F138" s="58">
        <v>500</v>
      </c>
      <c r="G138" s="113"/>
      <c r="H138" s="113"/>
      <c r="I138" s="63">
        <f t="shared" si="21"/>
        <v>500</v>
      </c>
      <c r="J138" s="126"/>
      <c r="K138" s="126"/>
      <c r="L138" s="64">
        <f t="shared" si="16"/>
        <v>500</v>
      </c>
      <c r="M138" s="119"/>
      <c r="N138" s="119"/>
      <c r="O138" s="64">
        <f t="shared" si="17"/>
        <v>500</v>
      </c>
      <c r="P138" s="63"/>
      <c r="Q138" s="63"/>
      <c r="R138" s="64">
        <f t="shared" si="18"/>
        <v>500</v>
      </c>
      <c r="S138" s="63"/>
      <c r="T138" s="63"/>
      <c r="U138" s="64">
        <f t="shared" si="19"/>
        <v>500</v>
      </c>
      <c r="V138" s="63"/>
      <c r="W138" s="63"/>
      <c r="X138" s="64">
        <f t="shared" si="23"/>
        <v>500</v>
      </c>
      <c r="Y138" s="63"/>
      <c r="Z138" s="63"/>
      <c r="AA138" s="64">
        <f t="shared" si="24"/>
        <v>500</v>
      </c>
      <c r="AB138" s="63"/>
      <c r="AC138" s="63"/>
      <c r="AD138" s="69">
        <f t="shared" si="15"/>
        <v>500</v>
      </c>
      <c r="AE138" s="63">
        <f>'0201'!R166</f>
        <v>0</v>
      </c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136">
        <f t="shared" si="20"/>
        <v>500</v>
      </c>
    </row>
    <row r="139" spans="1:45" ht="15" customHeight="1" x14ac:dyDescent="0.25">
      <c r="A139" s="27">
        <v>1</v>
      </c>
      <c r="B139" s="28" t="s">
        <v>48</v>
      </c>
      <c r="C139" s="28" t="s">
        <v>11</v>
      </c>
      <c r="D139" s="32">
        <v>54107</v>
      </c>
      <c r="E139" s="33" t="s">
        <v>23</v>
      </c>
      <c r="F139" s="58">
        <v>5000</v>
      </c>
      <c r="G139" s="113"/>
      <c r="H139" s="113"/>
      <c r="I139" s="63">
        <f t="shared" si="21"/>
        <v>5000</v>
      </c>
      <c r="J139" s="126"/>
      <c r="K139" s="126"/>
      <c r="L139" s="64">
        <f t="shared" si="16"/>
        <v>5000</v>
      </c>
      <c r="M139" s="119"/>
      <c r="N139" s="119"/>
      <c r="O139" s="64">
        <f t="shared" si="17"/>
        <v>5000</v>
      </c>
      <c r="P139" s="63"/>
      <c r="Q139" s="63"/>
      <c r="R139" s="64">
        <f t="shared" si="18"/>
        <v>5000</v>
      </c>
      <c r="S139" s="63"/>
      <c r="T139" s="63"/>
      <c r="U139" s="64">
        <f t="shared" si="19"/>
        <v>5000</v>
      </c>
      <c r="V139" s="63"/>
      <c r="W139" s="63"/>
      <c r="X139" s="64">
        <f t="shared" si="23"/>
        <v>5000</v>
      </c>
      <c r="Y139" s="63"/>
      <c r="Z139" s="63"/>
      <c r="AA139" s="64">
        <f t="shared" si="24"/>
        <v>5000</v>
      </c>
      <c r="AB139" s="63"/>
      <c r="AC139" s="63"/>
      <c r="AD139" s="69">
        <f t="shared" si="15"/>
        <v>5000</v>
      </c>
      <c r="AE139" s="63">
        <f>'0201'!S166</f>
        <v>1827.88</v>
      </c>
      <c r="AF139" s="68"/>
      <c r="AG139" s="68">
        <f>'0201'!Y26</f>
        <v>0</v>
      </c>
      <c r="AH139" s="68">
        <f>'0201'!S22</f>
        <v>88.79</v>
      </c>
      <c r="AI139" s="68"/>
      <c r="AJ139" s="68">
        <f>'0201'!S53</f>
        <v>680.89</v>
      </c>
      <c r="AK139" s="68">
        <f>'0201'!S65</f>
        <v>33.200000000000003</v>
      </c>
      <c r="AL139" s="68"/>
      <c r="AM139" s="68">
        <f>'0201'!S70</f>
        <v>0</v>
      </c>
      <c r="AN139" s="68"/>
      <c r="AO139" s="68">
        <f>'0201'!S97</f>
        <v>0</v>
      </c>
      <c r="AP139" s="68"/>
      <c r="AQ139" s="68">
        <f>'0201'!S91</f>
        <v>0</v>
      </c>
      <c r="AR139" s="136">
        <f t="shared" si="20"/>
        <v>3172.12</v>
      </c>
      <c r="AS139" s="47"/>
    </row>
    <row r="140" spans="1:45" ht="15" customHeight="1" x14ac:dyDescent="0.25">
      <c r="A140" s="27">
        <v>1</v>
      </c>
      <c r="B140" s="28" t="s">
        <v>48</v>
      </c>
      <c r="C140" s="28" t="s">
        <v>11</v>
      </c>
      <c r="D140" s="32">
        <v>54108</v>
      </c>
      <c r="E140" s="33" t="s">
        <v>111</v>
      </c>
      <c r="F140" s="58">
        <v>200</v>
      </c>
      <c r="G140" s="113"/>
      <c r="H140" s="113"/>
      <c r="I140" s="63">
        <f t="shared" si="21"/>
        <v>200</v>
      </c>
      <c r="J140" s="126"/>
      <c r="K140" s="126"/>
      <c r="L140" s="64">
        <f t="shared" si="16"/>
        <v>200</v>
      </c>
      <c r="M140" s="119"/>
      <c r="N140" s="119"/>
      <c r="O140" s="64">
        <f t="shared" si="17"/>
        <v>200</v>
      </c>
      <c r="P140" s="63"/>
      <c r="Q140" s="63"/>
      <c r="R140" s="64">
        <f t="shared" si="18"/>
        <v>200</v>
      </c>
      <c r="S140" s="63"/>
      <c r="T140" s="63"/>
      <c r="U140" s="64">
        <f t="shared" si="19"/>
        <v>200</v>
      </c>
      <c r="V140" s="63"/>
      <c r="W140" s="63"/>
      <c r="X140" s="64">
        <f t="shared" si="23"/>
        <v>200</v>
      </c>
      <c r="Y140" s="63"/>
      <c r="Z140" s="63"/>
      <c r="AA140" s="64">
        <f t="shared" si="24"/>
        <v>200</v>
      </c>
      <c r="AB140" s="63"/>
      <c r="AC140" s="63"/>
      <c r="AD140" s="69">
        <f t="shared" ref="AD140:AD204" si="25">AA140+AB140-AC140</f>
        <v>200</v>
      </c>
      <c r="AE140" s="63">
        <f>'0201'!T166</f>
        <v>0</v>
      </c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>
        <f>'0201'!T91</f>
        <v>0</v>
      </c>
      <c r="AR140" s="136">
        <f t="shared" si="20"/>
        <v>200</v>
      </c>
    </row>
    <row r="141" spans="1:45" ht="15" hidden="1" customHeight="1" x14ac:dyDescent="0.25">
      <c r="A141" s="27">
        <v>1</v>
      </c>
      <c r="B141" s="28" t="s">
        <v>48</v>
      </c>
      <c r="C141" s="28" t="s">
        <v>11</v>
      </c>
      <c r="D141" s="32">
        <v>54109</v>
      </c>
      <c r="E141" s="33" t="s">
        <v>137</v>
      </c>
      <c r="F141" s="58"/>
      <c r="G141" s="113"/>
      <c r="H141" s="113"/>
      <c r="I141" s="63">
        <f t="shared" si="21"/>
        <v>0</v>
      </c>
      <c r="J141" s="126"/>
      <c r="K141" s="126"/>
      <c r="L141" s="64">
        <f t="shared" si="16"/>
        <v>0</v>
      </c>
      <c r="M141" s="119"/>
      <c r="N141" s="119"/>
      <c r="O141" s="64">
        <f t="shared" si="17"/>
        <v>0</v>
      </c>
      <c r="P141" s="63"/>
      <c r="Q141" s="63"/>
      <c r="R141" s="64">
        <f t="shared" si="18"/>
        <v>0</v>
      </c>
      <c r="S141" s="63"/>
      <c r="T141" s="63"/>
      <c r="U141" s="64">
        <f t="shared" si="19"/>
        <v>0</v>
      </c>
      <c r="V141" s="63"/>
      <c r="W141" s="63"/>
      <c r="X141" s="64">
        <f t="shared" si="23"/>
        <v>0</v>
      </c>
      <c r="Y141" s="63"/>
      <c r="Z141" s="63"/>
      <c r="AA141" s="64">
        <f t="shared" si="24"/>
        <v>0</v>
      </c>
      <c r="AB141" s="63"/>
      <c r="AC141" s="63"/>
      <c r="AD141" s="69">
        <f t="shared" si="25"/>
        <v>0</v>
      </c>
      <c r="AE141" s="63">
        <f>'0201'!U166</f>
        <v>0</v>
      </c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136">
        <f t="shared" si="20"/>
        <v>0</v>
      </c>
    </row>
    <row r="142" spans="1:45" ht="15" hidden="1" customHeight="1" x14ac:dyDescent="0.25">
      <c r="A142" s="27">
        <v>1</v>
      </c>
      <c r="B142" s="28" t="s">
        <v>48</v>
      </c>
      <c r="C142" s="28" t="s">
        <v>11</v>
      </c>
      <c r="D142" s="32">
        <v>54110</v>
      </c>
      <c r="E142" s="33" t="s">
        <v>53</v>
      </c>
      <c r="F142" s="58"/>
      <c r="G142" s="113"/>
      <c r="H142" s="113"/>
      <c r="I142" s="63">
        <f t="shared" si="21"/>
        <v>0</v>
      </c>
      <c r="J142" s="126"/>
      <c r="K142" s="126"/>
      <c r="L142" s="64">
        <f t="shared" si="16"/>
        <v>0</v>
      </c>
      <c r="M142" s="119"/>
      <c r="N142" s="119"/>
      <c r="O142" s="64">
        <f t="shared" si="17"/>
        <v>0</v>
      </c>
      <c r="P142" s="63"/>
      <c r="Q142" s="63"/>
      <c r="R142" s="64">
        <f t="shared" si="18"/>
        <v>0</v>
      </c>
      <c r="S142" s="63"/>
      <c r="T142" s="63"/>
      <c r="U142" s="64">
        <f t="shared" si="19"/>
        <v>0</v>
      </c>
      <c r="V142" s="63"/>
      <c r="W142" s="63"/>
      <c r="X142" s="64">
        <f t="shared" si="23"/>
        <v>0</v>
      </c>
      <c r="Y142" s="63"/>
      <c r="Z142" s="63"/>
      <c r="AA142" s="64">
        <f t="shared" si="24"/>
        <v>0</v>
      </c>
      <c r="AB142" s="63"/>
      <c r="AC142" s="63"/>
      <c r="AD142" s="69">
        <f t="shared" si="25"/>
        <v>0</v>
      </c>
      <c r="AE142" s="63">
        <f>'0201'!V166</f>
        <v>0</v>
      </c>
      <c r="AF142" s="68"/>
      <c r="AG142" s="68"/>
      <c r="AH142" s="68">
        <f>'0201'!AA32</f>
        <v>0</v>
      </c>
      <c r="AI142" s="68"/>
      <c r="AJ142" s="68"/>
      <c r="AK142" s="68">
        <f>'0201'!AA60+'0201'!AA61</f>
        <v>0</v>
      </c>
      <c r="AL142" s="68">
        <f>'0201'!AA74+'0201'!AA75</f>
        <v>0</v>
      </c>
      <c r="AM142" s="68"/>
      <c r="AN142" s="68">
        <f>'0201'!V83</f>
        <v>0</v>
      </c>
      <c r="AO142" s="68">
        <f>'0201'!V97</f>
        <v>0</v>
      </c>
      <c r="AP142" s="68"/>
      <c r="AQ142" s="68">
        <f>'0201'!AA120+'0201'!AA122+'0201'!AA125</f>
        <v>0</v>
      </c>
      <c r="AR142" s="136">
        <f t="shared" si="20"/>
        <v>0</v>
      </c>
    </row>
    <row r="143" spans="1:45" ht="15" customHeight="1" x14ac:dyDescent="0.25">
      <c r="A143" s="27">
        <v>1</v>
      </c>
      <c r="B143" s="28" t="s">
        <v>48</v>
      </c>
      <c r="C143" s="28" t="s">
        <v>11</v>
      </c>
      <c r="D143" s="32">
        <v>54111</v>
      </c>
      <c r="E143" s="33" t="s">
        <v>117</v>
      </c>
      <c r="F143" s="58">
        <v>5000</v>
      </c>
      <c r="G143" s="113"/>
      <c r="H143" s="113"/>
      <c r="I143" s="63">
        <f t="shared" si="21"/>
        <v>5000</v>
      </c>
      <c r="J143" s="126"/>
      <c r="K143" s="126"/>
      <c r="L143" s="64">
        <f t="shared" si="16"/>
        <v>5000</v>
      </c>
      <c r="M143" s="119"/>
      <c r="N143" s="119"/>
      <c r="O143" s="64">
        <f t="shared" si="17"/>
        <v>5000</v>
      </c>
      <c r="P143" s="63"/>
      <c r="Q143" s="63"/>
      <c r="R143" s="64">
        <f t="shared" si="18"/>
        <v>5000</v>
      </c>
      <c r="S143" s="63"/>
      <c r="T143" s="63"/>
      <c r="U143" s="64">
        <f t="shared" si="19"/>
        <v>5000</v>
      </c>
      <c r="V143" s="63"/>
      <c r="W143" s="63"/>
      <c r="X143" s="64">
        <f t="shared" si="23"/>
        <v>5000</v>
      </c>
      <c r="Y143" s="63"/>
      <c r="Z143" s="63"/>
      <c r="AA143" s="64">
        <f t="shared" si="24"/>
        <v>5000</v>
      </c>
      <c r="AB143" s="63"/>
      <c r="AC143" s="63"/>
      <c r="AD143" s="69">
        <f t="shared" si="25"/>
        <v>5000</v>
      </c>
      <c r="AE143" s="63">
        <f>'0201'!W166</f>
        <v>0</v>
      </c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136">
        <f t="shared" si="20"/>
        <v>5000</v>
      </c>
    </row>
    <row r="144" spans="1:45" ht="15" customHeight="1" x14ac:dyDescent="0.25">
      <c r="A144" s="27">
        <v>1</v>
      </c>
      <c r="B144" s="28" t="s">
        <v>48</v>
      </c>
      <c r="C144" s="28" t="s">
        <v>11</v>
      </c>
      <c r="D144" s="32">
        <v>54112</v>
      </c>
      <c r="E144" s="33" t="s">
        <v>50</v>
      </c>
      <c r="F144" s="58">
        <v>1000</v>
      </c>
      <c r="G144" s="113"/>
      <c r="H144" s="113"/>
      <c r="I144" s="63">
        <f t="shared" si="21"/>
        <v>1000</v>
      </c>
      <c r="J144" s="126"/>
      <c r="K144" s="126"/>
      <c r="L144" s="64">
        <f t="shared" si="16"/>
        <v>1000</v>
      </c>
      <c r="M144" s="119"/>
      <c r="N144" s="119"/>
      <c r="O144" s="64">
        <f t="shared" si="17"/>
        <v>1000</v>
      </c>
      <c r="P144" s="63"/>
      <c r="Q144" s="63"/>
      <c r="R144" s="64">
        <f t="shared" si="18"/>
        <v>1000</v>
      </c>
      <c r="S144" s="63"/>
      <c r="T144" s="63"/>
      <c r="U144" s="64">
        <f t="shared" si="19"/>
        <v>1000</v>
      </c>
      <c r="V144" s="63"/>
      <c r="W144" s="63"/>
      <c r="X144" s="64">
        <f t="shared" si="23"/>
        <v>1000</v>
      </c>
      <c r="Y144" s="63"/>
      <c r="Z144" s="63"/>
      <c r="AA144" s="64">
        <f t="shared" si="24"/>
        <v>1000</v>
      </c>
      <c r="AB144" s="63"/>
      <c r="AC144" s="63"/>
      <c r="AD144" s="69">
        <f t="shared" si="25"/>
        <v>1000</v>
      </c>
      <c r="AE144" s="63">
        <f>'0201'!X166</f>
        <v>23</v>
      </c>
      <c r="AF144" s="68"/>
      <c r="AG144" s="68"/>
      <c r="AH144" s="68"/>
      <c r="AI144" s="68">
        <f>'0201'!X32</f>
        <v>0</v>
      </c>
      <c r="AJ144" s="68"/>
      <c r="AK144" s="68">
        <f>'0201'!X65</f>
        <v>23</v>
      </c>
      <c r="AL144" s="68"/>
      <c r="AM144" s="68"/>
      <c r="AN144" s="68"/>
      <c r="AO144" s="68"/>
      <c r="AP144" s="68"/>
      <c r="AQ144" s="68"/>
      <c r="AR144" s="136">
        <f t="shared" si="20"/>
        <v>977</v>
      </c>
    </row>
    <row r="145" spans="1:44" ht="15" customHeight="1" x14ac:dyDescent="0.25">
      <c r="A145" s="27">
        <v>1</v>
      </c>
      <c r="B145" s="28" t="s">
        <v>48</v>
      </c>
      <c r="C145" s="28" t="s">
        <v>11</v>
      </c>
      <c r="D145" s="32">
        <v>54114</v>
      </c>
      <c r="E145" s="33" t="s">
        <v>25</v>
      </c>
      <c r="F145" s="58">
        <v>1000</v>
      </c>
      <c r="G145" s="113"/>
      <c r="H145" s="113"/>
      <c r="I145" s="63">
        <f t="shared" si="21"/>
        <v>1000</v>
      </c>
      <c r="J145" s="126"/>
      <c r="K145" s="126"/>
      <c r="L145" s="64">
        <f t="shared" si="16"/>
        <v>1000</v>
      </c>
      <c r="M145" s="119"/>
      <c r="N145" s="119"/>
      <c r="O145" s="64">
        <f t="shared" si="17"/>
        <v>1000</v>
      </c>
      <c r="P145" s="63"/>
      <c r="Q145" s="63"/>
      <c r="R145" s="64">
        <f t="shared" si="18"/>
        <v>1000</v>
      </c>
      <c r="S145" s="63"/>
      <c r="T145" s="63"/>
      <c r="U145" s="64">
        <f t="shared" si="19"/>
        <v>1000</v>
      </c>
      <c r="V145" s="63"/>
      <c r="W145" s="63"/>
      <c r="X145" s="64">
        <f t="shared" si="23"/>
        <v>1000</v>
      </c>
      <c r="Y145" s="63"/>
      <c r="Z145" s="63"/>
      <c r="AA145" s="64">
        <f t="shared" si="24"/>
        <v>1000</v>
      </c>
      <c r="AB145" s="63"/>
      <c r="AC145" s="63"/>
      <c r="AD145" s="69">
        <f t="shared" si="25"/>
        <v>1000</v>
      </c>
      <c r="AE145" s="63">
        <f>'0201'!Y166</f>
        <v>713.5</v>
      </c>
      <c r="AF145" s="68"/>
      <c r="AG145" s="68"/>
      <c r="AH145" s="68"/>
      <c r="AI145" s="68"/>
      <c r="AJ145" s="68">
        <f>'0201'!Y40</f>
        <v>28</v>
      </c>
      <c r="AK145" s="68">
        <f>'0201'!Y66</f>
        <v>657.5</v>
      </c>
      <c r="AL145" s="68"/>
      <c r="AM145" s="68">
        <f>'0201'!Y95</f>
        <v>28</v>
      </c>
      <c r="AN145" s="68">
        <f>'0201'!Y83</f>
        <v>0</v>
      </c>
      <c r="AO145" s="68">
        <f>'0201'!Y97</f>
        <v>0</v>
      </c>
      <c r="AP145" s="68"/>
      <c r="AQ145" s="68"/>
      <c r="AR145" s="136">
        <f t="shared" si="20"/>
        <v>286.5</v>
      </c>
    </row>
    <row r="146" spans="1:44" ht="15" customHeight="1" x14ac:dyDescent="0.3">
      <c r="A146" s="27">
        <v>1</v>
      </c>
      <c r="B146" s="28" t="s">
        <v>48</v>
      </c>
      <c r="C146" s="28" t="s">
        <v>11</v>
      </c>
      <c r="D146" s="32">
        <v>54115</v>
      </c>
      <c r="E146" s="33" t="s">
        <v>26</v>
      </c>
      <c r="F146" s="58">
        <v>8000</v>
      </c>
      <c r="G146" s="113">
        <v>4273.8</v>
      </c>
      <c r="H146" s="113"/>
      <c r="I146" s="63">
        <f t="shared" si="21"/>
        <v>12273.8</v>
      </c>
      <c r="J146" s="126"/>
      <c r="K146" s="126"/>
      <c r="L146" s="64">
        <f t="shared" si="16"/>
        <v>12273.8</v>
      </c>
      <c r="M146" s="119"/>
      <c r="N146" s="119"/>
      <c r="O146" s="64">
        <f t="shared" si="17"/>
        <v>12273.8</v>
      </c>
      <c r="P146" s="63"/>
      <c r="Q146" s="63"/>
      <c r="R146" s="64">
        <f t="shared" si="18"/>
        <v>12273.8</v>
      </c>
      <c r="S146" s="63"/>
      <c r="T146" s="63"/>
      <c r="U146" s="64">
        <f t="shared" si="19"/>
        <v>12273.8</v>
      </c>
      <c r="V146" s="63"/>
      <c r="W146" s="63"/>
      <c r="X146" s="64">
        <f t="shared" si="23"/>
        <v>12273.8</v>
      </c>
      <c r="Y146" s="63"/>
      <c r="Z146" s="63"/>
      <c r="AA146" s="64">
        <f t="shared" si="24"/>
        <v>12273.8</v>
      </c>
      <c r="AB146" s="63"/>
      <c r="AC146" s="63"/>
      <c r="AD146" s="69">
        <f t="shared" si="25"/>
        <v>12273.8</v>
      </c>
      <c r="AE146" s="63">
        <f>'0201'!Z166</f>
        <v>12273.8</v>
      </c>
      <c r="AF146" s="68">
        <f>'0201'!Z7</f>
        <v>438</v>
      </c>
      <c r="AG146" s="68">
        <f>'0201'!Z8</f>
        <v>0</v>
      </c>
      <c r="AH146" s="68">
        <f>'0201'!Z23</f>
        <v>0</v>
      </c>
      <c r="AI146" s="211"/>
      <c r="AJ146" s="20">
        <f>'0201'!Z50+'0201'!Z51</f>
        <v>7856</v>
      </c>
      <c r="AK146" s="184">
        <f>'0201'!Z58</f>
        <v>0</v>
      </c>
      <c r="AL146" s="244">
        <f>'0201'!Z67</f>
        <v>3979.8</v>
      </c>
      <c r="AM146" s="185">
        <f>'0201'!Z74</f>
        <v>0</v>
      </c>
      <c r="AN146" s="185">
        <f>'0201'!AD107</f>
        <v>0</v>
      </c>
      <c r="AO146" s="185"/>
      <c r="AP146" s="185">
        <f>'0201'!Z102</f>
        <v>0</v>
      </c>
      <c r="AQ146" s="185"/>
      <c r="AR146" s="136">
        <f t="shared" si="20"/>
        <v>0</v>
      </c>
    </row>
    <row r="147" spans="1:44" ht="15" customHeight="1" x14ac:dyDescent="0.25">
      <c r="A147" s="27">
        <v>1</v>
      </c>
      <c r="B147" s="28" t="s">
        <v>48</v>
      </c>
      <c r="C147" s="28" t="s">
        <v>11</v>
      </c>
      <c r="D147" s="32">
        <v>54117</v>
      </c>
      <c r="E147" s="33" t="s">
        <v>54</v>
      </c>
      <c r="F147" s="58">
        <v>5000</v>
      </c>
      <c r="G147" s="113"/>
      <c r="H147" s="113"/>
      <c r="I147" s="63">
        <f t="shared" si="21"/>
        <v>5000</v>
      </c>
      <c r="J147" s="126"/>
      <c r="K147" s="126"/>
      <c r="L147" s="64">
        <f t="shared" si="16"/>
        <v>5000</v>
      </c>
      <c r="M147" s="119"/>
      <c r="N147" s="119"/>
      <c r="O147" s="64">
        <f t="shared" si="17"/>
        <v>5000</v>
      </c>
      <c r="P147" s="63"/>
      <c r="Q147" s="63"/>
      <c r="R147" s="64">
        <f t="shared" si="18"/>
        <v>5000</v>
      </c>
      <c r="S147" s="63"/>
      <c r="T147" s="63"/>
      <c r="U147" s="64">
        <f t="shared" si="19"/>
        <v>5000</v>
      </c>
      <c r="V147" s="63"/>
      <c r="W147" s="63"/>
      <c r="X147" s="64">
        <f t="shared" si="23"/>
        <v>5000</v>
      </c>
      <c r="Y147" s="63"/>
      <c r="Z147" s="63"/>
      <c r="AA147" s="64">
        <f t="shared" si="24"/>
        <v>5000</v>
      </c>
      <c r="AB147" s="63"/>
      <c r="AC147" s="63"/>
      <c r="AD147" s="69">
        <f t="shared" si="25"/>
        <v>5000</v>
      </c>
      <c r="AE147" s="63">
        <f>'0201'!AA166</f>
        <v>0</v>
      </c>
      <c r="AF147" s="68"/>
      <c r="AG147" s="68">
        <f>'0201'!AA9</f>
        <v>0</v>
      </c>
      <c r="AH147" s="68"/>
      <c r="AI147" s="68"/>
      <c r="AJ147" s="68"/>
      <c r="AK147" s="68"/>
      <c r="AL147" s="68">
        <f>'0201'!AA59</f>
        <v>0</v>
      </c>
      <c r="AM147" s="68"/>
      <c r="AN147" s="68"/>
      <c r="AO147" s="68"/>
      <c r="AP147" s="68"/>
      <c r="AQ147" s="68"/>
      <c r="AR147" s="136">
        <f t="shared" si="20"/>
        <v>5000</v>
      </c>
    </row>
    <row r="148" spans="1:44" ht="15" customHeight="1" x14ac:dyDescent="0.25">
      <c r="A148" s="27">
        <v>1</v>
      </c>
      <c r="B148" s="28" t="s">
        <v>48</v>
      </c>
      <c r="C148" s="28" t="s">
        <v>11</v>
      </c>
      <c r="D148" s="32">
        <v>54118</v>
      </c>
      <c r="E148" s="33" t="s">
        <v>27</v>
      </c>
      <c r="F148" s="58">
        <v>3000</v>
      </c>
      <c r="G148" s="113"/>
      <c r="H148" s="113"/>
      <c r="I148" s="63">
        <f t="shared" si="21"/>
        <v>3000</v>
      </c>
      <c r="J148" s="126"/>
      <c r="K148" s="126"/>
      <c r="L148" s="64">
        <f t="shared" si="16"/>
        <v>3000</v>
      </c>
      <c r="M148" s="119"/>
      <c r="N148" s="119"/>
      <c r="O148" s="64">
        <f t="shared" si="17"/>
        <v>3000</v>
      </c>
      <c r="P148" s="63"/>
      <c r="Q148" s="63"/>
      <c r="R148" s="64">
        <f t="shared" si="18"/>
        <v>3000</v>
      </c>
      <c r="S148" s="63"/>
      <c r="T148" s="63"/>
      <c r="U148" s="64">
        <f t="shared" si="19"/>
        <v>3000</v>
      </c>
      <c r="V148" s="63"/>
      <c r="W148" s="63"/>
      <c r="X148" s="64">
        <f t="shared" si="23"/>
        <v>3000</v>
      </c>
      <c r="Y148" s="63"/>
      <c r="Z148" s="63"/>
      <c r="AA148" s="64">
        <f t="shared" si="24"/>
        <v>3000</v>
      </c>
      <c r="AB148" s="63"/>
      <c r="AC148" s="63"/>
      <c r="AD148" s="69">
        <f t="shared" si="25"/>
        <v>3000</v>
      </c>
      <c r="AE148" s="63">
        <f>'0201'!AB166</f>
        <v>1761.4100000000003</v>
      </c>
      <c r="AF148" s="68"/>
      <c r="AG148" s="68">
        <f>'0201'!AB15+'0201'!AB16+'0201'!AB17+'0201'!AB18</f>
        <v>0</v>
      </c>
      <c r="AH148" s="68">
        <f>'0201'!AB21+'0201'!AB22</f>
        <v>281.5</v>
      </c>
      <c r="AI148" s="68">
        <f>'0201'!AB32</f>
        <v>0</v>
      </c>
      <c r="AJ148" s="68">
        <f>'0201'!AB40+'0201'!AB54</f>
        <v>325.18</v>
      </c>
      <c r="AK148" s="68">
        <f>'0201'!AB58+'0201'!AB65</f>
        <v>170.22</v>
      </c>
      <c r="AL148" s="68">
        <f>'0201'!AB60</f>
        <v>0</v>
      </c>
      <c r="AM148" s="68">
        <f>'0201'!AB95</f>
        <v>199.75</v>
      </c>
      <c r="AN148" s="68">
        <f>'0201'!AB126</f>
        <v>130.36000000000001</v>
      </c>
      <c r="AO148" s="68">
        <f>'0201'!AB130</f>
        <v>555</v>
      </c>
      <c r="AP148" s="68"/>
      <c r="AQ148" s="68">
        <f>'0201'!AB91</f>
        <v>0</v>
      </c>
      <c r="AR148" s="136">
        <f t="shared" si="20"/>
        <v>1238.5899999999997</v>
      </c>
    </row>
    <row r="149" spans="1:44" ht="15" customHeight="1" x14ac:dyDescent="0.25">
      <c r="A149" s="27">
        <v>1</v>
      </c>
      <c r="B149" s="28" t="s">
        <v>48</v>
      </c>
      <c r="C149" s="28" t="s">
        <v>11</v>
      </c>
      <c r="D149" s="32">
        <v>54119</v>
      </c>
      <c r="E149" s="33" t="s">
        <v>28</v>
      </c>
      <c r="F149" s="58">
        <v>1000</v>
      </c>
      <c r="G149" s="113"/>
      <c r="H149" s="113"/>
      <c r="I149" s="63">
        <f t="shared" si="21"/>
        <v>1000</v>
      </c>
      <c r="J149" s="126"/>
      <c r="K149" s="126"/>
      <c r="L149" s="64">
        <f t="shared" si="16"/>
        <v>1000</v>
      </c>
      <c r="M149" s="119"/>
      <c r="N149" s="119"/>
      <c r="O149" s="64">
        <f t="shared" si="17"/>
        <v>1000</v>
      </c>
      <c r="P149" s="63"/>
      <c r="Q149" s="63"/>
      <c r="R149" s="64">
        <f t="shared" si="18"/>
        <v>1000</v>
      </c>
      <c r="S149" s="63"/>
      <c r="T149" s="63"/>
      <c r="U149" s="64">
        <f t="shared" si="19"/>
        <v>1000</v>
      </c>
      <c r="V149" s="63"/>
      <c r="W149" s="63"/>
      <c r="X149" s="64">
        <f t="shared" si="23"/>
        <v>1000</v>
      </c>
      <c r="Y149" s="63"/>
      <c r="Z149" s="63"/>
      <c r="AA149" s="64">
        <f t="shared" si="24"/>
        <v>1000</v>
      </c>
      <c r="AB149" s="63"/>
      <c r="AC149" s="63"/>
      <c r="AD149" s="69">
        <f t="shared" si="25"/>
        <v>1000</v>
      </c>
      <c r="AE149" s="63">
        <f>'0201'!AC166</f>
        <v>390.95</v>
      </c>
      <c r="AF149" s="68"/>
      <c r="AG149" s="68"/>
      <c r="AH149" s="68">
        <f>'0201'!AC22</f>
        <v>34.049999999999997</v>
      </c>
      <c r="AI149" s="68">
        <f>'0201'!AC32</f>
        <v>0</v>
      </c>
      <c r="AJ149" s="68">
        <f>'0201'!AC52</f>
        <v>319</v>
      </c>
      <c r="AK149" s="68">
        <f>'0201'!AC58</f>
        <v>37.9</v>
      </c>
      <c r="AL149" s="68"/>
      <c r="AM149" s="68"/>
      <c r="AN149" s="68">
        <f>'0201'!AC83</f>
        <v>0</v>
      </c>
      <c r="AO149" s="68">
        <f>'0201'!AC97</f>
        <v>0</v>
      </c>
      <c r="AP149" s="68"/>
      <c r="AQ149" s="68">
        <f>'0201'!AC91</f>
        <v>0</v>
      </c>
      <c r="AR149" s="136">
        <f t="shared" si="20"/>
        <v>609.04999999999995</v>
      </c>
    </row>
    <row r="150" spans="1:44" ht="15" customHeight="1" x14ac:dyDescent="0.25">
      <c r="A150" s="27">
        <v>1</v>
      </c>
      <c r="B150" s="28" t="s">
        <v>48</v>
      </c>
      <c r="C150" s="28" t="s">
        <v>11</v>
      </c>
      <c r="D150" s="32">
        <v>54199</v>
      </c>
      <c r="E150" s="33" t="s">
        <v>29</v>
      </c>
      <c r="F150" s="166">
        <v>28265.56</v>
      </c>
      <c r="G150" s="113"/>
      <c r="H150" s="113">
        <v>4273.8</v>
      </c>
      <c r="I150" s="63">
        <f t="shared" si="21"/>
        <v>23991.760000000002</v>
      </c>
      <c r="J150" s="126"/>
      <c r="K150" s="126"/>
      <c r="L150" s="64">
        <f t="shared" si="16"/>
        <v>23991.760000000002</v>
      </c>
      <c r="M150" s="119"/>
      <c r="N150" s="119"/>
      <c r="O150" s="64">
        <f t="shared" si="17"/>
        <v>23991.760000000002</v>
      </c>
      <c r="P150" s="63"/>
      <c r="Q150" s="120"/>
      <c r="R150" s="64">
        <f t="shared" si="18"/>
        <v>23991.760000000002</v>
      </c>
      <c r="S150" s="63"/>
      <c r="T150" s="120"/>
      <c r="U150" s="64">
        <f t="shared" si="19"/>
        <v>23991.760000000002</v>
      </c>
      <c r="V150" s="63"/>
      <c r="W150" s="120"/>
      <c r="X150" s="64">
        <f t="shared" si="23"/>
        <v>23991.760000000002</v>
      </c>
      <c r="Y150" s="63"/>
      <c r="Z150" s="120"/>
      <c r="AA150" s="64">
        <f t="shared" si="24"/>
        <v>23991.760000000002</v>
      </c>
      <c r="AB150" s="63"/>
      <c r="AC150" s="120"/>
      <c r="AD150" s="69">
        <f t="shared" si="25"/>
        <v>23991.760000000002</v>
      </c>
      <c r="AE150" s="63">
        <f>'0201'!AD166</f>
        <v>2972.4</v>
      </c>
      <c r="AF150" s="68"/>
      <c r="AG150" s="68">
        <f>'0201'!AD10</f>
        <v>91.6</v>
      </c>
      <c r="AH150" s="68">
        <f>'0201'!AD21</f>
        <v>57.75</v>
      </c>
      <c r="AI150" s="68"/>
      <c r="AJ150" s="68">
        <f>'0201'!AD40</f>
        <v>136.21</v>
      </c>
      <c r="AK150" s="68">
        <f>'0201'!AD66</f>
        <v>231.25</v>
      </c>
      <c r="AL150" s="68">
        <f>'0201'!AD77</f>
        <v>240</v>
      </c>
      <c r="AM150" s="68">
        <f>'0201'!AD95</f>
        <v>136.21</v>
      </c>
      <c r="AN150" s="68">
        <f>'0201'!AD122</f>
        <v>1975</v>
      </c>
      <c r="AO150" s="68">
        <f>'0201'!AD136</f>
        <v>104.38</v>
      </c>
      <c r="AP150" s="68"/>
      <c r="AQ150" s="68"/>
      <c r="AR150" s="136">
        <f t="shared" si="20"/>
        <v>21019.360000000001</v>
      </c>
    </row>
    <row r="151" spans="1:44" ht="15" hidden="1" customHeight="1" x14ac:dyDescent="0.25">
      <c r="A151" s="27">
        <v>1</v>
      </c>
      <c r="B151" s="28" t="s">
        <v>48</v>
      </c>
      <c r="C151" s="28" t="s">
        <v>11</v>
      </c>
      <c r="D151" s="32">
        <v>54202</v>
      </c>
      <c r="E151" s="33" t="s">
        <v>138</v>
      </c>
      <c r="F151" s="58"/>
      <c r="G151" s="113"/>
      <c r="H151" s="113"/>
      <c r="I151" s="63">
        <f t="shared" si="21"/>
        <v>0</v>
      </c>
      <c r="J151" s="126"/>
      <c r="K151" s="126"/>
      <c r="L151" s="64">
        <f t="shared" si="16"/>
        <v>0</v>
      </c>
      <c r="M151" s="119"/>
      <c r="N151" s="119"/>
      <c r="O151" s="64">
        <f t="shared" si="17"/>
        <v>0</v>
      </c>
      <c r="P151" s="63"/>
      <c r="Q151" s="120"/>
      <c r="R151" s="64">
        <f t="shared" si="18"/>
        <v>0</v>
      </c>
      <c r="S151" s="63"/>
      <c r="T151" s="120"/>
      <c r="U151" s="64">
        <f t="shared" si="19"/>
        <v>0</v>
      </c>
      <c r="V151" s="63"/>
      <c r="W151" s="120"/>
      <c r="X151" s="64">
        <f t="shared" si="23"/>
        <v>0</v>
      </c>
      <c r="Y151" s="63"/>
      <c r="Z151" s="120"/>
      <c r="AA151" s="64">
        <f t="shared" si="24"/>
        <v>0</v>
      </c>
      <c r="AB151" s="63"/>
      <c r="AC151" s="120"/>
      <c r="AD151" s="69">
        <f t="shared" si="25"/>
        <v>0</v>
      </c>
      <c r="AE151" s="63">
        <f>'0201'!AE166</f>
        <v>0</v>
      </c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136">
        <f t="shared" si="20"/>
        <v>0</v>
      </c>
    </row>
    <row r="152" spans="1:44" ht="15" hidden="1" customHeight="1" x14ac:dyDescent="0.25">
      <c r="A152" s="27">
        <v>1</v>
      </c>
      <c r="B152" s="28" t="s">
        <v>48</v>
      </c>
      <c r="C152" s="28" t="s">
        <v>11</v>
      </c>
      <c r="D152" s="32">
        <v>54203</v>
      </c>
      <c r="E152" s="33" t="s">
        <v>32</v>
      </c>
      <c r="F152" s="58"/>
      <c r="G152" s="113"/>
      <c r="H152" s="113"/>
      <c r="I152" s="63">
        <f t="shared" si="21"/>
        <v>0</v>
      </c>
      <c r="J152" s="126"/>
      <c r="K152" s="126"/>
      <c r="L152" s="64">
        <f t="shared" si="16"/>
        <v>0</v>
      </c>
      <c r="M152" s="119"/>
      <c r="N152" s="119"/>
      <c r="O152" s="64">
        <f t="shared" si="17"/>
        <v>0</v>
      </c>
      <c r="P152" s="63"/>
      <c r="Q152" s="120"/>
      <c r="R152" s="64">
        <f t="shared" si="18"/>
        <v>0</v>
      </c>
      <c r="S152" s="63"/>
      <c r="T152" s="120"/>
      <c r="U152" s="64">
        <f t="shared" si="19"/>
        <v>0</v>
      </c>
      <c r="V152" s="63"/>
      <c r="W152" s="120"/>
      <c r="X152" s="64">
        <f t="shared" si="23"/>
        <v>0</v>
      </c>
      <c r="Y152" s="63"/>
      <c r="Z152" s="120"/>
      <c r="AA152" s="64">
        <f t="shared" si="24"/>
        <v>0</v>
      </c>
      <c r="AB152" s="63"/>
      <c r="AC152" s="120"/>
      <c r="AD152" s="69">
        <f t="shared" si="25"/>
        <v>0</v>
      </c>
      <c r="AE152" s="63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136">
        <f t="shared" si="20"/>
        <v>0</v>
      </c>
    </row>
    <row r="153" spans="1:44" ht="15" customHeight="1" x14ac:dyDescent="0.25">
      <c r="A153" s="27">
        <v>1</v>
      </c>
      <c r="B153" s="28" t="s">
        <v>48</v>
      </c>
      <c r="C153" s="28" t="s">
        <v>11</v>
      </c>
      <c r="D153" s="32">
        <v>54204</v>
      </c>
      <c r="E153" s="33" t="s">
        <v>55</v>
      </c>
      <c r="F153" s="58">
        <v>500</v>
      </c>
      <c r="G153" s="113"/>
      <c r="H153" s="113"/>
      <c r="I153" s="63">
        <f t="shared" si="21"/>
        <v>500</v>
      </c>
      <c r="J153" s="126"/>
      <c r="K153" s="126"/>
      <c r="L153" s="64">
        <f t="shared" si="16"/>
        <v>500</v>
      </c>
      <c r="M153" s="119"/>
      <c r="N153" s="119"/>
      <c r="O153" s="64">
        <f t="shared" si="17"/>
        <v>500</v>
      </c>
      <c r="P153" s="63"/>
      <c r="Q153" s="63"/>
      <c r="R153" s="64">
        <f t="shared" si="18"/>
        <v>500</v>
      </c>
      <c r="S153" s="63"/>
      <c r="T153" s="63"/>
      <c r="U153" s="64">
        <f t="shared" si="19"/>
        <v>500</v>
      </c>
      <c r="V153" s="63"/>
      <c r="W153" s="63"/>
      <c r="X153" s="64">
        <f t="shared" si="23"/>
        <v>500</v>
      </c>
      <c r="Y153" s="63"/>
      <c r="Z153" s="63"/>
      <c r="AA153" s="64">
        <f t="shared" si="24"/>
        <v>500</v>
      </c>
      <c r="AB153" s="63"/>
      <c r="AC153" s="63"/>
      <c r="AD153" s="69">
        <f t="shared" si="25"/>
        <v>500</v>
      </c>
      <c r="AE153" s="63">
        <f>'0201'!AF166</f>
        <v>0</v>
      </c>
      <c r="AF153" s="68"/>
      <c r="AG153" s="68"/>
      <c r="AH153" s="68"/>
      <c r="AI153" s="68">
        <f>'0201'!AF32</f>
        <v>0</v>
      </c>
      <c r="AJ153" s="68"/>
      <c r="AK153" s="68"/>
      <c r="AL153" s="68">
        <f>'0201'!AF60</f>
        <v>0</v>
      </c>
      <c r="AM153" s="68"/>
      <c r="AN153" s="68">
        <f>'0201'!AF83</f>
        <v>0</v>
      </c>
      <c r="AO153" s="68"/>
      <c r="AP153" s="68"/>
      <c r="AQ153" s="68">
        <f>'0201'!AF91</f>
        <v>0</v>
      </c>
      <c r="AR153" s="136">
        <f t="shared" si="20"/>
        <v>500</v>
      </c>
    </row>
    <row r="154" spans="1:44" ht="15" hidden="1" customHeight="1" x14ac:dyDescent="0.25">
      <c r="A154" s="27">
        <v>1</v>
      </c>
      <c r="B154" s="28" t="s">
        <v>48</v>
      </c>
      <c r="C154" s="28" t="s">
        <v>11</v>
      </c>
      <c r="D154" s="32">
        <v>54301</v>
      </c>
      <c r="E154" s="33" t="s">
        <v>33</v>
      </c>
      <c r="F154" s="166"/>
      <c r="G154" s="113"/>
      <c r="H154" s="113"/>
      <c r="I154" s="63">
        <f t="shared" ref="I154:I190" si="26">F154+G154-H154</f>
        <v>0</v>
      </c>
      <c r="J154" s="126"/>
      <c r="K154" s="126"/>
      <c r="L154" s="64">
        <f t="shared" si="16"/>
        <v>0</v>
      </c>
      <c r="M154" s="119"/>
      <c r="N154" s="119"/>
      <c r="O154" s="64">
        <f t="shared" si="17"/>
        <v>0</v>
      </c>
      <c r="P154" s="63"/>
      <c r="Q154" s="63"/>
      <c r="R154" s="64">
        <f t="shared" si="18"/>
        <v>0</v>
      </c>
      <c r="S154" s="63"/>
      <c r="T154" s="63"/>
      <c r="U154" s="64">
        <f t="shared" si="19"/>
        <v>0</v>
      </c>
      <c r="V154" s="63"/>
      <c r="W154" s="63"/>
      <c r="X154" s="64">
        <f t="shared" si="23"/>
        <v>0</v>
      </c>
      <c r="Y154" s="63"/>
      <c r="Z154" s="63"/>
      <c r="AA154" s="64">
        <f t="shared" si="24"/>
        <v>0</v>
      </c>
      <c r="AB154" s="63"/>
      <c r="AC154" s="63"/>
      <c r="AD154" s="69">
        <f t="shared" si="25"/>
        <v>0</v>
      </c>
      <c r="AE154" s="63">
        <f>'0201'!AG166</f>
        <v>0</v>
      </c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>
        <f>'0201'!AG91</f>
        <v>0</v>
      </c>
      <c r="AR154" s="136">
        <f t="shared" si="20"/>
        <v>0</v>
      </c>
    </row>
    <row r="155" spans="1:44" ht="15" hidden="1" customHeight="1" x14ac:dyDescent="0.25">
      <c r="A155" s="27">
        <v>1</v>
      </c>
      <c r="B155" s="28" t="s">
        <v>48</v>
      </c>
      <c r="C155" s="28" t="s">
        <v>11</v>
      </c>
      <c r="D155" s="32">
        <v>54302</v>
      </c>
      <c r="E155" s="33" t="s">
        <v>139</v>
      </c>
      <c r="F155" s="58"/>
      <c r="G155" s="113"/>
      <c r="H155" s="113"/>
      <c r="I155" s="63">
        <f t="shared" si="26"/>
        <v>0</v>
      </c>
      <c r="J155" s="126"/>
      <c r="K155" s="126"/>
      <c r="L155" s="64">
        <f t="shared" si="16"/>
        <v>0</v>
      </c>
      <c r="M155" s="119"/>
      <c r="N155" s="119"/>
      <c r="O155" s="64">
        <f t="shared" si="17"/>
        <v>0</v>
      </c>
      <c r="P155" s="63"/>
      <c r="Q155" s="63"/>
      <c r="R155" s="64">
        <f t="shared" si="18"/>
        <v>0</v>
      </c>
      <c r="S155" s="63"/>
      <c r="T155" s="63"/>
      <c r="U155" s="64">
        <f t="shared" si="19"/>
        <v>0</v>
      </c>
      <c r="V155" s="63"/>
      <c r="W155" s="63"/>
      <c r="X155" s="64">
        <f t="shared" si="23"/>
        <v>0</v>
      </c>
      <c r="Y155" s="63"/>
      <c r="Z155" s="63"/>
      <c r="AA155" s="64">
        <f t="shared" si="24"/>
        <v>0</v>
      </c>
      <c r="AB155" s="63"/>
      <c r="AC155" s="63"/>
      <c r="AD155" s="69">
        <f t="shared" si="25"/>
        <v>0</v>
      </c>
      <c r="AE155" s="63">
        <f>'0201'!AH166</f>
        <v>0</v>
      </c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136">
        <f t="shared" si="20"/>
        <v>0</v>
      </c>
    </row>
    <row r="156" spans="1:44" ht="15" hidden="1" customHeight="1" x14ac:dyDescent="0.25">
      <c r="A156" s="27">
        <v>1</v>
      </c>
      <c r="B156" s="28" t="s">
        <v>48</v>
      </c>
      <c r="C156" s="28" t="s">
        <v>11</v>
      </c>
      <c r="D156" s="32">
        <v>54304</v>
      </c>
      <c r="E156" s="33" t="s">
        <v>140</v>
      </c>
      <c r="F156" s="58"/>
      <c r="G156" s="113"/>
      <c r="H156" s="113"/>
      <c r="I156" s="63">
        <f t="shared" si="26"/>
        <v>0</v>
      </c>
      <c r="J156" s="126"/>
      <c r="K156" s="126"/>
      <c r="L156" s="64">
        <f t="shared" si="16"/>
        <v>0</v>
      </c>
      <c r="M156" s="119"/>
      <c r="N156" s="119"/>
      <c r="O156" s="64">
        <f t="shared" si="17"/>
        <v>0</v>
      </c>
      <c r="P156" s="63"/>
      <c r="Q156" s="63"/>
      <c r="R156" s="64">
        <f t="shared" si="18"/>
        <v>0</v>
      </c>
      <c r="S156" s="63"/>
      <c r="T156" s="63"/>
      <c r="U156" s="64">
        <f t="shared" si="19"/>
        <v>0</v>
      </c>
      <c r="V156" s="63"/>
      <c r="W156" s="63"/>
      <c r="X156" s="64">
        <f t="shared" si="23"/>
        <v>0</v>
      </c>
      <c r="Y156" s="63"/>
      <c r="Z156" s="63"/>
      <c r="AA156" s="64">
        <f t="shared" si="24"/>
        <v>0</v>
      </c>
      <c r="AB156" s="63"/>
      <c r="AC156" s="63"/>
      <c r="AD156" s="69">
        <f t="shared" si="25"/>
        <v>0</v>
      </c>
      <c r="AE156" s="63">
        <f>'0201'!AI166</f>
        <v>0</v>
      </c>
      <c r="AF156" s="68"/>
      <c r="AG156" s="68"/>
      <c r="AH156" s="68"/>
      <c r="AI156" s="68">
        <f>'0201'!AI32</f>
        <v>0</v>
      </c>
      <c r="AJ156" s="68"/>
      <c r="AK156" s="68"/>
      <c r="AL156" s="68">
        <f>'0201'!AI60</f>
        <v>0</v>
      </c>
      <c r="AM156" s="68"/>
      <c r="AN156" s="68">
        <f>'0201'!AI83</f>
        <v>0</v>
      </c>
      <c r="AO156" s="68"/>
      <c r="AP156" s="68"/>
      <c r="AQ156" s="68"/>
      <c r="AR156" s="136">
        <f t="shared" si="20"/>
        <v>0</v>
      </c>
    </row>
    <row r="157" spans="1:44" ht="15" customHeight="1" x14ac:dyDescent="0.25">
      <c r="A157" s="27">
        <v>1</v>
      </c>
      <c r="B157" s="28" t="s">
        <v>48</v>
      </c>
      <c r="C157" s="28" t="s">
        <v>11</v>
      </c>
      <c r="D157" s="32">
        <v>54305</v>
      </c>
      <c r="E157" s="33" t="s">
        <v>151</v>
      </c>
      <c r="F157" s="58">
        <v>500</v>
      </c>
      <c r="G157" s="113"/>
      <c r="H157" s="113"/>
      <c r="I157" s="63">
        <f t="shared" si="26"/>
        <v>500</v>
      </c>
      <c r="J157" s="126"/>
      <c r="K157" s="126"/>
      <c r="L157" s="64">
        <f t="shared" si="16"/>
        <v>500</v>
      </c>
      <c r="M157" s="119"/>
      <c r="N157" s="119"/>
      <c r="O157" s="64">
        <f t="shared" si="17"/>
        <v>500</v>
      </c>
      <c r="P157" s="63"/>
      <c r="Q157" s="63"/>
      <c r="R157" s="64">
        <f t="shared" si="18"/>
        <v>500</v>
      </c>
      <c r="S157" s="63"/>
      <c r="T157" s="63"/>
      <c r="U157" s="64">
        <f t="shared" si="19"/>
        <v>500</v>
      </c>
      <c r="V157" s="63"/>
      <c r="W157" s="63"/>
      <c r="X157" s="64">
        <f t="shared" si="23"/>
        <v>500</v>
      </c>
      <c r="Y157" s="63"/>
      <c r="Z157" s="63"/>
      <c r="AA157" s="64">
        <f t="shared" si="24"/>
        <v>500</v>
      </c>
      <c r="AB157" s="63"/>
      <c r="AC157" s="63"/>
      <c r="AD157" s="69">
        <f t="shared" si="25"/>
        <v>500</v>
      </c>
      <c r="AE157" s="63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136">
        <f t="shared" si="20"/>
        <v>500</v>
      </c>
    </row>
    <row r="158" spans="1:44" ht="15" customHeight="1" x14ac:dyDescent="0.25">
      <c r="A158" s="27">
        <v>1</v>
      </c>
      <c r="B158" s="28" t="s">
        <v>48</v>
      </c>
      <c r="C158" s="28" t="s">
        <v>11</v>
      </c>
      <c r="D158" s="32">
        <v>54313</v>
      </c>
      <c r="E158" s="33" t="s">
        <v>36</v>
      </c>
      <c r="F158" s="58">
        <v>1000</v>
      </c>
      <c r="G158" s="113"/>
      <c r="H158" s="113"/>
      <c r="I158" s="63">
        <f t="shared" si="26"/>
        <v>1000</v>
      </c>
      <c r="J158" s="126"/>
      <c r="K158" s="126"/>
      <c r="L158" s="64">
        <f t="shared" si="16"/>
        <v>1000</v>
      </c>
      <c r="M158" s="119"/>
      <c r="N158" s="119"/>
      <c r="O158" s="64">
        <f t="shared" si="17"/>
        <v>1000</v>
      </c>
      <c r="P158" s="63"/>
      <c r="Q158" s="63"/>
      <c r="R158" s="64">
        <f t="shared" si="18"/>
        <v>1000</v>
      </c>
      <c r="S158" s="63"/>
      <c r="T158" s="63"/>
      <c r="U158" s="64">
        <f t="shared" si="19"/>
        <v>1000</v>
      </c>
      <c r="V158" s="63"/>
      <c r="W158" s="63"/>
      <c r="X158" s="64">
        <f t="shared" si="23"/>
        <v>1000</v>
      </c>
      <c r="Y158" s="63"/>
      <c r="Z158" s="63"/>
      <c r="AA158" s="64">
        <f t="shared" si="24"/>
        <v>1000</v>
      </c>
      <c r="AB158" s="63"/>
      <c r="AC158" s="63"/>
      <c r="AD158" s="69">
        <f t="shared" si="25"/>
        <v>1000</v>
      </c>
      <c r="AE158" s="63">
        <f>'0201'!AJ166</f>
        <v>632</v>
      </c>
      <c r="AF158" s="68"/>
      <c r="AG158" s="68">
        <f>'0201'!AJ15</f>
        <v>180</v>
      </c>
      <c r="AH158" s="68"/>
      <c r="AI158" s="68"/>
      <c r="AJ158" s="68"/>
      <c r="AK158" s="68"/>
      <c r="AL158" s="68"/>
      <c r="AM158" s="68">
        <f>'0201'!AJ99</f>
        <v>452</v>
      </c>
      <c r="AN158" s="68"/>
      <c r="AO158" s="68"/>
      <c r="AP158" s="68"/>
      <c r="AQ158" s="68"/>
      <c r="AR158" s="136">
        <f t="shared" si="20"/>
        <v>368</v>
      </c>
    </row>
    <row r="159" spans="1:44" ht="15" hidden="1" customHeight="1" x14ac:dyDescent="0.25">
      <c r="A159" s="27">
        <v>1</v>
      </c>
      <c r="B159" s="28" t="s">
        <v>48</v>
      </c>
      <c r="C159" s="28" t="s">
        <v>11</v>
      </c>
      <c r="D159" s="32">
        <v>54317</v>
      </c>
      <c r="E159" s="33" t="s">
        <v>112</v>
      </c>
      <c r="F159" s="58"/>
      <c r="G159" s="113"/>
      <c r="H159" s="113"/>
      <c r="I159" s="63">
        <f t="shared" si="26"/>
        <v>0</v>
      </c>
      <c r="J159" s="126"/>
      <c r="K159" s="126"/>
      <c r="L159" s="64">
        <f t="shared" si="16"/>
        <v>0</v>
      </c>
      <c r="M159" s="119"/>
      <c r="N159" s="119"/>
      <c r="O159" s="64">
        <f t="shared" si="17"/>
        <v>0</v>
      </c>
      <c r="P159" s="63"/>
      <c r="Q159" s="63"/>
      <c r="R159" s="64">
        <f t="shared" si="18"/>
        <v>0</v>
      </c>
      <c r="S159" s="63"/>
      <c r="T159" s="63"/>
      <c r="U159" s="64">
        <f t="shared" si="19"/>
        <v>0</v>
      </c>
      <c r="V159" s="63"/>
      <c r="W159" s="63"/>
      <c r="X159" s="64">
        <f t="shared" si="23"/>
        <v>0</v>
      </c>
      <c r="Y159" s="63"/>
      <c r="Z159" s="63"/>
      <c r="AA159" s="64">
        <f t="shared" si="24"/>
        <v>0</v>
      </c>
      <c r="AB159" s="63"/>
      <c r="AC159" s="63"/>
      <c r="AD159" s="69">
        <f t="shared" si="25"/>
        <v>0</v>
      </c>
      <c r="AE159" s="63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136">
        <f t="shared" si="20"/>
        <v>0</v>
      </c>
    </row>
    <row r="160" spans="1:44" ht="15" hidden="1" customHeight="1" x14ac:dyDescent="0.25">
      <c r="A160" s="27">
        <v>1</v>
      </c>
      <c r="B160" s="28" t="s">
        <v>48</v>
      </c>
      <c r="C160" s="28" t="s">
        <v>11</v>
      </c>
      <c r="D160" s="32">
        <v>54399</v>
      </c>
      <c r="E160" s="33" t="s">
        <v>80</v>
      </c>
      <c r="F160" s="58"/>
      <c r="G160" s="113"/>
      <c r="H160" s="113"/>
      <c r="I160" s="63">
        <f t="shared" si="26"/>
        <v>0</v>
      </c>
      <c r="J160" s="126"/>
      <c r="K160" s="126"/>
      <c r="L160" s="64">
        <f t="shared" si="16"/>
        <v>0</v>
      </c>
      <c r="M160" s="119"/>
      <c r="N160" s="119"/>
      <c r="O160" s="64">
        <f t="shared" si="17"/>
        <v>0</v>
      </c>
      <c r="P160" s="63"/>
      <c r="Q160" s="63"/>
      <c r="R160" s="64">
        <f t="shared" si="18"/>
        <v>0</v>
      </c>
      <c r="S160" s="63"/>
      <c r="T160" s="63"/>
      <c r="U160" s="64">
        <f t="shared" si="19"/>
        <v>0</v>
      </c>
      <c r="V160" s="63"/>
      <c r="W160" s="63"/>
      <c r="X160" s="64">
        <f t="shared" si="23"/>
        <v>0</v>
      </c>
      <c r="Y160" s="63"/>
      <c r="Z160" s="63"/>
      <c r="AA160" s="64">
        <f t="shared" si="24"/>
        <v>0</v>
      </c>
      <c r="AB160" s="63"/>
      <c r="AC160" s="63"/>
      <c r="AD160" s="69">
        <f t="shared" si="25"/>
        <v>0</v>
      </c>
      <c r="AE160" s="63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136">
        <f t="shared" si="20"/>
        <v>0</v>
      </c>
    </row>
    <row r="161" spans="1:44" ht="15" customHeight="1" x14ac:dyDescent="0.25">
      <c r="A161" s="27">
        <v>1</v>
      </c>
      <c r="B161" s="28" t="s">
        <v>48</v>
      </c>
      <c r="C161" s="28" t="s">
        <v>11</v>
      </c>
      <c r="D161" s="32">
        <v>54318</v>
      </c>
      <c r="E161" s="33" t="s">
        <v>184</v>
      </c>
      <c r="F161" s="58">
        <v>10000</v>
      </c>
      <c r="G161" s="113"/>
      <c r="H161" s="113"/>
      <c r="I161" s="63">
        <f t="shared" si="26"/>
        <v>10000</v>
      </c>
      <c r="J161" s="126"/>
      <c r="K161" s="126"/>
      <c r="L161" s="64">
        <f t="shared" si="16"/>
        <v>10000</v>
      </c>
      <c r="M161" s="119"/>
      <c r="N161" s="119"/>
      <c r="O161" s="64">
        <f t="shared" si="17"/>
        <v>10000</v>
      </c>
      <c r="P161" s="63"/>
      <c r="Q161" s="63"/>
      <c r="R161" s="64">
        <f t="shared" si="18"/>
        <v>10000</v>
      </c>
      <c r="S161" s="63"/>
      <c r="T161" s="63"/>
      <c r="U161" s="64">
        <f t="shared" si="19"/>
        <v>10000</v>
      </c>
      <c r="V161" s="63"/>
      <c r="W161" s="63"/>
      <c r="X161" s="64">
        <f t="shared" si="23"/>
        <v>10000</v>
      </c>
      <c r="Y161" s="63"/>
      <c r="Z161" s="63"/>
      <c r="AA161" s="64">
        <f t="shared" si="24"/>
        <v>10000</v>
      </c>
      <c r="AB161" s="63"/>
      <c r="AC161" s="63"/>
      <c r="AD161" s="69">
        <f t="shared" si="25"/>
        <v>10000</v>
      </c>
      <c r="AE161" s="63">
        <f>'0201'!AK166</f>
        <v>0</v>
      </c>
      <c r="AF161" s="68"/>
      <c r="AG161" s="68"/>
      <c r="AH161" s="68"/>
      <c r="AI161" s="68"/>
      <c r="AJ161" s="68"/>
      <c r="AK161" s="68"/>
      <c r="AL161" s="68"/>
      <c r="AM161" s="68"/>
      <c r="AN161" s="68">
        <f>'0201'!AK83</f>
        <v>0</v>
      </c>
      <c r="AO161" s="68">
        <f>'0201'!AK97</f>
        <v>0</v>
      </c>
      <c r="AP161" s="68"/>
      <c r="AQ161" s="68"/>
      <c r="AR161" s="136">
        <f t="shared" si="20"/>
        <v>10000</v>
      </c>
    </row>
    <row r="162" spans="1:44" ht="15" customHeight="1" x14ac:dyDescent="0.25">
      <c r="A162" s="27">
        <v>1</v>
      </c>
      <c r="B162" s="28" t="s">
        <v>48</v>
      </c>
      <c r="C162" s="28" t="s">
        <v>11</v>
      </c>
      <c r="D162" s="32">
        <v>54403</v>
      </c>
      <c r="E162" s="33" t="s">
        <v>128</v>
      </c>
      <c r="F162" s="58">
        <v>5000</v>
      </c>
      <c r="G162" s="113"/>
      <c r="H162" s="113"/>
      <c r="I162" s="63">
        <f t="shared" si="26"/>
        <v>5000</v>
      </c>
      <c r="J162" s="126"/>
      <c r="K162" s="126"/>
      <c r="L162" s="64">
        <f t="shared" si="16"/>
        <v>5000</v>
      </c>
      <c r="M162" s="119"/>
      <c r="N162" s="119"/>
      <c r="O162" s="64">
        <f t="shared" si="17"/>
        <v>5000</v>
      </c>
      <c r="P162" s="63"/>
      <c r="Q162" s="63"/>
      <c r="R162" s="64">
        <f t="shared" si="18"/>
        <v>5000</v>
      </c>
      <c r="S162" s="63"/>
      <c r="T162" s="63"/>
      <c r="U162" s="64">
        <f t="shared" si="19"/>
        <v>5000</v>
      </c>
      <c r="V162" s="63"/>
      <c r="W162" s="63"/>
      <c r="X162" s="64">
        <f t="shared" si="23"/>
        <v>5000</v>
      </c>
      <c r="Y162" s="63"/>
      <c r="Z162" s="63"/>
      <c r="AA162" s="64">
        <f t="shared" si="24"/>
        <v>5000</v>
      </c>
      <c r="AB162" s="63"/>
      <c r="AC162" s="63"/>
      <c r="AD162" s="69">
        <f t="shared" si="25"/>
        <v>5000</v>
      </c>
      <c r="AE162" s="63">
        <f>'0201'!AL166</f>
        <v>0</v>
      </c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136">
        <f t="shared" si="20"/>
        <v>5000</v>
      </c>
    </row>
    <row r="163" spans="1:44" ht="15" customHeight="1" x14ac:dyDescent="0.25">
      <c r="A163" s="27">
        <v>1</v>
      </c>
      <c r="B163" s="28" t="s">
        <v>48</v>
      </c>
      <c r="C163" s="28" t="s">
        <v>11</v>
      </c>
      <c r="D163" s="32">
        <v>54505</v>
      </c>
      <c r="E163" s="33" t="s">
        <v>81</v>
      </c>
      <c r="F163" s="58">
        <v>1500</v>
      </c>
      <c r="G163" s="113"/>
      <c r="H163" s="113"/>
      <c r="I163" s="63">
        <f t="shared" si="26"/>
        <v>1500</v>
      </c>
      <c r="J163" s="126"/>
      <c r="K163" s="126"/>
      <c r="L163" s="64">
        <f t="shared" si="16"/>
        <v>1500</v>
      </c>
      <c r="M163" s="119"/>
      <c r="N163" s="119"/>
      <c r="O163" s="64">
        <f t="shared" si="17"/>
        <v>1500</v>
      </c>
      <c r="P163" s="63"/>
      <c r="Q163" s="63"/>
      <c r="R163" s="64">
        <f t="shared" si="18"/>
        <v>1500</v>
      </c>
      <c r="S163" s="63"/>
      <c r="T163" s="63"/>
      <c r="U163" s="64">
        <f t="shared" si="19"/>
        <v>1500</v>
      </c>
      <c r="V163" s="63"/>
      <c r="W163" s="63"/>
      <c r="X163" s="64">
        <f t="shared" si="23"/>
        <v>1500</v>
      </c>
      <c r="Y163" s="63"/>
      <c r="Z163" s="63"/>
      <c r="AA163" s="64">
        <f t="shared" si="24"/>
        <v>1500</v>
      </c>
      <c r="AB163" s="63"/>
      <c r="AC163" s="63"/>
      <c r="AD163" s="69">
        <f t="shared" si="25"/>
        <v>1500</v>
      </c>
      <c r="AE163" s="63">
        <f>'0201'!AM166</f>
        <v>0</v>
      </c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136">
        <f t="shared" si="20"/>
        <v>1500</v>
      </c>
    </row>
    <row r="164" spans="1:44" ht="15" hidden="1" customHeight="1" x14ac:dyDescent="0.25">
      <c r="A164" s="27">
        <v>1</v>
      </c>
      <c r="B164" s="28" t="s">
        <v>48</v>
      </c>
      <c r="C164" s="28" t="s">
        <v>11</v>
      </c>
      <c r="D164" s="32">
        <v>61101</v>
      </c>
      <c r="E164" s="33" t="s">
        <v>45</v>
      </c>
      <c r="F164" s="58"/>
      <c r="G164" s="113"/>
      <c r="H164" s="113"/>
      <c r="I164" s="63">
        <f t="shared" si="26"/>
        <v>0</v>
      </c>
      <c r="J164" s="126"/>
      <c r="K164" s="126"/>
      <c r="L164" s="64">
        <f t="shared" si="16"/>
        <v>0</v>
      </c>
      <c r="M164" s="119"/>
      <c r="N164" s="119"/>
      <c r="O164" s="64">
        <f t="shared" si="17"/>
        <v>0</v>
      </c>
      <c r="P164" s="63"/>
      <c r="Q164" s="63"/>
      <c r="R164" s="64">
        <f t="shared" si="18"/>
        <v>0</v>
      </c>
      <c r="S164" s="63"/>
      <c r="T164" s="63"/>
      <c r="U164" s="64">
        <f t="shared" si="19"/>
        <v>0</v>
      </c>
      <c r="V164" s="63"/>
      <c r="W164" s="63"/>
      <c r="X164" s="64">
        <f t="shared" si="23"/>
        <v>0</v>
      </c>
      <c r="Y164" s="63"/>
      <c r="Z164" s="63"/>
      <c r="AA164" s="64">
        <f t="shared" si="24"/>
        <v>0</v>
      </c>
      <c r="AB164" s="63"/>
      <c r="AC164" s="63"/>
      <c r="AD164" s="69">
        <f t="shared" si="25"/>
        <v>0</v>
      </c>
      <c r="AE164" s="63">
        <f>'0201'!AN166</f>
        <v>0</v>
      </c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136">
        <f t="shared" si="20"/>
        <v>0</v>
      </c>
    </row>
    <row r="165" spans="1:44" ht="15" hidden="1" customHeight="1" x14ac:dyDescent="0.25">
      <c r="A165" s="27">
        <v>1</v>
      </c>
      <c r="B165" s="28" t="s">
        <v>48</v>
      </c>
      <c r="C165" s="28" t="s">
        <v>11</v>
      </c>
      <c r="D165" s="32">
        <v>61104</v>
      </c>
      <c r="E165" s="33" t="s">
        <v>46</v>
      </c>
      <c r="F165" s="58"/>
      <c r="G165" s="113"/>
      <c r="H165" s="113"/>
      <c r="I165" s="63">
        <f t="shared" si="26"/>
        <v>0</v>
      </c>
      <c r="J165" s="126"/>
      <c r="K165" s="126"/>
      <c r="L165" s="64">
        <f t="shared" si="16"/>
        <v>0</v>
      </c>
      <c r="M165" s="119"/>
      <c r="N165" s="119"/>
      <c r="O165" s="64">
        <f t="shared" si="17"/>
        <v>0</v>
      </c>
      <c r="P165" s="63"/>
      <c r="Q165" s="63"/>
      <c r="R165" s="64">
        <f t="shared" si="18"/>
        <v>0</v>
      </c>
      <c r="S165" s="63"/>
      <c r="T165" s="63"/>
      <c r="U165" s="64">
        <f t="shared" si="19"/>
        <v>0</v>
      </c>
      <c r="V165" s="63"/>
      <c r="W165" s="63"/>
      <c r="X165" s="64">
        <f t="shared" si="23"/>
        <v>0</v>
      </c>
      <c r="Y165" s="63"/>
      <c r="Z165" s="63"/>
      <c r="AA165" s="64">
        <f t="shared" si="24"/>
        <v>0</v>
      </c>
      <c r="AB165" s="63"/>
      <c r="AC165" s="63"/>
      <c r="AD165" s="69">
        <f t="shared" si="25"/>
        <v>0</v>
      </c>
      <c r="AE165" s="63">
        <f>'0201'!AO166</f>
        <v>0</v>
      </c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136">
        <f t="shared" si="20"/>
        <v>0</v>
      </c>
    </row>
    <row r="166" spans="1:44" ht="15" hidden="1" customHeight="1" x14ac:dyDescent="0.25">
      <c r="A166" s="27">
        <v>1</v>
      </c>
      <c r="B166" s="28" t="s">
        <v>48</v>
      </c>
      <c r="C166" s="28" t="s">
        <v>11</v>
      </c>
      <c r="D166" s="32">
        <v>61110</v>
      </c>
      <c r="E166" s="33" t="s">
        <v>135</v>
      </c>
      <c r="F166" s="58"/>
      <c r="G166" s="113"/>
      <c r="H166" s="113"/>
      <c r="I166" s="63">
        <f t="shared" si="26"/>
        <v>0</v>
      </c>
      <c r="J166" s="126"/>
      <c r="K166" s="126"/>
      <c r="L166" s="64">
        <f t="shared" si="16"/>
        <v>0</v>
      </c>
      <c r="M166" s="119"/>
      <c r="N166" s="119"/>
      <c r="O166" s="64">
        <f t="shared" si="17"/>
        <v>0</v>
      </c>
      <c r="P166" s="63"/>
      <c r="Q166" s="63"/>
      <c r="R166" s="64">
        <f t="shared" si="18"/>
        <v>0</v>
      </c>
      <c r="S166" s="63"/>
      <c r="T166" s="63"/>
      <c r="U166" s="64">
        <f t="shared" si="19"/>
        <v>0</v>
      </c>
      <c r="V166" s="63"/>
      <c r="W166" s="63"/>
      <c r="X166" s="64">
        <f t="shared" si="23"/>
        <v>0</v>
      </c>
      <c r="Y166" s="63"/>
      <c r="Z166" s="63"/>
      <c r="AA166" s="64">
        <f t="shared" si="24"/>
        <v>0</v>
      </c>
      <c r="AB166" s="63"/>
      <c r="AC166" s="63"/>
      <c r="AD166" s="69">
        <f t="shared" si="25"/>
        <v>0</v>
      </c>
      <c r="AE166" s="63">
        <f>'0201'!AP166</f>
        <v>0</v>
      </c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136">
        <f t="shared" si="20"/>
        <v>0</v>
      </c>
    </row>
    <row r="167" spans="1:44" ht="15" hidden="1" customHeight="1" x14ac:dyDescent="0.25">
      <c r="A167" s="27">
        <v>1</v>
      </c>
      <c r="B167" s="28" t="s">
        <v>48</v>
      </c>
      <c r="C167" s="28" t="s">
        <v>11</v>
      </c>
      <c r="D167" s="32">
        <v>61199</v>
      </c>
      <c r="E167" s="33" t="s">
        <v>78</v>
      </c>
      <c r="F167" s="58"/>
      <c r="G167" s="113"/>
      <c r="H167" s="113"/>
      <c r="I167" s="63">
        <f t="shared" si="26"/>
        <v>0</v>
      </c>
      <c r="J167" s="126"/>
      <c r="K167" s="126"/>
      <c r="L167" s="64">
        <f t="shared" si="16"/>
        <v>0</v>
      </c>
      <c r="M167" s="119"/>
      <c r="N167" s="119"/>
      <c r="O167" s="64">
        <f t="shared" si="17"/>
        <v>0</v>
      </c>
      <c r="P167" s="63"/>
      <c r="Q167" s="63"/>
      <c r="R167" s="64">
        <f t="shared" si="18"/>
        <v>0</v>
      </c>
      <c r="S167" s="63"/>
      <c r="T167" s="63"/>
      <c r="U167" s="64">
        <f t="shared" si="19"/>
        <v>0</v>
      </c>
      <c r="V167" s="63"/>
      <c r="W167" s="63"/>
      <c r="X167" s="64">
        <f t="shared" si="23"/>
        <v>0</v>
      </c>
      <c r="Y167" s="63"/>
      <c r="Z167" s="63"/>
      <c r="AA167" s="64">
        <f t="shared" si="24"/>
        <v>0</v>
      </c>
      <c r="AB167" s="63"/>
      <c r="AC167" s="63"/>
      <c r="AD167" s="69">
        <f t="shared" si="25"/>
        <v>0</v>
      </c>
      <c r="AE167" s="63">
        <f>'0201'!AQ166</f>
        <v>0</v>
      </c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136">
        <f t="shared" si="20"/>
        <v>0</v>
      </c>
    </row>
    <row r="168" spans="1:44" ht="15" customHeight="1" x14ac:dyDescent="0.25">
      <c r="A168" s="27">
        <v>1</v>
      </c>
      <c r="B168" s="28" t="s">
        <v>48</v>
      </c>
      <c r="C168" s="28" t="s">
        <v>11</v>
      </c>
      <c r="D168" s="32">
        <v>61403</v>
      </c>
      <c r="E168" s="33" t="s">
        <v>82</v>
      </c>
      <c r="F168" s="58">
        <v>48000</v>
      </c>
      <c r="G168" s="113"/>
      <c r="H168" s="148"/>
      <c r="I168" s="63">
        <f t="shared" si="26"/>
        <v>48000</v>
      </c>
      <c r="J168" s="126"/>
      <c r="K168" s="126"/>
      <c r="L168" s="64">
        <f t="shared" si="16"/>
        <v>48000</v>
      </c>
      <c r="M168" s="119"/>
      <c r="N168" s="119"/>
      <c r="O168" s="64">
        <f t="shared" si="17"/>
        <v>48000</v>
      </c>
      <c r="P168" s="63"/>
      <c r="Q168" s="63"/>
      <c r="R168" s="64">
        <f t="shared" si="18"/>
        <v>48000</v>
      </c>
      <c r="S168" s="63"/>
      <c r="T168" s="63"/>
      <c r="U168" s="64">
        <f t="shared" si="19"/>
        <v>48000</v>
      </c>
      <c r="V168" s="63"/>
      <c r="W168" s="63"/>
      <c r="X168" s="64">
        <f t="shared" si="23"/>
        <v>48000</v>
      </c>
      <c r="Y168" s="63"/>
      <c r="Z168" s="63"/>
      <c r="AA168" s="64">
        <f t="shared" si="24"/>
        <v>48000</v>
      </c>
      <c r="AB168" s="63"/>
      <c r="AC168" s="63"/>
      <c r="AD168" s="69">
        <f t="shared" si="25"/>
        <v>48000</v>
      </c>
      <c r="AE168" s="63">
        <f>'0201'!AR166</f>
        <v>7170</v>
      </c>
      <c r="AF168" s="68"/>
      <c r="AG168" s="68"/>
      <c r="AH168" s="68">
        <f>'0201'!AR23</f>
        <v>375</v>
      </c>
      <c r="AI168" s="68">
        <f>'0201'!AR39</f>
        <v>1370</v>
      </c>
      <c r="AJ168" s="68">
        <f>'0201'!AR41+'0201'!AR42</f>
        <v>325</v>
      </c>
      <c r="AK168" s="68"/>
      <c r="AL168" s="68"/>
      <c r="AM168" s="68">
        <f>'0201'!AR104+'0201'!AR105+'0201'!AR106+'0201'!AR107+'0201'!AR108</f>
        <v>1000</v>
      </c>
      <c r="AN168" s="68"/>
      <c r="AO168" s="68">
        <f>'0201'!AR94</f>
        <v>0</v>
      </c>
      <c r="AP168" s="68">
        <f>'0201'!AR106</f>
        <v>200</v>
      </c>
      <c r="AQ168" s="68">
        <f>'0201'!AR80+'0201'!AR81+'0201'!AR82+'0201'!AR83+'0201'!AR84+'0201'!AR85+'0201'!AR86+'0201'!AR87+'0201'!AR88+'0201'!AR89+'0201'!AR90</f>
        <v>0</v>
      </c>
      <c r="AR168" s="136">
        <f t="shared" si="20"/>
        <v>40830</v>
      </c>
    </row>
    <row r="169" spans="1:44" ht="15" customHeight="1" x14ac:dyDescent="0.25">
      <c r="A169" s="27"/>
      <c r="B169" s="28"/>
      <c r="C169" s="28"/>
      <c r="D169" s="31"/>
      <c r="E169" s="30"/>
      <c r="F169" s="58"/>
      <c r="G169" s="113"/>
      <c r="H169" s="113"/>
      <c r="I169" s="63">
        <f t="shared" si="26"/>
        <v>0</v>
      </c>
      <c r="J169" s="126"/>
      <c r="K169" s="126"/>
      <c r="L169" s="64">
        <f t="shared" si="16"/>
        <v>0</v>
      </c>
      <c r="M169" s="119"/>
      <c r="N169" s="119"/>
      <c r="O169" s="64"/>
      <c r="P169" s="63"/>
      <c r="Q169" s="63"/>
      <c r="R169" s="64"/>
      <c r="S169" s="63"/>
      <c r="T169" s="63"/>
      <c r="U169" s="64"/>
      <c r="V169" s="63"/>
      <c r="W169" s="63"/>
      <c r="X169" s="64"/>
      <c r="Y169" s="63"/>
      <c r="Z169" s="63"/>
      <c r="AA169" s="64"/>
      <c r="AB169" s="63"/>
      <c r="AC169" s="63"/>
      <c r="AD169" s="69">
        <f t="shared" si="25"/>
        <v>0</v>
      </c>
      <c r="AE169" s="63"/>
      <c r="AF169" s="187">
        <f>SUM(AF121:AF168)</f>
        <v>53223.55</v>
      </c>
      <c r="AG169" s="68">
        <f>SUM(AG121:AG168)</f>
        <v>9843.8500000000022</v>
      </c>
      <c r="AH169" s="68">
        <f>SUM(AH121:AH168)</f>
        <v>95167.59</v>
      </c>
      <c r="AI169" s="68">
        <f>SUM(AI121:AI168)</f>
        <v>53457.410000000011</v>
      </c>
      <c r="AJ169" s="187">
        <f>SUM(AJ121:AJ168)</f>
        <v>70763.27</v>
      </c>
      <c r="AK169" s="187">
        <f t="shared" ref="AK169:AQ169" si="27">SUM(AK121:AK168)</f>
        <v>69865.829999999987</v>
      </c>
      <c r="AL169" s="68">
        <f t="shared" si="27"/>
        <v>74312.3</v>
      </c>
      <c r="AM169" s="187">
        <f t="shared" si="27"/>
        <v>85568.34</v>
      </c>
      <c r="AN169" s="187">
        <f t="shared" si="27"/>
        <v>74451.069999999992</v>
      </c>
      <c r="AO169" s="187">
        <f t="shared" si="27"/>
        <v>59560.59</v>
      </c>
      <c r="AP169" s="187">
        <f>SUM(AP121:AP168)</f>
        <v>200</v>
      </c>
      <c r="AQ169" s="187">
        <f t="shared" si="27"/>
        <v>0</v>
      </c>
      <c r="AR169" s="136"/>
    </row>
    <row r="170" spans="1:44" ht="15" customHeight="1" x14ac:dyDescent="0.25">
      <c r="A170" s="27">
        <v>1</v>
      </c>
      <c r="B170" s="28" t="s">
        <v>48</v>
      </c>
      <c r="C170" s="28" t="s">
        <v>48</v>
      </c>
      <c r="D170" s="31">
        <v>51101</v>
      </c>
      <c r="E170" s="30" t="s">
        <v>12</v>
      </c>
      <c r="F170" s="58">
        <v>385416.72</v>
      </c>
      <c r="G170" s="148">
        <v>5500</v>
      </c>
      <c r="H170" s="113"/>
      <c r="I170" s="63">
        <f t="shared" si="26"/>
        <v>390916.72</v>
      </c>
      <c r="J170" s="126"/>
      <c r="K170" s="126"/>
      <c r="L170" s="64">
        <f t="shared" si="16"/>
        <v>390916.72</v>
      </c>
      <c r="M170" s="119"/>
      <c r="N170" s="119"/>
      <c r="O170" s="64">
        <f t="shared" si="17"/>
        <v>390916.72</v>
      </c>
      <c r="P170" s="63"/>
      <c r="Q170" s="63"/>
      <c r="R170" s="64">
        <f t="shared" ref="R170:R223" si="28">O170+P170-Q170</f>
        <v>390916.72</v>
      </c>
      <c r="S170" s="63"/>
      <c r="T170" s="63"/>
      <c r="U170" s="64">
        <f t="shared" ref="U170:U223" si="29">R170+S170-T170</f>
        <v>390916.72</v>
      </c>
      <c r="V170" s="63"/>
      <c r="W170" s="63"/>
      <c r="X170" s="64">
        <f t="shared" ref="X170:X203" si="30">U170+V170-W170</f>
        <v>390916.72</v>
      </c>
      <c r="Y170" s="63"/>
      <c r="Z170" s="63"/>
      <c r="AA170" s="64">
        <f t="shared" ref="AA170:AA203" si="31">X170+Y170-Z170</f>
        <v>390916.72</v>
      </c>
      <c r="AB170" s="63"/>
      <c r="AC170" s="63"/>
      <c r="AD170" s="69">
        <f t="shared" si="25"/>
        <v>390916.72</v>
      </c>
      <c r="AE170" s="63">
        <f>'0202'!C230</f>
        <v>314536.45</v>
      </c>
      <c r="AF170" s="68">
        <f>'0202'!C8+'0202'!C9+'0202'!C11</f>
        <v>33571.550000000003</v>
      </c>
      <c r="AG170" s="68">
        <f>'0202'!C26</f>
        <v>1500</v>
      </c>
      <c r="AH170" s="68">
        <f>'0202'!C35+'0202'!C40+'0202'!C44</f>
        <v>62201.72</v>
      </c>
      <c r="AI170" s="181">
        <f>'0202'!C58</f>
        <v>31861.68</v>
      </c>
      <c r="AJ170" s="212">
        <f>'0202'!C76</f>
        <v>31564.02</v>
      </c>
      <c r="AK170" s="216">
        <f>'0202'!C93</f>
        <v>31976.57</v>
      </c>
      <c r="AL170" s="182">
        <f>'0202'!C120</f>
        <v>30102.41</v>
      </c>
      <c r="AM170" s="182">
        <f>'0202'!C128</f>
        <v>30614.34</v>
      </c>
      <c r="AN170" s="182">
        <f>'0202'!C150</f>
        <v>30550.18</v>
      </c>
      <c r="AO170" s="182">
        <f>'0202'!C187</f>
        <v>30593.98</v>
      </c>
      <c r="AP170" s="182">
        <f>'0202'!C146</f>
        <v>0</v>
      </c>
      <c r="AQ170" s="182">
        <f>'0202'!C110</f>
        <v>0</v>
      </c>
      <c r="AR170" s="136">
        <f t="shared" si="20"/>
        <v>76380.26999999996</v>
      </c>
    </row>
    <row r="171" spans="1:44" ht="15" customHeight="1" x14ac:dyDescent="0.25">
      <c r="A171" s="27">
        <v>1</v>
      </c>
      <c r="B171" s="28" t="s">
        <v>48</v>
      </c>
      <c r="C171" s="28" t="s">
        <v>48</v>
      </c>
      <c r="D171" s="31">
        <v>51201</v>
      </c>
      <c r="E171" s="30" t="s">
        <v>13</v>
      </c>
      <c r="F171" s="58">
        <v>67980</v>
      </c>
      <c r="G171" s="113">
        <f>3650+3600+3650</f>
        <v>10900</v>
      </c>
      <c r="H171" s="113"/>
      <c r="I171" s="63">
        <f t="shared" si="26"/>
        <v>78880</v>
      </c>
      <c r="J171" s="126"/>
      <c r="K171" s="126"/>
      <c r="L171" s="64">
        <f t="shared" si="16"/>
        <v>78880</v>
      </c>
      <c r="M171" s="119"/>
      <c r="N171" s="119"/>
      <c r="O171" s="64">
        <f t="shared" si="17"/>
        <v>78880</v>
      </c>
      <c r="P171" s="63"/>
      <c r="Q171" s="63"/>
      <c r="R171" s="64">
        <f t="shared" si="28"/>
        <v>78880</v>
      </c>
      <c r="S171" s="63"/>
      <c r="T171" s="63"/>
      <c r="U171" s="64">
        <f t="shared" si="29"/>
        <v>78880</v>
      </c>
      <c r="V171" s="63"/>
      <c r="W171" s="63"/>
      <c r="X171" s="64">
        <f t="shared" si="30"/>
        <v>78880</v>
      </c>
      <c r="Y171" s="63"/>
      <c r="Z171" s="63"/>
      <c r="AA171" s="64">
        <f t="shared" si="31"/>
        <v>78880</v>
      </c>
      <c r="AB171" s="63"/>
      <c r="AC171" s="63"/>
      <c r="AD171" s="69">
        <f t="shared" si="25"/>
        <v>78880</v>
      </c>
      <c r="AE171" s="63">
        <f>'0202'!D230</f>
        <v>54998.68</v>
      </c>
      <c r="AF171" s="68">
        <f>'0202'!D5+'0202'!D7</f>
        <v>3760.5</v>
      </c>
      <c r="AG171" s="68">
        <f>'0202'!D22</f>
        <v>0</v>
      </c>
      <c r="AH171" s="68">
        <f>'0202'!D36+'0202'!D41</f>
        <v>7468.8</v>
      </c>
      <c r="AI171" s="181">
        <f>'0202'!D60+'0202'!D65</f>
        <v>5084.9799999999996</v>
      </c>
      <c r="AJ171" s="212">
        <f>'0202'!D74</f>
        <v>5325</v>
      </c>
      <c r="AK171" s="216">
        <f>'0202'!D94</f>
        <v>5315.88</v>
      </c>
      <c r="AL171" s="182">
        <f>'0202'!D122</f>
        <v>6204.18</v>
      </c>
      <c r="AM171" s="182">
        <f>'0202'!D129</f>
        <v>6420</v>
      </c>
      <c r="AN171" s="182">
        <f>'0202'!D151+'0202'!D154</f>
        <v>7588.01</v>
      </c>
      <c r="AO171" s="182">
        <f>'0202'!D185</f>
        <v>7831.33</v>
      </c>
      <c r="AP171" s="182">
        <f>'0202'!D147</f>
        <v>0</v>
      </c>
      <c r="AQ171" s="182">
        <f>'0202'!D105+'0202'!D112</f>
        <v>0</v>
      </c>
      <c r="AR171" s="136">
        <f t="shared" si="20"/>
        <v>23881.32</v>
      </c>
    </row>
    <row r="172" spans="1:44" ht="15" hidden="1" customHeight="1" x14ac:dyDescent="0.25">
      <c r="A172" s="27">
        <v>1</v>
      </c>
      <c r="B172" s="28" t="s">
        <v>48</v>
      </c>
      <c r="C172" s="28" t="s">
        <v>48</v>
      </c>
      <c r="D172" s="31">
        <v>51203</v>
      </c>
      <c r="E172" s="30" t="s">
        <v>152</v>
      </c>
      <c r="F172" s="58"/>
      <c r="G172" s="113"/>
      <c r="H172" s="113"/>
      <c r="I172" s="63">
        <f t="shared" si="26"/>
        <v>0</v>
      </c>
      <c r="J172" s="126"/>
      <c r="K172" s="126"/>
      <c r="L172" s="64">
        <f t="shared" si="16"/>
        <v>0</v>
      </c>
      <c r="M172" s="119"/>
      <c r="N172" s="119"/>
      <c r="O172" s="64">
        <f t="shared" si="17"/>
        <v>0</v>
      </c>
      <c r="P172" s="63"/>
      <c r="Q172" s="63"/>
      <c r="R172" s="64">
        <f t="shared" si="28"/>
        <v>0</v>
      </c>
      <c r="S172" s="63"/>
      <c r="T172" s="63"/>
      <c r="U172" s="64">
        <f t="shared" si="29"/>
        <v>0</v>
      </c>
      <c r="V172" s="63"/>
      <c r="W172" s="63"/>
      <c r="X172" s="64">
        <f t="shared" si="30"/>
        <v>0</v>
      </c>
      <c r="Y172" s="63"/>
      <c r="Z172" s="63"/>
      <c r="AA172" s="64">
        <f t="shared" si="31"/>
        <v>0</v>
      </c>
      <c r="AB172" s="63"/>
      <c r="AC172" s="63"/>
      <c r="AD172" s="69">
        <f t="shared" si="25"/>
        <v>0</v>
      </c>
      <c r="AE172" s="63">
        <f>'0202'!E230</f>
        <v>0</v>
      </c>
      <c r="AF172" s="68"/>
      <c r="AG172" s="68"/>
      <c r="AH172" s="68"/>
      <c r="AI172" s="63"/>
      <c r="AJ172" s="63"/>
      <c r="AK172" s="68"/>
      <c r="AL172" s="68"/>
      <c r="AM172" s="68"/>
      <c r="AN172" s="68"/>
      <c r="AO172" s="68"/>
      <c r="AP172" s="68"/>
      <c r="AQ172" s="68">
        <f>'0202'!E106</f>
        <v>0</v>
      </c>
      <c r="AR172" s="136">
        <f t="shared" si="20"/>
        <v>0</v>
      </c>
    </row>
    <row r="173" spans="1:44" ht="15" customHeight="1" x14ac:dyDescent="0.25">
      <c r="A173" s="27">
        <v>1</v>
      </c>
      <c r="B173" s="28" t="s">
        <v>48</v>
      </c>
      <c r="C173" s="28" t="s">
        <v>48</v>
      </c>
      <c r="D173" s="31">
        <v>51301</v>
      </c>
      <c r="E173" s="30" t="s">
        <v>49</v>
      </c>
      <c r="F173" s="58">
        <v>34437.5</v>
      </c>
      <c r="G173" s="113"/>
      <c r="H173" s="113"/>
      <c r="I173" s="63">
        <f t="shared" si="26"/>
        <v>34437.5</v>
      </c>
      <c r="J173" s="126"/>
      <c r="K173" s="126"/>
      <c r="L173" s="64">
        <f t="shared" si="16"/>
        <v>34437.5</v>
      </c>
      <c r="M173" s="119"/>
      <c r="N173" s="119"/>
      <c r="O173" s="64">
        <f t="shared" si="17"/>
        <v>34437.5</v>
      </c>
      <c r="P173" s="63"/>
      <c r="Q173" s="63"/>
      <c r="R173" s="64">
        <f t="shared" si="28"/>
        <v>34437.5</v>
      </c>
      <c r="S173" s="63"/>
      <c r="T173" s="63"/>
      <c r="U173" s="64">
        <f t="shared" si="29"/>
        <v>34437.5</v>
      </c>
      <c r="V173" s="63"/>
      <c r="W173" s="63"/>
      <c r="X173" s="64">
        <f t="shared" si="30"/>
        <v>34437.5</v>
      </c>
      <c r="Y173" s="63"/>
      <c r="Z173" s="63"/>
      <c r="AA173" s="64">
        <f t="shared" si="31"/>
        <v>34437.5</v>
      </c>
      <c r="AB173" s="63"/>
      <c r="AC173" s="63"/>
      <c r="AD173" s="69">
        <f t="shared" si="25"/>
        <v>34437.5</v>
      </c>
      <c r="AE173" s="63">
        <f>'0202'!F230</f>
        <v>31087.5</v>
      </c>
      <c r="AF173" s="68"/>
      <c r="AG173" s="68">
        <f>'0202'!F27</f>
        <v>2615</v>
      </c>
      <c r="AH173" s="68">
        <f>'0202'!F39</f>
        <v>1660.61</v>
      </c>
      <c r="AI173" s="181">
        <f>'0202'!F57</f>
        <v>2795.64</v>
      </c>
      <c r="AJ173" s="181">
        <f>'0202'!F69+'0202'!F73</f>
        <v>5580</v>
      </c>
      <c r="AK173" s="216">
        <f>'0202'!F90</f>
        <v>2517.5</v>
      </c>
      <c r="AL173" s="182">
        <f>'0202'!F114</f>
        <v>2591.25</v>
      </c>
      <c r="AM173" s="182">
        <f>'0202'!F126</f>
        <v>1248.75</v>
      </c>
      <c r="AN173" s="182">
        <f>'0202'!F111</f>
        <v>0</v>
      </c>
      <c r="AO173" s="182">
        <f>'0202'!F182+'0202'!F184</f>
        <v>10121.25</v>
      </c>
      <c r="AP173" s="182">
        <f>'0202'!F141</f>
        <v>0</v>
      </c>
      <c r="AQ173" s="182">
        <f>'0202'!F111</f>
        <v>0</v>
      </c>
      <c r="AR173" s="136">
        <f t="shared" si="20"/>
        <v>3350</v>
      </c>
    </row>
    <row r="174" spans="1:44" ht="15" customHeight="1" x14ac:dyDescent="0.25">
      <c r="A174" s="27">
        <v>1</v>
      </c>
      <c r="B174" s="28" t="s">
        <v>48</v>
      </c>
      <c r="C174" s="28" t="s">
        <v>48</v>
      </c>
      <c r="D174" s="32">
        <v>51401</v>
      </c>
      <c r="E174" s="33" t="s">
        <v>14</v>
      </c>
      <c r="F174" s="58">
        <v>35969.089999999997</v>
      </c>
      <c r="G174" s="148">
        <f>55+412.5</f>
        <v>467.5</v>
      </c>
      <c r="H174" s="113"/>
      <c r="I174" s="63">
        <f t="shared" si="26"/>
        <v>36436.589999999997</v>
      </c>
      <c r="J174" s="126"/>
      <c r="K174" s="126"/>
      <c r="L174" s="64">
        <f t="shared" ref="L174:L223" si="32">I174+J174-K174</f>
        <v>36436.589999999997</v>
      </c>
      <c r="M174" s="118"/>
      <c r="N174" s="118"/>
      <c r="O174" s="64">
        <f t="shared" ref="O174:O223" si="33">L174+M174-N174</f>
        <v>36436.589999999997</v>
      </c>
      <c r="P174" s="64"/>
      <c r="Q174" s="64"/>
      <c r="R174" s="64">
        <f t="shared" si="28"/>
        <v>36436.589999999997</v>
      </c>
      <c r="S174" s="64"/>
      <c r="T174" s="64"/>
      <c r="U174" s="64">
        <f t="shared" si="29"/>
        <v>36436.589999999997</v>
      </c>
      <c r="V174" s="64"/>
      <c r="W174" s="64"/>
      <c r="X174" s="64">
        <f t="shared" si="30"/>
        <v>36436.589999999997</v>
      </c>
      <c r="Y174" s="64"/>
      <c r="Z174" s="64"/>
      <c r="AA174" s="64">
        <f t="shared" si="31"/>
        <v>36436.589999999997</v>
      </c>
      <c r="AB174" s="64"/>
      <c r="AC174" s="64"/>
      <c r="AD174" s="69">
        <f t="shared" si="25"/>
        <v>36436.589999999997</v>
      </c>
      <c r="AE174" s="63">
        <f>'0202'!G230</f>
        <v>20845.36</v>
      </c>
      <c r="AF174" s="68"/>
      <c r="AG174" s="68">
        <f>'0202'!G21</f>
        <v>3483.43</v>
      </c>
      <c r="AH174" s="68">
        <f>'0202'!G50</f>
        <v>2825.53</v>
      </c>
      <c r="AI174" s="68">
        <f>'0202'!G46</f>
        <v>0</v>
      </c>
      <c r="AJ174" s="68">
        <f>'0202'!G85</f>
        <v>2921.47</v>
      </c>
      <c r="AK174" s="68">
        <f>'0202'!G98</f>
        <v>3201.19</v>
      </c>
      <c r="AL174" s="68">
        <f>'0202'!G91</f>
        <v>0</v>
      </c>
      <c r="AM174" s="68">
        <f>'0202'!G134</f>
        <v>2884.34</v>
      </c>
      <c r="AN174" s="68">
        <f>'0202'!G153+'0202'!G158</f>
        <v>5529.4</v>
      </c>
      <c r="AO174" s="68">
        <f>'0202'!G136</f>
        <v>0</v>
      </c>
      <c r="AP174" s="68">
        <f>'0202'!G138</f>
        <v>0</v>
      </c>
      <c r="AQ174" s="68"/>
      <c r="AR174" s="136">
        <f t="shared" si="20"/>
        <v>15591.229999999996</v>
      </c>
    </row>
    <row r="175" spans="1:44" ht="15" customHeight="1" x14ac:dyDescent="0.25">
      <c r="A175" s="27">
        <v>1</v>
      </c>
      <c r="B175" s="28" t="s">
        <v>48</v>
      </c>
      <c r="C175" s="28" t="s">
        <v>48</v>
      </c>
      <c r="D175" s="32">
        <v>51402</v>
      </c>
      <c r="E175" s="33" t="s">
        <v>15</v>
      </c>
      <c r="F175" s="58">
        <v>5778.3</v>
      </c>
      <c r="G175" s="113">
        <f>36.5+36+36.5+273.75+270+273.75</f>
        <v>926.5</v>
      </c>
      <c r="H175" s="113"/>
      <c r="I175" s="63">
        <f t="shared" si="26"/>
        <v>6704.8</v>
      </c>
      <c r="J175" s="126"/>
      <c r="K175" s="126"/>
      <c r="L175" s="64">
        <f t="shared" si="32"/>
        <v>6704.8</v>
      </c>
      <c r="M175" s="118"/>
      <c r="N175" s="118"/>
      <c r="O175" s="64">
        <f t="shared" si="33"/>
        <v>6704.8</v>
      </c>
      <c r="P175" s="64"/>
      <c r="Q175" s="64"/>
      <c r="R175" s="64">
        <f t="shared" si="28"/>
        <v>6704.8</v>
      </c>
      <c r="S175" s="64"/>
      <c r="T175" s="64"/>
      <c r="U175" s="64">
        <f t="shared" si="29"/>
        <v>6704.8</v>
      </c>
      <c r="V175" s="64"/>
      <c r="W175" s="64"/>
      <c r="X175" s="64">
        <f t="shared" si="30"/>
        <v>6704.8</v>
      </c>
      <c r="Y175" s="64"/>
      <c r="Z175" s="64"/>
      <c r="AA175" s="64">
        <f t="shared" si="31"/>
        <v>6704.8</v>
      </c>
      <c r="AB175" s="64"/>
      <c r="AC175" s="64"/>
      <c r="AD175" s="69">
        <f t="shared" si="25"/>
        <v>6704.8</v>
      </c>
      <c r="AE175" s="63">
        <f>'0202'!H230</f>
        <v>3562.0199999999995</v>
      </c>
      <c r="AF175" s="68"/>
      <c r="AG175" s="68">
        <f>'0202'!H21</f>
        <v>319.64</v>
      </c>
      <c r="AH175" s="68">
        <f>'0202'!H50</f>
        <v>308.01</v>
      </c>
      <c r="AI175" s="68"/>
      <c r="AJ175" s="68">
        <f>'0202'!H85</f>
        <v>472.6</v>
      </c>
      <c r="AK175" s="68">
        <f>'0202'!H98</f>
        <v>890.16</v>
      </c>
      <c r="AL175" s="68">
        <f>'0202'!H91</f>
        <v>0</v>
      </c>
      <c r="AM175" s="68">
        <f>'0202'!H134</f>
        <v>522.78</v>
      </c>
      <c r="AN175" s="68">
        <f>'0202'!H153+'0202'!H158</f>
        <v>1048.83</v>
      </c>
      <c r="AO175" s="68">
        <f>'0202'!H136</f>
        <v>0</v>
      </c>
      <c r="AP175" s="68">
        <f>'0202'!H138</f>
        <v>0</v>
      </c>
      <c r="AQ175" s="68"/>
      <c r="AR175" s="136">
        <f t="shared" si="20"/>
        <v>3142.7800000000007</v>
      </c>
    </row>
    <row r="176" spans="1:44" ht="15" customHeight="1" x14ac:dyDescent="0.25">
      <c r="A176" s="27">
        <v>1</v>
      </c>
      <c r="B176" s="28" t="s">
        <v>48</v>
      </c>
      <c r="C176" s="28" t="s">
        <v>48</v>
      </c>
      <c r="D176" s="32">
        <v>51501</v>
      </c>
      <c r="E176" s="33" t="s">
        <v>14</v>
      </c>
      <c r="F176" s="58">
        <v>31584.17</v>
      </c>
      <c r="G176" s="148">
        <v>426.25</v>
      </c>
      <c r="H176" s="113"/>
      <c r="I176" s="63">
        <f t="shared" si="26"/>
        <v>32010.42</v>
      </c>
      <c r="J176" s="126"/>
      <c r="K176" s="126"/>
      <c r="L176" s="64">
        <f t="shared" si="32"/>
        <v>32010.42</v>
      </c>
      <c r="M176" s="118"/>
      <c r="N176" s="118"/>
      <c r="O176" s="64">
        <f t="shared" si="33"/>
        <v>32010.42</v>
      </c>
      <c r="P176" s="64"/>
      <c r="Q176" s="64"/>
      <c r="R176" s="64">
        <f t="shared" si="28"/>
        <v>32010.42</v>
      </c>
      <c r="S176" s="64"/>
      <c r="T176" s="64"/>
      <c r="U176" s="64">
        <f t="shared" si="29"/>
        <v>32010.42</v>
      </c>
      <c r="V176" s="64"/>
      <c r="W176" s="64"/>
      <c r="X176" s="64">
        <f t="shared" si="30"/>
        <v>32010.42</v>
      </c>
      <c r="Y176" s="64"/>
      <c r="Z176" s="64"/>
      <c r="AA176" s="64">
        <f t="shared" si="31"/>
        <v>32010.42</v>
      </c>
      <c r="AB176" s="64"/>
      <c r="AC176" s="64"/>
      <c r="AD176" s="69">
        <f t="shared" si="25"/>
        <v>32010.42</v>
      </c>
      <c r="AE176" s="63">
        <f>'0202'!I230</f>
        <v>18845.169999999998</v>
      </c>
      <c r="AF176" s="68"/>
      <c r="AG176" s="68">
        <f>'0202'!I19+'0202'!I20</f>
        <v>2981.45</v>
      </c>
      <c r="AH176" s="68">
        <f>'0202'!I48+'0202'!I49</f>
        <v>2425.54</v>
      </c>
      <c r="AI176" s="68">
        <f>'0202'!I53</f>
        <v>1223.24</v>
      </c>
      <c r="AJ176" s="68">
        <f>'0202'!I78+'0202'!I79</f>
        <v>2484.16</v>
      </c>
      <c r="AK176" s="68">
        <f>'0202'!I96+'0202'!I97</f>
        <v>2686.76</v>
      </c>
      <c r="AL176" s="68">
        <f>'0202'!I89+'0202'!I90</f>
        <v>0</v>
      </c>
      <c r="AM176" s="68">
        <f>'0202'!I132+'0202'!I133</f>
        <v>2414.7799999999997</v>
      </c>
      <c r="AN176" s="68">
        <f>'0202'!I137+'0202'!I138+'0202'!I159+'0202'!I160</f>
        <v>4629.2400000000007</v>
      </c>
      <c r="AO176" s="68">
        <f>'0202'!I134+'0202'!I135</f>
        <v>0</v>
      </c>
      <c r="AP176" s="68">
        <f>'0202'!I139+'0202'!I140</f>
        <v>0</v>
      </c>
      <c r="AQ176" s="68"/>
      <c r="AR176" s="136">
        <f t="shared" si="20"/>
        <v>13165.25</v>
      </c>
    </row>
    <row r="177" spans="1:44" ht="15" customHeight="1" x14ac:dyDescent="0.25">
      <c r="A177" s="27">
        <v>1</v>
      </c>
      <c r="B177" s="28" t="s">
        <v>48</v>
      </c>
      <c r="C177" s="28" t="s">
        <v>48</v>
      </c>
      <c r="D177" s="31">
        <v>51502</v>
      </c>
      <c r="E177" s="33" t="s">
        <v>15</v>
      </c>
      <c r="F177" s="58">
        <v>5268.45</v>
      </c>
      <c r="G177" s="113">
        <f>282.88+279+282.88</f>
        <v>844.76</v>
      </c>
      <c r="H177" s="113"/>
      <c r="I177" s="63">
        <f t="shared" si="26"/>
        <v>6113.21</v>
      </c>
      <c r="J177" s="126"/>
      <c r="K177" s="126"/>
      <c r="L177" s="64">
        <f t="shared" si="32"/>
        <v>6113.21</v>
      </c>
      <c r="M177" s="118"/>
      <c r="N177" s="118"/>
      <c r="O177" s="64">
        <f t="shared" si="33"/>
        <v>6113.21</v>
      </c>
      <c r="P177" s="64"/>
      <c r="Q177" s="64"/>
      <c r="R177" s="64">
        <f t="shared" si="28"/>
        <v>6113.21</v>
      </c>
      <c r="S177" s="64"/>
      <c r="T177" s="64"/>
      <c r="U177" s="64">
        <f t="shared" si="29"/>
        <v>6113.21</v>
      </c>
      <c r="V177" s="64"/>
      <c r="W177" s="64"/>
      <c r="X177" s="64">
        <f t="shared" si="30"/>
        <v>6113.21</v>
      </c>
      <c r="Y177" s="64"/>
      <c r="Z177" s="64"/>
      <c r="AA177" s="64">
        <f t="shared" si="31"/>
        <v>6113.21</v>
      </c>
      <c r="AB177" s="64"/>
      <c r="AC177" s="64"/>
      <c r="AD177" s="69">
        <f t="shared" si="25"/>
        <v>6113.21</v>
      </c>
      <c r="AE177" s="63">
        <f>'0202'!J230</f>
        <v>3489.95</v>
      </c>
      <c r="AF177" s="68"/>
      <c r="AG177" s="68">
        <f>'0202'!J19+'0202'!J20</f>
        <v>291.44</v>
      </c>
      <c r="AH177" s="68">
        <f>'0202'!J48+'0202'!J49</f>
        <v>280.83</v>
      </c>
      <c r="AI177" s="68">
        <f>'0202'!J53</f>
        <v>178.07</v>
      </c>
      <c r="AJ177" s="68">
        <f>'0202'!J78+'0202'!J79</f>
        <v>430.9</v>
      </c>
      <c r="AK177" s="68">
        <f>'0202'!J96+'0202'!J97</f>
        <v>868.19</v>
      </c>
      <c r="AL177" s="68">
        <f>'0202'!J89+'0202'!J90</f>
        <v>0</v>
      </c>
      <c r="AM177" s="68">
        <f>'0202'!J132+'0202'!J133</f>
        <v>478.14</v>
      </c>
      <c r="AN177" s="68">
        <f>'0202'!J137+'0202'!J138+'0202'!J159+'0202'!J160</f>
        <v>962.38000000000011</v>
      </c>
      <c r="AO177" s="68">
        <f>'0202'!J134+'0202'!J135</f>
        <v>0</v>
      </c>
      <c r="AP177" s="68">
        <f>'0202'!J139+'0202'!J140</f>
        <v>0</v>
      </c>
      <c r="AQ177" s="68"/>
      <c r="AR177" s="136">
        <f t="shared" si="20"/>
        <v>2623.26</v>
      </c>
    </row>
    <row r="178" spans="1:44" ht="15" customHeight="1" x14ac:dyDescent="0.25">
      <c r="A178" s="27">
        <v>1</v>
      </c>
      <c r="B178" s="28" t="s">
        <v>48</v>
      </c>
      <c r="C178" s="28" t="s">
        <v>48</v>
      </c>
      <c r="D178" s="31">
        <v>51701</v>
      </c>
      <c r="E178" s="39" t="s">
        <v>95</v>
      </c>
      <c r="F178" s="58">
        <v>50000</v>
      </c>
      <c r="G178" s="113"/>
      <c r="H178" s="113"/>
      <c r="I178" s="63">
        <f t="shared" si="26"/>
        <v>50000</v>
      </c>
      <c r="J178" s="126"/>
      <c r="K178" s="126"/>
      <c r="L178" s="64">
        <f t="shared" si="32"/>
        <v>50000</v>
      </c>
      <c r="M178" s="118"/>
      <c r="N178" s="118"/>
      <c r="O178" s="64">
        <f t="shared" si="33"/>
        <v>50000</v>
      </c>
      <c r="P178" s="118"/>
      <c r="Q178" s="64"/>
      <c r="R178" s="64">
        <f t="shared" si="28"/>
        <v>50000</v>
      </c>
      <c r="S178" s="118"/>
      <c r="T178" s="64"/>
      <c r="U178" s="64">
        <f t="shared" si="29"/>
        <v>50000</v>
      </c>
      <c r="V178" s="118"/>
      <c r="W178" s="64"/>
      <c r="X178" s="64">
        <f t="shared" si="30"/>
        <v>50000</v>
      </c>
      <c r="Y178" s="118"/>
      <c r="Z178" s="64"/>
      <c r="AA178" s="64">
        <f t="shared" si="31"/>
        <v>50000</v>
      </c>
      <c r="AB178" s="118"/>
      <c r="AC178" s="64"/>
      <c r="AD178" s="69">
        <f t="shared" si="25"/>
        <v>50000</v>
      </c>
      <c r="AE178" s="63">
        <f>'0202'!K230</f>
        <v>5679.75</v>
      </c>
      <c r="AF178" s="68">
        <f>'0202'!K5</f>
        <v>0</v>
      </c>
      <c r="AG178" s="68">
        <f>'0202'!K17</f>
        <v>0</v>
      </c>
      <c r="AH178" s="68"/>
      <c r="AI178" s="68"/>
      <c r="AJ178" s="68"/>
      <c r="AK178" s="68"/>
      <c r="AL178" s="68">
        <f>'0202'!K115+'0202'!K116</f>
        <v>5679.75</v>
      </c>
      <c r="AM178" s="68">
        <f>'0202'!L125</f>
        <v>436.8</v>
      </c>
      <c r="AN178" s="68">
        <f>'0202'!K69+'0202'!K78</f>
        <v>0</v>
      </c>
      <c r="AO178" s="68"/>
      <c r="AP178" s="68"/>
      <c r="AQ178" s="68">
        <f>'0202'!K104+'0202'!K107</f>
        <v>0</v>
      </c>
      <c r="AR178" s="136">
        <f t="shared" si="20"/>
        <v>44320.25</v>
      </c>
    </row>
    <row r="179" spans="1:44" ht="15" hidden="1" customHeight="1" x14ac:dyDescent="0.25">
      <c r="A179" s="27">
        <v>1</v>
      </c>
      <c r="B179" s="28" t="s">
        <v>48</v>
      </c>
      <c r="C179" s="28" t="s">
        <v>48</v>
      </c>
      <c r="D179" s="31">
        <v>51702</v>
      </c>
      <c r="E179" s="39" t="s">
        <v>107</v>
      </c>
      <c r="F179" s="58"/>
      <c r="G179" s="113"/>
      <c r="H179" s="113"/>
      <c r="I179" s="63">
        <f t="shared" si="26"/>
        <v>0</v>
      </c>
      <c r="J179" s="126"/>
      <c r="K179" s="126"/>
      <c r="L179" s="64">
        <f t="shared" si="32"/>
        <v>0</v>
      </c>
      <c r="M179" s="118"/>
      <c r="N179" s="118"/>
      <c r="O179" s="64">
        <f t="shared" si="33"/>
        <v>0</v>
      </c>
      <c r="P179" s="64"/>
      <c r="Q179" s="64"/>
      <c r="R179" s="64">
        <f t="shared" si="28"/>
        <v>0</v>
      </c>
      <c r="S179" s="64"/>
      <c r="T179" s="64"/>
      <c r="U179" s="64">
        <f t="shared" si="29"/>
        <v>0</v>
      </c>
      <c r="V179" s="64"/>
      <c r="W179" s="64"/>
      <c r="X179" s="64">
        <f t="shared" si="30"/>
        <v>0</v>
      </c>
      <c r="Y179" s="64"/>
      <c r="Z179" s="64"/>
      <c r="AA179" s="64">
        <f t="shared" si="31"/>
        <v>0</v>
      </c>
      <c r="AB179" s="64"/>
      <c r="AC179" s="64"/>
      <c r="AD179" s="69">
        <f t="shared" si="25"/>
        <v>0</v>
      </c>
      <c r="AE179" s="63">
        <f>'0202'!L230</f>
        <v>436.8</v>
      </c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136">
        <f t="shared" si="20"/>
        <v>-436.8</v>
      </c>
    </row>
    <row r="180" spans="1:44" ht="15" customHeight="1" x14ac:dyDescent="0.25">
      <c r="A180" s="27">
        <v>1</v>
      </c>
      <c r="B180" s="28" t="s">
        <v>48</v>
      </c>
      <c r="C180" s="28" t="s">
        <v>48</v>
      </c>
      <c r="D180" s="31">
        <v>51901</v>
      </c>
      <c r="E180" s="39" t="s">
        <v>17</v>
      </c>
      <c r="F180" s="58">
        <v>10680</v>
      </c>
      <c r="G180" s="113"/>
      <c r="H180" s="113"/>
      <c r="I180" s="63">
        <f t="shared" si="26"/>
        <v>10680</v>
      </c>
      <c r="J180" s="126"/>
      <c r="K180" s="126"/>
      <c r="L180" s="64">
        <f t="shared" si="32"/>
        <v>10680</v>
      </c>
      <c r="M180" s="118"/>
      <c r="N180" s="118"/>
      <c r="O180" s="64">
        <f t="shared" si="33"/>
        <v>10680</v>
      </c>
      <c r="P180" s="64"/>
      <c r="Q180" s="64"/>
      <c r="R180" s="64">
        <f t="shared" si="28"/>
        <v>10680</v>
      </c>
      <c r="S180" s="64"/>
      <c r="T180" s="64"/>
      <c r="U180" s="64">
        <f t="shared" si="29"/>
        <v>10680</v>
      </c>
      <c r="V180" s="64"/>
      <c r="W180" s="64"/>
      <c r="X180" s="64">
        <f t="shared" si="30"/>
        <v>10680</v>
      </c>
      <c r="Y180" s="64"/>
      <c r="Z180" s="64"/>
      <c r="AA180" s="64">
        <f t="shared" si="31"/>
        <v>10680</v>
      </c>
      <c r="AB180" s="63"/>
      <c r="AC180" s="64"/>
      <c r="AD180" s="69">
        <f t="shared" si="25"/>
        <v>10680</v>
      </c>
      <c r="AE180" s="63">
        <f>'0202'!M230</f>
        <v>9786</v>
      </c>
      <c r="AF180" s="68">
        <f>'0202'!M6</f>
        <v>890</v>
      </c>
      <c r="AG180" s="68">
        <f>'0202'!M25</f>
        <v>890</v>
      </c>
      <c r="AH180" s="68">
        <f>'0202'!M42</f>
        <v>890</v>
      </c>
      <c r="AI180" s="211">
        <f>'0202'!M59</f>
        <v>890</v>
      </c>
      <c r="AJ180" s="20">
        <f>'0202'!M75</f>
        <v>1776</v>
      </c>
      <c r="AK180" s="215">
        <f>'0202'!M95</f>
        <v>890</v>
      </c>
      <c r="AL180" s="184">
        <f>'0202'!M121</f>
        <v>890</v>
      </c>
      <c r="AM180" s="246">
        <f>'0202'!M130</f>
        <v>890</v>
      </c>
      <c r="AN180" s="185">
        <f>'0202'!M152</f>
        <v>890</v>
      </c>
      <c r="AO180" s="185">
        <f>'0202'!M186</f>
        <v>890</v>
      </c>
      <c r="AP180" s="185">
        <f>'0202'!M148</f>
        <v>0</v>
      </c>
      <c r="AQ180" s="185">
        <f>'0202'!M121</f>
        <v>890</v>
      </c>
      <c r="AR180" s="136">
        <f t="shared" si="20"/>
        <v>894</v>
      </c>
    </row>
    <row r="181" spans="1:44" ht="15" customHeight="1" x14ac:dyDescent="0.25">
      <c r="A181" s="27">
        <v>1</v>
      </c>
      <c r="B181" s="28" t="s">
        <v>48</v>
      </c>
      <c r="C181" s="28" t="s">
        <v>48</v>
      </c>
      <c r="D181" s="31">
        <v>51903</v>
      </c>
      <c r="E181" s="30" t="s">
        <v>18</v>
      </c>
      <c r="F181" s="58">
        <v>15640</v>
      </c>
      <c r="G181" s="113"/>
      <c r="H181" s="113"/>
      <c r="I181" s="63">
        <f t="shared" si="26"/>
        <v>15640</v>
      </c>
      <c r="J181" s="126"/>
      <c r="K181" s="126"/>
      <c r="L181" s="64">
        <f t="shared" si="32"/>
        <v>15640</v>
      </c>
      <c r="M181" s="64"/>
      <c r="N181" s="64"/>
      <c r="O181" s="64">
        <f t="shared" si="33"/>
        <v>15640</v>
      </c>
      <c r="P181" s="64"/>
      <c r="Q181" s="64"/>
      <c r="R181" s="64">
        <f t="shared" si="28"/>
        <v>15640</v>
      </c>
      <c r="S181" s="64"/>
      <c r="T181" s="64"/>
      <c r="U181" s="64">
        <f t="shared" si="29"/>
        <v>15640</v>
      </c>
      <c r="V181" s="64"/>
      <c r="W181" s="64"/>
      <c r="X181" s="64">
        <f t="shared" si="30"/>
        <v>15640</v>
      </c>
      <c r="Y181" s="64"/>
      <c r="Z181" s="64"/>
      <c r="AA181" s="64">
        <f t="shared" si="31"/>
        <v>15640</v>
      </c>
      <c r="AB181" s="64"/>
      <c r="AC181" s="64"/>
      <c r="AD181" s="69">
        <f t="shared" si="25"/>
        <v>15640</v>
      </c>
      <c r="AE181" s="63">
        <f>'0202'!N230</f>
        <v>15051.060000000001</v>
      </c>
      <c r="AF181" s="68">
        <f>'0202'!N10</f>
        <v>7395</v>
      </c>
      <c r="AG181" s="68"/>
      <c r="AH181" s="68">
        <f>'0202'!N15</f>
        <v>0</v>
      </c>
      <c r="AI181" s="68"/>
      <c r="AJ181" s="68"/>
      <c r="AK181" s="68">
        <f>'0202'!N89+'0202'!N100</f>
        <v>7656.06</v>
      </c>
      <c r="AL181" s="68">
        <f>'0202'!N47</f>
        <v>0</v>
      </c>
      <c r="AM181" s="68"/>
      <c r="AN181" s="68">
        <f>'0202'!N76</f>
        <v>0</v>
      </c>
      <c r="AO181" s="68">
        <f>'0202'!N87</f>
        <v>0</v>
      </c>
      <c r="AP181" s="68"/>
      <c r="AQ181" s="68"/>
      <c r="AR181" s="136">
        <f t="shared" si="20"/>
        <v>588.93999999999869</v>
      </c>
    </row>
    <row r="182" spans="1:44" ht="15" customHeight="1" x14ac:dyDescent="0.25">
      <c r="A182" s="27">
        <v>1</v>
      </c>
      <c r="B182" s="28" t="s">
        <v>48</v>
      </c>
      <c r="C182" s="28" t="s">
        <v>48</v>
      </c>
      <c r="D182" s="31">
        <v>54101</v>
      </c>
      <c r="E182" s="57" t="s">
        <v>19</v>
      </c>
      <c r="F182" s="58">
        <v>20000</v>
      </c>
      <c r="G182" s="113"/>
      <c r="H182" s="113"/>
      <c r="I182" s="63">
        <f t="shared" si="26"/>
        <v>20000</v>
      </c>
      <c r="J182" s="126"/>
      <c r="K182" s="126"/>
      <c r="L182" s="64">
        <f t="shared" si="32"/>
        <v>20000</v>
      </c>
      <c r="M182" s="64"/>
      <c r="N182" s="64"/>
      <c r="O182" s="64">
        <f t="shared" si="33"/>
        <v>20000</v>
      </c>
      <c r="P182" s="64"/>
      <c r="Q182" s="64"/>
      <c r="R182" s="64">
        <f t="shared" si="28"/>
        <v>20000</v>
      </c>
      <c r="S182" s="64"/>
      <c r="T182" s="64"/>
      <c r="U182" s="64">
        <f t="shared" si="29"/>
        <v>20000</v>
      </c>
      <c r="V182" s="64"/>
      <c r="W182" s="64"/>
      <c r="X182" s="64">
        <f t="shared" si="30"/>
        <v>20000</v>
      </c>
      <c r="Y182" s="64"/>
      <c r="Z182" s="64"/>
      <c r="AA182" s="64">
        <f t="shared" si="31"/>
        <v>20000</v>
      </c>
      <c r="AB182" s="64"/>
      <c r="AC182" s="64"/>
      <c r="AD182" s="69">
        <f t="shared" si="25"/>
        <v>20000</v>
      </c>
      <c r="AE182" s="63">
        <f>'0202'!O230</f>
        <v>598.99999999999989</v>
      </c>
      <c r="AF182" s="68"/>
      <c r="AG182" s="68"/>
      <c r="AH182" s="68"/>
      <c r="AI182" s="68"/>
      <c r="AJ182" s="68"/>
      <c r="AK182" s="68"/>
      <c r="AL182" s="68"/>
      <c r="AM182" s="68"/>
      <c r="AN182" s="68">
        <f>'0202'!O166+'0202'!O167+'0202'!O168</f>
        <v>118</v>
      </c>
      <c r="AO182" s="68">
        <f>'0202'!O169+'0202'!O170+'0202'!O171+'0202'!O172+'0202'!O175+'0202'!O178+'0202'!O179+'0202'!O180+'0202'!O181</f>
        <v>481.00000000000006</v>
      </c>
      <c r="AP182" s="68"/>
      <c r="AQ182" s="68"/>
      <c r="AR182" s="136">
        <f t="shared" si="20"/>
        <v>19401</v>
      </c>
    </row>
    <row r="183" spans="1:44" ht="15" customHeight="1" x14ac:dyDescent="0.25">
      <c r="A183" s="27">
        <v>1</v>
      </c>
      <c r="B183" s="28" t="s">
        <v>48</v>
      </c>
      <c r="C183" s="28" t="s">
        <v>48</v>
      </c>
      <c r="D183" s="32">
        <v>54103</v>
      </c>
      <c r="E183" s="33" t="s">
        <v>20</v>
      </c>
      <c r="F183" s="58">
        <v>25</v>
      </c>
      <c r="G183" s="113"/>
      <c r="H183" s="113"/>
      <c r="I183" s="63">
        <f t="shared" si="26"/>
        <v>25</v>
      </c>
      <c r="J183" s="126"/>
      <c r="K183" s="126"/>
      <c r="L183" s="64">
        <f t="shared" si="32"/>
        <v>25</v>
      </c>
      <c r="M183" s="118"/>
      <c r="N183" s="118"/>
      <c r="O183" s="64">
        <f t="shared" si="33"/>
        <v>25</v>
      </c>
      <c r="P183" s="64"/>
      <c r="Q183" s="64"/>
      <c r="R183" s="64">
        <f t="shared" si="28"/>
        <v>25</v>
      </c>
      <c r="S183" s="64"/>
      <c r="T183" s="64"/>
      <c r="U183" s="64">
        <f t="shared" si="29"/>
        <v>25</v>
      </c>
      <c r="V183" s="64"/>
      <c r="W183" s="64"/>
      <c r="X183" s="64">
        <f t="shared" si="30"/>
        <v>25</v>
      </c>
      <c r="Y183" s="64"/>
      <c r="Z183" s="64"/>
      <c r="AA183" s="64">
        <f t="shared" si="31"/>
        <v>25</v>
      </c>
      <c r="AB183" s="64"/>
      <c r="AC183" s="64"/>
      <c r="AD183" s="69">
        <f t="shared" si="25"/>
        <v>25</v>
      </c>
      <c r="AE183" s="63">
        <f>'0202'!P230</f>
        <v>0</v>
      </c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136">
        <f t="shared" ref="AR183:AR222" si="34">AD183-AE183</f>
        <v>25</v>
      </c>
    </row>
    <row r="184" spans="1:44" ht="15" customHeight="1" x14ac:dyDescent="0.25">
      <c r="A184" s="27">
        <v>1</v>
      </c>
      <c r="B184" s="28" t="s">
        <v>48</v>
      </c>
      <c r="C184" s="28" t="s">
        <v>48</v>
      </c>
      <c r="D184" s="32">
        <v>54104</v>
      </c>
      <c r="E184" s="33" t="s">
        <v>21</v>
      </c>
      <c r="F184" s="60">
        <v>25000</v>
      </c>
      <c r="G184" s="113"/>
      <c r="H184" s="113"/>
      <c r="I184" s="63">
        <f t="shared" si="26"/>
        <v>25000</v>
      </c>
      <c r="J184" s="126"/>
      <c r="K184" s="126"/>
      <c r="L184" s="64">
        <f t="shared" si="32"/>
        <v>25000</v>
      </c>
      <c r="M184" s="118"/>
      <c r="N184" s="118"/>
      <c r="O184" s="64">
        <f t="shared" si="33"/>
        <v>25000</v>
      </c>
      <c r="P184" s="64"/>
      <c r="Q184" s="64"/>
      <c r="R184" s="64">
        <f t="shared" si="28"/>
        <v>25000</v>
      </c>
      <c r="S184" s="64"/>
      <c r="T184" s="64"/>
      <c r="U184" s="64">
        <f t="shared" si="29"/>
        <v>25000</v>
      </c>
      <c r="V184" s="64"/>
      <c r="W184" s="64"/>
      <c r="X184" s="64">
        <f t="shared" si="30"/>
        <v>25000</v>
      </c>
      <c r="Y184" s="64"/>
      <c r="Z184" s="64"/>
      <c r="AA184" s="64">
        <f t="shared" si="31"/>
        <v>25000</v>
      </c>
      <c r="AB184" s="64"/>
      <c r="AC184" s="64"/>
      <c r="AD184" s="69">
        <f t="shared" si="25"/>
        <v>25000</v>
      </c>
      <c r="AE184" s="63">
        <f>'0202'!Q230</f>
        <v>4450.5</v>
      </c>
      <c r="AF184" s="68"/>
      <c r="AG184" s="68">
        <f>'0202'!Q15</f>
        <v>1335.15</v>
      </c>
      <c r="AH184" s="68">
        <f>'0202'!Q28</f>
        <v>3115.35</v>
      </c>
      <c r="AI184" s="68"/>
      <c r="AJ184" s="68"/>
      <c r="AK184" s="68"/>
      <c r="AL184" s="68"/>
      <c r="AM184" s="68"/>
      <c r="AN184" s="68"/>
      <c r="AO184" s="68"/>
      <c r="AP184" s="68"/>
      <c r="AQ184" s="68"/>
      <c r="AR184" s="136">
        <f t="shared" si="34"/>
        <v>20549.5</v>
      </c>
    </row>
    <row r="185" spans="1:44" ht="15" customHeight="1" x14ac:dyDescent="0.25">
      <c r="A185" s="27">
        <v>1</v>
      </c>
      <c r="B185" s="28" t="s">
        <v>48</v>
      </c>
      <c r="C185" s="28" t="s">
        <v>48</v>
      </c>
      <c r="D185" s="32">
        <v>54105</v>
      </c>
      <c r="E185" s="33" t="s">
        <v>72</v>
      </c>
      <c r="F185" s="60">
        <v>3000</v>
      </c>
      <c r="G185" s="113"/>
      <c r="H185" s="113"/>
      <c r="I185" s="63">
        <f t="shared" si="26"/>
        <v>3000</v>
      </c>
      <c r="J185" s="126"/>
      <c r="K185" s="126"/>
      <c r="L185" s="64">
        <f t="shared" si="32"/>
        <v>3000</v>
      </c>
      <c r="M185" s="118"/>
      <c r="N185" s="118"/>
      <c r="O185" s="64">
        <f t="shared" si="33"/>
        <v>3000</v>
      </c>
      <c r="P185" s="64"/>
      <c r="Q185" s="64"/>
      <c r="R185" s="64">
        <f t="shared" si="28"/>
        <v>3000</v>
      </c>
      <c r="S185" s="64"/>
      <c r="T185" s="64"/>
      <c r="U185" s="64">
        <f t="shared" si="29"/>
        <v>3000</v>
      </c>
      <c r="V185" s="64"/>
      <c r="W185" s="64"/>
      <c r="X185" s="64">
        <f t="shared" si="30"/>
        <v>3000</v>
      </c>
      <c r="Y185" s="64"/>
      <c r="Z185" s="64"/>
      <c r="AA185" s="64">
        <f t="shared" si="31"/>
        <v>3000</v>
      </c>
      <c r="AB185" s="64"/>
      <c r="AC185" s="64"/>
      <c r="AD185" s="69">
        <f t="shared" si="25"/>
        <v>3000</v>
      </c>
      <c r="AE185" s="63">
        <f>'0202'!R230</f>
        <v>0</v>
      </c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136">
        <f t="shared" si="34"/>
        <v>3000</v>
      </c>
    </row>
    <row r="186" spans="1:44" ht="15" customHeight="1" x14ac:dyDescent="0.25">
      <c r="A186" s="27">
        <v>1</v>
      </c>
      <c r="B186" s="28" t="s">
        <v>48</v>
      </c>
      <c r="C186" s="28" t="s">
        <v>48</v>
      </c>
      <c r="D186" s="32">
        <v>54106</v>
      </c>
      <c r="E186" s="33" t="s">
        <v>22</v>
      </c>
      <c r="F186" s="60">
        <v>1000</v>
      </c>
      <c r="G186" s="113"/>
      <c r="H186" s="113"/>
      <c r="I186" s="63">
        <f t="shared" si="26"/>
        <v>1000</v>
      </c>
      <c r="J186" s="126"/>
      <c r="K186" s="126"/>
      <c r="L186" s="64">
        <f t="shared" si="32"/>
        <v>1000</v>
      </c>
      <c r="M186" s="118"/>
      <c r="N186" s="118"/>
      <c r="O186" s="64">
        <f t="shared" si="33"/>
        <v>1000</v>
      </c>
      <c r="P186" s="64"/>
      <c r="Q186" s="64"/>
      <c r="R186" s="64">
        <f t="shared" si="28"/>
        <v>1000</v>
      </c>
      <c r="S186" s="64"/>
      <c r="T186" s="64"/>
      <c r="U186" s="64">
        <f t="shared" si="29"/>
        <v>1000</v>
      </c>
      <c r="V186" s="64"/>
      <c r="W186" s="64"/>
      <c r="X186" s="64">
        <f t="shared" si="30"/>
        <v>1000</v>
      </c>
      <c r="Y186" s="64"/>
      <c r="Z186" s="64"/>
      <c r="AA186" s="64">
        <f t="shared" si="31"/>
        <v>1000</v>
      </c>
      <c r="AB186" s="64"/>
      <c r="AC186" s="64"/>
      <c r="AD186" s="69">
        <f t="shared" si="25"/>
        <v>1000</v>
      </c>
      <c r="AE186" s="63">
        <f>'0202'!S230</f>
        <v>0</v>
      </c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136">
        <f t="shared" si="34"/>
        <v>1000</v>
      </c>
    </row>
    <row r="187" spans="1:44" ht="15" customHeight="1" x14ac:dyDescent="0.25">
      <c r="A187" s="27">
        <v>1</v>
      </c>
      <c r="B187" s="28" t="s">
        <v>48</v>
      </c>
      <c r="C187" s="28" t="s">
        <v>48</v>
      </c>
      <c r="D187" s="32">
        <v>54107</v>
      </c>
      <c r="E187" s="33" t="s">
        <v>23</v>
      </c>
      <c r="F187" s="60">
        <v>5000</v>
      </c>
      <c r="G187" s="113"/>
      <c r="H187" s="113"/>
      <c r="I187" s="63">
        <f t="shared" si="26"/>
        <v>5000</v>
      </c>
      <c r="J187" s="126"/>
      <c r="K187" s="126"/>
      <c r="L187" s="64">
        <f t="shared" si="32"/>
        <v>5000</v>
      </c>
      <c r="M187" s="118"/>
      <c r="N187" s="118"/>
      <c r="O187" s="64">
        <f t="shared" si="33"/>
        <v>5000</v>
      </c>
      <c r="P187" s="64"/>
      <c r="Q187" s="64"/>
      <c r="R187" s="64">
        <f t="shared" si="28"/>
        <v>5000</v>
      </c>
      <c r="S187" s="64"/>
      <c r="T187" s="64"/>
      <c r="U187" s="64">
        <f t="shared" si="29"/>
        <v>5000</v>
      </c>
      <c r="V187" s="64"/>
      <c r="W187" s="64"/>
      <c r="X187" s="64">
        <f t="shared" si="30"/>
        <v>5000</v>
      </c>
      <c r="Y187" s="64"/>
      <c r="Z187" s="64"/>
      <c r="AA187" s="64">
        <f t="shared" si="31"/>
        <v>5000</v>
      </c>
      <c r="AB187" s="64"/>
      <c r="AC187" s="64"/>
      <c r="AD187" s="69">
        <f t="shared" si="25"/>
        <v>5000</v>
      </c>
      <c r="AE187" s="63">
        <f>'0202'!T230</f>
        <v>1040.5999999999999</v>
      </c>
      <c r="AF187" s="68"/>
      <c r="AG187" s="68">
        <f>'0202'!T18</f>
        <v>28.21</v>
      </c>
      <c r="AH187" s="68">
        <f>'0202'!T32</f>
        <v>19.39</v>
      </c>
      <c r="AI187" s="68"/>
      <c r="AJ187" s="68"/>
      <c r="AK187" s="68">
        <f>'0202'!T86</f>
        <v>393</v>
      </c>
      <c r="AL187" s="68"/>
      <c r="AM187" s="68"/>
      <c r="AN187" s="68">
        <f>'0202'!T122</f>
        <v>0</v>
      </c>
      <c r="AO187" s="68">
        <f>'0202'!T177</f>
        <v>600</v>
      </c>
      <c r="AP187" s="68"/>
      <c r="AQ187" s="68">
        <f>'0202'!T109</f>
        <v>0</v>
      </c>
      <c r="AR187" s="136">
        <f t="shared" si="34"/>
        <v>3959.4</v>
      </c>
    </row>
    <row r="188" spans="1:44" ht="15" customHeight="1" x14ac:dyDescent="0.25">
      <c r="A188" s="27">
        <v>1</v>
      </c>
      <c r="B188" s="28" t="s">
        <v>48</v>
      </c>
      <c r="C188" s="28" t="s">
        <v>48</v>
      </c>
      <c r="D188" s="32">
        <v>54108</v>
      </c>
      <c r="E188" s="33" t="s">
        <v>111</v>
      </c>
      <c r="F188" s="60">
        <v>300</v>
      </c>
      <c r="G188" s="113"/>
      <c r="H188" s="113"/>
      <c r="I188" s="63">
        <f t="shared" si="26"/>
        <v>300</v>
      </c>
      <c r="J188" s="126"/>
      <c r="K188" s="126"/>
      <c r="L188" s="64">
        <f t="shared" si="32"/>
        <v>300</v>
      </c>
      <c r="M188" s="118"/>
      <c r="N188" s="118"/>
      <c r="O188" s="64">
        <f t="shared" si="33"/>
        <v>300</v>
      </c>
      <c r="P188" s="64"/>
      <c r="Q188" s="64"/>
      <c r="R188" s="64">
        <f t="shared" si="28"/>
        <v>300</v>
      </c>
      <c r="S188" s="64"/>
      <c r="T188" s="64"/>
      <c r="U188" s="64">
        <f t="shared" si="29"/>
        <v>300</v>
      </c>
      <c r="V188" s="64"/>
      <c r="W188" s="64"/>
      <c r="X188" s="64">
        <f t="shared" si="30"/>
        <v>300</v>
      </c>
      <c r="Y188" s="64"/>
      <c r="Z188" s="64"/>
      <c r="AA188" s="64">
        <f t="shared" si="31"/>
        <v>300</v>
      </c>
      <c r="AB188" s="64"/>
      <c r="AC188" s="64"/>
      <c r="AD188" s="69">
        <f t="shared" si="25"/>
        <v>300</v>
      </c>
      <c r="AE188" s="63">
        <f>'0202'!U230</f>
        <v>0</v>
      </c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136">
        <f t="shared" si="34"/>
        <v>300</v>
      </c>
    </row>
    <row r="189" spans="1:44" ht="15" customHeight="1" x14ac:dyDescent="0.25">
      <c r="A189" s="27">
        <v>1</v>
      </c>
      <c r="B189" s="28" t="s">
        <v>48</v>
      </c>
      <c r="C189" s="28" t="s">
        <v>48</v>
      </c>
      <c r="D189" s="32">
        <v>54109</v>
      </c>
      <c r="E189" s="33" t="s">
        <v>137</v>
      </c>
      <c r="F189" s="60">
        <v>10000</v>
      </c>
      <c r="G189" s="113"/>
      <c r="H189" s="113"/>
      <c r="I189" s="63">
        <f t="shared" si="26"/>
        <v>10000</v>
      </c>
      <c r="J189" s="126"/>
      <c r="K189" s="126"/>
      <c r="L189" s="64">
        <f t="shared" si="32"/>
        <v>10000</v>
      </c>
      <c r="M189" s="118"/>
      <c r="N189" s="118"/>
      <c r="O189" s="64">
        <f t="shared" si="33"/>
        <v>10000</v>
      </c>
      <c r="P189" s="64"/>
      <c r="Q189" s="64"/>
      <c r="R189" s="64">
        <f t="shared" si="28"/>
        <v>10000</v>
      </c>
      <c r="S189" s="64"/>
      <c r="T189" s="64"/>
      <c r="U189" s="64">
        <f t="shared" si="29"/>
        <v>10000</v>
      </c>
      <c r="V189" s="64"/>
      <c r="W189" s="64"/>
      <c r="X189" s="64">
        <f t="shared" si="30"/>
        <v>10000</v>
      </c>
      <c r="Y189" s="64"/>
      <c r="Z189" s="64"/>
      <c r="AA189" s="64">
        <f t="shared" si="31"/>
        <v>10000</v>
      </c>
      <c r="AB189" s="64"/>
      <c r="AC189" s="64"/>
      <c r="AD189" s="69">
        <f t="shared" si="25"/>
        <v>10000</v>
      </c>
      <c r="AE189" s="63">
        <f>'0202'!V230</f>
        <v>0</v>
      </c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136">
        <f t="shared" si="34"/>
        <v>10000</v>
      </c>
    </row>
    <row r="190" spans="1:44" ht="15" customHeight="1" x14ac:dyDescent="0.25">
      <c r="A190" s="27">
        <v>1</v>
      </c>
      <c r="B190" s="28" t="s">
        <v>48</v>
      </c>
      <c r="C190" s="28" t="s">
        <v>48</v>
      </c>
      <c r="D190" s="32">
        <v>54110</v>
      </c>
      <c r="E190" s="33" t="s">
        <v>53</v>
      </c>
      <c r="F190" s="60">
        <v>9185.91</v>
      </c>
      <c r="G190" s="113"/>
      <c r="H190" s="113"/>
      <c r="I190" s="63">
        <f t="shared" si="26"/>
        <v>9185.91</v>
      </c>
      <c r="J190" s="126"/>
      <c r="K190" s="126"/>
      <c r="L190" s="64">
        <f t="shared" si="32"/>
        <v>9185.91</v>
      </c>
      <c r="M190" s="118"/>
      <c r="N190" s="118"/>
      <c r="O190" s="64">
        <f t="shared" si="33"/>
        <v>9185.91</v>
      </c>
      <c r="P190" s="118"/>
      <c r="Q190" s="64"/>
      <c r="R190" s="64">
        <f t="shared" si="28"/>
        <v>9185.91</v>
      </c>
      <c r="S190" s="64"/>
      <c r="T190" s="64"/>
      <c r="U190" s="64">
        <f t="shared" si="29"/>
        <v>9185.91</v>
      </c>
      <c r="V190" s="64"/>
      <c r="W190" s="64"/>
      <c r="X190" s="64">
        <f t="shared" si="30"/>
        <v>9185.91</v>
      </c>
      <c r="Y190" s="64"/>
      <c r="Z190" s="64"/>
      <c r="AA190" s="64">
        <f t="shared" si="31"/>
        <v>9185.91</v>
      </c>
      <c r="AB190" s="64"/>
      <c r="AC190" s="64"/>
      <c r="AD190" s="69">
        <f t="shared" si="25"/>
        <v>9185.91</v>
      </c>
      <c r="AE190" s="63">
        <f>'0202'!W230</f>
        <v>119.04999999999998</v>
      </c>
      <c r="AF190" s="68"/>
      <c r="AG190" s="68">
        <f>'0202'!W18</f>
        <v>10.55</v>
      </c>
      <c r="AH190" s="68">
        <f>'0202'!W32</f>
        <v>98.8</v>
      </c>
      <c r="AI190" s="68"/>
      <c r="AJ190" s="68">
        <f>'0202'!W68</f>
        <v>4.8499999999999996</v>
      </c>
      <c r="AK190" s="68"/>
      <c r="AL190" s="68">
        <f>'0202'!W79</f>
        <v>0</v>
      </c>
      <c r="AM190" s="68">
        <f>'0202'!W127</f>
        <v>4.8499999999999996</v>
      </c>
      <c r="AN190" s="68">
        <f>'0202'!W115</f>
        <v>0</v>
      </c>
      <c r="AO190" s="68">
        <f>'0202'!W133</f>
        <v>0</v>
      </c>
      <c r="AP190" s="68"/>
      <c r="AQ190" s="68">
        <f>'0202'!X119</f>
        <v>0</v>
      </c>
      <c r="AR190" s="136">
        <f t="shared" si="34"/>
        <v>9066.86</v>
      </c>
    </row>
    <row r="191" spans="1:44" ht="15" customHeight="1" x14ac:dyDescent="0.25">
      <c r="A191" s="27">
        <v>1</v>
      </c>
      <c r="B191" s="28" t="s">
        <v>48</v>
      </c>
      <c r="C191" s="28" t="s">
        <v>48</v>
      </c>
      <c r="D191" s="32">
        <v>54111</v>
      </c>
      <c r="E191" s="33" t="s">
        <v>1339</v>
      </c>
      <c r="F191" s="60">
        <v>24000</v>
      </c>
      <c r="G191" s="113"/>
      <c r="H191" s="113"/>
      <c r="I191" s="63">
        <f t="shared" ref="I191:I222" si="35">F191+G191-H191</f>
        <v>24000</v>
      </c>
      <c r="J191" s="126"/>
      <c r="K191" s="126"/>
      <c r="L191" s="64">
        <f t="shared" si="32"/>
        <v>24000</v>
      </c>
      <c r="M191" s="118"/>
      <c r="N191" s="118"/>
      <c r="O191" s="64">
        <f t="shared" si="33"/>
        <v>24000</v>
      </c>
      <c r="P191" s="64"/>
      <c r="Q191" s="64"/>
      <c r="R191" s="64">
        <f t="shared" si="28"/>
        <v>24000</v>
      </c>
      <c r="S191" s="64"/>
      <c r="T191" s="64"/>
      <c r="U191" s="64">
        <f t="shared" si="29"/>
        <v>24000</v>
      </c>
      <c r="V191" s="64"/>
      <c r="W191" s="64"/>
      <c r="X191" s="64">
        <f t="shared" si="30"/>
        <v>24000</v>
      </c>
      <c r="Y191" s="64"/>
      <c r="Z191" s="64"/>
      <c r="AA191" s="64">
        <f t="shared" si="31"/>
        <v>24000</v>
      </c>
      <c r="AB191" s="64"/>
      <c r="AC191" s="64"/>
      <c r="AD191" s="69">
        <f t="shared" si="25"/>
        <v>24000</v>
      </c>
      <c r="AE191" s="63">
        <f>'0202'!X230</f>
        <v>0</v>
      </c>
      <c r="AF191" s="68"/>
      <c r="AG191" s="68"/>
      <c r="AH191" s="68"/>
      <c r="AI191" s="68"/>
      <c r="AJ191" s="68"/>
      <c r="AK191" s="68"/>
      <c r="AL191" s="68"/>
      <c r="AM191" s="68"/>
      <c r="AN191" s="68"/>
      <c r="AO191" s="68">
        <f>'0202'!X103</f>
        <v>0</v>
      </c>
      <c r="AP191" s="68"/>
      <c r="AQ191" s="68"/>
      <c r="AR191" s="136">
        <f t="shared" si="34"/>
        <v>24000</v>
      </c>
    </row>
    <row r="192" spans="1:44" ht="15" customHeight="1" x14ac:dyDescent="0.25">
      <c r="A192" s="27">
        <v>1</v>
      </c>
      <c r="B192" s="28" t="s">
        <v>48</v>
      </c>
      <c r="C192" s="28" t="s">
        <v>48</v>
      </c>
      <c r="D192" s="32">
        <v>54112</v>
      </c>
      <c r="E192" s="33" t="s">
        <v>1340</v>
      </c>
      <c r="F192" s="60">
        <v>23400</v>
      </c>
      <c r="G192" s="113"/>
      <c r="H192" s="113"/>
      <c r="I192" s="63">
        <f t="shared" si="35"/>
        <v>23400</v>
      </c>
      <c r="J192" s="126"/>
      <c r="K192" s="126"/>
      <c r="L192" s="64">
        <f t="shared" si="32"/>
        <v>23400</v>
      </c>
      <c r="M192" s="118"/>
      <c r="N192" s="118"/>
      <c r="O192" s="64">
        <f t="shared" si="33"/>
        <v>23400</v>
      </c>
      <c r="P192" s="64"/>
      <c r="Q192" s="64"/>
      <c r="R192" s="64">
        <f t="shared" si="28"/>
        <v>23400</v>
      </c>
      <c r="S192" s="64"/>
      <c r="T192" s="64"/>
      <c r="U192" s="64">
        <f t="shared" si="29"/>
        <v>23400</v>
      </c>
      <c r="V192" s="64"/>
      <c r="W192" s="64"/>
      <c r="X192" s="64">
        <f t="shared" si="30"/>
        <v>23400</v>
      </c>
      <c r="Y192" s="64"/>
      <c r="Z192" s="64"/>
      <c r="AA192" s="64">
        <f t="shared" si="31"/>
        <v>23400</v>
      </c>
      <c r="AB192" s="64"/>
      <c r="AC192" s="64"/>
      <c r="AD192" s="69">
        <f t="shared" si="25"/>
        <v>23400</v>
      </c>
      <c r="AE192" s="63">
        <f>'0202'!Y230</f>
        <v>471.2</v>
      </c>
      <c r="AF192" s="68"/>
      <c r="AG192" s="68"/>
      <c r="AH192" s="68">
        <f>'0202'!Y32</f>
        <v>45.5</v>
      </c>
      <c r="AI192" s="68">
        <f>'0202'!Y54</f>
        <v>425.7</v>
      </c>
      <c r="AJ192" s="68"/>
      <c r="AK192" s="68"/>
      <c r="AL192" s="68"/>
      <c r="AM192" s="68"/>
      <c r="AN192" s="68">
        <f>'0202'!Y115</f>
        <v>0</v>
      </c>
      <c r="AO192" s="68">
        <f>'0202'!Y133</f>
        <v>0</v>
      </c>
      <c r="AP192" s="68">
        <f>'0202'!Y144</f>
        <v>0</v>
      </c>
      <c r="AQ192" s="68"/>
      <c r="AR192" s="136">
        <f t="shared" si="34"/>
        <v>22928.799999999999</v>
      </c>
    </row>
    <row r="193" spans="1:44" ht="15" customHeight="1" x14ac:dyDescent="0.25">
      <c r="A193" s="27">
        <v>1</v>
      </c>
      <c r="B193" s="28" t="s">
        <v>48</v>
      </c>
      <c r="C193" s="28" t="s">
        <v>48</v>
      </c>
      <c r="D193" s="32">
        <v>54114</v>
      </c>
      <c r="E193" s="33" t="s">
        <v>25</v>
      </c>
      <c r="F193" s="60">
        <v>1000</v>
      </c>
      <c r="G193" s="113"/>
      <c r="H193" s="113"/>
      <c r="I193" s="63">
        <f t="shared" si="35"/>
        <v>1000</v>
      </c>
      <c r="J193" s="126"/>
      <c r="K193" s="126"/>
      <c r="L193" s="64">
        <f t="shared" si="32"/>
        <v>1000</v>
      </c>
      <c r="M193" s="118"/>
      <c r="N193" s="118"/>
      <c r="O193" s="64">
        <f t="shared" si="33"/>
        <v>1000</v>
      </c>
      <c r="P193" s="64"/>
      <c r="Q193" s="64"/>
      <c r="R193" s="64">
        <f t="shared" si="28"/>
        <v>1000</v>
      </c>
      <c r="S193" s="64"/>
      <c r="T193" s="64"/>
      <c r="U193" s="64">
        <f t="shared" si="29"/>
        <v>1000</v>
      </c>
      <c r="V193" s="64"/>
      <c r="W193" s="64"/>
      <c r="X193" s="64">
        <f t="shared" si="30"/>
        <v>1000</v>
      </c>
      <c r="Y193" s="64"/>
      <c r="Z193" s="64"/>
      <c r="AA193" s="64">
        <f t="shared" si="31"/>
        <v>1000</v>
      </c>
      <c r="AB193" s="64"/>
      <c r="AC193" s="64"/>
      <c r="AD193" s="69">
        <f t="shared" si="25"/>
        <v>1000</v>
      </c>
      <c r="AE193" s="63">
        <f>'0202'!Z230</f>
        <v>956.69</v>
      </c>
      <c r="AF193" s="68"/>
      <c r="AG193" s="68"/>
      <c r="AH193" s="68"/>
      <c r="AI193" s="68"/>
      <c r="AJ193" s="68">
        <f>'0202'!Z81</f>
        <v>956.69</v>
      </c>
      <c r="AK193" s="68"/>
      <c r="AL193" s="68">
        <f>'0202'!Z79</f>
        <v>0</v>
      </c>
      <c r="AM193" s="68"/>
      <c r="AN193" s="68"/>
      <c r="AO193" s="68"/>
      <c r="AP193" s="68"/>
      <c r="AQ193" s="68"/>
      <c r="AR193" s="136">
        <f t="shared" si="34"/>
        <v>43.309999999999945</v>
      </c>
    </row>
    <row r="194" spans="1:44" ht="15" customHeight="1" x14ac:dyDescent="0.25">
      <c r="A194" s="27">
        <v>1</v>
      </c>
      <c r="B194" s="28" t="s">
        <v>48</v>
      </c>
      <c r="C194" s="28" t="s">
        <v>48</v>
      </c>
      <c r="D194" s="32">
        <v>54115</v>
      </c>
      <c r="E194" s="33" t="s">
        <v>74</v>
      </c>
      <c r="F194" s="60">
        <v>500</v>
      </c>
      <c r="G194" s="113"/>
      <c r="H194" s="113"/>
      <c r="I194" s="63">
        <f t="shared" si="35"/>
        <v>500</v>
      </c>
      <c r="J194" s="126"/>
      <c r="K194" s="126"/>
      <c r="L194" s="64">
        <f t="shared" si="32"/>
        <v>500</v>
      </c>
      <c r="M194" s="118"/>
      <c r="N194" s="118"/>
      <c r="O194" s="64">
        <f t="shared" si="33"/>
        <v>500</v>
      </c>
      <c r="P194" s="64"/>
      <c r="Q194" s="64"/>
      <c r="R194" s="64">
        <f t="shared" si="28"/>
        <v>500</v>
      </c>
      <c r="S194" s="64"/>
      <c r="T194" s="64"/>
      <c r="U194" s="64">
        <f t="shared" si="29"/>
        <v>500</v>
      </c>
      <c r="V194" s="64"/>
      <c r="W194" s="64"/>
      <c r="X194" s="64">
        <f t="shared" si="30"/>
        <v>500</v>
      </c>
      <c r="Y194" s="64"/>
      <c r="Z194" s="64"/>
      <c r="AA194" s="64">
        <f t="shared" si="31"/>
        <v>500</v>
      </c>
      <c r="AB194" s="64"/>
      <c r="AC194" s="64"/>
      <c r="AD194" s="69">
        <f t="shared" si="25"/>
        <v>500</v>
      </c>
      <c r="AE194" s="63">
        <f>'0202'!AA230</f>
        <v>88</v>
      </c>
      <c r="AF194" s="68"/>
      <c r="AG194" s="68"/>
      <c r="AH194" s="68"/>
      <c r="AI194" s="68"/>
      <c r="AJ194" s="68"/>
      <c r="AK194" s="68">
        <f>'0202'!AA92</f>
        <v>88</v>
      </c>
      <c r="AL194" s="68"/>
      <c r="AM194" s="68">
        <f>'0202'!AA62</f>
        <v>0</v>
      </c>
      <c r="AN194" s="68"/>
      <c r="AO194" s="68"/>
      <c r="AP194" s="68"/>
      <c r="AQ194" s="68"/>
      <c r="AR194" s="136">
        <f t="shared" si="34"/>
        <v>412</v>
      </c>
    </row>
    <row r="195" spans="1:44" ht="15" customHeight="1" x14ac:dyDescent="0.25">
      <c r="A195" s="27">
        <v>1</v>
      </c>
      <c r="B195" s="28" t="s">
        <v>48</v>
      </c>
      <c r="C195" s="28" t="s">
        <v>48</v>
      </c>
      <c r="D195" s="32">
        <v>54118</v>
      </c>
      <c r="E195" s="33" t="s">
        <v>27</v>
      </c>
      <c r="F195" s="60">
        <v>60000</v>
      </c>
      <c r="G195" s="113"/>
      <c r="H195" s="113"/>
      <c r="I195" s="63">
        <f t="shared" si="35"/>
        <v>60000</v>
      </c>
      <c r="J195" s="126"/>
      <c r="K195" s="126"/>
      <c r="L195" s="64">
        <f t="shared" si="32"/>
        <v>60000</v>
      </c>
      <c r="M195" s="118"/>
      <c r="N195" s="118"/>
      <c r="O195" s="64">
        <f t="shared" si="33"/>
        <v>60000</v>
      </c>
      <c r="P195" s="64"/>
      <c r="Q195" s="64"/>
      <c r="R195" s="64">
        <f t="shared" si="28"/>
        <v>60000</v>
      </c>
      <c r="S195" s="64"/>
      <c r="T195" s="64"/>
      <c r="U195" s="64">
        <f t="shared" si="29"/>
        <v>60000</v>
      </c>
      <c r="V195" s="64"/>
      <c r="W195" s="64"/>
      <c r="X195" s="64">
        <f t="shared" si="30"/>
        <v>60000</v>
      </c>
      <c r="Y195" s="64"/>
      <c r="Z195" s="64"/>
      <c r="AA195" s="64">
        <f t="shared" si="31"/>
        <v>60000</v>
      </c>
      <c r="AB195" s="64"/>
      <c r="AC195" s="64"/>
      <c r="AD195" s="69">
        <f t="shared" si="25"/>
        <v>60000</v>
      </c>
      <c r="AE195" s="63">
        <f>'0202'!AB230</f>
        <v>11452.62</v>
      </c>
      <c r="AF195" s="68"/>
      <c r="AG195" s="68">
        <f>'0202'!AB18</f>
        <v>69.7</v>
      </c>
      <c r="AH195" s="68">
        <f>'0202'!AB32</f>
        <v>5.3</v>
      </c>
      <c r="AI195" s="211">
        <f>'0202'!AB52+'0202'!AB67</f>
        <v>1532.25</v>
      </c>
      <c r="AJ195" s="215">
        <f>'0202'!AB68</f>
        <v>87.18</v>
      </c>
      <c r="AK195" s="184"/>
      <c r="AL195" s="212">
        <f>'0202'!AB110+'0202'!AB111+'0202'!AB118+'0202'!AB123</f>
        <v>6453.71</v>
      </c>
      <c r="AM195" s="185">
        <f>'0202'!AB127+'0202'!AB135</f>
        <v>735.18000000000006</v>
      </c>
      <c r="AN195" s="185">
        <f>'0202'!AB144+'0202'!AB145</f>
        <v>2259.1999999999998</v>
      </c>
      <c r="AO195" s="185">
        <f>'0202'!AB189</f>
        <v>310.10000000000002</v>
      </c>
      <c r="AP195" s="185">
        <f>'0202'!AB137+'0202'!AB150</f>
        <v>0</v>
      </c>
      <c r="AQ195" s="185">
        <f>'0202'!AB108+'0202'!AB109</f>
        <v>0</v>
      </c>
      <c r="AR195" s="136">
        <f t="shared" si="34"/>
        <v>48547.38</v>
      </c>
    </row>
    <row r="196" spans="1:44" ht="15" customHeight="1" x14ac:dyDescent="0.25">
      <c r="A196" s="27">
        <v>1</v>
      </c>
      <c r="B196" s="28" t="s">
        <v>48</v>
      </c>
      <c r="C196" s="28" t="s">
        <v>48</v>
      </c>
      <c r="D196" s="32">
        <v>54119</v>
      </c>
      <c r="E196" s="33" t="s">
        <v>28</v>
      </c>
      <c r="F196" s="60">
        <v>22800</v>
      </c>
      <c r="G196" s="113"/>
      <c r="H196" s="113"/>
      <c r="I196" s="63">
        <f t="shared" si="35"/>
        <v>22800</v>
      </c>
      <c r="J196" s="126"/>
      <c r="K196" s="126"/>
      <c r="L196" s="64">
        <f t="shared" si="32"/>
        <v>22800</v>
      </c>
      <c r="M196" s="118"/>
      <c r="N196" s="118"/>
      <c r="O196" s="64">
        <f t="shared" si="33"/>
        <v>22800</v>
      </c>
      <c r="P196" s="64"/>
      <c r="Q196" s="64"/>
      <c r="R196" s="64">
        <f t="shared" si="28"/>
        <v>22800</v>
      </c>
      <c r="S196" s="64"/>
      <c r="T196" s="64"/>
      <c r="U196" s="64">
        <f t="shared" si="29"/>
        <v>22800</v>
      </c>
      <c r="V196" s="64"/>
      <c r="W196" s="64"/>
      <c r="X196" s="64">
        <f t="shared" si="30"/>
        <v>22800</v>
      </c>
      <c r="Y196" s="64"/>
      <c r="Z196" s="64"/>
      <c r="AA196" s="64">
        <f t="shared" si="31"/>
        <v>22800</v>
      </c>
      <c r="AB196" s="64"/>
      <c r="AC196" s="64"/>
      <c r="AD196" s="69">
        <f t="shared" si="25"/>
        <v>22800</v>
      </c>
      <c r="AE196" s="63">
        <f>'0202'!AC230</f>
        <v>6267.43</v>
      </c>
      <c r="AF196" s="68"/>
      <c r="AG196" s="68">
        <f>'0202'!AC18+'0202'!AC24</f>
        <v>538.1</v>
      </c>
      <c r="AH196" s="68">
        <f>'0202'!AC33+'0202'!AC38</f>
        <v>4385</v>
      </c>
      <c r="AI196" s="68">
        <f>'0202'!AC51</f>
        <v>701.6</v>
      </c>
      <c r="AJ196" s="68">
        <f>'0202'!AC68</f>
        <v>109.36</v>
      </c>
      <c r="AK196" s="68"/>
      <c r="AL196" s="68">
        <f>'0202'!AC109</f>
        <v>424.01</v>
      </c>
      <c r="AM196" s="68">
        <f>'0202'!AC127</f>
        <v>109.36</v>
      </c>
      <c r="AN196" s="68">
        <f>'0202'!AC115</f>
        <v>0</v>
      </c>
      <c r="AO196" s="68">
        <f>'0202'!AC133</f>
        <v>0</v>
      </c>
      <c r="AP196" s="68"/>
      <c r="AQ196" s="68"/>
      <c r="AR196" s="136">
        <f t="shared" si="34"/>
        <v>16532.57</v>
      </c>
    </row>
    <row r="197" spans="1:44" ht="15" customHeight="1" x14ac:dyDescent="0.25">
      <c r="A197" s="27">
        <v>1</v>
      </c>
      <c r="B197" s="28" t="s">
        <v>48</v>
      </c>
      <c r="C197" s="28" t="s">
        <v>48</v>
      </c>
      <c r="D197" s="32">
        <v>54199</v>
      </c>
      <c r="E197" s="33" t="s">
        <v>29</v>
      </c>
      <c r="F197" s="60">
        <v>24715.78</v>
      </c>
      <c r="G197" s="113"/>
      <c r="H197" s="148"/>
      <c r="I197" s="63">
        <f t="shared" si="35"/>
        <v>24715.78</v>
      </c>
      <c r="J197" s="126"/>
      <c r="K197" s="126">
        <v>8000</v>
      </c>
      <c r="L197" s="64">
        <f t="shared" si="32"/>
        <v>16715.78</v>
      </c>
      <c r="M197" s="118"/>
      <c r="N197" s="118"/>
      <c r="O197" s="64">
        <f t="shared" si="33"/>
        <v>16715.78</v>
      </c>
      <c r="P197" s="64"/>
      <c r="Q197" s="64"/>
      <c r="R197" s="64">
        <f t="shared" si="28"/>
        <v>16715.78</v>
      </c>
      <c r="S197" s="130"/>
      <c r="T197" s="64"/>
      <c r="U197" s="64">
        <f t="shared" si="29"/>
        <v>16715.78</v>
      </c>
      <c r="V197" s="64"/>
      <c r="W197" s="64"/>
      <c r="X197" s="64">
        <f t="shared" si="30"/>
        <v>16715.78</v>
      </c>
      <c r="Y197" s="64"/>
      <c r="Z197" s="64"/>
      <c r="AA197" s="64">
        <f t="shared" si="31"/>
        <v>16715.78</v>
      </c>
      <c r="AB197" s="64"/>
      <c r="AC197" s="64"/>
      <c r="AD197" s="69">
        <f t="shared" si="25"/>
        <v>16715.78</v>
      </c>
      <c r="AE197" s="63">
        <f>'0202'!AD230</f>
        <v>711</v>
      </c>
      <c r="AF197" s="68"/>
      <c r="AG197" s="68">
        <f>'0202'!AD18</f>
        <v>36</v>
      </c>
      <c r="AH197" s="68">
        <f>'0202'!AD45</f>
        <v>675</v>
      </c>
      <c r="AI197" s="68"/>
      <c r="AJ197" s="68"/>
      <c r="AK197" s="68">
        <f>'0202'!AD32</f>
        <v>0</v>
      </c>
      <c r="AL197" s="68"/>
      <c r="AM197" s="68"/>
      <c r="AN197" s="68">
        <f>'0202'!AD115</f>
        <v>0</v>
      </c>
      <c r="AO197" s="68"/>
      <c r="AP197" s="68"/>
      <c r="AQ197" s="68"/>
      <c r="AR197" s="136">
        <f t="shared" si="34"/>
        <v>16004.779999999999</v>
      </c>
    </row>
    <row r="198" spans="1:44" ht="15" hidden="1" customHeight="1" x14ac:dyDescent="0.25">
      <c r="A198" s="27">
        <v>1</v>
      </c>
      <c r="B198" s="28" t="s">
        <v>48</v>
      </c>
      <c r="C198" s="28" t="s">
        <v>48</v>
      </c>
      <c r="D198" s="32">
        <v>54202</v>
      </c>
      <c r="E198" s="33" t="s">
        <v>31</v>
      </c>
      <c r="F198" s="60"/>
      <c r="G198" s="113"/>
      <c r="H198" s="113"/>
      <c r="I198" s="63">
        <f t="shared" si="35"/>
        <v>0</v>
      </c>
      <c r="J198" s="126"/>
      <c r="K198" s="126"/>
      <c r="L198" s="64">
        <f t="shared" si="32"/>
        <v>0</v>
      </c>
      <c r="M198" s="118"/>
      <c r="N198" s="118"/>
      <c r="O198" s="64">
        <f t="shared" si="33"/>
        <v>0</v>
      </c>
      <c r="P198" s="64"/>
      <c r="Q198" s="64"/>
      <c r="R198" s="64">
        <f t="shared" si="28"/>
        <v>0</v>
      </c>
      <c r="S198" s="64"/>
      <c r="T198" s="64"/>
      <c r="U198" s="64">
        <f t="shared" si="29"/>
        <v>0</v>
      </c>
      <c r="V198" s="64"/>
      <c r="W198" s="64"/>
      <c r="X198" s="64">
        <f t="shared" si="30"/>
        <v>0</v>
      </c>
      <c r="Y198" s="64"/>
      <c r="Z198" s="64"/>
      <c r="AA198" s="64">
        <f t="shared" si="31"/>
        <v>0</v>
      </c>
      <c r="AB198" s="64"/>
      <c r="AC198" s="64"/>
      <c r="AD198" s="69">
        <f t="shared" si="25"/>
        <v>0</v>
      </c>
      <c r="AE198" s="63">
        <f>'0202'!AE230</f>
        <v>0</v>
      </c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136">
        <f t="shared" si="34"/>
        <v>0</v>
      </c>
    </row>
    <row r="199" spans="1:44" ht="15" hidden="1" customHeight="1" x14ac:dyDescent="0.25">
      <c r="A199" s="27">
        <v>1</v>
      </c>
      <c r="B199" s="28" t="s">
        <v>48</v>
      </c>
      <c r="C199" s="28" t="s">
        <v>48</v>
      </c>
      <c r="D199" s="32">
        <v>54203</v>
      </c>
      <c r="E199" s="33" t="s">
        <v>32</v>
      </c>
      <c r="F199" s="60"/>
      <c r="G199" s="113"/>
      <c r="H199" s="113"/>
      <c r="I199" s="63">
        <f t="shared" si="35"/>
        <v>0</v>
      </c>
      <c r="J199" s="126"/>
      <c r="K199" s="126"/>
      <c r="L199" s="64">
        <f t="shared" si="32"/>
        <v>0</v>
      </c>
      <c r="M199" s="118"/>
      <c r="N199" s="118"/>
      <c r="O199" s="64">
        <f t="shared" si="33"/>
        <v>0</v>
      </c>
      <c r="P199" s="64"/>
      <c r="Q199" s="64"/>
      <c r="R199" s="64">
        <f t="shared" si="28"/>
        <v>0</v>
      </c>
      <c r="S199" s="64"/>
      <c r="T199" s="64"/>
      <c r="U199" s="64">
        <f t="shared" si="29"/>
        <v>0</v>
      </c>
      <c r="V199" s="64"/>
      <c r="W199" s="64"/>
      <c r="X199" s="64">
        <f t="shared" si="30"/>
        <v>0</v>
      </c>
      <c r="Y199" s="64"/>
      <c r="Z199" s="64"/>
      <c r="AA199" s="64">
        <f t="shared" si="31"/>
        <v>0</v>
      </c>
      <c r="AB199" s="64"/>
      <c r="AC199" s="64"/>
      <c r="AD199" s="69">
        <f t="shared" si="25"/>
        <v>0</v>
      </c>
      <c r="AE199" s="63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136">
        <f t="shared" si="34"/>
        <v>0</v>
      </c>
    </row>
    <row r="200" spans="1:44" ht="15" customHeight="1" x14ac:dyDescent="0.25">
      <c r="A200" s="27">
        <v>1</v>
      </c>
      <c r="B200" s="28" t="s">
        <v>48</v>
      </c>
      <c r="C200" s="28" t="s">
        <v>48</v>
      </c>
      <c r="D200" s="32">
        <v>54205</v>
      </c>
      <c r="E200" s="33" t="s">
        <v>56</v>
      </c>
      <c r="F200" s="60">
        <v>265000</v>
      </c>
      <c r="G200" s="113"/>
      <c r="H200" s="113"/>
      <c r="I200" s="63">
        <f t="shared" si="35"/>
        <v>265000</v>
      </c>
      <c r="J200" s="126"/>
      <c r="K200" s="126"/>
      <c r="L200" s="64">
        <f t="shared" si="32"/>
        <v>265000</v>
      </c>
      <c r="M200" s="118"/>
      <c r="N200" s="118"/>
      <c r="O200" s="64">
        <f t="shared" si="33"/>
        <v>265000</v>
      </c>
      <c r="P200" s="64"/>
      <c r="Q200" s="64"/>
      <c r="R200" s="64">
        <f t="shared" si="28"/>
        <v>265000</v>
      </c>
      <c r="S200" s="64"/>
      <c r="T200" s="64"/>
      <c r="U200" s="64">
        <f t="shared" si="29"/>
        <v>265000</v>
      </c>
      <c r="V200" s="64"/>
      <c r="W200" s="64"/>
      <c r="X200" s="64">
        <f t="shared" si="30"/>
        <v>265000</v>
      </c>
      <c r="Y200" s="64"/>
      <c r="Z200" s="64"/>
      <c r="AA200" s="64">
        <f t="shared" si="31"/>
        <v>265000</v>
      </c>
      <c r="AB200" s="64"/>
      <c r="AC200" s="64"/>
      <c r="AD200" s="69">
        <f t="shared" si="25"/>
        <v>265000</v>
      </c>
      <c r="AE200" s="63">
        <f>'0202'!AF230</f>
        <v>234462.15999999995</v>
      </c>
      <c r="AF200" s="68"/>
      <c r="AG200" s="68">
        <f>'0202'!AF12+'0202'!AF13+'0202'!AF14+'0202'!AF16</f>
        <v>40088.31</v>
      </c>
      <c r="AH200" s="68">
        <f>'0202'!AF34+'0202'!AF37+'0202'!AF43</f>
        <v>24324.19</v>
      </c>
      <c r="AI200" s="68">
        <f>'0202'!AF56+'0202'!AF66</f>
        <v>20795.2</v>
      </c>
      <c r="AJ200" s="68">
        <f>'0202'!AF70+'0202'!AF77+'0202'!AF80</f>
        <v>22179.809999999998</v>
      </c>
      <c r="AK200" s="68">
        <f>'0202'!AF91+'0202'!AF99+'0202'!AF101</f>
        <v>22970.97</v>
      </c>
      <c r="AL200" s="68">
        <f>'0202'!AF117+'0202'!AF119</f>
        <v>19211.04</v>
      </c>
      <c r="AM200" s="68">
        <f>'0202'!AF124+'0202'!AF131+'0202'!AF136</f>
        <v>22679.49</v>
      </c>
      <c r="AN200" s="68">
        <f>'0202'!AF143+'0202'!AF149+'0202'!AF165</f>
        <v>22333.33</v>
      </c>
      <c r="AO200" s="68">
        <f>'0202'!AF176+'0202'!AF183+'0202'!AF188</f>
        <v>19640.88</v>
      </c>
      <c r="AP200" s="68">
        <f>'0202'!AF142+'0202'!AF149</f>
        <v>19409.18</v>
      </c>
      <c r="AQ200" s="68"/>
      <c r="AR200" s="136">
        <f t="shared" si="34"/>
        <v>30537.840000000055</v>
      </c>
    </row>
    <row r="201" spans="1:44" ht="15" hidden="1" customHeight="1" x14ac:dyDescent="0.25">
      <c r="A201" s="27">
        <v>1</v>
      </c>
      <c r="B201" s="28" t="s">
        <v>48</v>
      </c>
      <c r="C201" s="28" t="s">
        <v>48</v>
      </c>
      <c r="D201" s="32">
        <v>54301</v>
      </c>
      <c r="E201" s="33" t="s">
        <v>113</v>
      </c>
      <c r="F201" s="60"/>
      <c r="G201" s="113"/>
      <c r="H201" s="113"/>
      <c r="I201" s="63">
        <f t="shared" si="35"/>
        <v>0</v>
      </c>
      <c r="J201" s="126"/>
      <c r="K201" s="126"/>
      <c r="L201" s="64">
        <f t="shared" si="32"/>
        <v>0</v>
      </c>
      <c r="M201" s="118"/>
      <c r="N201" s="118"/>
      <c r="O201" s="64">
        <f t="shared" si="33"/>
        <v>0</v>
      </c>
      <c r="P201" s="64"/>
      <c r="Q201" s="64"/>
      <c r="R201" s="64">
        <f t="shared" si="28"/>
        <v>0</v>
      </c>
      <c r="S201" s="64"/>
      <c r="T201" s="64"/>
      <c r="U201" s="64">
        <f t="shared" si="29"/>
        <v>0</v>
      </c>
      <c r="V201" s="64"/>
      <c r="W201" s="64"/>
      <c r="X201" s="64">
        <f t="shared" si="30"/>
        <v>0</v>
      </c>
      <c r="Y201" s="64"/>
      <c r="Z201" s="64"/>
      <c r="AA201" s="64">
        <f t="shared" si="31"/>
        <v>0</v>
      </c>
      <c r="AB201" s="64"/>
      <c r="AC201" s="64"/>
      <c r="AD201" s="69">
        <f t="shared" si="25"/>
        <v>0</v>
      </c>
      <c r="AE201" s="63">
        <f>'0202'!AG230</f>
        <v>0</v>
      </c>
      <c r="AF201" s="68"/>
      <c r="AG201" s="68"/>
      <c r="AH201" s="68"/>
      <c r="AI201" s="68"/>
      <c r="AJ201" s="68"/>
      <c r="AK201" s="68">
        <f>'0202'!AG64</f>
        <v>0</v>
      </c>
      <c r="AL201" s="68"/>
      <c r="AM201" s="68"/>
      <c r="AN201" s="68"/>
      <c r="AO201" s="68"/>
      <c r="AP201" s="68"/>
      <c r="AQ201" s="68"/>
      <c r="AR201" s="136">
        <f t="shared" si="34"/>
        <v>0</v>
      </c>
    </row>
    <row r="202" spans="1:44" ht="15" customHeight="1" x14ac:dyDescent="0.25">
      <c r="A202" s="27">
        <v>1</v>
      </c>
      <c r="B202" s="28" t="s">
        <v>48</v>
      </c>
      <c r="C202" s="28" t="s">
        <v>48</v>
      </c>
      <c r="D202" s="32">
        <v>54302</v>
      </c>
      <c r="E202" s="33" t="s">
        <v>141</v>
      </c>
      <c r="F202" s="60">
        <v>20000</v>
      </c>
      <c r="G202" s="113"/>
      <c r="H202" s="113"/>
      <c r="I202" s="63">
        <f t="shared" si="35"/>
        <v>20000</v>
      </c>
      <c r="J202" s="126"/>
      <c r="K202" s="126"/>
      <c r="L202" s="64">
        <f t="shared" si="32"/>
        <v>20000</v>
      </c>
      <c r="M202" s="118"/>
      <c r="N202" s="118"/>
      <c r="O202" s="64">
        <f t="shared" si="33"/>
        <v>20000</v>
      </c>
      <c r="P202" s="64"/>
      <c r="Q202" s="64"/>
      <c r="R202" s="64">
        <f t="shared" si="28"/>
        <v>20000</v>
      </c>
      <c r="S202" s="64"/>
      <c r="T202" s="64"/>
      <c r="U202" s="64">
        <f t="shared" si="29"/>
        <v>20000</v>
      </c>
      <c r="V202" s="64"/>
      <c r="W202" s="64"/>
      <c r="X202" s="64">
        <f t="shared" si="30"/>
        <v>20000</v>
      </c>
      <c r="Y202" s="64"/>
      <c r="Z202" s="64"/>
      <c r="AA202" s="64">
        <f t="shared" si="31"/>
        <v>20000</v>
      </c>
      <c r="AB202" s="64"/>
      <c r="AC202" s="64"/>
      <c r="AD202" s="69">
        <f t="shared" si="25"/>
        <v>20000</v>
      </c>
      <c r="AE202" s="63">
        <f>'0202'!AH230</f>
        <v>0</v>
      </c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136">
        <f t="shared" si="34"/>
        <v>20000</v>
      </c>
    </row>
    <row r="203" spans="1:44" ht="15" customHeight="1" x14ac:dyDescent="0.25">
      <c r="A203" s="27">
        <v>1</v>
      </c>
      <c r="B203" s="28" t="s">
        <v>48</v>
      </c>
      <c r="C203" s="28" t="s">
        <v>48</v>
      </c>
      <c r="D203" s="32">
        <v>54316</v>
      </c>
      <c r="E203" s="33" t="s">
        <v>105</v>
      </c>
      <c r="F203" s="60"/>
      <c r="G203" s="113"/>
      <c r="H203" s="113"/>
      <c r="I203" s="63">
        <f t="shared" si="35"/>
        <v>0</v>
      </c>
      <c r="J203" s="126">
        <v>8000</v>
      </c>
      <c r="K203" s="126"/>
      <c r="L203" s="64">
        <f t="shared" si="32"/>
        <v>8000</v>
      </c>
      <c r="M203" s="118"/>
      <c r="N203" s="118"/>
      <c r="O203" s="64">
        <f t="shared" si="33"/>
        <v>8000</v>
      </c>
      <c r="P203" s="64"/>
      <c r="Q203" s="64"/>
      <c r="R203" s="64">
        <f t="shared" si="28"/>
        <v>8000</v>
      </c>
      <c r="S203" s="64"/>
      <c r="T203" s="64"/>
      <c r="U203" s="64">
        <f t="shared" si="29"/>
        <v>8000</v>
      </c>
      <c r="V203" s="64"/>
      <c r="W203" s="64"/>
      <c r="X203" s="64">
        <f t="shared" si="30"/>
        <v>8000</v>
      </c>
      <c r="Y203" s="64"/>
      <c r="Z203" s="64"/>
      <c r="AA203" s="64">
        <f t="shared" si="31"/>
        <v>8000</v>
      </c>
      <c r="AB203" s="64"/>
      <c r="AC203" s="64"/>
      <c r="AD203" s="69">
        <f t="shared" si="25"/>
        <v>8000</v>
      </c>
      <c r="AE203" s="63">
        <f>'0202'!AK230</f>
        <v>8000</v>
      </c>
      <c r="AF203" s="68"/>
      <c r="AG203" s="68"/>
      <c r="AH203" s="68"/>
      <c r="AI203" s="68"/>
      <c r="AJ203" s="68"/>
      <c r="AK203" s="68"/>
      <c r="AL203" s="68"/>
      <c r="AM203" s="68"/>
      <c r="AN203" s="68">
        <f>'0202'!AK230</f>
        <v>8000</v>
      </c>
      <c r="AO203" s="68">
        <f>'0202'!AK174</f>
        <v>8000</v>
      </c>
      <c r="AP203" s="68"/>
      <c r="AQ203" s="68"/>
      <c r="AR203" s="136">
        <f t="shared" si="34"/>
        <v>0</v>
      </c>
    </row>
    <row r="204" spans="1:44" ht="15" customHeight="1" x14ac:dyDescent="0.25">
      <c r="A204" s="27">
        <v>1</v>
      </c>
      <c r="B204" s="28" t="s">
        <v>48</v>
      </c>
      <c r="C204" s="28" t="s">
        <v>48</v>
      </c>
      <c r="D204" s="32">
        <v>54304</v>
      </c>
      <c r="E204" s="33" t="s">
        <v>98</v>
      </c>
      <c r="F204" s="60">
        <v>396000</v>
      </c>
      <c r="G204" s="113"/>
      <c r="H204" s="113"/>
      <c r="I204" s="63">
        <f t="shared" si="35"/>
        <v>396000</v>
      </c>
      <c r="J204" s="126"/>
      <c r="K204" s="126"/>
      <c r="L204" s="64">
        <f t="shared" si="32"/>
        <v>396000</v>
      </c>
      <c r="M204" s="118"/>
      <c r="N204" s="118"/>
      <c r="O204" s="64">
        <f t="shared" si="33"/>
        <v>396000</v>
      </c>
      <c r="P204" s="64"/>
      <c r="Q204" s="64"/>
      <c r="R204" s="64">
        <f t="shared" si="28"/>
        <v>396000</v>
      </c>
      <c r="S204" s="64"/>
      <c r="T204" s="64"/>
      <c r="U204" s="64">
        <f t="shared" si="29"/>
        <v>396000</v>
      </c>
      <c r="V204" s="64"/>
      <c r="W204" s="64"/>
      <c r="X204" s="64">
        <f t="shared" ref="X204:X211" si="36">U204+V204-W204</f>
        <v>396000</v>
      </c>
      <c r="Y204" s="64"/>
      <c r="Z204" s="64"/>
      <c r="AA204" s="64">
        <f t="shared" ref="AA204:AA211" si="37">X204+Y204-Z204</f>
        <v>396000</v>
      </c>
      <c r="AB204" s="64"/>
      <c r="AC204" s="64"/>
      <c r="AD204" s="69">
        <f t="shared" si="25"/>
        <v>396000</v>
      </c>
      <c r="AE204" s="63">
        <f>'0202'!AI230</f>
        <v>316733.15000000002</v>
      </c>
      <c r="AF204" s="68"/>
      <c r="AG204" s="68">
        <f>'0202'!AI18</f>
        <v>130</v>
      </c>
      <c r="AH204" s="68">
        <f>'0202'!AI31+'0202'!AI32</f>
        <v>37939.64</v>
      </c>
      <c r="AI204" s="68">
        <f>'0202'!AI61+'0202'!AI64</f>
        <v>45300</v>
      </c>
      <c r="AJ204" s="68">
        <f>'0202'!AI68+'0202'!AI71+'0202'!AI72+'0202'!AI82+'0202'!AI84</f>
        <v>67758.510000000009</v>
      </c>
      <c r="AK204" s="68">
        <f>'0202'!AI107+'0202'!AI108</f>
        <v>49150</v>
      </c>
      <c r="AL204" s="68">
        <f>'0202'!AI86+'0202'!AI87+'0202'!AI88</f>
        <v>0</v>
      </c>
      <c r="AM204" s="68">
        <f>'0202'!AI127</f>
        <v>80</v>
      </c>
      <c r="AN204" s="68">
        <f>'0202'!AI146+'0202'!AI147+'0202'!AI148+'0202'!AI163+'0202'!AI164</f>
        <v>100125</v>
      </c>
      <c r="AO204" s="68">
        <f>'0202'!AI173</f>
        <v>8125</v>
      </c>
      <c r="AP204" s="68">
        <f>'0202'!AI143+'0202'!AI145</f>
        <v>0</v>
      </c>
      <c r="AQ204" s="68"/>
      <c r="AR204" s="136">
        <f t="shared" si="34"/>
        <v>79266.849999999977</v>
      </c>
    </row>
    <row r="205" spans="1:44" ht="15" hidden="1" customHeight="1" x14ac:dyDescent="0.25">
      <c r="A205" s="27">
        <v>1</v>
      </c>
      <c r="B205" s="28" t="s">
        <v>48</v>
      </c>
      <c r="C205" s="28" t="s">
        <v>48</v>
      </c>
      <c r="D205" s="32">
        <v>54313</v>
      </c>
      <c r="E205" s="33" t="s">
        <v>83</v>
      </c>
      <c r="F205" s="60"/>
      <c r="G205" s="113"/>
      <c r="H205" s="113"/>
      <c r="I205" s="63">
        <f t="shared" si="35"/>
        <v>0</v>
      </c>
      <c r="J205" s="126"/>
      <c r="K205" s="126"/>
      <c r="L205" s="64">
        <f t="shared" si="32"/>
        <v>0</v>
      </c>
      <c r="M205" s="118"/>
      <c r="N205" s="118"/>
      <c r="O205" s="64">
        <f t="shared" si="33"/>
        <v>0</v>
      </c>
      <c r="P205" s="64"/>
      <c r="Q205" s="64"/>
      <c r="R205" s="64">
        <f t="shared" si="28"/>
        <v>0</v>
      </c>
      <c r="S205" s="64"/>
      <c r="T205" s="64"/>
      <c r="U205" s="64">
        <f t="shared" si="29"/>
        <v>0</v>
      </c>
      <c r="V205" s="64"/>
      <c r="W205" s="64"/>
      <c r="X205" s="64">
        <f t="shared" si="36"/>
        <v>0</v>
      </c>
      <c r="Y205" s="64"/>
      <c r="Z205" s="64"/>
      <c r="AA205" s="64">
        <f t="shared" si="37"/>
        <v>0</v>
      </c>
      <c r="AB205" s="64"/>
      <c r="AC205" s="64"/>
      <c r="AD205" s="69">
        <f t="shared" ref="AD205:AD211" si="38">AA205+AB205-AC205</f>
        <v>0</v>
      </c>
      <c r="AE205" s="63">
        <f>'0202'!AJ230</f>
        <v>0</v>
      </c>
      <c r="AF205" s="68"/>
      <c r="AG205" s="68"/>
      <c r="AH205" s="68"/>
      <c r="AI205" s="68"/>
      <c r="AJ205" s="68"/>
      <c r="AK205" s="68">
        <f>'0202'!AJ77</f>
        <v>0</v>
      </c>
      <c r="AL205" s="68"/>
      <c r="AM205" s="68"/>
      <c r="AN205" s="68">
        <f>'0202'!AJ115</f>
        <v>0</v>
      </c>
      <c r="AO205" s="68"/>
      <c r="AP205" s="68"/>
      <c r="AQ205" s="68"/>
      <c r="AR205" s="136">
        <f t="shared" si="34"/>
        <v>0</v>
      </c>
    </row>
    <row r="206" spans="1:44" ht="15" customHeight="1" x14ac:dyDescent="0.25">
      <c r="A206" s="27">
        <v>1</v>
      </c>
      <c r="B206" s="28" t="s">
        <v>48</v>
      </c>
      <c r="C206" s="28" t="s">
        <v>48</v>
      </c>
      <c r="D206" s="32">
        <v>54401</v>
      </c>
      <c r="E206" s="33" t="s">
        <v>38</v>
      </c>
      <c r="F206" s="60">
        <v>1000</v>
      </c>
      <c r="G206" s="113"/>
      <c r="H206" s="113"/>
      <c r="I206" s="63">
        <f t="shared" si="35"/>
        <v>1000</v>
      </c>
      <c r="J206" s="126"/>
      <c r="K206" s="126"/>
      <c r="L206" s="64">
        <f t="shared" si="32"/>
        <v>1000</v>
      </c>
      <c r="M206" s="118"/>
      <c r="N206" s="118"/>
      <c r="O206" s="64">
        <f t="shared" si="33"/>
        <v>1000</v>
      </c>
      <c r="P206" s="64"/>
      <c r="Q206" s="64"/>
      <c r="R206" s="64">
        <f t="shared" si="28"/>
        <v>1000</v>
      </c>
      <c r="S206" s="64"/>
      <c r="T206" s="64"/>
      <c r="U206" s="64">
        <f t="shared" si="29"/>
        <v>1000</v>
      </c>
      <c r="V206" s="64"/>
      <c r="W206" s="64"/>
      <c r="X206" s="64">
        <f t="shared" si="36"/>
        <v>1000</v>
      </c>
      <c r="Y206" s="64"/>
      <c r="Z206" s="64"/>
      <c r="AA206" s="64">
        <f t="shared" si="37"/>
        <v>1000</v>
      </c>
      <c r="AB206" s="64"/>
      <c r="AC206" s="64"/>
      <c r="AD206" s="69">
        <f t="shared" si="38"/>
        <v>1000</v>
      </c>
      <c r="AE206" s="63">
        <f>'0202'!AL230</f>
        <v>740</v>
      </c>
      <c r="AF206" s="68"/>
      <c r="AG206" s="68">
        <f>'0202'!AL17+'0202'!AL18+'0202'!AL22+'0202'!AL23</f>
        <v>230</v>
      </c>
      <c r="AH206" s="68">
        <f>'0202'!AL32</f>
        <v>20</v>
      </c>
      <c r="AI206" s="68">
        <f>'0202'!AL55+'0202'!AL62+'0202'!AL63</f>
        <v>75</v>
      </c>
      <c r="AJ206" s="68">
        <f>'0202'!AL68+'0202'!AL83</f>
        <v>145</v>
      </c>
      <c r="AK206" s="68">
        <f>'0202'!AL87+'0202'!AL88+'0202'!AL102</f>
        <v>75</v>
      </c>
      <c r="AL206" s="68"/>
      <c r="AM206" s="68">
        <f>'0202'!AL127</f>
        <v>120</v>
      </c>
      <c r="AN206" s="68"/>
      <c r="AO206" s="68"/>
      <c r="AP206" s="68"/>
      <c r="AQ206" s="68"/>
      <c r="AR206" s="136">
        <f t="shared" si="34"/>
        <v>260</v>
      </c>
    </row>
    <row r="207" spans="1:44" ht="15" customHeight="1" x14ac:dyDescent="0.25">
      <c r="A207" s="27">
        <v>1</v>
      </c>
      <c r="B207" s="28" t="s">
        <v>48</v>
      </c>
      <c r="C207" s="28" t="s">
        <v>48</v>
      </c>
      <c r="D207" s="32">
        <v>54403</v>
      </c>
      <c r="E207" s="33" t="s">
        <v>128</v>
      </c>
      <c r="F207" s="60">
        <v>4000</v>
      </c>
      <c r="G207" s="113"/>
      <c r="H207" s="113"/>
      <c r="I207" s="63">
        <f t="shared" si="35"/>
        <v>4000</v>
      </c>
      <c r="J207" s="126"/>
      <c r="K207" s="126"/>
      <c r="L207" s="64">
        <f t="shared" si="32"/>
        <v>4000</v>
      </c>
      <c r="M207" s="118"/>
      <c r="N207" s="118"/>
      <c r="O207" s="64">
        <f t="shared" si="33"/>
        <v>4000</v>
      </c>
      <c r="P207" s="64"/>
      <c r="Q207" s="64"/>
      <c r="R207" s="64">
        <f t="shared" si="28"/>
        <v>4000</v>
      </c>
      <c r="S207" s="64"/>
      <c r="T207" s="64"/>
      <c r="U207" s="64">
        <f t="shared" si="29"/>
        <v>4000</v>
      </c>
      <c r="V207" s="64"/>
      <c r="W207" s="64"/>
      <c r="X207" s="64">
        <f t="shared" si="36"/>
        <v>4000</v>
      </c>
      <c r="Y207" s="64"/>
      <c r="Z207" s="64"/>
      <c r="AA207" s="64">
        <f t="shared" si="37"/>
        <v>4000</v>
      </c>
      <c r="AB207" s="64"/>
      <c r="AC207" s="64"/>
      <c r="AD207" s="69">
        <f t="shared" si="38"/>
        <v>4000</v>
      </c>
      <c r="AE207" s="63">
        <f>'0202'!AM230</f>
        <v>0</v>
      </c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136">
        <f t="shared" si="34"/>
        <v>4000</v>
      </c>
    </row>
    <row r="208" spans="1:44" ht="15" customHeight="1" x14ac:dyDescent="0.25">
      <c r="A208" s="27">
        <v>1</v>
      </c>
      <c r="B208" s="28" t="s">
        <v>48</v>
      </c>
      <c r="C208" s="28" t="s">
        <v>48</v>
      </c>
      <c r="D208" s="32">
        <v>54505</v>
      </c>
      <c r="E208" s="33" t="s">
        <v>114</v>
      </c>
      <c r="F208" s="60">
        <v>1000</v>
      </c>
      <c r="G208" s="113"/>
      <c r="H208" s="113"/>
      <c r="I208" s="63">
        <f t="shared" si="35"/>
        <v>1000</v>
      </c>
      <c r="J208" s="126"/>
      <c r="K208" s="126"/>
      <c r="L208" s="64">
        <f t="shared" si="32"/>
        <v>1000</v>
      </c>
      <c r="M208" s="118"/>
      <c r="N208" s="118"/>
      <c r="O208" s="64">
        <f t="shared" si="33"/>
        <v>1000</v>
      </c>
      <c r="P208" s="64"/>
      <c r="Q208" s="64"/>
      <c r="R208" s="64">
        <f t="shared" si="28"/>
        <v>1000</v>
      </c>
      <c r="S208" s="64"/>
      <c r="T208" s="64"/>
      <c r="U208" s="64">
        <f t="shared" si="29"/>
        <v>1000</v>
      </c>
      <c r="V208" s="64"/>
      <c r="W208" s="64"/>
      <c r="X208" s="64">
        <f t="shared" si="36"/>
        <v>1000</v>
      </c>
      <c r="Y208" s="64"/>
      <c r="Z208" s="64"/>
      <c r="AA208" s="64">
        <f t="shared" si="37"/>
        <v>1000</v>
      </c>
      <c r="AB208" s="64"/>
      <c r="AC208" s="64"/>
      <c r="AD208" s="69">
        <f t="shared" si="38"/>
        <v>1000</v>
      </c>
      <c r="AE208" s="63">
        <f>'0202'!AN230</f>
        <v>0</v>
      </c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136">
        <f t="shared" si="34"/>
        <v>1000</v>
      </c>
    </row>
    <row r="209" spans="1:46" ht="15" customHeight="1" x14ac:dyDescent="0.25">
      <c r="A209" s="27">
        <v>1</v>
      </c>
      <c r="B209" s="28" t="s">
        <v>48</v>
      </c>
      <c r="C209" s="28" t="s">
        <v>48</v>
      </c>
      <c r="D209" s="32">
        <v>54602</v>
      </c>
      <c r="E209" s="33" t="s">
        <v>185</v>
      </c>
      <c r="F209" s="60">
        <v>420000</v>
      </c>
      <c r="G209" s="113"/>
      <c r="H209" s="113"/>
      <c r="I209" s="63">
        <f t="shared" si="35"/>
        <v>420000</v>
      </c>
      <c r="J209" s="126"/>
      <c r="K209" s="126"/>
      <c r="L209" s="64">
        <f t="shared" si="32"/>
        <v>420000</v>
      </c>
      <c r="M209" s="118"/>
      <c r="N209" s="118"/>
      <c r="O209" s="64">
        <f t="shared" si="33"/>
        <v>420000</v>
      </c>
      <c r="P209" s="64"/>
      <c r="Q209" s="64"/>
      <c r="R209" s="64">
        <f t="shared" si="28"/>
        <v>420000</v>
      </c>
      <c r="S209" s="64"/>
      <c r="T209" s="64"/>
      <c r="U209" s="64">
        <f t="shared" si="29"/>
        <v>420000</v>
      </c>
      <c r="V209" s="64"/>
      <c r="W209" s="64"/>
      <c r="X209" s="64">
        <f t="shared" si="36"/>
        <v>420000</v>
      </c>
      <c r="Y209" s="64"/>
      <c r="Z209" s="64"/>
      <c r="AA209" s="64">
        <f t="shared" si="37"/>
        <v>420000</v>
      </c>
      <c r="AB209" s="64"/>
      <c r="AC209" s="64"/>
      <c r="AD209" s="69">
        <f t="shared" si="38"/>
        <v>420000</v>
      </c>
      <c r="AE209" s="63">
        <f>'0202'!AO230</f>
        <v>294101.53000000003</v>
      </c>
      <c r="AF209" s="68"/>
      <c r="AG209" s="68">
        <f>'0202'!AO230</f>
        <v>294101.53000000003</v>
      </c>
      <c r="AH209" s="68">
        <f>'0202'!AO29+'0202'!AO30+'0202'!AO46+'0202'!AO47</f>
        <v>61388.83</v>
      </c>
      <c r="AI209" s="68"/>
      <c r="AJ209" s="68"/>
      <c r="AK209" s="68">
        <f>'0202'!AO103+'0202'!AO104+'0202'!AO105+'0202'!AO106</f>
        <v>57659.22</v>
      </c>
      <c r="AL209" s="68">
        <f>'0202'!AO112+'0202'!AO113</f>
        <v>28347.040000000001</v>
      </c>
      <c r="AM209" s="68"/>
      <c r="AN209" s="68">
        <f>'0202'!AO139+'0202'!AO140+'0202'!AO141+'0202'!AO142+'0202'!AO161+'0202'!AO162</f>
        <v>90498.31</v>
      </c>
      <c r="AO209" s="68">
        <f>'0202'!AO190+'0202'!AO191</f>
        <v>28637.09</v>
      </c>
      <c r="AP209" s="68"/>
      <c r="AQ209" s="68"/>
      <c r="AR209" s="136">
        <f t="shared" si="34"/>
        <v>125898.46999999997</v>
      </c>
    </row>
    <row r="210" spans="1:46" ht="15" hidden="1" customHeight="1" x14ac:dyDescent="0.25">
      <c r="A210" s="27">
        <v>1</v>
      </c>
      <c r="B210" s="28" t="s">
        <v>48</v>
      </c>
      <c r="C210" s="28" t="s">
        <v>48</v>
      </c>
      <c r="D210" s="32">
        <v>61104</v>
      </c>
      <c r="E210" s="33" t="s">
        <v>118</v>
      </c>
      <c r="F210" s="60"/>
      <c r="G210" s="113"/>
      <c r="H210" s="113"/>
      <c r="I210" s="63">
        <f t="shared" si="35"/>
        <v>0</v>
      </c>
      <c r="J210" s="126"/>
      <c r="K210" s="126"/>
      <c r="L210" s="64">
        <f t="shared" si="32"/>
        <v>0</v>
      </c>
      <c r="M210" s="118"/>
      <c r="N210" s="118"/>
      <c r="O210" s="64">
        <f t="shared" si="33"/>
        <v>0</v>
      </c>
      <c r="P210" s="64"/>
      <c r="Q210" s="64"/>
      <c r="R210" s="64">
        <f t="shared" si="28"/>
        <v>0</v>
      </c>
      <c r="S210" s="64"/>
      <c r="T210" s="64"/>
      <c r="U210" s="64">
        <f t="shared" si="29"/>
        <v>0</v>
      </c>
      <c r="V210" s="64"/>
      <c r="W210" s="64"/>
      <c r="X210" s="64">
        <f t="shared" si="36"/>
        <v>0</v>
      </c>
      <c r="Y210" s="64"/>
      <c r="Z210" s="64"/>
      <c r="AA210" s="64">
        <f t="shared" si="37"/>
        <v>0</v>
      </c>
      <c r="AB210" s="64"/>
      <c r="AC210" s="64"/>
      <c r="AD210" s="69">
        <f t="shared" si="38"/>
        <v>0</v>
      </c>
      <c r="AE210" s="63">
        <f>'0202'!AQ230</f>
        <v>0</v>
      </c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136">
        <f t="shared" si="34"/>
        <v>0</v>
      </c>
    </row>
    <row r="211" spans="1:46" ht="15" hidden="1" customHeight="1" x14ac:dyDescent="0.25">
      <c r="A211" s="27">
        <v>1</v>
      </c>
      <c r="B211" s="28" t="s">
        <v>48</v>
      </c>
      <c r="C211" s="28" t="s">
        <v>48</v>
      </c>
      <c r="D211" s="32">
        <v>61110</v>
      </c>
      <c r="E211" s="33" t="s">
        <v>135</v>
      </c>
      <c r="F211" s="60"/>
      <c r="G211" s="113"/>
      <c r="H211" s="113"/>
      <c r="I211" s="63">
        <f t="shared" si="35"/>
        <v>0</v>
      </c>
      <c r="J211" s="126"/>
      <c r="K211" s="126"/>
      <c r="L211" s="64">
        <f t="shared" si="32"/>
        <v>0</v>
      </c>
      <c r="M211" s="118"/>
      <c r="N211" s="118"/>
      <c r="O211" s="64">
        <f t="shared" si="33"/>
        <v>0</v>
      </c>
      <c r="P211" s="64"/>
      <c r="Q211" s="64"/>
      <c r="R211" s="64">
        <f t="shared" si="28"/>
        <v>0</v>
      </c>
      <c r="S211" s="64"/>
      <c r="T211" s="64"/>
      <c r="U211" s="64">
        <f t="shared" si="29"/>
        <v>0</v>
      </c>
      <c r="V211" s="64"/>
      <c r="W211" s="64"/>
      <c r="X211" s="64">
        <f t="shared" si="36"/>
        <v>0</v>
      </c>
      <c r="Y211" s="64"/>
      <c r="Z211" s="64"/>
      <c r="AA211" s="64">
        <f t="shared" si="37"/>
        <v>0</v>
      </c>
      <c r="AB211" s="64"/>
      <c r="AC211" s="64"/>
      <c r="AD211" s="69">
        <f t="shared" si="38"/>
        <v>0</v>
      </c>
      <c r="AE211" s="63">
        <f>'0202'!AR230</f>
        <v>0</v>
      </c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136">
        <f t="shared" si="34"/>
        <v>0</v>
      </c>
    </row>
    <row r="212" spans="1:46" ht="15" customHeight="1" x14ac:dyDescent="0.25">
      <c r="A212" s="27"/>
      <c r="B212" s="28"/>
      <c r="C212" s="28"/>
      <c r="D212" s="146"/>
      <c r="E212" s="147"/>
      <c r="F212" s="60"/>
      <c r="G212" s="113"/>
      <c r="H212" s="113"/>
      <c r="I212" s="63"/>
      <c r="J212" s="126"/>
      <c r="K212" s="126"/>
      <c r="L212" s="64"/>
      <c r="M212" s="118"/>
      <c r="N212" s="118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3"/>
      <c r="AF212" s="187">
        <f t="shared" ref="AF212:AQ212" si="39">SUM(AF170:AF211)</f>
        <v>45617.05</v>
      </c>
      <c r="AG212" s="68">
        <f t="shared" si="39"/>
        <v>348648.51</v>
      </c>
      <c r="AH212" s="68">
        <f t="shared" si="39"/>
        <v>210078.04000000004</v>
      </c>
      <c r="AI212" s="68">
        <f t="shared" si="39"/>
        <v>110863.36</v>
      </c>
      <c r="AJ212" s="187">
        <f t="shared" si="39"/>
        <v>141795.55000000002</v>
      </c>
      <c r="AK212" s="187">
        <f>SUM(AK170:AK211)</f>
        <v>186338.5</v>
      </c>
      <c r="AL212" s="187">
        <f t="shared" si="39"/>
        <v>99903.390000000014</v>
      </c>
      <c r="AM212" s="187">
        <f t="shared" si="39"/>
        <v>69638.81</v>
      </c>
      <c r="AN212" s="187">
        <f t="shared" si="39"/>
        <v>274531.88</v>
      </c>
      <c r="AO212" s="187">
        <f t="shared" si="39"/>
        <v>115230.62999999999</v>
      </c>
      <c r="AP212" s="187">
        <f t="shared" si="39"/>
        <v>19409.18</v>
      </c>
      <c r="AQ212" s="187">
        <f t="shared" si="39"/>
        <v>890</v>
      </c>
      <c r="AR212" s="136"/>
    </row>
    <row r="213" spans="1:46" ht="15" hidden="1" customHeight="1" x14ac:dyDescent="0.25">
      <c r="A213" s="27"/>
      <c r="B213" s="28"/>
      <c r="C213" s="28"/>
      <c r="D213" s="146"/>
      <c r="E213" s="147"/>
      <c r="F213" s="60"/>
      <c r="G213" s="113"/>
      <c r="H213" s="113"/>
      <c r="I213" s="63">
        <f t="shared" si="35"/>
        <v>0</v>
      </c>
      <c r="J213" s="126"/>
      <c r="K213" s="126"/>
      <c r="L213" s="64">
        <f t="shared" si="32"/>
        <v>0</v>
      </c>
      <c r="M213" s="118"/>
      <c r="N213" s="118"/>
      <c r="O213" s="64">
        <f t="shared" si="33"/>
        <v>0</v>
      </c>
      <c r="P213" s="64"/>
      <c r="Q213" s="64"/>
      <c r="R213" s="64">
        <f t="shared" si="28"/>
        <v>0</v>
      </c>
      <c r="S213" s="64"/>
      <c r="T213" s="64"/>
      <c r="U213" s="64">
        <f t="shared" si="29"/>
        <v>0</v>
      </c>
      <c r="V213" s="64"/>
      <c r="W213" s="64"/>
      <c r="X213" s="64"/>
      <c r="Y213" s="64"/>
      <c r="Z213" s="64"/>
      <c r="AA213" s="64"/>
      <c r="AB213" s="64"/>
      <c r="AC213" s="64"/>
      <c r="AD213" s="64"/>
      <c r="AE213" s="63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136">
        <f t="shared" si="34"/>
        <v>0</v>
      </c>
    </row>
    <row r="214" spans="1:46" ht="15" hidden="1" customHeight="1" x14ac:dyDescent="0.25">
      <c r="A214" s="27"/>
      <c r="B214" s="28"/>
      <c r="C214" s="28"/>
      <c r="D214" s="146"/>
      <c r="E214" s="147"/>
      <c r="F214" s="60"/>
      <c r="G214" s="113"/>
      <c r="H214" s="113"/>
      <c r="I214" s="63">
        <f t="shared" si="35"/>
        <v>0</v>
      </c>
      <c r="J214" s="126"/>
      <c r="K214" s="126"/>
      <c r="L214" s="64">
        <f t="shared" si="32"/>
        <v>0</v>
      </c>
      <c r="M214" s="118"/>
      <c r="N214" s="118"/>
      <c r="O214" s="64">
        <f t="shared" si="33"/>
        <v>0</v>
      </c>
      <c r="P214" s="64"/>
      <c r="Q214" s="64"/>
      <c r="R214" s="64">
        <f t="shared" si="28"/>
        <v>0</v>
      </c>
      <c r="S214" s="64"/>
      <c r="T214" s="64"/>
      <c r="U214" s="64">
        <f t="shared" si="29"/>
        <v>0</v>
      </c>
      <c r="V214" s="64"/>
      <c r="W214" s="64"/>
      <c r="X214" s="64"/>
      <c r="Y214" s="64"/>
      <c r="Z214" s="64"/>
      <c r="AA214" s="64"/>
      <c r="AB214" s="64"/>
      <c r="AC214" s="64"/>
      <c r="AD214" s="64"/>
      <c r="AE214" s="63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136">
        <f t="shared" si="34"/>
        <v>0</v>
      </c>
    </row>
    <row r="215" spans="1:46" ht="15" hidden="1" customHeight="1" x14ac:dyDescent="0.25">
      <c r="A215" s="27"/>
      <c r="B215" s="28"/>
      <c r="C215" s="28"/>
      <c r="D215" s="146"/>
      <c r="E215" s="147"/>
      <c r="F215" s="60"/>
      <c r="G215" s="113"/>
      <c r="H215" s="113"/>
      <c r="I215" s="63">
        <f t="shared" si="35"/>
        <v>0</v>
      </c>
      <c r="J215" s="126"/>
      <c r="K215" s="126"/>
      <c r="L215" s="64">
        <f t="shared" si="32"/>
        <v>0</v>
      </c>
      <c r="M215" s="118"/>
      <c r="N215" s="118"/>
      <c r="O215" s="64">
        <f t="shared" si="33"/>
        <v>0</v>
      </c>
      <c r="P215" s="64"/>
      <c r="Q215" s="64"/>
      <c r="R215" s="64">
        <f t="shared" si="28"/>
        <v>0</v>
      </c>
      <c r="S215" s="64"/>
      <c r="T215" s="64"/>
      <c r="U215" s="64">
        <f t="shared" si="29"/>
        <v>0</v>
      </c>
      <c r="V215" s="64"/>
      <c r="W215" s="64"/>
      <c r="X215" s="64"/>
      <c r="Y215" s="64"/>
      <c r="Z215" s="64"/>
      <c r="AA215" s="64"/>
      <c r="AB215" s="64"/>
      <c r="AC215" s="64"/>
      <c r="AD215" s="64"/>
      <c r="AE215" s="63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136">
        <f t="shared" si="34"/>
        <v>0</v>
      </c>
    </row>
    <row r="216" spans="1:46" ht="15" hidden="1" customHeight="1" x14ac:dyDescent="0.25">
      <c r="A216" s="27"/>
      <c r="B216" s="28"/>
      <c r="C216" s="28"/>
      <c r="D216" s="146"/>
      <c r="E216" s="147"/>
      <c r="F216" s="60"/>
      <c r="G216" s="113"/>
      <c r="H216" s="113"/>
      <c r="I216" s="63">
        <f t="shared" si="35"/>
        <v>0</v>
      </c>
      <c r="J216" s="126"/>
      <c r="K216" s="126"/>
      <c r="L216" s="64">
        <f t="shared" si="32"/>
        <v>0</v>
      </c>
      <c r="M216" s="118"/>
      <c r="N216" s="118"/>
      <c r="O216" s="64">
        <f t="shared" si="33"/>
        <v>0</v>
      </c>
      <c r="P216" s="64"/>
      <c r="Q216" s="64"/>
      <c r="R216" s="64">
        <f t="shared" si="28"/>
        <v>0</v>
      </c>
      <c r="S216" s="64"/>
      <c r="T216" s="64"/>
      <c r="U216" s="64">
        <f t="shared" si="29"/>
        <v>0</v>
      </c>
      <c r="V216" s="64"/>
      <c r="W216" s="64"/>
      <c r="X216" s="64"/>
      <c r="Y216" s="64"/>
      <c r="Z216" s="64"/>
      <c r="AA216" s="64"/>
      <c r="AB216" s="64"/>
      <c r="AC216" s="64"/>
      <c r="AD216" s="64"/>
      <c r="AE216" s="63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136">
        <f t="shared" si="34"/>
        <v>0</v>
      </c>
    </row>
    <row r="217" spans="1:46" ht="15" hidden="1" customHeight="1" x14ac:dyDescent="0.25">
      <c r="A217" s="27"/>
      <c r="B217" s="28"/>
      <c r="C217" s="28"/>
      <c r="D217" s="146"/>
      <c r="E217" s="147"/>
      <c r="F217" s="60"/>
      <c r="G217" s="113"/>
      <c r="H217" s="113"/>
      <c r="I217" s="63">
        <f t="shared" si="35"/>
        <v>0</v>
      </c>
      <c r="J217" s="126"/>
      <c r="K217" s="126"/>
      <c r="L217" s="64">
        <f t="shared" si="32"/>
        <v>0</v>
      </c>
      <c r="M217" s="118"/>
      <c r="N217" s="118"/>
      <c r="O217" s="64">
        <f t="shared" si="33"/>
        <v>0</v>
      </c>
      <c r="P217" s="64"/>
      <c r="Q217" s="64"/>
      <c r="R217" s="64">
        <f t="shared" si="28"/>
        <v>0</v>
      </c>
      <c r="S217" s="64"/>
      <c r="T217" s="64"/>
      <c r="U217" s="64">
        <f t="shared" si="29"/>
        <v>0</v>
      </c>
      <c r="V217" s="64"/>
      <c r="W217" s="64"/>
      <c r="X217" s="64"/>
      <c r="Y217" s="64"/>
      <c r="Z217" s="64"/>
      <c r="AA217" s="64"/>
      <c r="AB217" s="64"/>
      <c r="AC217" s="64"/>
      <c r="AD217" s="64"/>
      <c r="AE217" s="63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136">
        <f t="shared" si="34"/>
        <v>0</v>
      </c>
    </row>
    <row r="218" spans="1:46" ht="15" hidden="1" customHeight="1" x14ac:dyDescent="0.25">
      <c r="A218" s="27"/>
      <c r="B218" s="28"/>
      <c r="C218" s="28"/>
      <c r="D218" s="146"/>
      <c r="E218" s="147"/>
      <c r="F218" s="60"/>
      <c r="G218" s="113"/>
      <c r="H218" s="113"/>
      <c r="I218" s="63">
        <f t="shared" si="35"/>
        <v>0</v>
      </c>
      <c r="J218" s="126"/>
      <c r="K218" s="126"/>
      <c r="L218" s="64">
        <f t="shared" si="32"/>
        <v>0</v>
      </c>
      <c r="M218" s="118"/>
      <c r="N218" s="118"/>
      <c r="O218" s="64">
        <f t="shared" si="33"/>
        <v>0</v>
      </c>
      <c r="P218" s="64"/>
      <c r="Q218" s="64"/>
      <c r="R218" s="64">
        <f t="shared" si="28"/>
        <v>0</v>
      </c>
      <c r="S218" s="64"/>
      <c r="T218" s="64"/>
      <c r="U218" s="64">
        <f t="shared" si="29"/>
        <v>0</v>
      </c>
      <c r="V218" s="64"/>
      <c r="W218" s="64"/>
      <c r="X218" s="64"/>
      <c r="Y218" s="64"/>
      <c r="Z218" s="64"/>
      <c r="AA218" s="64"/>
      <c r="AB218" s="64"/>
      <c r="AC218" s="64"/>
      <c r="AD218" s="64"/>
      <c r="AE218" s="63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136">
        <f t="shared" si="34"/>
        <v>0</v>
      </c>
    </row>
    <row r="219" spans="1:46" ht="15" hidden="1" customHeight="1" x14ac:dyDescent="0.25">
      <c r="A219" s="27"/>
      <c r="B219" s="28"/>
      <c r="C219" s="28"/>
      <c r="D219" s="146"/>
      <c r="E219" s="147"/>
      <c r="F219" s="60"/>
      <c r="G219" s="113"/>
      <c r="H219" s="113"/>
      <c r="I219" s="63">
        <f t="shared" si="35"/>
        <v>0</v>
      </c>
      <c r="J219" s="126"/>
      <c r="K219" s="126"/>
      <c r="L219" s="64">
        <f t="shared" si="32"/>
        <v>0</v>
      </c>
      <c r="M219" s="118"/>
      <c r="N219" s="118"/>
      <c r="O219" s="64">
        <f t="shared" si="33"/>
        <v>0</v>
      </c>
      <c r="P219" s="64"/>
      <c r="Q219" s="64"/>
      <c r="R219" s="64">
        <f t="shared" si="28"/>
        <v>0</v>
      </c>
      <c r="S219" s="64"/>
      <c r="T219" s="64"/>
      <c r="U219" s="64">
        <f t="shared" si="29"/>
        <v>0</v>
      </c>
      <c r="V219" s="64"/>
      <c r="W219" s="64"/>
      <c r="X219" s="64"/>
      <c r="Y219" s="64"/>
      <c r="Z219" s="64"/>
      <c r="AA219" s="64"/>
      <c r="AB219" s="64"/>
      <c r="AC219" s="64"/>
      <c r="AD219" s="64"/>
      <c r="AE219" s="63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136">
        <f t="shared" si="34"/>
        <v>0</v>
      </c>
    </row>
    <row r="220" spans="1:46" ht="15" hidden="1" customHeight="1" x14ac:dyDescent="0.25">
      <c r="A220" s="27"/>
      <c r="B220" s="28"/>
      <c r="C220" s="28"/>
      <c r="D220" s="146"/>
      <c r="E220" s="147"/>
      <c r="F220" s="60"/>
      <c r="G220" s="113"/>
      <c r="H220" s="113"/>
      <c r="I220" s="63">
        <f t="shared" si="35"/>
        <v>0</v>
      </c>
      <c r="J220" s="126"/>
      <c r="K220" s="126"/>
      <c r="L220" s="64">
        <f t="shared" si="32"/>
        <v>0</v>
      </c>
      <c r="M220" s="118"/>
      <c r="N220" s="118"/>
      <c r="O220" s="64">
        <f t="shared" si="33"/>
        <v>0</v>
      </c>
      <c r="P220" s="64"/>
      <c r="Q220" s="64"/>
      <c r="R220" s="64">
        <f t="shared" si="28"/>
        <v>0</v>
      </c>
      <c r="S220" s="64"/>
      <c r="T220" s="64"/>
      <c r="U220" s="64">
        <f t="shared" si="29"/>
        <v>0</v>
      </c>
      <c r="V220" s="64"/>
      <c r="W220" s="64"/>
      <c r="X220" s="64"/>
      <c r="Y220" s="64"/>
      <c r="Z220" s="64"/>
      <c r="AA220" s="64"/>
      <c r="AB220" s="64"/>
      <c r="AC220" s="64"/>
      <c r="AD220" s="64"/>
      <c r="AE220" s="63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136">
        <f t="shared" si="34"/>
        <v>0</v>
      </c>
    </row>
    <row r="221" spans="1:46" ht="15" hidden="1" customHeight="1" x14ac:dyDescent="0.25">
      <c r="A221" s="27"/>
      <c r="B221" s="28"/>
      <c r="C221" s="28"/>
      <c r="D221" s="146"/>
      <c r="E221" s="147"/>
      <c r="F221" s="60"/>
      <c r="G221" s="113"/>
      <c r="H221" s="113"/>
      <c r="I221" s="63">
        <f t="shared" si="35"/>
        <v>0</v>
      </c>
      <c r="J221" s="126"/>
      <c r="K221" s="126"/>
      <c r="L221" s="64">
        <f t="shared" si="32"/>
        <v>0</v>
      </c>
      <c r="M221" s="118"/>
      <c r="N221" s="118"/>
      <c r="O221" s="64">
        <f t="shared" si="33"/>
        <v>0</v>
      </c>
      <c r="P221" s="64"/>
      <c r="Q221" s="64"/>
      <c r="R221" s="64">
        <f t="shared" si="28"/>
        <v>0</v>
      </c>
      <c r="S221" s="64"/>
      <c r="T221" s="64"/>
      <c r="U221" s="64">
        <f t="shared" si="29"/>
        <v>0</v>
      </c>
      <c r="V221" s="64"/>
      <c r="W221" s="64"/>
      <c r="X221" s="64"/>
      <c r="Y221" s="64"/>
      <c r="Z221" s="64"/>
      <c r="AA221" s="64"/>
      <c r="AB221" s="64"/>
      <c r="AC221" s="64"/>
      <c r="AD221" s="64"/>
      <c r="AE221" s="63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136">
        <f t="shared" si="34"/>
        <v>0</v>
      </c>
    </row>
    <row r="222" spans="1:46" ht="15" hidden="1" customHeight="1" x14ac:dyDescent="0.25">
      <c r="A222" s="27"/>
      <c r="B222" s="28"/>
      <c r="C222" s="28"/>
      <c r="D222" s="40"/>
      <c r="E222" s="41"/>
      <c r="F222" s="61"/>
      <c r="G222" s="63"/>
      <c r="H222" s="63"/>
      <c r="I222" s="63">
        <f t="shared" si="35"/>
        <v>0</v>
      </c>
      <c r="J222" s="126"/>
      <c r="K222" s="126"/>
      <c r="L222" s="64">
        <f t="shared" si="32"/>
        <v>0</v>
      </c>
      <c r="M222" s="65"/>
      <c r="N222" s="65"/>
      <c r="O222" s="64">
        <f t="shared" si="33"/>
        <v>0</v>
      </c>
      <c r="P222" s="65"/>
      <c r="Q222" s="65"/>
      <c r="R222" s="64">
        <f t="shared" si="28"/>
        <v>0</v>
      </c>
      <c r="S222" s="65"/>
      <c r="T222" s="65"/>
      <c r="U222" s="64">
        <f t="shared" si="29"/>
        <v>0</v>
      </c>
      <c r="V222" s="65"/>
      <c r="W222" s="65"/>
      <c r="X222" s="64"/>
      <c r="Y222" s="65"/>
      <c r="Z222" s="65"/>
      <c r="AA222" s="64"/>
      <c r="AB222" s="65"/>
      <c r="AC222" s="65"/>
      <c r="AD222" s="64"/>
      <c r="AE222" s="63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136">
        <f t="shared" si="34"/>
        <v>0</v>
      </c>
    </row>
    <row r="223" spans="1:46" ht="15" customHeight="1" thickBot="1" x14ac:dyDescent="0.3">
      <c r="A223" s="42"/>
      <c r="B223" s="43"/>
      <c r="C223" s="43"/>
      <c r="D223" s="44"/>
      <c r="E223" s="45" t="s">
        <v>57</v>
      </c>
      <c r="F223" s="62">
        <f>SUM(F7:F222)</f>
        <v>4244719.43</v>
      </c>
      <c r="G223" s="66">
        <f>SUM(G7:G222)</f>
        <v>113642.04000000001</v>
      </c>
      <c r="H223" s="66">
        <f>SUM(H7:H222)</f>
        <v>113642.04000000002</v>
      </c>
      <c r="I223" s="66">
        <f>F223+G223-H223</f>
        <v>4244719.43</v>
      </c>
      <c r="J223" s="66">
        <f>SUM(J7:J222)</f>
        <v>13038.25</v>
      </c>
      <c r="K223" s="66">
        <f>SUM(K7:K222)</f>
        <v>13038.25</v>
      </c>
      <c r="L223" s="67">
        <f t="shared" si="32"/>
        <v>4244719.43</v>
      </c>
      <c r="M223" s="66">
        <f>SUM(M7:M222)</f>
        <v>0</v>
      </c>
      <c r="N223" s="66">
        <f>SUM(N7:N222)</f>
        <v>0</v>
      </c>
      <c r="O223" s="67">
        <f t="shared" si="33"/>
        <v>4244719.43</v>
      </c>
      <c r="P223" s="66">
        <f>SUM(P7:P222)</f>
        <v>0</v>
      </c>
      <c r="Q223" s="66">
        <f>SUM(Q7:Q222)</f>
        <v>0</v>
      </c>
      <c r="R223" s="67">
        <f t="shared" si="28"/>
        <v>4244719.43</v>
      </c>
      <c r="S223" s="66">
        <f>SUM(S7:S222)</f>
        <v>0</v>
      </c>
      <c r="T223" s="66">
        <f>SUM(T7:T222)</f>
        <v>0</v>
      </c>
      <c r="U223" s="67">
        <f t="shared" si="29"/>
        <v>4244719.43</v>
      </c>
      <c r="V223" s="66">
        <f>SUM(V7:V222)</f>
        <v>0</v>
      </c>
      <c r="W223" s="66">
        <f>SUM(W7:W222)</f>
        <v>0</v>
      </c>
      <c r="X223" s="67">
        <f>U223+V223-W223</f>
        <v>4244719.43</v>
      </c>
      <c r="Y223" s="66">
        <f>SUM(Y7:Y222)</f>
        <v>0</v>
      </c>
      <c r="Z223" s="66">
        <f>SUM(Z7:Z222)</f>
        <v>0</v>
      </c>
      <c r="AA223" s="67">
        <f>X223+Y223-Z223</f>
        <v>4244719.43</v>
      </c>
      <c r="AB223" s="66">
        <f>SUM(AB7:AB222)</f>
        <v>0</v>
      </c>
      <c r="AC223" s="66">
        <f>SUM(AC7:AC222)</f>
        <v>0</v>
      </c>
      <c r="AD223" s="67">
        <f>X223+AB223-AC223</f>
        <v>4244719.43</v>
      </c>
      <c r="AE223" s="62">
        <f>SUM(AE7:AE222)</f>
        <v>2725830.5784</v>
      </c>
      <c r="AF223" s="176">
        <f>AF68+AF120+AF169+AF212</f>
        <v>150084.66</v>
      </c>
      <c r="AG223" s="62">
        <f>AG68+AG120+AG169+AG212</f>
        <v>377161.99</v>
      </c>
      <c r="AH223" s="62">
        <f>AH68+AH120+AH169+AH212</f>
        <v>396753.87</v>
      </c>
      <c r="AI223" s="201">
        <f>AI212+AI169+AI120+AI68</f>
        <v>226093.95</v>
      </c>
      <c r="AJ223" s="178">
        <f>AJ212+AJ169+AJ120+AJ68</f>
        <v>286991.25200000004</v>
      </c>
      <c r="AK223" s="201">
        <f t="shared" ref="AK223:AQ223" si="40">AK68+AK120+AK169+AK212</f>
        <v>335472.64000000001</v>
      </c>
      <c r="AL223" s="222">
        <f t="shared" si="40"/>
        <v>233011.84000000003</v>
      </c>
      <c r="AM223" s="178">
        <f t="shared" si="40"/>
        <v>231911.38999999998</v>
      </c>
      <c r="AN223" s="254">
        <f t="shared" si="40"/>
        <v>428996.69</v>
      </c>
      <c r="AO223" s="222">
        <f t="shared" si="40"/>
        <v>245089.64109999998</v>
      </c>
      <c r="AP223" s="62">
        <f t="shared" si="40"/>
        <v>19890.18</v>
      </c>
      <c r="AQ223" s="62">
        <f t="shared" si="40"/>
        <v>1377.4</v>
      </c>
      <c r="AR223" s="70">
        <f>F223-AE223</f>
        <v>1518888.8515999997</v>
      </c>
      <c r="AT223" s="12">
        <f>AE223+AR223</f>
        <v>4244719.43</v>
      </c>
    </row>
  </sheetData>
  <protectedRanges>
    <protectedRange sqref="M31:N32 P31:Q32 S31:T32 V31:W32 AB31:AC32 Y31:Z32 F7:F223 AB174:AC179 V174:W222 S174:T222 P174:Q222 M174:N222 L7:AD7 V126 V128 Z34 Y174:Z222 AB49 AB181:AC222 AC180 AE223:AQ223 L8:AC30 L31:L223 O31:O223 R31:R223 U31:U223 X31:X223 AA31:AA223 AD8:AD223" name="Rango1"/>
  </protectedRanges>
  <mergeCells count="30">
    <mergeCell ref="A1:AR1"/>
    <mergeCell ref="A2:AR2"/>
    <mergeCell ref="A5:C5"/>
    <mergeCell ref="D5:D6"/>
    <mergeCell ref="E5:E6"/>
    <mergeCell ref="F5:F6"/>
    <mergeCell ref="G5:I5"/>
    <mergeCell ref="J5:L5"/>
    <mergeCell ref="P5:R5"/>
    <mergeCell ref="S5:U5"/>
    <mergeCell ref="V5:X5"/>
    <mergeCell ref="AB5:AD5"/>
    <mergeCell ref="AO5:AO6"/>
    <mergeCell ref="P3:R4"/>
    <mergeCell ref="M3:O4"/>
    <mergeCell ref="AI5:AI6"/>
    <mergeCell ref="AQ5:AQ6"/>
    <mergeCell ref="Y5:AA5"/>
    <mergeCell ref="AR5:AR6"/>
    <mergeCell ref="AH5:AH6"/>
    <mergeCell ref="E3:F3"/>
    <mergeCell ref="AM5:AM6"/>
    <mergeCell ref="M5:O5"/>
    <mergeCell ref="AE5:AE6"/>
    <mergeCell ref="AJ5:AJ6"/>
    <mergeCell ref="V3:X4"/>
    <mergeCell ref="AL5:AL6"/>
    <mergeCell ref="AK5:AK6"/>
    <mergeCell ref="AN5:AN6"/>
    <mergeCell ref="AP5:AP6"/>
  </mergeCells>
  <pageMargins left="0" right="0" top="0.27559055118110237" bottom="0.39370078740157483" header="0.31496062992125984" footer="0.31496062992125984"/>
  <pageSetup scale="70" orientation="portrait" r:id="rId1"/>
  <headerFooter differentOddEven="1">
    <oddFooter>&amp;CELABORADO POR: JUANA SANCHEZ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966"/>
  <sheetViews>
    <sheetView zoomScaleNormal="100" workbookViewId="0">
      <pane xSplit="2" ySplit="3" topLeftCell="H535" activePane="bottomRight" state="frozen"/>
      <selection activeCell="A11" sqref="A11:B11"/>
      <selection pane="topRight" activeCell="A11" sqref="A11:B11"/>
      <selection pane="bottomLeft" activeCell="A11" sqref="A11:B11"/>
      <selection pane="bottomRight" activeCell="J544" sqref="J544"/>
    </sheetView>
  </sheetViews>
  <sheetFormatPr baseColWidth="10" defaultRowHeight="15" x14ac:dyDescent="0.25"/>
  <cols>
    <col min="1" max="1" width="8.85546875" style="2" customWidth="1"/>
    <col min="2" max="2" width="114.7109375" customWidth="1"/>
    <col min="3" max="10" width="14.140625" customWidth="1"/>
    <col min="11" max="16" width="13.28515625" style="16" customWidth="1"/>
    <col min="17" max="17" width="13.28515625" style="6" bestFit="1" customWidth="1"/>
    <col min="18" max="18" width="13.28515625" style="6" customWidth="1"/>
    <col min="19" max="19" width="12.140625" bestFit="1" customWidth="1"/>
    <col min="20" max="20" width="11.7109375" bestFit="1" customWidth="1"/>
    <col min="21" max="21" width="11.7109375" customWidth="1"/>
    <col min="22" max="22" width="11.7109375" bestFit="1" customWidth="1"/>
    <col min="23" max="23" width="11.7109375" customWidth="1"/>
    <col min="24" max="24" width="12.140625" bestFit="1" customWidth="1"/>
    <col min="25" max="25" width="12.140625" customWidth="1"/>
    <col min="26" max="26" width="11.7109375" bestFit="1" customWidth="1"/>
    <col min="27" max="27" width="11.7109375" customWidth="1"/>
    <col min="28" max="28" width="11.7109375" bestFit="1" customWidth="1"/>
    <col min="29" max="30" width="12.85546875" customWidth="1"/>
    <col min="31" max="32" width="12.42578125" style="6" customWidth="1"/>
    <col min="33" max="33" width="13.28515625" style="16" customWidth="1"/>
    <col min="34" max="34" width="11.7109375" bestFit="1" customWidth="1"/>
    <col min="35" max="37" width="11.7109375" customWidth="1"/>
    <col min="38" max="39" width="12.42578125" customWidth="1"/>
    <col min="40" max="46" width="11.7109375" customWidth="1"/>
    <col min="47" max="47" width="13.140625" customWidth="1"/>
    <col min="48" max="48" width="13.42578125" customWidth="1"/>
    <col min="49" max="50" width="11.7109375" customWidth="1"/>
    <col min="51" max="51" width="13.140625" customWidth="1"/>
    <col min="52" max="52" width="14.5703125" customWidth="1"/>
    <col min="53" max="53" width="13" customWidth="1"/>
    <col min="54" max="54" width="14.42578125" customWidth="1"/>
    <col min="55" max="55" width="13" customWidth="1"/>
    <col min="56" max="56" width="13.28515625" bestFit="1" customWidth="1"/>
    <col min="57" max="57" width="12.140625" bestFit="1" customWidth="1"/>
    <col min="58" max="59" width="12.140625" customWidth="1"/>
    <col min="60" max="60" width="14.140625" customWidth="1"/>
  </cols>
  <sheetData>
    <row r="1" spans="1:60" ht="21" x14ac:dyDescent="0.35">
      <c r="B1" s="250" t="s">
        <v>177</v>
      </c>
      <c r="F1" s="283" t="s">
        <v>119</v>
      </c>
      <c r="G1" s="283"/>
      <c r="H1" s="284" t="s">
        <v>120</v>
      </c>
      <c r="I1" s="284"/>
      <c r="K1" s="283"/>
      <c r="L1" s="283"/>
      <c r="M1" s="283"/>
      <c r="N1" s="284"/>
      <c r="O1" s="284"/>
      <c r="P1" s="284"/>
    </row>
    <row r="2" spans="1:60" ht="27" customHeight="1" x14ac:dyDescent="0.35">
      <c r="A2" s="286" t="s">
        <v>1</v>
      </c>
      <c r="B2" s="286"/>
      <c r="C2" s="104" t="s">
        <v>88</v>
      </c>
      <c r="D2" s="104" t="s">
        <v>89</v>
      </c>
      <c r="E2" s="204" t="s">
        <v>84</v>
      </c>
      <c r="F2" s="163" t="s">
        <v>125</v>
      </c>
      <c r="G2" s="163" t="s">
        <v>123</v>
      </c>
      <c r="H2" s="163" t="s">
        <v>122</v>
      </c>
      <c r="I2" s="163" t="s">
        <v>123</v>
      </c>
      <c r="J2" s="192" t="s">
        <v>92</v>
      </c>
      <c r="K2" s="209" t="s">
        <v>153</v>
      </c>
      <c r="L2" s="209" t="s">
        <v>165</v>
      </c>
      <c r="M2" s="163"/>
      <c r="N2" s="163"/>
      <c r="O2" s="156"/>
      <c r="P2" s="163"/>
      <c r="Q2" s="104"/>
      <c r="R2" s="88"/>
      <c r="AE2" s="21"/>
      <c r="AF2" s="21"/>
    </row>
    <row r="3" spans="1:60" ht="21" x14ac:dyDescent="0.35">
      <c r="A3" s="21"/>
      <c r="B3" s="232" t="s">
        <v>199</v>
      </c>
      <c r="C3" s="21">
        <v>51101</v>
      </c>
      <c r="D3" s="21">
        <v>51201</v>
      </c>
      <c r="E3" s="203">
        <v>51301</v>
      </c>
      <c r="F3" s="132">
        <v>51401</v>
      </c>
      <c r="G3" s="191">
        <v>51402</v>
      </c>
      <c r="H3" s="109">
        <v>51501</v>
      </c>
      <c r="I3" s="78">
        <v>51502</v>
      </c>
      <c r="J3" s="76">
        <v>51601</v>
      </c>
      <c r="K3" s="157">
        <v>51701</v>
      </c>
      <c r="L3" s="208">
        <v>51702</v>
      </c>
      <c r="M3" s="157">
        <v>51803</v>
      </c>
      <c r="N3" s="157">
        <v>51901</v>
      </c>
      <c r="O3" s="199">
        <v>51903</v>
      </c>
      <c r="P3" s="157">
        <v>54101</v>
      </c>
      <c r="Q3" s="21">
        <v>54103</v>
      </c>
      <c r="R3" s="88">
        <v>54104</v>
      </c>
      <c r="S3" s="21">
        <v>54105</v>
      </c>
      <c r="T3" s="21">
        <v>54106</v>
      </c>
      <c r="U3" s="102">
        <v>54107</v>
      </c>
      <c r="V3" s="21">
        <v>54108</v>
      </c>
      <c r="W3" s="235">
        <v>54111</v>
      </c>
      <c r="X3" s="21">
        <v>54114</v>
      </c>
      <c r="Y3" s="102">
        <v>54115</v>
      </c>
      <c r="Z3" s="22">
        <v>54118</v>
      </c>
      <c r="AA3" s="102">
        <v>54119</v>
      </c>
      <c r="AB3" s="21">
        <v>54199</v>
      </c>
      <c r="AC3" s="102">
        <v>54201</v>
      </c>
      <c r="AD3" s="21">
        <v>54202</v>
      </c>
      <c r="AE3" s="21">
        <v>54203</v>
      </c>
      <c r="AF3" s="21">
        <v>54301</v>
      </c>
      <c r="AG3" s="21">
        <v>54304</v>
      </c>
      <c r="AH3" s="21">
        <v>54305</v>
      </c>
      <c r="AI3" s="21">
        <v>54313</v>
      </c>
      <c r="AJ3" s="21">
        <v>54314</v>
      </c>
      <c r="AK3" s="21">
        <v>54316</v>
      </c>
      <c r="AL3" s="21">
        <v>54317</v>
      </c>
      <c r="AM3" s="180">
        <v>54399</v>
      </c>
      <c r="AN3" s="102">
        <v>54401</v>
      </c>
      <c r="AO3" s="102">
        <v>54402</v>
      </c>
      <c r="AP3" s="102">
        <v>54403</v>
      </c>
      <c r="AQ3" s="102">
        <v>54404</v>
      </c>
      <c r="AR3" s="225">
        <v>54504</v>
      </c>
      <c r="AS3" s="102">
        <v>54505</v>
      </c>
      <c r="AT3" s="102">
        <v>54508</v>
      </c>
      <c r="AU3" s="102">
        <v>54599</v>
      </c>
      <c r="AV3" s="102">
        <v>55508</v>
      </c>
      <c r="AW3" s="102">
        <v>55509</v>
      </c>
      <c r="AX3" s="102">
        <v>55601</v>
      </c>
      <c r="AY3" s="81">
        <v>55602</v>
      </c>
      <c r="AZ3" s="102">
        <v>55603</v>
      </c>
      <c r="BA3" s="102">
        <v>55703</v>
      </c>
      <c r="BB3" s="177">
        <v>56304</v>
      </c>
      <c r="BC3" s="140">
        <v>61101</v>
      </c>
      <c r="BD3" s="21">
        <v>61104</v>
      </c>
      <c r="BE3" s="21">
        <v>61106</v>
      </c>
      <c r="BF3" s="102">
        <v>61108</v>
      </c>
      <c r="BG3" s="102">
        <v>61110</v>
      </c>
      <c r="BH3" s="88" t="s">
        <v>69</v>
      </c>
    </row>
    <row r="4" spans="1:60" x14ac:dyDescent="0.25">
      <c r="A4" s="2" t="s">
        <v>186</v>
      </c>
      <c r="B4" s="55" t="s">
        <v>178</v>
      </c>
      <c r="C4" s="12"/>
      <c r="D4" s="12"/>
      <c r="E4" s="12"/>
      <c r="F4" s="12"/>
      <c r="G4" s="12"/>
      <c r="H4" s="12"/>
      <c r="I4" s="12"/>
      <c r="J4" s="12"/>
      <c r="K4" s="20"/>
      <c r="L4" s="20"/>
      <c r="M4" s="20"/>
      <c r="N4" s="20"/>
      <c r="O4" s="20"/>
      <c r="P4" s="20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5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>
        <v>1287.5</v>
      </c>
      <c r="BC4" s="12"/>
      <c r="BD4" s="12"/>
      <c r="BE4" s="12"/>
      <c r="BF4" s="12"/>
      <c r="BG4" s="12"/>
      <c r="BH4" s="1">
        <f t="shared" ref="BH4:BH67" si="0">SUM(C4:BG4)</f>
        <v>1287.5</v>
      </c>
    </row>
    <row r="5" spans="1:60" ht="18" customHeight="1" x14ac:dyDescent="0.25">
      <c r="A5" s="2" t="s">
        <v>187</v>
      </c>
      <c r="B5" s="124" t="s">
        <v>188</v>
      </c>
      <c r="C5" s="12"/>
      <c r="D5" s="12"/>
      <c r="E5" s="12"/>
      <c r="F5" s="12"/>
      <c r="G5" s="12"/>
      <c r="H5" s="12"/>
      <c r="I5" s="12"/>
      <c r="J5" s="12"/>
      <c r="K5" s="20"/>
      <c r="L5" s="20"/>
      <c r="M5" s="20"/>
      <c r="N5" s="20"/>
      <c r="O5" s="20"/>
      <c r="P5" s="20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5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>
        <v>250</v>
      </c>
      <c r="BC5" s="12"/>
      <c r="BD5" s="12"/>
      <c r="BE5" s="12"/>
      <c r="BF5" s="12"/>
      <c r="BG5" s="12"/>
      <c r="BH5" s="1">
        <f t="shared" si="0"/>
        <v>250</v>
      </c>
    </row>
    <row r="6" spans="1:60" x14ac:dyDescent="0.25">
      <c r="A6" s="2" t="s">
        <v>192</v>
      </c>
      <c r="B6" t="s">
        <v>193</v>
      </c>
      <c r="C6" s="12"/>
      <c r="D6" s="12"/>
      <c r="E6" s="12"/>
      <c r="F6" s="12"/>
      <c r="G6" s="12"/>
      <c r="H6" s="12"/>
      <c r="I6" s="12"/>
      <c r="J6" s="12"/>
      <c r="K6" s="20"/>
      <c r="L6" s="20"/>
      <c r="M6" s="20"/>
      <c r="N6" s="20">
        <v>625</v>
      </c>
      <c r="O6" s="20"/>
      <c r="P6" s="20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5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">
        <f t="shared" si="0"/>
        <v>625</v>
      </c>
    </row>
    <row r="7" spans="1:60" x14ac:dyDescent="0.25">
      <c r="A7" s="2" t="s">
        <v>195</v>
      </c>
      <c r="B7" t="s">
        <v>196</v>
      </c>
      <c r="C7" s="12"/>
      <c r="D7" s="12"/>
      <c r="E7" s="12"/>
      <c r="F7" s="12"/>
      <c r="G7" s="12"/>
      <c r="H7" s="12"/>
      <c r="I7" s="12"/>
      <c r="J7" s="12"/>
      <c r="K7" s="20"/>
      <c r="L7" s="20"/>
      <c r="M7" s="20"/>
      <c r="N7" s="20"/>
      <c r="O7" s="20"/>
      <c r="P7" s="20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5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>
        <v>1000</v>
      </c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">
        <f t="shared" si="0"/>
        <v>1000</v>
      </c>
    </row>
    <row r="8" spans="1:60" x14ac:dyDescent="0.25">
      <c r="A8" s="2" t="s">
        <v>197</v>
      </c>
      <c r="B8" s="55" t="s">
        <v>198</v>
      </c>
      <c r="C8" s="12"/>
      <c r="D8" s="12">
        <v>9615</v>
      </c>
      <c r="E8" s="12"/>
      <c r="F8" s="12"/>
      <c r="G8" s="12"/>
      <c r="H8" s="12"/>
      <c r="I8" s="12"/>
      <c r="J8" s="12"/>
      <c r="K8" s="20"/>
      <c r="L8" s="20"/>
      <c r="M8" s="20"/>
      <c r="N8" s="20"/>
      <c r="O8" s="20"/>
      <c r="P8" s="2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5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">
        <f t="shared" si="0"/>
        <v>9615</v>
      </c>
    </row>
    <row r="9" spans="1:60" x14ac:dyDescent="0.25">
      <c r="A9" s="2" t="s">
        <v>197</v>
      </c>
      <c r="B9" s="55" t="s">
        <v>207</v>
      </c>
      <c r="C9" s="12"/>
      <c r="D9" s="12"/>
      <c r="E9" s="12"/>
      <c r="F9" s="12"/>
      <c r="G9" s="12"/>
      <c r="H9" s="12"/>
      <c r="I9" s="12"/>
      <c r="J9" s="12"/>
      <c r="K9" s="20"/>
      <c r="L9" s="20"/>
      <c r="M9" s="20"/>
      <c r="N9" s="20"/>
      <c r="O9" s="20"/>
      <c r="P9" s="2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>
        <v>39.51</v>
      </c>
      <c r="AE9" s="12"/>
      <c r="AF9" s="12"/>
      <c r="AG9" s="15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">
        <f t="shared" si="0"/>
        <v>39.51</v>
      </c>
    </row>
    <row r="10" spans="1:60" x14ac:dyDescent="0.25">
      <c r="A10" s="2" t="s">
        <v>197</v>
      </c>
      <c r="B10" s="55" t="s">
        <v>208</v>
      </c>
      <c r="C10" s="12"/>
      <c r="D10" s="12"/>
      <c r="E10" s="12"/>
      <c r="F10" s="12"/>
      <c r="G10" s="12"/>
      <c r="H10" s="12"/>
      <c r="I10" s="12"/>
      <c r="J10" s="12"/>
      <c r="K10" s="20"/>
      <c r="L10" s="20"/>
      <c r="M10" s="20"/>
      <c r="N10" s="20"/>
      <c r="O10" s="20"/>
      <c r="P10" s="2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>
        <v>233.1</v>
      </c>
      <c r="AE10" s="12"/>
      <c r="AF10" s="12"/>
      <c r="AG10" s="15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">
        <f t="shared" si="0"/>
        <v>233.1</v>
      </c>
    </row>
    <row r="11" spans="1:60" x14ac:dyDescent="0.25">
      <c r="A11" s="2" t="s">
        <v>197</v>
      </c>
      <c r="B11" s="55" t="s">
        <v>209</v>
      </c>
      <c r="C11" s="12"/>
      <c r="D11" s="12"/>
      <c r="E11" s="12"/>
      <c r="F11" s="12"/>
      <c r="G11" s="12"/>
      <c r="H11" s="12"/>
      <c r="I11" s="12"/>
      <c r="J11" s="12"/>
      <c r="K11" s="20"/>
      <c r="L11" s="20"/>
      <c r="M11" s="20"/>
      <c r="N11" s="20"/>
      <c r="O11" s="20"/>
      <c r="P11" s="2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>
        <v>139.01</v>
      </c>
      <c r="AE11" s="12"/>
      <c r="AF11" s="12"/>
      <c r="AG11" s="15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">
        <f t="shared" si="0"/>
        <v>139.01</v>
      </c>
    </row>
    <row r="12" spans="1:60" x14ac:dyDescent="0.25">
      <c r="A12" s="2" t="s">
        <v>197</v>
      </c>
      <c r="B12" s="55" t="s">
        <v>210</v>
      </c>
      <c r="C12" s="12"/>
      <c r="D12" s="12"/>
      <c r="E12" s="12"/>
      <c r="F12" s="12"/>
      <c r="G12" s="12"/>
      <c r="H12" s="12"/>
      <c r="I12" s="12"/>
      <c r="J12" s="12"/>
      <c r="K12" s="20"/>
      <c r="L12" s="20"/>
      <c r="M12" s="20"/>
      <c r="N12" s="20"/>
      <c r="O12" s="20"/>
      <c r="P12" s="2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>
        <v>134.16</v>
      </c>
      <c r="AE12" s="12"/>
      <c r="AF12" s="12"/>
      <c r="AG12" s="15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">
        <f t="shared" si="0"/>
        <v>134.16</v>
      </c>
    </row>
    <row r="13" spans="1:60" x14ac:dyDescent="0.25">
      <c r="A13" s="2" t="s">
        <v>197</v>
      </c>
      <c r="B13" s="55" t="s">
        <v>211</v>
      </c>
      <c r="C13" s="2"/>
      <c r="D13" s="197"/>
      <c r="E13" s="197"/>
      <c r="F13" s="8"/>
      <c r="G13" s="8"/>
      <c r="H13" s="8"/>
      <c r="I13" s="12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>
        <v>27.31</v>
      </c>
      <c r="AE13" s="12"/>
      <c r="AF13" s="12"/>
      <c r="AG13" s="15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">
        <f t="shared" si="0"/>
        <v>27.31</v>
      </c>
    </row>
    <row r="14" spans="1:60" x14ac:dyDescent="0.25">
      <c r="A14" s="2" t="s">
        <v>197</v>
      </c>
      <c r="B14" s="55" t="s">
        <v>212</v>
      </c>
      <c r="C14" s="2"/>
      <c r="D14" s="8"/>
      <c r="E14" s="8"/>
      <c r="F14" s="8"/>
      <c r="G14" s="8"/>
      <c r="H14" s="8"/>
      <c r="I14" s="12"/>
      <c r="J14" s="20"/>
      <c r="N14" s="20"/>
      <c r="O14" s="20"/>
      <c r="P14" s="20"/>
      <c r="Q14" s="20"/>
      <c r="R14" s="20"/>
      <c r="S14" s="20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>
        <v>73.459999999999994</v>
      </c>
      <c r="AE14" s="12"/>
      <c r="AF14" s="12"/>
      <c r="AG14" s="15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">
        <f t="shared" si="0"/>
        <v>73.459999999999994</v>
      </c>
    </row>
    <row r="15" spans="1:60" x14ac:dyDescent="0.25">
      <c r="A15" s="2" t="s">
        <v>197</v>
      </c>
      <c r="B15" s="55" t="s">
        <v>213</v>
      </c>
      <c r="C15" s="12"/>
      <c r="D15" s="12"/>
      <c r="E15" s="12"/>
      <c r="F15" s="12"/>
      <c r="G15" s="12"/>
      <c r="H15" s="12"/>
      <c r="I15" s="12"/>
      <c r="J15" s="12"/>
      <c r="K15" s="20"/>
      <c r="L15" s="20"/>
      <c r="M15" s="20"/>
      <c r="N15" s="20"/>
      <c r="O15" s="20"/>
      <c r="P15" s="2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54"/>
      <c r="AD15" s="12">
        <v>113.79</v>
      </c>
      <c r="AE15" s="12"/>
      <c r="AF15" s="12"/>
      <c r="AG15" s="15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">
        <f t="shared" si="0"/>
        <v>113.79</v>
      </c>
    </row>
    <row r="16" spans="1:60" x14ac:dyDescent="0.25">
      <c r="A16" s="2" t="s">
        <v>197</v>
      </c>
      <c r="B16" s="55" t="s">
        <v>214</v>
      </c>
      <c r="C16" s="12"/>
      <c r="D16" s="12"/>
      <c r="E16" s="12"/>
      <c r="F16" s="12"/>
      <c r="G16" s="12"/>
      <c r="H16" s="12"/>
      <c r="I16" s="12"/>
      <c r="J16" s="12"/>
      <c r="K16" s="20"/>
      <c r="L16" s="20"/>
      <c r="M16" s="20"/>
      <c r="N16" s="20"/>
      <c r="O16" s="20"/>
      <c r="P16" s="2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>
        <v>148.71</v>
      </c>
      <c r="AE16" s="12"/>
      <c r="AF16" s="12"/>
      <c r="AG16" s="15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">
        <f t="shared" si="0"/>
        <v>148.71</v>
      </c>
    </row>
    <row r="17" spans="1:60" x14ac:dyDescent="0.25">
      <c r="A17" s="2" t="s">
        <v>197</v>
      </c>
      <c r="B17" s="2" t="s">
        <v>215</v>
      </c>
      <c r="C17" s="12"/>
      <c r="D17" s="12"/>
      <c r="E17" s="12"/>
      <c r="F17" s="12"/>
      <c r="G17" s="12"/>
      <c r="H17" s="12"/>
      <c r="I17" s="12"/>
      <c r="J17" s="12"/>
      <c r="K17" s="20"/>
      <c r="L17" s="20"/>
      <c r="M17" s="20"/>
      <c r="N17" s="20"/>
      <c r="O17" s="20"/>
      <c r="P17" s="2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>
        <v>282.27</v>
      </c>
      <c r="AE17" s="12"/>
      <c r="AF17" s="12"/>
      <c r="AG17" s="15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39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">
        <f>SUM(C17:BG17)</f>
        <v>282.27</v>
      </c>
    </row>
    <row r="18" spans="1:60" ht="15.75" customHeight="1" x14ac:dyDescent="0.25">
      <c r="A18" s="2" t="s">
        <v>197</v>
      </c>
      <c r="B18" s="2" t="s">
        <v>216</v>
      </c>
      <c r="C18" s="12"/>
      <c r="D18" s="12"/>
      <c r="E18" s="12"/>
      <c r="F18" s="12"/>
      <c r="G18" s="12"/>
      <c r="H18" s="12"/>
      <c r="I18" s="12"/>
      <c r="J18" s="12"/>
      <c r="K18" s="20"/>
      <c r="L18" s="20"/>
      <c r="M18" s="20"/>
      <c r="N18" s="20"/>
      <c r="O18" s="20"/>
      <c r="P18" s="20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>
        <v>5.82</v>
      </c>
      <c r="AE18" s="12"/>
      <c r="AF18" s="12"/>
      <c r="AG18" s="15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">
        <f t="shared" si="0"/>
        <v>5.82</v>
      </c>
    </row>
    <row r="19" spans="1:60" x14ac:dyDescent="0.25">
      <c r="A19" s="2" t="s">
        <v>197</v>
      </c>
      <c r="B19" s="2" t="s">
        <v>217</v>
      </c>
      <c r="C19" s="12"/>
      <c r="D19" s="12"/>
      <c r="E19" s="12"/>
      <c r="F19" s="12"/>
      <c r="G19" s="12"/>
      <c r="H19" s="12"/>
      <c r="I19" s="12"/>
      <c r="J19" s="12"/>
      <c r="K19" s="20"/>
      <c r="L19" s="20"/>
      <c r="M19" s="20"/>
      <c r="N19" s="20"/>
      <c r="O19" s="20"/>
      <c r="P19" s="20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>
        <v>60.85</v>
      </c>
      <c r="AE19" s="12"/>
      <c r="AF19" s="12"/>
      <c r="AG19" s="15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">
        <f t="shared" si="0"/>
        <v>60.85</v>
      </c>
    </row>
    <row r="20" spans="1:60" x14ac:dyDescent="0.25">
      <c r="A20" s="2" t="s">
        <v>197</v>
      </c>
      <c r="B20" s="2" t="s">
        <v>218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>
        <v>30.22</v>
      </c>
      <c r="AE20" s="139"/>
      <c r="AF20" s="139"/>
      <c r="AG20" s="167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">
        <f t="shared" si="0"/>
        <v>30.22</v>
      </c>
    </row>
    <row r="21" spans="1:60" x14ac:dyDescent="0.25">
      <c r="A21" s="2" t="s">
        <v>197</v>
      </c>
      <c r="B21" s="2" t="s">
        <v>219</v>
      </c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>
        <v>159.38</v>
      </c>
      <c r="AE21" s="139"/>
      <c r="AF21" s="139"/>
      <c r="AG21" s="167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">
        <f t="shared" si="0"/>
        <v>159.38</v>
      </c>
    </row>
    <row r="22" spans="1:60" x14ac:dyDescent="0.25">
      <c r="A22" s="2" t="s">
        <v>197</v>
      </c>
      <c r="B22" s="2" t="s">
        <v>220</v>
      </c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>
        <v>88.01</v>
      </c>
      <c r="AE22" s="139"/>
      <c r="AF22" s="139"/>
      <c r="AG22" s="167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">
        <f t="shared" si="0"/>
        <v>88.01</v>
      </c>
    </row>
    <row r="23" spans="1:60" x14ac:dyDescent="0.25">
      <c r="A23" s="2" t="s">
        <v>197</v>
      </c>
      <c r="B23" s="2" t="s">
        <v>221</v>
      </c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>
        <v>25.37</v>
      </c>
      <c r="AE23" s="139"/>
      <c r="AF23" s="139"/>
      <c r="AG23" s="167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">
        <f t="shared" si="0"/>
        <v>25.37</v>
      </c>
    </row>
    <row r="24" spans="1:60" x14ac:dyDescent="0.25">
      <c r="A24" s="2" t="s">
        <v>197</v>
      </c>
      <c r="B24" s="2" t="s">
        <v>222</v>
      </c>
      <c r="C24" s="168"/>
      <c r="D24" s="169"/>
      <c r="E24" s="169"/>
      <c r="F24" s="169"/>
      <c r="G24" s="169"/>
      <c r="H24" s="169"/>
      <c r="I24" s="169"/>
      <c r="J24" s="169"/>
      <c r="K24" s="139"/>
      <c r="L24" s="139"/>
      <c r="M24" s="139"/>
      <c r="N24" s="139"/>
      <c r="O24" s="139"/>
      <c r="P24" s="139"/>
      <c r="Q24" s="139"/>
      <c r="R24" s="169"/>
      <c r="S24" s="169"/>
      <c r="T24" s="169"/>
      <c r="U24" s="169"/>
      <c r="V24" s="139"/>
      <c r="W24" s="139"/>
      <c r="X24" s="139"/>
      <c r="Y24" s="139"/>
      <c r="Z24" s="139"/>
      <c r="AA24" s="139"/>
      <c r="AB24" s="139"/>
      <c r="AC24" s="139"/>
      <c r="AD24" s="139">
        <v>53.09</v>
      </c>
      <c r="AE24" s="139"/>
      <c r="AF24" s="139"/>
      <c r="AG24" s="167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">
        <f t="shared" si="0"/>
        <v>53.09</v>
      </c>
    </row>
    <row r="25" spans="1:60" x14ac:dyDescent="0.25">
      <c r="A25" s="2" t="s">
        <v>197</v>
      </c>
      <c r="B25" s="131" t="s">
        <v>223</v>
      </c>
      <c r="C25" s="168"/>
      <c r="D25" s="169"/>
      <c r="E25" s="169"/>
      <c r="F25" s="169"/>
      <c r="G25" s="169"/>
      <c r="H25" s="169"/>
      <c r="I25" s="169"/>
      <c r="J25" s="169"/>
      <c r="K25" s="139"/>
      <c r="L25" s="139"/>
      <c r="M25" s="139"/>
      <c r="N25" s="139"/>
      <c r="O25" s="139"/>
      <c r="P25" s="139"/>
      <c r="Q25" s="139"/>
      <c r="R25" s="169"/>
      <c r="S25" s="169"/>
      <c r="T25" s="169"/>
      <c r="U25" s="169"/>
      <c r="V25" s="139"/>
      <c r="W25" s="139"/>
      <c r="X25" s="139"/>
      <c r="Y25" s="139"/>
      <c r="Z25" s="139"/>
      <c r="AA25" s="139"/>
      <c r="AB25" s="139"/>
      <c r="AC25" s="139">
        <v>3848.89</v>
      </c>
      <c r="AD25" s="139"/>
      <c r="AE25" s="139"/>
      <c r="AF25" s="139"/>
      <c r="AG25" s="167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">
        <f t="shared" si="0"/>
        <v>3848.89</v>
      </c>
    </row>
    <row r="26" spans="1:60" x14ac:dyDescent="0.25">
      <c r="A26" s="2" t="s">
        <v>197</v>
      </c>
      <c r="B26" s="131" t="s">
        <v>230</v>
      </c>
      <c r="C26" s="168"/>
      <c r="D26" s="169"/>
      <c r="E26" s="169"/>
      <c r="F26" s="169"/>
      <c r="G26" s="169"/>
      <c r="H26" s="169"/>
      <c r="I26" s="169"/>
      <c r="J26" s="139">
        <v>600</v>
      </c>
      <c r="K26" s="139"/>
      <c r="L26" s="139"/>
      <c r="M26" s="139"/>
      <c r="N26" s="139"/>
      <c r="O26" s="139"/>
      <c r="P26" s="139"/>
      <c r="Q26" s="139"/>
      <c r="R26" s="169"/>
      <c r="S26" s="169"/>
      <c r="T26" s="169"/>
      <c r="U26" s="16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67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">
        <f t="shared" si="0"/>
        <v>600</v>
      </c>
    </row>
    <row r="27" spans="1:60" x14ac:dyDescent="0.25">
      <c r="A27" s="2" t="s">
        <v>197</v>
      </c>
      <c r="B27" s="131" t="s">
        <v>231</v>
      </c>
      <c r="C27" s="168">
        <v>2492.83</v>
      </c>
      <c r="D27" s="169"/>
      <c r="E27" s="169"/>
      <c r="F27" s="169"/>
      <c r="G27" s="169"/>
      <c r="H27" s="169"/>
      <c r="I27" s="169"/>
      <c r="J27" s="169"/>
      <c r="K27" s="139"/>
      <c r="L27" s="139"/>
      <c r="M27" s="139"/>
      <c r="N27" s="139"/>
      <c r="O27" s="139"/>
      <c r="P27" s="139"/>
      <c r="Q27" s="139"/>
      <c r="R27" s="169"/>
      <c r="S27" s="169"/>
      <c r="T27" s="169"/>
      <c r="U27" s="16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67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">
        <f t="shared" si="0"/>
        <v>2492.83</v>
      </c>
    </row>
    <row r="28" spans="1:60" x14ac:dyDescent="0.25">
      <c r="A28" s="2" t="s">
        <v>197</v>
      </c>
      <c r="B28" s="131" t="s">
        <v>232</v>
      </c>
      <c r="C28" s="168"/>
      <c r="D28" s="169"/>
      <c r="E28" s="169"/>
      <c r="F28" s="169"/>
      <c r="G28" s="169"/>
      <c r="H28" s="139"/>
      <c r="I28" s="139"/>
      <c r="J28" s="135"/>
      <c r="K28" s="139"/>
      <c r="L28" s="139"/>
      <c r="M28" s="139"/>
      <c r="N28" s="139"/>
      <c r="O28" s="139">
        <v>1319.34</v>
      </c>
      <c r="P28" s="139"/>
      <c r="Q28" s="139"/>
      <c r="R28" s="169"/>
      <c r="S28" s="169"/>
      <c r="T28" s="169"/>
      <c r="U28" s="16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67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">
        <f t="shared" si="0"/>
        <v>1319.34</v>
      </c>
    </row>
    <row r="29" spans="1:60" x14ac:dyDescent="0.25">
      <c r="A29" s="2" t="s">
        <v>233</v>
      </c>
      <c r="B29" s="131" t="s">
        <v>234</v>
      </c>
      <c r="C29" s="139"/>
      <c r="D29" s="135"/>
      <c r="E29" s="135"/>
      <c r="F29" s="139"/>
      <c r="G29" s="139"/>
      <c r="H29" s="135"/>
      <c r="I29" s="135"/>
      <c r="J29" s="135"/>
      <c r="K29" s="139">
        <v>3514.19</v>
      </c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67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">
        <f t="shared" si="0"/>
        <v>3514.19</v>
      </c>
    </row>
    <row r="30" spans="1:60" x14ac:dyDescent="0.25">
      <c r="A30" s="2" t="s">
        <v>236</v>
      </c>
      <c r="B30" s="131" t="s">
        <v>238</v>
      </c>
      <c r="C30" s="135"/>
      <c r="D30" s="139"/>
      <c r="E30" s="139"/>
      <c r="F30" s="139"/>
      <c r="G30" s="139"/>
      <c r="H30" s="135"/>
      <c r="I30" s="135"/>
      <c r="J30" s="139">
        <v>600</v>
      </c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67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">
        <f t="shared" si="0"/>
        <v>600</v>
      </c>
    </row>
    <row r="31" spans="1:60" x14ac:dyDescent="0.25">
      <c r="A31" s="2" t="s">
        <v>239</v>
      </c>
      <c r="B31" s="131" t="s">
        <v>241</v>
      </c>
      <c r="C31" s="12"/>
      <c r="D31" s="135"/>
      <c r="E31" s="135"/>
      <c r="F31" s="12"/>
      <c r="G31" s="12"/>
      <c r="H31" s="135"/>
      <c r="I31" s="135"/>
      <c r="J31" s="135"/>
      <c r="K31" s="20"/>
      <c r="L31" s="20"/>
      <c r="M31" s="20"/>
      <c r="N31" s="20"/>
      <c r="O31" s="20"/>
      <c r="P31" s="20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>
        <v>187.31</v>
      </c>
      <c r="AD31" s="12"/>
      <c r="AE31" s="12"/>
      <c r="AF31" s="12"/>
      <c r="AG31" s="15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">
        <f t="shared" si="0"/>
        <v>187.31</v>
      </c>
    </row>
    <row r="32" spans="1:60" x14ac:dyDescent="0.25">
      <c r="A32" s="2" t="s">
        <v>239</v>
      </c>
      <c r="B32" s="131" t="s">
        <v>242</v>
      </c>
      <c r="C32" s="12"/>
      <c r="D32" s="135"/>
      <c r="E32" s="135"/>
      <c r="F32" s="12"/>
      <c r="G32" s="12"/>
      <c r="H32" s="135"/>
      <c r="I32" s="135"/>
      <c r="J32" s="135"/>
      <c r="K32" s="20"/>
      <c r="L32" s="20"/>
      <c r="M32" s="20"/>
      <c r="N32" s="20"/>
      <c r="O32" s="20"/>
      <c r="P32" s="20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>
        <v>1.56</v>
      </c>
      <c r="AD32" s="12"/>
      <c r="AE32" s="12"/>
      <c r="AF32" s="12"/>
      <c r="AG32" s="15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35"/>
      <c r="BE32" s="12"/>
      <c r="BF32" s="12"/>
      <c r="BG32" s="12"/>
      <c r="BH32" s="1">
        <f t="shared" si="0"/>
        <v>1.56</v>
      </c>
    </row>
    <row r="33" spans="1:60" x14ac:dyDescent="0.25">
      <c r="A33" s="2" t="s">
        <v>239</v>
      </c>
      <c r="B33" s="131" t="s">
        <v>243</v>
      </c>
      <c r="C33" s="12"/>
      <c r="D33" s="12"/>
      <c r="E33" s="12"/>
      <c r="F33" s="12"/>
      <c r="G33" s="12"/>
      <c r="H33" s="135"/>
      <c r="I33" s="135"/>
      <c r="J33" s="135"/>
      <c r="K33" s="135"/>
      <c r="L33" s="135"/>
      <c r="M33" s="135"/>
      <c r="N33" s="20"/>
      <c r="O33" s="20"/>
      <c r="P33" s="20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>
        <v>379.2</v>
      </c>
      <c r="AD33" s="12"/>
      <c r="AE33" s="12"/>
      <c r="AF33" s="12"/>
      <c r="AG33" s="15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">
        <f t="shared" si="0"/>
        <v>379.2</v>
      </c>
    </row>
    <row r="34" spans="1:60" x14ac:dyDescent="0.25">
      <c r="A34" s="2" t="s">
        <v>239</v>
      </c>
      <c r="B34" s="131" t="s">
        <v>245</v>
      </c>
      <c r="C34" s="12"/>
      <c r="D34" s="12"/>
      <c r="E34" s="12"/>
      <c r="F34" s="12"/>
      <c r="G34" s="12"/>
      <c r="H34" s="135"/>
      <c r="I34" s="135"/>
      <c r="J34" s="12"/>
      <c r="K34" s="20"/>
      <c r="L34" s="20"/>
      <c r="M34" s="20"/>
      <c r="N34" s="135"/>
      <c r="O34" s="20"/>
      <c r="P34" s="20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>
        <v>4.9000000000000004</v>
      </c>
      <c r="AE34" s="12"/>
      <c r="AF34" s="12"/>
      <c r="AG34" s="15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">
        <f t="shared" si="0"/>
        <v>4.9000000000000004</v>
      </c>
    </row>
    <row r="35" spans="1:60" x14ac:dyDescent="0.25">
      <c r="A35" s="2" t="s">
        <v>239</v>
      </c>
      <c r="B35" s="131" t="s">
        <v>247</v>
      </c>
      <c r="C35" s="12"/>
      <c r="D35" s="12"/>
      <c r="E35" s="12"/>
      <c r="F35" s="12"/>
      <c r="G35" s="12"/>
      <c r="H35" s="135"/>
      <c r="I35" s="135"/>
      <c r="J35" s="12"/>
      <c r="K35" s="20"/>
      <c r="L35" s="20"/>
      <c r="M35" s="20"/>
      <c r="N35" s="135"/>
      <c r="O35" s="20"/>
      <c r="P35" s="20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5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>
        <v>162.35</v>
      </c>
      <c r="AV35" s="12"/>
      <c r="AW35" s="12"/>
      <c r="AX35" s="12"/>
      <c r="AY35" s="12"/>
      <c r="AZ35" s="12"/>
      <c r="BA35" s="135"/>
      <c r="BB35" s="135"/>
      <c r="BC35" s="12"/>
      <c r="BD35" s="12"/>
      <c r="BE35" s="12"/>
      <c r="BF35" s="12"/>
      <c r="BG35" s="12"/>
      <c r="BH35" s="1">
        <f t="shared" si="0"/>
        <v>162.35</v>
      </c>
    </row>
    <row r="36" spans="1:60" x14ac:dyDescent="0.25">
      <c r="A36" s="2" t="s">
        <v>239</v>
      </c>
      <c r="B36" s="131" t="s">
        <v>248</v>
      </c>
      <c r="C36" s="135"/>
      <c r="D36" s="135"/>
      <c r="E36" s="135"/>
      <c r="F36" s="12"/>
      <c r="G36" s="12"/>
      <c r="H36" s="135"/>
      <c r="I36" s="135"/>
      <c r="J36" s="12"/>
      <c r="K36" s="20"/>
      <c r="L36" s="20"/>
      <c r="M36" s="20"/>
      <c r="N36" s="135"/>
      <c r="O36" s="20"/>
      <c r="P36" s="20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5"/>
      <c r="AH36" s="12"/>
      <c r="AI36" s="12">
        <v>81.36</v>
      </c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35"/>
      <c r="BC36" s="12"/>
      <c r="BD36" s="12"/>
      <c r="BE36" s="12"/>
      <c r="BF36" s="12"/>
      <c r="BG36" s="12"/>
      <c r="BH36" s="1">
        <f t="shared" si="0"/>
        <v>81.36</v>
      </c>
    </row>
    <row r="37" spans="1:60" x14ac:dyDescent="0.25">
      <c r="A37" s="2" t="s">
        <v>261</v>
      </c>
      <c r="B37" s="131" t="s">
        <v>262</v>
      </c>
      <c r="C37" s="135"/>
      <c r="D37" s="135"/>
      <c r="E37" s="135"/>
      <c r="F37" s="12"/>
      <c r="G37" s="12"/>
      <c r="H37" s="135"/>
      <c r="I37" s="135"/>
      <c r="J37" s="12"/>
      <c r="K37" s="20"/>
      <c r="L37" s="20"/>
      <c r="M37" s="20"/>
      <c r="N37" s="135">
        <v>1250</v>
      </c>
      <c r="O37" s="20"/>
      <c r="P37" s="20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5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35"/>
      <c r="BC37" s="12"/>
      <c r="BD37" s="12"/>
      <c r="BE37" s="12"/>
      <c r="BF37" s="12"/>
      <c r="BG37" s="12"/>
      <c r="BH37" s="1">
        <f t="shared" si="0"/>
        <v>1250</v>
      </c>
    </row>
    <row r="38" spans="1:60" x14ac:dyDescent="0.25">
      <c r="A38" s="2" t="s">
        <v>261</v>
      </c>
      <c r="B38" s="131" t="s">
        <v>263</v>
      </c>
      <c r="C38" s="12"/>
      <c r="D38" s="12"/>
      <c r="E38" s="12"/>
      <c r="F38" s="12"/>
      <c r="G38" s="12"/>
      <c r="H38" s="135"/>
      <c r="I38" s="135"/>
      <c r="J38" s="12"/>
      <c r="K38" s="20"/>
      <c r="L38" s="20"/>
      <c r="M38" s="20"/>
      <c r="N38" s="20"/>
      <c r="O38" s="20"/>
      <c r="P38" s="20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5"/>
      <c r="AH38" s="12"/>
      <c r="AI38" s="12"/>
      <c r="AJ38" s="12"/>
      <c r="AK38" s="12"/>
      <c r="AL38" s="135">
        <v>222.22</v>
      </c>
      <c r="AM38" s="135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35"/>
      <c r="BC38" s="12"/>
      <c r="BD38" s="12"/>
      <c r="BE38" s="12"/>
      <c r="BF38" s="12"/>
      <c r="BG38" s="12"/>
      <c r="BH38" s="1">
        <f t="shared" si="0"/>
        <v>222.22</v>
      </c>
    </row>
    <row r="39" spans="1:60" x14ac:dyDescent="0.25">
      <c r="A39" s="2" t="s">
        <v>261</v>
      </c>
      <c r="B39" s="2" t="s">
        <v>264</v>
      </c>
      <c r="C39" s="12"/>
      <c r="D39" s="12"/>
      <c r="E39" s="12"/>
      <c r="F39" s="135"/>
      <c r="G39" s="135"/>
      <c r="H39" s="135"/>
      <c r="I39" s="135"/>
      <c r="J39" s="12"/>
      <c r="K39" s="20"/>
      <c r="L39" s="20"/>
      <c r="M39" s="20"/>
      <c r="N39" s="20"/>
      <c r="O39" s="20"/>
      <c r="P39" s="20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>
        <v>4449.18</v>
      </c>
      <c r="AD39" s="12"/>
      <c r="AE39" s="12"/>
      <c r="AF39" s="12"/>
      <c r="AG39" s="15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35"/>
      <c r="BB39" s="135"/>
      <c r="BC39" s="12"/>
      <c r="BD39" s="12"/>
      <c r="BE39" s="12"/>
      <c r="BF39" s="12"/>
      <c r="BG39" s="12"/>
      <c r="BH39" s="1">
        <f t="shared" si="0"/>
        <v>4449.18</v>
      </c>
    </row>
    <row r="40" spans="1:60" x14ac:dyDescent="0.25">
      <c r="A40" s="2" t="s">
        <v>261</v>
      </c>
      <c r="B40" s="131" t="s">
        <v>275</v>
      </c>
      <c r="C40" s="12"/>
      <c r="D40" s="12"/>
      <c r="E40" s="12"/>
      <c r="F40" s="135"/>
      <c r="G40" s="135"/>
      <c r="H40" s="135"/>
      <c r="I40" s="135"/>
      <c r="J40" s="12"/>
      <c r="K40" s="135"/>
      <c r="L40" s="135"/>
      <c r="M40" s="135"/>
      <c r="N40" s="20"/>
      <c r="O40" s="20"/>
      <c r="P40" s="20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>
        <v>233.1</v>
      </c>
      <c r="AE40" s="12"/>
      <c r="AF40" s="12"/>
      <c r="AG40" s="15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">
        <f t="shared" si="0"/>
        <v>233.1</v>
      </c>
    </row>
    <row r="41" spans="1:60" x14ac:dyDescent="0.25">
      <c r="A41" s="2" t="s">
        <v>261</v>
      </c>
      <c r="B41" s="131" t="s">
        <v>276</v>
      </c>
      <c r="C41" s="12"/>
      <c r="D41" s="12"/>
      <c r="E41" s="12"/>
      <c r="F41" s="135"/>
      <c r="G41" s="135"/>
      <c r="H41" s="135"/>
      <c r="I41" s="135"/>
      <c r="J41" s="12"/>
      <c r="K41" s="20"/>
      <c r="L41" s="20"/>
      <c r="M41" s="20"/>
      <c r="N41" s="20"/>
      <c r="O41" s="20"/>
      <c r="P41" s="20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>
        <v>139.01</v>
      </c>
      <c r="AE41" s="12"/>
      <c r="AF41" s="12"/>
      <c r="AG41" s="15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">
        <f t="shared" si="0"/>
        <v>139.01</v>
      </c>
    </row>
    <row r="42" spans="1:60" x14ac:dyDescent="0.25">
      <c r="A42" s="2" t="s">
        <v>261</v>
      </c>
      <c r="B42" s="131" t="s">
        <v>274</v>
      </c>
      <c r="C42" s="12"/>
      <c r="D42" s="12"/>
      <c r="E42" s="12"/>
      <c r="F42" s="135"/>
      <c r="G42" s="135"/>
      <c r="H42" s="135"/>
      <c r="I42" s="135"/>
      <c r="J42" s="12"/>
      <c r="K42" s="20"/>
      <c r="L42" s="20"/>
      <c r="M42" s="20"/>
      <c r="N42" s="20"/>
      <c r="O42" s="20"/>
      <c r="P42" s="20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35"/>
      <c r="AD42" s="12">
        <v>113.79</v>
      </c>
      <c r="AE42" s="12"/>
      <c r="AF42" s="12"/>
      <c r="AG42" s="15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">
        <f t="shared" si="0"/>
        <v>113.79</v>
      </c>
    </row>
    <row r="43" spans="1:60" x14ac:dyDescent="0.25">
      <c r="A43" s="2" t="s">
        <v>261</v>
      </c>
      <c r="B43" s="131" t="s">
        <v>277</v>
      </c>
      <c r="C43" s="12"/>
      <c r="D43" s="12"/>
      <c r="E43" s="12"/>
      <c r="F43" s="135"/>
      <c r="G43" s="135"/>
      <c r="H43" s="135"/>
      <c r="I43" s="135"/>
      <c r="J43" s="12"/>
      <c r="N43" s="135"/>
      <c r="O43" s="135"/>
      <c r="P43" s="135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>
        <v>148.71</v>
      </c>
      <c r="AE43" s="12"/>
      <c r="AF43" s="12"/>
      <c r="AG43" s="15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">
        <f t="shared" si="0"/>
        <v>148.71</v>
      </c>
    </row>
    <row r="44" spans="1:60" x14ac:dyDescent="0.25">
      <c r="A44" s="2" t="s">
        <v>261</v>
      </c>
      <c r="B44" s="131" t="s">
        <v>280</v>
      </c>
      <c r="C44" s="12"/>
      <c r="D44" s="12"/>
      <c r="E44" s="12"/>
      <c r="F44" s="135"/>
      <c r="G44" s="135"/>
      <c r="H44" s="135"/>
      <c r="I44" s="135"/>
      <c r="J44" s="12"/>
      <c r="K44" s="20"/>
      <c r="L44" s="20"/>
      <c r="M44" s="20"/>
      <c r="N44" s="135"/>
      <c r="O44" s="135"/>
      <c r="P44" s="135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>
        <v>282.27</v>
      </c>
      <c r="AE44" s="12"/>
      <c r="AF44" s="12"/>
      <c r="AG44" s="15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">
        <f t="shared" si="0"/>
        <v>282.27</v>
      </c>
    </row>
    <row r="45" spans="1:60" x14ac:dyDescent="0.25">
      <c r="A45" s="2" t="s">
        <v>261</v>
      </c>
      <c r="B45" s="2" t="s">
        <v>279</v>
      </c>
      <c r="C45" s="12"/>
      <c r="D45" s="12"/>
      <c r="E45" s="12"/>
      <c r="F45" s="135"/>
      <c r="G45" s="135"/>
      <c r="H45" s="135"/>
      <c r="I45" s="135"/>
      <c r="J45" s="12"/>
      <c r="K45" s="20"/>
      <c r="L45" s="20"/>
      <c r="M45" s="20"/>
      <c r="N45" s="20"/>
      <c r="O45" s="20"/>
      <c r="P45" s="20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>
        <v>5.82</v>
      </c>
      <c r="AE45" s="12"/>
      <c r="AF45" s="12"/>
      <c r="AG45" s="15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35"/>
      <c r="BE45" s="12"/>
      <c r="BF45" s="12"/>
      <c r="BG45" s="12"/>
      <c r="BH45" s="1">
        <f t="shared" si="0"/>
        <v>5.82</v>
      </c>
    </row>
    <row r="46" spans="1:60" x14ac:dyDescent="0.25">
      <c r="A46" s="2" t="s">
        <v>261</v>
      </c>
      <c r="B46" s="131" t="s">
        <v>278</v>
      </c>
      <c r="C46" s="135"/>
      <c r="D46" s="135"/>
      <c r="E46" s="135"/>
      <c r="F46" s="135"/>
      <c r="G46" s="135"/>
      <c r="H46" s="135"/>
      <c r="I46" s="135"/>
      <c r="J46" s="12"/>
      <c r="K46" s="20"/>
      <c r="L46" s="20"/>
      <c r="M46" s="20"/>
      <c r="N46" s="20"/>
      <c r="O46" s="20"/>
      <c r="P46" s="20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>
        <v>39.51</v>
      </c>
      <c r="AE46" s="12"/>
      <c r="AF46" s="12"/>
      <c r="AG46" s="15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">
        <f t="shared" si="0"/>
        <v>39.51</v>
      </c>
    </row>
    <row r="47" spans="1:60" x14ac:dyDescent="0.25">
      <c r="A47" s="2" t="s">
        <v>261</v>
      </c>
      <c r="B47" s="131" t="s">
        <v>281</v>
      </c>
      <c r="C47" s="135"/>
      <c r="D47" s="135"/>
      <c r="E47" s="135"/>
      <c r="F47" s="135"/>
      <c r="G47" s="135"/>
      <c r="H47" s="135"/>
      <c r="I47" s="135"/>
      <c r="J47" s="12"/>
      <c r="K47" s="20"/>
      <c r="L47" s="20"/>
      <c r="M47" s="20"/>
      <c r="N47" s="20"/>
      <c r="O47" s="20"/>
      <c r="P47" s="20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>
        <v>134.16</v>
      </c>
      <c r="AE47" s="12"/>
      <c r="AF47" s="12"/>
      <c r="AG47" s="15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">
        <f t="shared" si="0"/>
        <v>134.16</v>
      </c>
    </row>
    <row r="48" spans="1:60" x14ac:dyDescent="0.25">
      <c r="A48" s="2" t="s">
        <v>261</v>
      </c>
      <c r="B48" s="2" t="s">
        <v>282</v>
      </c>
      <c r="C48" s="12"/>
      <c r="D48" s="12"/>
      <c r="E48" s="12"/>
      <c r="F48" s="135"/>
      <c r="G48" s="135"/>
      <c r="H48" s="135"/>
      <c r="I48" s="135"/>
      <c r="J48" s="12"/>
      <c r="K48" s="20"/>
      <c r="L48" s="20"/>
      <c r="M48" s="20"/>
      <c r="N48" s="20"/>
      <c r="O48" s="20"/>
      <c r="P48" s="20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>
        <v>27.31</v>
      </c>
      <c r="AE48" s="12"/>
      <c r="AF48" s="12"/>
      <c r="AG48" s="15"/>
      <c r="AH48" s="12"/>
      <c r="AI48" s="12"/>
      <c r="AJ48" s="12"/>
      <c r="AK48" s="135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">
        <f t="shared" si="0"/>
        <v>27.31</v>
      </c>
    </row>
    <row r="49" spans="1:60" x14ac:dyDescent="0.25">
      <c r="A49" s="2" t="s">
        <v>261</v>
      </c>
      <c r="B49" s="2" t="s">
        <v>283</v>
      </c>
      <c r="C49" s="12"/>
      <c r="D49" s="12"/>
      <c r="E49" s="12"/>
      <c r="F49" s="135"/>
      <c r="G49" s="135"/>
      <c r="H49" s="135"/>
      <c r="I49" s="135"/>
      <c r="J49" s="12"/>
      <c r="K49" s="20"/>
      <c r="L49" s="20"/>
      <c r="M49" s="20"/>
      <c r="N49" s="20"/>
      <c r="O49" s="20"/>
      <c r="P49" s="20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>
        <v>30.22</v>
      </c>
      <c r="AE49" s="12"/>
      <c r="AF49" s="12"/>
      <c r="AG49" s="15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">
        <f t="shared" si="0"/>
        <v>30.22</v>
      </c>
    </row>
    <row r="50" spans="1:60" x14ac:dyDescent="0.25">
      <c r="A50" s="2" t="s">
        <v>261</v>
      </c>
      <c r="B50" s="131" t="s">
        <v>284</v>
      </c>
      <c r="C50" s="12"/>
      <c r="D50" s="12"/>
      <c r="E50" s="12"/>
      <c r="F50" s="12"/>
      <c r="G50" s="12"/>
      <c r="H50" s="135"/>
      <c r="I50" s="135"/>
      <c r="J50" s="12"/>
      <c r="K50" s="20"/>
      <c r="L50" s="20"/>
      <c r="M50" s="20"/>
      <c r="N50" s="20"/>
      <c r="O50" s="20"/>
      <c r="P50" s="20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>
        <v>73.459999999999994</v>
      </c>
      <c r="AE50" s="12"/>
      <c r="AF50" s="12"/>
      <c r="AG50" s="15"/>
      <c r="AH50" s="135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">
        <f t="shared" si="0"/>
        <v>73.459999999999994</v>
      </c>
    </row>
    <row r="51" spans="1:60" ht="16.5" customHeight="1" x14ac:dyDescent="0.25">
      <c r="A51" s="2" t="s">
        <v>261</v>
      </c>
      <c r="B51" s="131" t="s">
        <v>285</v>
      </c>
      <c r="C51" s="12"/>
      <c r="D51" s="12"/>
      <c r="E51" s="12"/>
      <c r="F51" s="12"/>
      <c r="G51" s="12"/>
      <c r="H51" s="135"/>
      <c r="I51" s="135"/>
      <c r="J51" s="12"/>
      <c r="K51" s="20"/>
      <c r="L51" s="20"/>
      <c r="M51" s="20"/>
      <c r="N51" s="20"/>
      <c r="O51" s="20"/>
      <c r="P51" s="20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>
        <v>60.85</v>
      </c>
      <c r="AE51" s="12"/>
      <c r="AF51" s="12"/>
      <c r="AG51" s="15"/>
      <c r="AH51" s="135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">
        <f t="shared" si="0"/>
        <v>60.85</v>
      </c>
    </row>
    <row r="52" spans="1:60" x14ac:dyDescent="0.25">
      <c r="A52" s="2" t="s">
        <v>261</v>
      </c>
      <c r="B52" s="55" t="s">
        <v>286</v>
      </c>
      <c r="C52" s="12"/>
      <c r="D52" s="12"/>
      <c r="E52" s="12"/>
      <c r="F52" s="12"/>
      <c r="G52" s="12"/>
      <c r="H52" s="135"/>
      <c r="I52" s="135"/>
      <c r="J52" s="12"/>
      <c r="K52" s="20"/>
      <c r="L52" s="20"/>
      <c r="M52" s="20"/>
      <c r="N52" s="20"/>
      <c r="O52" s="20"/>
      <c r="P52" s="20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>
        <v>159.38</v>
      </c>
      <c r="AE52" s="12"/>
      <c r="AF52" s="12"/>
      <c r="AG52" s="15"/>
      <c r="AH52" s="135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">
        <f t="shared" si="0"/>
        <v>159.38</v>
      </c>
    </row>
    <row r="53" spans="1:60" x14ac:dyDescent="0.25">
      <c r="A53" s="2" t="s">
        <v>261</v>
      </c>
      <c r="B53" s="55" t="s">
        <v>287</v>
      </c>
      <c r="C53" s="12"/>
      <c r="D53" s="12"/>
      <c r="E53" s="12"/>
      <c r="F53" s="12"/>
      <c r="G53" s="12"/>
      <c r="H53" s="12"/>
      <c r="I53" s="12"/>
      <c r="J53" s="12"/>
      <c r="K53" s="20"/>
      <c r="L53" s="20"/>
      <c r="M53" s="20"/>
      <c r="N53" s="20"/>
      <c r="O53" s="20"/>
      <c r="P53" s="20"/>
      <c r="Q53" s="135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>
        <v>53.09</v>
      </c>
      <c r="AE53" s="12"/>
      <c r="AF53" s="12"/>
      <c r="AG53" s="15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">
        <f t="shared" si="0"/>
        <v>53.09</v>
      </c>
    </row>
    <row r="54" spans="1:60" x14ac:dyDescent="0.25">
      <c r="A54" s="2" t="s">
        <v>261</v>
      </c>
      <c r="B54" s="131" t="s">
        <v>288</v>
      </c>
      <c r="C54" s="12"/>
      <c r="D54" s="12"/>
      <c r="E54" s="12"/>
      <c r="F54" s="12"/>
      <c r="G54" s="12"/>
      <c r="H54" s="12"/>
      <c r="I54" s="12"/>
      <c r="J54" s="12"/>
      <c r="K54" s="20"/>
      <c r="L54" s="20"/>
      <c r="M54" s="20"/>
      <c r="N54" s="20"/>
      <c r="O54" s="20"/>
      <c r="P54" s="20"/>
      <c r="Q54" s="135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35">
        <v>88.01</v>
      </c>
      <c r="AE54" s="12"/>
      <c r="AF54" s="12"/>
      <c r="AG54" s="15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">
        <f t="shared" si="0"/>
        <v>88.01</v>
      </c>
    </row>
    <row r="55" spans="1:60" x14ac:dyDescent="0.25">
      <c r="A55" s="2" t="s">
        <v>261</v>
      </c>
      <c r="B55" s="55" t="s">
        <v>289</v>
      </c>
      <c r="C55" s="139"/>
      <c r="D55" s="135"/>
      <c r="E55" s="135"/>
      <c r="F55" s="12"/>
      <c r="G55" s="12"/>
      <c r="H55" s="12"/>
      <c r="I55" s="12"/>
      <c r="J55" s="135"/>
      <c r="K55" s="20"/>
      <c r="L55" s="20"/>
      <c r="M55" s="20"/>
      <c r="N55" s="20"/>
      <c r="O55" s="20"/>
      <c r="P55" s="20"/>
      <c r="Q55" s="135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>
        <v>25.37</v>
      </c>
      <c r="AE55" s="12"/>
      <c r="AF55" s="12"/>
      <c r="AG55" s="15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">
        <f t="shared" si="0"/>
        <v>25.37</v>
      </c>
    </row>
    <row r="56" spans="1:60" x14ac:dyDescent="0.25">
      <c r="A56" s="2" t="s">
        <v>290</v>
      </c>
      <c r="B56" s="55" t="s">
        <v>291</v>
      </c>
      <c r="C56" s="135"/>
      <c r="D56" s="139"/>
      <c r="E56" s="139"/>
      <c r="F56" s="12"/>
      <c r="G56" s="12"/>
      <c r="H56" s="12"/>
      <c r="I56" s="12"/>
      <c r="J56" s="12"/>
      <c r="K56" s="20"/>
      <c r="L56" s="20"/>
      <c r="M56" s="20"/>
      <c r="N56" s="20"/>
      <c r="O56" s="20"/>
      <c r="P56" s="20">
        <v>864</v>
      </c>
      <c r="Q56" s="135"/>
      <c r="R56" s="12"/>
      <c r="S56" s="12"/>
      <c r="T56" s="12"/>
      <c r="U56" s="12">
        <v>20</v>
      </c>
      <c r="V56" s="12"/>
      <c r="W56" s="12"/>
      <c r="X56" s="12">
        <v>34</v>
      </c>
      <c r="Y56" s="12"/>
      <c r="Z56" s="12"/>
      <c r="AA56" s="12"/>
      <c r="AB56" s="12">
        <v>62.45</v>
      </c>
      <c r="AC56" s="12"/>
      <c r="AD56" s="12"/>
      <c r="AE56" s="12"/>
      <c r="AF56" s="12"/>
      <c r="AG56" s="15"/>
      <c r="AH56" s="12"/>
      <c r="AI56" s="12">
        <v>133.26</v>
      </c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>
        <f>50+50+50+50</f>
        <v>200</v>
      </c>
      <c r="BC56" s="12"/>
      <c r="BD56" s="12"/>
      <c r="BE56" s="12"/>
      <c r="BF56" s="12"/>
      <c r="BG56" s="12"/>
      <c r="BH56" s="1">
        <f t="shared" si="0"/>
        <v>1313.71</v>
      </c>
    </row>
    <row r="57" spans="1:60" ht="15.75" customHeight="1" x14ac:dyDescent="0.25">
      <c r="A57" s="2" t="s">
        <v>292</v>
      </c>
      <c r="B57" s="55" t="s">
        <v>293</v>
      </c>
      <c r="C57" s="135"/>
      <c r="D57" s="135"/>
      <c r="E57" s="135"/>
      <c r="F57" s="12"/>
      <c r="G57" s="12"/>
      <c r="H57" s="12"/>
      <c r="I57" s="12"/>
      <c r="J57" s="12"/>
      <c r="K57" s="135"/>
      <c r="L57" s="135"/>
      <c r="M57" s="135"/>
      <c r="N57" s="20"/>
      <c r="O57" s="20"/>
      <c r="P57" s="20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>
        <v>6</v>
      </c>
      <c r="AF57" s="12"/>
      <c r="AG57" s="15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">
        <f t="shared" si="0"/>
        <v>6</v>
      </c>
    </row>
    <row r="58" spans="1:60" ht="15" customHeight="1" x14ac:dyDescent="0.25">
      <c r="A58" s="2" t="s">
        <v>294</v>
      </c>
      <c r="B58" s="55" t="s">
        <v>295</v>
      </c>
      <c r="C58" s="135"/>
      <c r="D58" s="135"/>
      <c r="E58" s="135"/>
      <c r="F58" s="12"/>
      <c r="G58" s="12"/>
      <c r="H58" s="12"/>
      <c r="I58" s="12">
        <v>165.08</v>
      </c>
      <c r="J58" s="12"/>
      <c r="K58" s="20"/>
      <c r="L58" s="20"/>
      <c r="M58" s="20"/>
      <c r="N58" s="20"/>
      <c r="O58" s="20"/>
      <c r="P58" s="20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5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35"/>
      <c r="BB58" s="135"/>
      <c r="BC58" s="12"/>
      <c r="BD58" s="12"/>
      <c r="BE58" s="12"/>
      <c r="BF58" s="12"/>
      <c r="BG58" s="12"/>
      <c r="BH58" s="1">
        <f t="shared" si="0"/>
        <v>165.08</v>
      </c>
    </row>
    <row r="59" spans="1:60" x14ac:dyDescent="0.25">
      <c r="A59" s="2" t="s">
        <v>294</v>
      </c>
      <c r="B59" s="55" t="s">
        <v>296</v>
      </c>
      <c r="C59" s="135"/>
      <c r="D59" s="135"/>
      <c r="E59" s="135"/>
      <c r="F59" s="12"/>
      <c r="G59" s="12"/>
      <c r="H59" s="12">
        <v>198.23</v>
      </c>
      <c r="I59" s="12">
        <v>463.84</v>
      </c>
      <c r="J59" s="12"/>
      <c r="K59" s="20"/>
      <c r="L59" s="20"/>
      <c r="M59" s="20"/>
      <c r="N59" s="20"/>
      <c r="O59" s="20"/>
      <c r="P59" s="20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5"/>
      <c r="AH59" s="12"/>
      <c r="AI59" s="12"/>
      <c r="AJ59" s="12"/>
      <c r="AK59" s="12"/>
      <c r="AL59" s="135"/>
      <c r="AM59" s="135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">
        <f t="shared" si="0"/>
        <v>662.06999999999994</v>
      </c>
    </row>
    <row r="60" spans="1:60" x14ac:dyDescent="0.25">
      <c r="A60" s="2" t="s">
        <v>294</v>
      </c>
      <c r="B60" s="55" t="s">
        <v>297</v>
      </c>
      <c r="C60" s="135"/>
      <c r="D60" s="135"/>
      <c r="E60" s="135"/>
      <c r="F60" s="12">
        <v>217.42</v>
      </c>
      <c r="G60" s="12">
        <v>579.28</v>
      </c>
      <c r="H60" s="135"/>
      <c r="I60" s="12"/>
      <c r="J60" s="12"/>
      <c r="K60" s="20"/>
      <c r="L60" s="20"/>
      <c r="M60" s="20"/>
      <c r="N60" s="20"/>
      <c r="O60" s="20"/>
      <c r="P60" s="20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5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">
        <f t="shared" si="0"/>
        <v>796.69999999999993</v>
      </c>
    </row>
    <row r="61" spans="1:60" x14ac:dyDescent="0.25">
      <c r="A61" s="2" t="s">
        <v>303</v>
      </c>
      <c r="B61" t="s">
        <v>305</v>
      </c>
      <c r="C61" s="135"/>
      <c r="D61" s="135"/>
      <c r="E61" s="135"/>
      <c r="F61" s="12"/>
      <c r="G61" s="12"/>
      <c r="H61" s="12"/>
      <c r="I61" s="12"/>
      <c r="J61" s="12"/>
      <c r="K61" s="20"/>
      <c r="L61" s="20"/>
      <c r="M61" s="20"/>
      <c r="N61" s="20"/>
      <c r="O61" s="20"/>
      <c r="P61" s="20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5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>
        <v>250</v>
      </c>
      <c r="BC61" s="12"/>
      <c r="BD61" s="12"/>
      <c r="BE61" s="12"/>
      <c r="BF61" s="12"/>
      <c r="BG61" s="12"/>
      <c r="BH61" s="1">
        <f t="shared" si="0"/>
        <v>250</v>
      </c>
    </row>
    <row r="62" spans="1:60" ht="17.25" customHeight="1" x14ac:dyDescent="0.25">
      <c r="A62" s="2" t="s">
        <v>303</v>
      </c>
      <c r="B62" s="55" t="s">
        <v>306</v>
      </c>
      <c r="C62" s="139"/>
      <c r="D62" s="135"/>
      <c r="E62" s="135"/>
      <c r="F62" s="12"/>
      <c r="G62" s="12"/>
      <c r="H62" s="12"/>
      <c r="I62" s="12"/>
      <c r="J62" s="12"/>
      <c r="K62" s="20"/>
      <c r="L62" s="20"/>
      <c r="M62" s="20"/>
      <c r="N62" s="20"/>
      <c r="O62" s="20"/>
      <c r="P62" s="20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5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>
        <v>250</v>
      </c>
      <c r="BC62" s="12"/>
      <c r="BD62" s="12"/>
      <c r="BE62" s="12"/>
      <c r="BF62" s="12"/>
      <c r="BG62" s="12"/>
      <c r="BH62" s="1">
        <f t="shared" si="0"/>
        <v>250</v>
      </c>
    </row>
    <row r="63" spans="1:60" x14ac:dyDescent="0.25">
      <c r="A63" s="2" t="s">
        <v>303</v>
      </c>
      <c r="B63" s="55" t="s">
        <v>307</v>
      </c>
      <c r="C63" s="139"/>
      <c r="D63" s="135"/>
      <c r="E63" s="135"/>
      <c r="F63" s="12"/>
      <c r="G63" s="12"/>
      <c r="H63" s="12"/>
      <c r="I63" s="135"/>
      <c r="J63" s="12"/>
      <c r="K63" s="20"/>
      <c r="L63" s="20"/>
      <c r="M63" s="20"/>
      <c r="N63" s="20"/>
      <c r="O63" s="20"/>
      <c r="P63" s="20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>
        <v>36.64</v>
      </c>
      <c r="AE63" s="12"/>
      <c r="AF63" s="12"/>
      <c r="AG63" s="15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">
        <f t="shared" si="0"/>
        <v>36.64</v>
      </c>
    </row>
    <row r="64" spans="1:60" ht="18" customHeight="1" x14ac:dyDescent="0.25">
      <c r="A64" s="2" t="s">
        <v>303</v>
      </c>
      <c r="B64" s="55" t="s">
        <v>308</v>
      </c>
      <c r="C64" s="139"/>
      <c r="D64" s="135"/>
      <c r="E64" s="135"/>
      <c r="F64" s="12"/>
      <c r="G64" s="12"/>
      <c r="H64" s="12"/>
      <c r="I64" s="135"/>
      <c r="J64" s="12"/>
      <c r="K64" s="20"/>
      <c r="L64" s="20"/>
      <c r="M64" s="20"/>
      <c r="N64" s="20"/>
      <c r="O64" s="20"/>
      <c r="P64" s="20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>
        <v>0</v>
      </c>
      <c r="AE64" s="12"/>
      <c r="AF64" s="12"/>
      <c r="AG64" s="15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35"/>
      <c r="BE64" s="12"/>
      <c r="BF64" s="12"/>
      <c r="BG64" s="12"/>
      <c r="BH64" s="1">
        <f t="shared" si="0"/>
        <v>0</v>
      </c>
    </row>
    <row r="65" spans="1:60" x14ac:dyDescent="0.25">
      <c r="A65" s="2" t="s">
        <v>314</v>
      </c>
      <c r="B65" s="55" t="s">
        <v>315</v>
      </c>
      <c r="C65" s="139"/>
      <c r="D65" s="12"/>
      <c r="E65" s="12"/>
      <c r="F65" s="12"/>
      <c r="G65" s="12"/>
      <c r="H65" s="135"/>
      <c r="I65" s="135"/>
      <c r="J65" s="12"/>
      <c r="K65" s="20"/>
      <c r="L65" s="20"/>
      <c r="M65" s="20"/>
      <c r="N65" s="20"/>
      <c r="O65" s="20"/>
      <c r="P65" s="20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5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>
        <v>1000</v>
      </c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35"/>
      <c r="BE65" s="12"/>
      <c r="BF65" s="12"/>
      <c r="BG65" s="12"/>
      <c r="BH65" s="1">
        <f t="shared" si="0"/>
        <v>1000</v>
      </c>
    </row>
    <row r="66" spans="1:60" x14ac:dyDescent="0.25">
      <c r="A66" s="2" t="s">
        <v>316</v>
      </c>
      <c r="B66" s="55" t="s">
        <v>320</v>
      </c>
      <c r="C66" s="139"/>
      <c r="D66" s="12"/>
      <c r="E66" s="12">
        <v>50</v>
      </c>
      <c r="F66" s="12"/>
      <c r="G66" s="12"/>
      <c r="H66" s="135"/>
      <c r="I66" s="135"/>
      <c r="J66" s="12"/>
      <c r="K66" s="20"/>
      <c r="L66" s="20"/>
      <c r="M66" s="20"/>
      <c r="N66" s="20"/>
      <c r="O66" s="20"/>
      <c r="P66" s="20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5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35"/>
      <c r="BE66" s="12"/>
      <c r="BF66" s="12"/>
      <c r="BG66" s="12"/>
      <c r="BH66" s="1">
        <f t="shared" si="0"/>
        <v>50</v>
      </c>
    </row>
    <row r="67" spans="1:60" x14ac:dyDescent="0.25">
      <c r="A67" s="2" t="s">
        <v>328</v>
      </c>
      <c r="B67" s="55" t="s">
        <v>329</v>
      </c>
      <c r="C67" s="139"/>
      <c r="D67" s="12"/>
      <c r="E67" s="12"/>
      <c r="F67" s="12"/>
      <c r="G67" s="12"/>
      <c r="H67" s="135"/>
      <c r="I67" s="135"/>
      <c r="J67" s="12">
        <v>600</v>
      </c>
      <c r="K67" s="20"/>
      <c r="L67" s="20"/>
      <c r="M67" s="20"/>
      <c r="N67" s="20"/>
      <c r="O67" s="20"/>
      <c r="P67" s="20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5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35"/>
      <c r="BB67" s="135"/>
      <c r="BC67" s="12"/>
      <c r="BD67" s="135"/>
      <c r="BE67" s="12"/>
      <c r="BF67" s="12"/>
      <c r="BG67" s="12"/>
      <c r="BH67" s="1">
        <f t="shared" si="0"/>
        <v>600</v>
      </c>
    </row>
    <row r="68" spans="1:60" x14ac:dyDescent="0.25">
      <c r="A68" s="2" t="s">
        <v>322</v>
      </c>
      <c r="B68" s="55" t="s">
        <v>330</v>
      </c>
      <c r="C68" s="139"/>
      <c r="D68" s="135"/>
      <c r="E68" s="135"/>
      <c r="F68" s="12"/>
      <c r="G68" s="12"/>
      <c r="H68" s="135"/>
      <c r="I68" s="135"/>
      <c r="J68" s="12"/>
      <c r="K68" s="20"/>
      <c r="L68" s="20"/>
      <c r="M68" s="20"/>
      <c r="N68" s="20"/>
      <c r="O68" s="20"/>
      <c r="P68" s="20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5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>
        <v>115.44</v>
      </c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">
        <f t="shared" ref="BH68:BH131" si="1">SUM(C68:BG68)</f>
        <v>115.44</v>
      </c>
    </row>
    <row r="69" spans="1:60" x14ac:dyDescent="0.25">
      <c r="A69" s="2" t="s">
        <v>322</v>
      </c>
      <c r="B69" s="55" t="s">
        <v>331</v>
      </c>
      <c r="C69" s="135"/>
      <c r="D69" s="139"/>
      <c r="E69" s="135"/>
      <c r="F69" s="12"/>
      <c r="G69" s="12"/>
      <c r="H69" s="135"/>
      <c r="I69" s="135"/>
      <c r="J69" s="12"/>
      <c r="K69" s="20"/>
      <c r="L69" s="20"/>
      <c r="M69" s="20"/>
      <c r="N69" s="20"/>
      <c r="O69" s="20"/>
      <c r="P69" s="20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5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>
        <v>495.66</v>
      </c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">
        <f t="shared" si="1"/>
        <v>495.66</v>
      </c>
    </row>
    <row r="70" spans="1:60" x14ac:dyDescent="0.25">
      <c r="A70" s="2" t="s">
        <v>322</v>
      </c>
      <c r="B70" s="55" t="s">
        <v>332</v>
      </c>
      <c r="C70" s="135"/>
      <c r="D70" s="135"/>
      <c r="E70" s="135"/>
      <c r="F70" s="12"/>
      <c r="G70" s="12"/>
      <c r="H70" s="135"/>
      <c r="I70" s="135"/>
      <c r="J70" s="12"/>
      <c r="K70" s="20"/>
      <c r="L70" s="20"/>
      <c r="M70" s="20"/>
      <c r="N70" s="20"/>
      <c r="O70" s="20"/>
      <c r="P70" s="20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39">
        <v>915.3</v>
      </c>
      <c r="AF70" s="12"/>
      <c r="AG70" s="20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">
        <f t="shared" si="1"/>
        <v>915.3</v>
      </c>
    </row>
    <row r="71" spans="1:60" x14ac:dyDescent="0.25">
      <c r="A71" s="2" t="s">
        <v>333</v>
      </c>
      <c r="B71" s="55" t="s">
        <v>334</v>
      </c>
      <c r="C71" s="135"/>
      <c r="D71" s="135"/>
      <c r="E71" s="135"/>
      <c r="F71" s="12"/>
      <c r="G71" s="12"/>
      <c r="H71" s="135"/>
      <c r="I71" s="135"/>
      <c r="J71" s="12"/>
      <c r="K71" s="20"/>
      <c r="L71" s="20"/>
      <c r="M71" s="20"/>
      <c r="N71" s="20"/>
      <c r="O71" s="20"/>
      <c r="P71" s="20">
        <f>45+78.25+39+90+90+54+100+54+72</f>
        <v>622.25</v>
      </c>
      <c r="Q71" s="12"/>
      <c r="R71" s="12"/>
      <c r="S71" s="12"/>
      <c r="T71" s="12"/>
      <c r="U71" s="12"/>
      <c r="V71" s="12"/>
      <c r="W71" s="12">
        <f>68</f>
        <v>68</v>
      </c>
      <c r="X71" s="12"/>
      <c r="Y71" s="12"/>
      <c r="Z71" s="12">
        <f>11.55+45.25+13.5</f>
        <v>70.3</v>
      </c>
      <c r="AA71" s="12">
        <v>80.349999999999994</v>
      </c>
      <c r="AB71" s="12">
        <v>39</v>
      </c>
      <c r="AC71" s="12"/>
      <c r="AD71" s="12"/>
      <c r="AE71" s="12"/>
      <c r="AF71" s="12"/>
      <c r="AG71" s="15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>
        <f>50+50</f>
        <v>100</v>
      </c>
      <c r="BC71" s="12"/>
      <c r="BD71" s="12"/>
      <c r="BE71" s="12"/>
      <c r="BF71" s="12"/>
      <c r="BG71" s="12"/>
      <c r="BH71" s="1">
        <f t="shared" si="1"/>
        <v>979.9</v>
      </c>
    </row>
    <row r="72" spans="1:60" x14ac:dyDescent="0.25">
      <c r="A72" s="2" t="s">
        <v>333</v>
      </c>
      <c r="B72" s="2" t="s">
        <v>342</v>
      </c>
      <c r="C72" s="12"/>
      <c r="D72" s="12"/>
      <c r="E72" s="12"/>
      <c r="F72" s="12"/>
      <c r="G72" s="12"/>
      <c r="H72" s="12"/>
      <c r="I72" s="135"/>
      <c r="J72" s="12"/>
      <c r="K72" s="20"/>
      <c r="L72" s="20"/>
      <c r="M72" s="20"/>
      <c r="N72" s="20"/>
      <c r="O72" s="20"/>
      <c r="P72" s="20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>
        <v>24.4</v>
      </c>
      <c r="AE72" s="12"/>
      <c r="AF72" s="12"/>
      <c r="AG72" s="15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35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">
        <f t="shared" si="1"/>
        <v>24.4</v>
      </c>
    </row>
    <row r="73" spans="1:60" ht="16.5" customHeight="1" x14ac:dyDescent="0.25">
      <c r="A73" s="2" t="s">
        <v>333</v>
      </c>
      <c r="B73" s="2" t="s">
        <v>343</v>
      </c>
      <c r="C73" s="12"/>
      <c r="D73" s="12"/>
      <c r="E73" s="12"/>
      <c r="F73" s="12"/>
      <c r="G73" s="12"/>
      <c r="H73" s="12"/>
      <c r="I73" s="135"/>
      <c r="J73" s="12"/>
      <c r="K73" s="20"/>
      <c r="L73" s="20"/>
      <c r="M73" s="20"/>
      <c r="N73" s="20"/>
      <c r="O73" s="20"/>
      <c r="P73" s="20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>
        <v>12.76</v>
      </c>
      <c r="AE73" s="12"/>
      <c r="AF73" s="12"/>
      <c r="AG73" s="15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">
        <f t="shared" si="1"/>
        <v>12.76</v>
      </c>
    </row>
    <row r="74" spans="1:60" ht="16.5" customHeight="1" x14ac:dyDescent="0.25">
      <c r="A74" s="220">
        <v>44627</v>
      </c>
      <c r="B74" s="221" t="s">
        <v>344</v>
      </c>
      <c r="C74" s="12"/>
      <c r="D74" s="12"/>
      <c r="E74" s="12"/>
      <c r="F74" s="12"/>
      <c r="G74" s="12"/>
      <c r="H74" s="12"/>
      <c r="I74" s="135"/>
      <c r="J74" s="12"/>
      <c r="K74" s="20"/>
      <c r="L74" s="20"/>
      <c r="M74" s="20"/>
      <c r="N74" s="20"/>
      <c r="O74" s="20"/>
      <c r="P74" s="20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>
        <v>2.29</v>
      </c>
      <c r="AD74" s="12"/>
      <c r="AE74" s="12"/>
      <c r="AF74" s="12"/>
      <c r="AG74" s="15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">
        <f t="shared" si="1"/>
        <v>2.29</v>
      </c>
    </row>
    <row r="75" spans="1:60" ht="16.5" customHeight="1" x14ac:dyDescent="0.25">
      <c r="A75" s="2" t="s">
        <v>333</v>
      </c>
      <c r="B75" s="55" t="s">
        <v>345</v>
      </c>
      <c r="C75" s="12"/>
      <c r="D75" s="12"/>
      <c r="E75" s="12"/>
      <c r="F75" s="12"/>
      <c r="G75" s="12"/>
      <c r="H75" s="12"/>
      <c r="I75" s="135"/>
      <c r="J75" s="12"/>
      <c r="K75" s="20"/>
      <c r="L75" s="20"/>
      <c r="M75" s="20"/>
      <c r="N75" s="20"/>
      <c r="O75" s="20"/>
      <c r="P75" s="20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>
        <v>446.75</v>
      </c>
      <c r="AD75" s="12"/>
      <c r="AE75" s="12"/>
      <c r="AF75" s="12"/>
      <c r="AG75" s="15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">
        <f t="shared" si="1"/>
        <v>446.75</v>
      </c>
    </row>
    <row r="76" spans="1:60" ht="16.5" customHeight="1" x14ac:dyDescent="0.25">
      <c r="A76" s="2" t="s">
        <v>333</v>
      </c>
      <c r="B76" s="55" t="s">
        <v>346</v>
      </c>
      <c r="C76" s="12"/>
      <c r="D76" s="12"/>
      <c r="E76" s="12"/>
      <c r="F76" s="12"/>
      <c r="G76" s="12"/>
      <c r="H76" s="12"/>
      <c r="I76" s="135"/>
      <c r="J76" s="12"/>
      <c r="K76" s="20"/>
      <c r="L76" s="20"/>
      <c r="M76" s="20"/>
      <c r="N76" s="20"/>
      <c r="O76" s="20"/>
      <c r="P76" s="20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>
        <v>2094.9299999999998</v>
      </c>
      <c r="AD76" s="12"/>
      <c r="AE76" s="12"/>
      <c r="AF76" s="12"/>
      <c r="AG76" s="15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">
        <f t="shared" si="1"/>
        <v>2094.9299999999998</v>
      </c>
    </row>
    <row r="77" spans="1:60" ht="16.5" customHeight="1" x14ac:dyDescent="0.25">
      <c r="A77" s="2" t="s">
        <v>333</v>
      </c>
      <c r="B77" s="55" t="s">
        <v>347</v>
      </c>
      <c r="C77" s="12"/>
      <c r="D77" s="12"/>
      <c r="E77" s="12"/>
      <c r="F77" s="12"/>
      <c r="G77" s="12"/>
      <c r="H77" s="12"/>
      <c r="I77" s="135"/>
      <c r="J77" s="12"/>
      <c r="K77" s="20"/>
      <c r="L77" s="20"/>
      <c r="M77" s="20"/>
      <c r="N77" s="20"/>
      <c r="O77" s="20"/>
      <c r="P77" s="20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>
        <v>220.22</v>
      </c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">
        <f t="shared" si="1"/>
        <v>220.22</v>
      </c>
    </row>
    <row r="78" spans="1:60" x14ac:dyDescent="0.25">
      <c r="A78" s="2" t="s">
        <v>333</v>
      </c>
      <c r="B78" s="55" t="s">
        <v>348</v>
      </c>
      <c r="C78" s="12"/>
      <c r="D78" s="12"/>
      <c r="E78" s="12"/>
      <c r="F78" s="12"/>
      <c r="G78" s="12"/>
      <c r="H78" s="12"/>
      <c r="I78" s="12"/>
      <c r="J78" s="12"/>
      <c r="K78" s="20"/>
      <c r="L78" s="20"/>
      <c r="M78" s="20"/>
      <c r="N78" s="20"/>
      <c r="O78" s="20"/>
      <c r="P78" s="20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>
        <v>43.67</v>
      </c>
      <c r="AF78" s="12"/>
      <c r="AG78" s="15"/>
      <c r="AH78" s="12"/>
      <c r="AI78" s="12"/>
      <c r="AJ78" s="12"/>
      <c r="AK78" s="12"/>
      <c r="AL78" s="135"/>
      <c r="AM78" s="135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">
        <f t="shared" si="1"/>
        <v>43.67</v>
      </c>
    </row>
    <row r="79" spans="1:60" ht="17.25" customHeight="1" x14ac:dyDescent="0.25">
      <c r="A79" s="2" t="s">
        <v>333</v>
      </c>
      <c r="B79" s="55" t="s">
        <v>349</v>
      </c>
      <c r="C79" s="12"/>
      <c r="D79" s="12"/>
      <c r="E79" s="12"/>
      <c r="F79" s="12"/>
      <c r="G79" s="12"/>
      <c r="H79" s="12"/>
      <c r="I79" s="12"/>
      <c r="J79" s="12"/>
      <c r="K79" s="20"/>
      <c r="L79" s="20"/>
      <c r="M79" s="20"/>
      <c r="N79" s="20"/>
      <c r="O79" s="20"/>
      <c r="P79" s="20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>
        <v>1017</v>
      </c>
      <c r="AF79" s="12"/>
      <c r="AG79" s="15"/>
      <c r="AH79" s="12"/>
      <c r="AI79" s="12"/>
      <c r="AJ79" s="12"/>
      <c r="AK79" s="12"/>
      <c r="AL79" s="135"/>
      <c r="AM79" s="135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35"/>
      <c r="BB79" s="135"/>
      <c r="BC79" s="12"/>
      <c r="BD79" s="12"/>
      <c r="BE79" s="12"/>
      <c r="BF79" s="12"/>
      <c r="BG79" s="12"/>
      <c r="BH79" s="1">
        <f t="shared" si="1"/>
        <v>1017</v>
      </c>
    </row>
    <row r="80" spans="1:60" x14ac:dyDescent="0.25">
      <c r="A80" s="2" t="s">
        <v>333</v>
      </c>
      <c r="B80" s="55" t="s">
        <v>350</v>
      </c>
      <c r="C80" s="12"/>
      <c r="D80" s="12"/>
      <c r="E80" s="12"/>
      <c r="F80" s="12"/>
      <c r="G80" s="12"/>
      <c r="H80" s="12"/>
      <c r="I80" s="12"/>
      <c r="J80" s="12"/>
      <c r="K80" s="20"/>
      <c r="L80" s="20"/>
      <c r="M80" s="20"/>
      <c r="N80" s="20"/>
      <c r="O80" s="20"/>
      <c r="P80" s="20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>
        <v>565</v>
      </c>
      <c r="AF80" s="12"/>
      <c r="AG80" s="15"/>
      <c r="AH80" s="12"/>
      <c r="AI80" s="12"/>
      <c r="AJ80" s="12"/>
      <c r="AK80" s="12"/>
      <c r="AL80" s="135"/>
      <c r="AM80" s="135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35"/>
      <c r="BB80" s="135"/>
      <c r="BC80" s="12"/>
      <c r="BD80" s="12"/>
      <c r="BE80" s="12"/>
      <c r="BF80" s="12"/>
      <c r="BG80" s="12"/>
      <c r="BH80" s="1">
        <f t="shared" si="1"/>
        <v>565</v>
      </c>
    </row>
    <row r="81" spans="1:60" x14ac:dyDescent="0.25">
      <c r="A81" s="2" t="s">
        <v>359</v>
      </c>
      <c r="B81" s="55" t="s">
        <v>360</v>
      </c>
      <c r="C81" s="12">
        <f>650+465+365+362.5+515</f>
        <v>2357.5</v>
      </c>
      <c r="D81" s="12"/>
      <c r="E81" s="12"/>
      <c r="F81" s="12"/>
      <c r="G81" s="12"/>
      <c r="H81" s="12"/>
      <c r="I81" s="12"/>
      <c r="J81" s="12"/>
      <c r="K81" s="20"/>
      <c r="L81" s="20"/>
      <c r="M81" s="20"/>
      <c r="N81" s="20"/>
      <c r="O81" s="20"/>
      <c r="P81" s="20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5"/>
      <c r="AH81" s="12"/>
      <c r="AI81" s="12"/>
      <c r="AJ81" s="12"/>
      <c r="AK81" s="12"/>
      <c r="AL81" s="135"/>
      <c r="AM81" s="135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35"/>
      <c r="BB81" s="135"/>
      <c r="BC81" s="12"/>
      <c r="BD81" s="12"/>
      <c r="BE81" s="12"/>
      <c r="BF81" s="12"/>
      <c r="BG81" s="12"/>
      <c r="BH81" s="1">
        <f t="shared" si="1"/>
        <v>2357.5</v>
      </c>
    </row>
    <row r="82" spans="1:60" x14ac:dyDescent="0.25">
      <c r="A82" s="2" t="s">
        <v>359</v>
      </c>
      <c r="B82" s="2" t="s">
        <v>361</v>
      </c>
      <c r="C82" s="12"/>
      <c r="D82" s="12">
        <f>2775+1165+800+800+1265+400+1000+1500</f>
        <v>9705</v>
      </c>
      <c r="E82" s="12"/>
      <c r="F82" s="12"/>
      <c r="G82" s="12"/>
      <c r="H82" s="12"/>
      <c r="I82" s="12"/>
      <c r="J82" s="12"/>
      <c r="K82" s="20"/>
      <c r="L82" s="20"/>
      <c r="M82" s="20"/>
      <c r="N82" s="20"/>
      <c r="O82" s="20"/>
      <c r="P82" s="20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5"/>
      <c r="AH82" s="12"/>
      <c r="AI82" s="12"/>
      <c r="AJ82" s="12"/>
      <c r="AK82" s="12"/>
      <c r="AL82" s="135"/>
      <c r="AM82" s="135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35"/>
      <c r="BB82" s="135"/>
      <c r="BC82" s="12"/>
      <c r="BD82" s="12"/>
      <c r="BE82" s="12"/>
      <c r="BF82" s="12"/>
      <c r="BG82" s="12"/>
      <c r="BH82" s="1">
        <f t="shared" si="1"/>
        <v>9705</v>
      </c>
    </row>
    <row r="83" spans="1:60" x14ac:dyDescent="0.25">
      <c r="A83" s="2" t="s">
        <v>362</v>
      </c>
      <c r="B83" s="55" t="s">
        <v>364</v>
      </c>
      <c r="C83" s="12"/>
      <c r="D83" s="12"/>
      <c r="E83" s="12"/>
      <c r="F83" s="12"/>
      <c r="G83" s="12"/>
      <c r="H83" s="12"/>
      <c r="I83" s="12"/>
      <c r="J83" s="12"/>
      <c r="K83" s="20"/>
      <c r="L83" s="20"/>
      <c r="M83" s="20"/>
      <c r="N83" s="20"/>
      <c r="O83" s="20"/>
      <c r="P83" s="20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5"/>
      <c r="AH83" s="12"/>
      <c r="AI83" s="12"/>
      <c r="AJ83" s="12"/>
      <c r="AK83" s="12"/>
      <c r="AL83" s="135">
        <v>222.22</v>
      </c>
      <c r="AM83" s="135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35"/>
      <c r="AZ83" s="12"/>
      <c r="BA83" s="135"/>
      <c r="BB83" s="135"/>
      <c r="BC83" s="12"/>
      <c r="BD83" s="12"/>
      <c r="BE83" s="12"/>
      <c r="BF83" s="12"/>
      <c r="BG83" s="12"/>
      <c r="BH83" s="1">
        <f t="shared" si="1"/>
        <v>222.22</v>
      </c>
    </row>
    <row r="84" spans="1:60" x14ac:dyDescent="0.25">
      <c r="A84" s="2" t="s">
        <v>366</v>
      </c>
      <c r="B84" s="55" t="s">
        <v>367</v>
      </c>
      <c r="C84" s="12"/>
      <c r="D84" s="12"/>
      <c r="E84" s="12">
        <v>54.5</v>
      </c>
      <c r="F84" s="12"/>
      <c r="G84" s="12"/>
      <c r="H84" s="12"/>
      <c r="I84" s="12"/>
      <c r="J84" s="12"/>
      <c r="K84" s="20"/>
      <c r="L84" s="20"/>
      <c r="M84" s="20"/>
      <c r="N84" s="20"/>
      <c r="O84" s="20"/>
      <c r="P84" s="20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5"/>
      <c r="AH84" s="12"/>
      <c r="AI84" s="12"/>
      <c r="AJ84" s="12"/>
      <c r="AK84" s="12"/>
      <c r="AL84" s="135"/>
      <c r="AM84" s="135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35"/>
      <c r="AZ84" s="12"/>
      <c r="BA84" s="135"/>
      <c r="BB84" s="135"/>
      <c r="BC84" s="12"/>
      <c r="BD84" s="12"/>
      <c r="BE84" s="12"/>
      <c r="BF84" s="12"/>
      <c r="BG84" s="12"/>
      <c r="BH84" s="1">
        <f t="shared" si="1"/>
        <v>54.5</v>
      </c>
    </row>
    <row r="85" spans="1:60" x14ac:dyDescent="0.25">
      <c r="A85" s="2" t="s">
        <v>368</v>
      </c>
      <c r="B85" s="55" t="s">
        <v>369</v>
      </c>
      <c r="C85" s="12">
        <v>2030</v>
      </c>
      <c r="D85" s="12"/>
      <c r="E85" s="12"/>
      <c r="F85" s="12"/>
      <c r="G85" s="12"/>
      <c r="H85" s="12"/>
      <c r="I85" s="12"/>
      <c r="J85" s="12"/>
      <c r="K85" s="20"/>
      <c r="L85" s="20"/>
      <c r="M85" s="20"/>
      <c r="N85" s="20"/>
      <c r="O85" s="20"/>
      <c r="P85" s="20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5"/>
      <c r="AH85" s="12"/>
      <c r="AI85" s="12"/>
      <c r="AJ85" s="12"/>
      <c r="AK85" s="12"/>
      <c r="AL85" s="135"/>
      <c r="AM85" s="135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35"/>
      <c r="AZ85" s="12"/>
      <c r="BA85" s="135"/>
      <c r="BB85" s="135"/>
      <c r="BC85" s="12"/>
      <c r="BD85" s="12"/>
      <c r="BE85" s="12"/>
      <c r="BF85" s="12"/>
      <c r="BG85" s="12"/>
      <c r="BH85" s="1">
        <f t="shared" si="1"/>
        <v>2030</v>
      </c>
    </row>
    <row r="86" spans="1:60" x14ac:dyDescent="0.25">
      <c r="A86" s="2" t="s">
        <v>368</v>
      </c>
      <c r="B86" s="55" t="s">
        <v>370</v>
      </c>
      <c r="C86" s="12"/>
      <c r="D86" s="12">
        <v>10337.67</v>
      </c>
      <c r="E86" s="12"/>
      <c r="F86" s="12"/>
      <c r="G86" s="12"/>
      <c r="H86" s="12"/>
      <c r="I86" s="12"/>
      <c r="J86" s="12"/>
      <c r="K86" s="20"/>
      <c r="L86" s="20"/>
      <c r="M86" s="20"/>
      <c r="N86" s="20"/>
      <c r="O86" s="20"/>
      <c r="P86" s="20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5"/>
      <c r="AH86" s="12"/>
      <c r="AI86" s="12"/>
      <c r="AJ86" s="12"/>
      <c r="AK86" s="12"/>
      <c r="AL86" s="135"/>
      <c r="AM86" s="135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35"/>
      <c r="AZ86" s="12"/>
      <c r="BA86" s="135"/>
      <c r="BB86" s="135"/>
      <c r="BC86" s="12"/>
      <c r="BD86" s="12"/>
      <c r="BE86" s="12"/>
      <c r="BF86" s="12"/>
      <c r="BG86" s="12"/>
      <c r="BH86" s="1">
        <f t="shared" si="1"/>
        <v>10337.67</v>
      </c>
    </row>
    <row r="87" spans="1:60" x14ac:dyDescent="0.25">
      <c r="A87" s="2" t="s">
        <v>372</v>
      </c>
      <c r="B87" s="55" t="s">
        <v>381</v>
      </c>
      <c r="C87" s="12"/>
      <c r="D87" s="12"/>
      <c r="E87" s="12"/>
      <c r="F87" s="12"/>
      <c r="G87" s="12"/>
      <c r="H87" s="12"/>
      <c r="I87" s="12"/>
      <c r="J87" s="12"/>
      <c r="K87" s="135"/>
      <c r="L87" s="135"/>
      <c r="M87" s="135"/>
      <c r="N87" s="20"/>
      <c r="O87" s="20"/>
      <c r="P87" s="20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5"/>
      <c r="AH87" s="12"/>
      <c r="AI87" s="12">
        <v>111.87</v>
      </c>
      <c r="AJ87" s="12"/>
      <c r="AK87" s="12"/>
      <c r="AL87" s="135"/>
      <c r="AM87" s="135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35"/>
      <c r="BB87" s="135"/>
      <c r="BC87" s="12"/>
      <c r="BD87" s="12"/>
      <c r="BE87" s="12"/>
      <c r="BF87" s="12"/>
      <c r="BG87" s="12"/>
      <c r="BH87" s="1">
        <f t="shared" si="1"/>
        <v>111.87</v>
      </c>
    </row>
    <row r="88" spans="1:60" x14ac:dyDescent="0.25">
      <c r="A88" s="2" t="s">
        <v>372</v>
      </c>
      <c r="B88" s="55" t="s">
        <v>382</v>
      </c>
      <c r="C88" s="12"/>
      <c r="D88" s="12"/>
      <c r="E88" s="12"/>
      <c r="F88" s="12"/>
      <c r="G88" s="12"/>
      <c r="H88" s="139"/>
      <c r="I88" s="12"/>
      <c r="J88" s="12"/>
      <c r="K88" s="20"/>
      <c r="L88" s="20"/>
      <c r="M88" s="20"/>
      <c r="N88" s="20"/>
      <c r="O88" s="20"/>
      <c r="P88" s="20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>
        <v>4845.3100000000004</v>
      </c>
      <c r="AD88" s="12"/>
      <c r="AE88" s="12"/>
      <c r="AF88" s="12"/>
      <c r="AG88" s="15"/>
      <c r="AH88" s="12"/>
      <c r="AI88" s="12"/>
      <c r="AJ88" s="12"/>
      <c r="AK88" s="12"/>
      <c r="AL88" s="135"/>
      <c r="AM88" s="135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35"/>
      <c r="BB88" s="135"/>
      <c r="BC88" s="12"/>
      <c r="BD88" s="12"/>
      <c r="BE88" s="12"/>
      <c r="BF88" s="12"/>
      <c r="BG88" s="12"/>
      <c r="BH88" s="1">
        <f t="shared" si="1"/>
        <v>4845.3100000000004</v>
      </c>
    </row>
    <row r="89" spans="1:60" x14ac:dyDescent="0.25">
      <c r="A89" s="2" t="s">
        <v>384</v>
      </c>
      <c r="B89" s="55" t="s">
        <v>392</v>
      </c>
      <c r="C89" s="135"/>
      <c r="D89" s="135">
        <v>450</v>
      </c>
      <c r="E89" s="135"/>
      <c r="F89" s="12"/>
      <c r="G89" s="12"/>
      <c r="H89" s="135"/>
      <c r="I89" s="12"/>
      <c r="J89" s="12"/>
      <c r="K89" s="20"/>
      <c r="L89" s="20"/>
      <c r="M89" s="20"/>
      <c r="N89" s="20"/>
      <c r="O89" s="20"/>
      <c r="P89" s="20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5"/>
      <c r="AH89" s="12"/>
      <c r="AI89" s="12"/>
      <c r="AJ89" s="12"/>
      <c r="AK89" s="12"/>
      <c r="AL89" s="135"/>
      <c r="AM89" s="135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35"/>
      <c r="BB89" s="135"/>
      <c r="BC89" s="12"/>
      <c r="BD89" s="12"/>
      <c r="BE89" s="12"/>
      <c r="BF89" s="12"/>
      <c r="BG89" s="12"/>
      <c r="BH89" s="1">
        <f t="shared" si="1"/>
        <v>450</v>
      </c>
    </row>
    <row r="90" spans="1:60" x14ac:dyDescent="0.25">
      <c r="A90" s="2" t="s">
        <v>393</v>
      </c>
      <c r="B90" s="131" t="s">
        <v>396</v>
      </c>
      <c r="C90" s="135"/>
      <c r="D90" s="135"/>
      <c r="E90" s="135"/>
      <c r="F90" s="12"/>
      <c r="G90" s="12"/>
      <c r="H90" s="135"/>
      <c r="I90" s="12"/>
      <c r="J90" s="12"/>
      <c r="K90" s="20"/>
      <c r="L90" s="20"/>
      <c r="M90" s="20"/>
      <c r="N90" s="20"/>
      <c r="O90" s="20"/>
      <c r="P90" s="20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>
        <v>233.1</v>
      </c>
      <c r="AE90" s="12"/>
      <c r="AF90" s="12"/>
      <c r="AG90" s="15"/>
      <c r="AH90" s="12"/>
      <c r="AI90" s="12"/>
      <c r="AJ90" s="12"/>
      <c r="AK90" s="12"/>
      <c r="AL90" s="135"/>
      <c r="AM90" s="135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35"/>
      <c r="BB90" s="135"/>
      <c r="BC90" s="12"/>
      <c r="BD90" s="12"/>
      <c r="BE90" s="12"/>
      <c r="BF90" s="12"/>
      <c r="BG90" s="12"/>
      <c r="BH90" s="1">
        <f t="shared" si="1"/>
        <v>233.1</v>
      </c>
    </row>
    <row r="91" spans="1:60" x14ac:dyDescent="0.25">
      <c r="A91" s="2" t="s">
        <v>393</v>
      </c>
      <c r="B91" s="131" t="s">
        <v>397</v>
      </c>
      <c r="C91" s="12"/>
      <c r="D91" s="12"/>
      <c r="E91" s="12"/>
      <c r="F91" s="12"/>
      <c r="G91" s="12"/>
      <c r="H91" s="135"/>
      <c r="I91" s="12"/>
      <c r="J91" s="12"/>
      <c r="K91" s="20"/>
      <c r="L91" s="20"/>
      <c r="M91" s="20"/>
      <c r="N91" s="20"/>
      <c r="O91" s="20"/>
      <c r="P91" s="20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>
        <v>124.46</v>
      </c>
      <c r="AE91" s="12"/>
      <c r="AF91" s="12"/>
      <c r="AG91" s="15"/>
      <c r="AH91" s="12"/>
      <c r="AI91" s="12"/>
      <c r="AJ91" s="12"/>
      <c r="AK91" s="12"/>
      <c r="AL91" s="135"/>
      <c r="AM91" s="135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35"/>
      <c r="BB91" s="135"/>
      <c r="BC91" s="12"/>
      <c r="BD91" s="12"/>
      <c r="BE91" s="12"/>
      <c r="BF91" s="12"/>
      <c r="BG91" s="12"/>
      <c r="BH91" s="1">
        <f t="shared" si="1"/>
        <v>124.46</v>
      </c>
    </row>
    <row r="92" spans="1:60" x14ac:dyDescent="0.25">
      <c r="A92" s="2" t="s">
        <v>393</v>
      </c>
      <c r="B92" s="131" t="s">
        <v>398</v>
      </c>
      <c r="C92" s="12"/>
      <c r="D92" s="12"/>
      <c r="E92" s="12"/>
      <c r="F92" s="12"/>
      <c r="G92" s="12"/>
      <c r="H92" s="135"/>
      <c r="I92" s="12"/>
      <c r="J92" s="12"/>
      <c r="K92" s="20"/>
      <c r="L92" s="20"/>
      <c r="M92" s="20"/>
      <c r="N92" s="20"/>
      <c r="O92" s="20"/>
      <c r="P92" s="20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>
        <v>113.79</v>
      </c>
      <c r="AE92" s="12"/>
      <c r="AF92" s="12"/>
      <c r="AG92" s="15"/>
      <c r="AH92" s="12"/>
      <c r="AI92" s="12"/>
      <c r="AJ92" s="12"/>
      <c r="AK92" s="12"/>
      <c r="AL92" s="135"/>
      <c r="AM92" s="135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35"/>
      <c r="BB92" s="135"/>
      <c r="BC92" s="12"/>
      <c r="BD92" s="12"/>
      <c r="BE92" s="12"/>
      <c r="BF92" s="12"/>
      <c r="BG92" s="12"/>
      <c r="BH92" s="1">
        <f t="shared" si="1"/>
        <v>113.79</v>
      </c>
    </row>
    <row r="93" spans="1:60" x14ac:dyDescent="0.25">
      <c r="A93" s="2" t="s">
        <v>393</v>
      </c>
      <c r="B93" s="131" t="s">
        <v>399</v>
      </c>
      <c r="C93" s="12"/>
      <c r="D93" s="12"/>
      <c r="E93" s="12"/>
      <c r="F93" s="12"/>
      <c r="G93" s="12"/>
      <c r="H93" s="135"/>
      <c r="I93" s="12"/>
      <c r="J93" s="12"/>
      <c r="K93" s="20"/>
      <c r="L93" s="20"/>
      <c r="M93" s="20"/>
      <c r="N93" s="20"/>
      <c r="O93" s="20"/>
      <c r="P93" s="20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>
        <v>148.71</v>
      </c>
      <c r="AE93" s="12"/>
      <c r="AF93" s="12"/>
      <c r="AG93" s="15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35"/>
      <c r="BB93" s="135"/>
      <c r="BC93" s="12"/>
      <c r="BD93" s="12"/>
      <c r="BE93" s="12"/>
      <c r="BF93" s="12"/>
      <c r="BG93" s="12"/>
      <c r="BH93" s="1">
        <f t="shared" si="1"/>
        <v>148.71</v>
      </c>
    </row>
    <row r="94" spans="1:60" x14ac:dyDescent="0.25">
      <c r="A94" s="2" t="s">
        <v>393</v>
      </c>
      <c r="B94" s="131" t="s">
        <v>404</v>
      </c>
      <c r="C94" s="12"/>
      <c r="D94" s="12"/>
      <c r="E94" s="12"/>
      <c r="F94" s="12"/>
      <c r="G94" s="12"/>
      <c r="H94" s="12"/>
      <c r="I94" s="12"/>
      <c r="J94" s="12"/>
      <c r="K94" s="20"/>
      <c r="L94" s="20"/>
      <c r="M94" s="20"/>
      <c r="N94" s="20"/>
      <c r="O94" s="20"/>
      <c r="P94" s="20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>
        <v>282.27</v>
      </c>
      <c r="AE94" s="12"/>
      <c r="AF94" s="12"/>
      <c r="AG94" s="15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35"/>
      <c r="BB94" s="135"/>
      <c r="BC94" s="12"/>
      <c r="BD94" s="12"/>
      <c r="BE94" s="12"/>
      <c r="BF94" s="12"/>
      <c r="BG94" s="12"/>
      <c r="BH94" s="1">
        <f t="shared" si="1"/>
        <v>282.27</v>
      </c>
    </row>
    <row r="95" spans="1:60" x14ac:dyDescent="0.25">
      <c r="A95" s="2" t="s">
        <v>393</v>
      </c>
      <c r="B95" s="2" t="s">
        <v>405</v>
      </c>
      <c r="C95" s="12"/>
      <c r="D95" s="12"/>
      <c r="E95" s="12"/>
      <c r="F95" s="12"/>
      <c r="G95" s="12"/>
      <c r="H95" s="12"/>
      <c r="I95" s="12"/>
      <c r="J95" s="12"/>
      <c r="K95" s="20"/>
      <c r="L95" s="20"/>
      <c r="M95" s="20"/>
      <c r="N95" s="135"/>
      <c r="O95" s="135"/>
      <c r="P95" s="135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>
        <v>5.82</v>
      </c>
      <c r="AE95" s="12"/>
      <c r="AF95" s="12"/>
      <c r="AG95" s="15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">
        <f t="shared" si="1"/>
        <v>5.82</v>
      </c>
    </row>
    <row r="96" spans="1:60" ht="17.25" customHeight="1" x14ac:dyDescent="0.25">
      <c r="A96" s="2" t="s">
        <v>393</v>
      </c>
      <c r="B96" s="131" t="s">
        <v>406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35"/>
      <c r="O96" s="135"/>
      <c r="P96" s="135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>
        <v>39.51</v>
      </c>
      <c r="AE96" s="12"/>
      <c r="AF96" s="12"/>
      <c r="AG96" s="15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">
        <f t="shared" si="1"/>
        <v>39.51</v>
      </c>
    </row>
    <row r="97" spans="1:60" x14ac:dyDescent="0.25">
      <c r="A97" s="2" t="s">
        <v>393</v>
      </c>
      <c r="B97" s="131" t="s">
        <v>407</v>
      </c>
      <c r="C97" s="12"/>
      <c r="D97" s="12"/>
      <c r="E97" s="12"/>
      <c r="F97" s="12"/>
      <c r="G97" s="12"/>
      <c r="H97" s="12"/>
      <c r="I97" s="12"/>
      <c r="J97" s="12"/>
      <c r="K97" s="20"/>
      <c r="L97" s="20"/>
      <c r="M97" s="20"/>
      <c r="N97" s="20"/>
      <c r="O97" s="20"/>
      <c r="P97" s="20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>
        <v>134.16</v>
      </c>
      <c r="AE97" s="12"/>
      <c r="AF97" s="12"/>
      <c r="AG97" s="15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">
        <f t="shared" si="1"/>
        <v>134.16</v>
      </c>
    </row>
    <row r="98" spans="1:60" x14ac:dyDescent="0.25">
      <c r="A98" s="2" t="s">
        <v>393</v>
      </c>
      <c r="B98" s="2" t="s">
        <v>400</v>
      </c>
      <c r="C98" s="12"/>
      <c r="D98" s="12"/>
      <c r="E98" s="12"/>
      <c r="F98" s="12"/>
      <c r="G98" s="12"/>
      <c r="H98" s="12"/>
      <c r="I98" s="12"/>
      <c r="J98" s="12"/>
      <c r="K98" s="20"/>
      <c r="L98" s="20"/>
      <c r="M98" s="20"/>
      <c r="N98" s="20"/>
      <c r="O98" s="20"/>
      <c r="P98" s="20"/>
      <c r="Q98" s="12"/>
      <c r="R98" s="12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20">
        <v>27.31</v>
      </c>
      <c r="AE98" s="12"/>
      <c r="AF98" s="12"/>
      <c r="AG98" s="15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">
        <f t="shared" si="1"/>
        <v>27.31</v>
      </c>
    </row>
    <row r="99" spans="1:60" x14ac:dyDescent="0.25">
      <c r="A99" s="2" t="s">
        <v>393</v>
      </c>
      <c r="B99" s="2" t="s">
        <v>402</v>
      </c>
      <c r="C99" s="12"/>
      <c r="D99" s="12"/>
      <c r="E99" s="12"/>
      <c r="F99" s="12"/>
      <c r="G99" s="12"/>
      <c r="H99" s="12"/>
      <c r="I99" s="12"/>
      <c r="J99" s="12"/>
      <c r="K99" s="20"/>
      <c r="L99" s="20"/>
      <c r="M99" s="20"/>
      <c r="N99" s="20"/>
      <c r="O99" s="20"/>
      <c r="P99" s="20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>
        <v>30.22</v>
      </c>
      <c r="AE99" s="12"/>
      <c r="AF99" s="12"/>
      <c r="AG99" s="15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">
        <f t="shared" si="1"/>
        <v>30.22</v>
      </c>
    </row>
    <row r="100" spans="1:60" x14ac:dyDescent="0.25">
      <c r="A100" s="2" t="s">
        <v>393</v>
      </c>
      <c r="B100" s="131" t="s">
        <v>401</v>
      </c>
      <c r="C100" s="12"/>
      <c r="D100" s="12"/>
      <c r="E100" s="12"/>
      <c r="F100" s="12"/>
      <c r="G100" s="12"/>
      <c r="H100" s="12"/>
      <c r="I100" s="12"/>
      <c r="J100" s="12"/>
      <c r="K100" s="20"/>
      <c r="L100" s="20"/>
      <c r="M100" s="20"/>
      <c r="N100" s="20"/>
      <c r="O100" s="20"/>
      <c r="P100" s="20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>
        <v>73.459999999999994</v>
      </c>
      <c r="AE100" s="12"/>
      <c r="AF100" s="12"/>
      <c r="AG100" s="15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">
        <f t="shared" si="1"/>
        <v>73.459999999999994</v>
      </c>
    </row>
    <row r="101" spans="1:60" x14ac:dyDescent="0.25">
      <c r="A101" s="2" t="s">
        <v>393</v>
      </c>
      <c r="B101" s="131" t="s">
        <v>403</v>
      </c>
      <c r="C101" s="12"/>
      <c r="D101" s="12"/>
      <c r="E101" s="12"/>
      <c r="F101" s="12"/>
      <c r="G101" s="12"/>
      <c r="H101" s="12"/>
      <c r="I101" s="12"/>
      <c r="J101" s="12"/>
      <c r="K101" s="20"/>
      <c r="L101" s="20"/>
      <c r="M101" s="20"/>
      <c r="N101" s="20"/>
      <c r="O101" s="20"/>
      <c r="P101" s="20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>
        <v>60.85</v>
      </c>
      <c r="AE101" s="12"/>
      <c r="AF101" s="12"/>
      <c r="AG101" s="15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">
        <f t="shared" si="1"/>
        <v>60.85</v>
      </c>
    </row>
    <row r="102" spans="1:60" x14ac:dyDescent="0.25">
      <c r="A102" s="2" t="s">
        <v>393</v>
      </c>
      <c r="B102" s="55" t="s">
        <v>408</v>
      </c>
      <c r="C102" s="12"/>
      <c r="D102" s="12"/>
      <c r="E102" s="12"/>
      <c r="F102" s="12"/>
      <c r="G102" s="12"/>
      <c r="H102" s="12"/>
      <c r="I102" s="12"/>
      <c r="J102" s="12"/>
      <c r="K102" s="20"/>
      <c r="L102" s="20"/>
      <c r="M102" s="20"/>
      <c r="N102" s="20"/>
      <c r="O102" s="20"/>
      <c r="P102" s="20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>
        <v>159.38</v>
      </c>
      <c r="AE102" s="12"/>
      <c r="AF102" s="12"/>
      <c r="AG102" s="15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">
        <f t="shared" si="1"/>
        <v>159.38</v>
      </c>
    </row>
    <row r="103" spans="1:60" x14ac:dyDescent="0.25">
      <c r="A103" s="2" t="s">
        <v>393</v>
      </c>
      <c r="B103" s="55" t="s">
        <v>411</v>
      </c>
      <c r="C103" s="12"/>
      <c r="D103" s="12"/>
      <c r="E103" s="12"/>
      <c r="F103" s="12"/>
      <c r="G103" s="12"/>
      <c r="H103" s="12"/>
      <c r="I103" s="12"/>
      <c r="J103" s="12"/>
      <c r="K103" s="20"/>
      <c r="L103" s="20"/>
      <c r="M103" s="20"/>
      <c r="N103" s="20"/>
      <c r="O103" s="20"/>
      <c r="P103" s="20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>
        <v>53.09</v>
      </c>
      <c r="AE103" s="12"/>
      <c r="AF103" s="12"/>
      <c r="AG103" s="15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">
        <f t="shared" si="1"/>
        <v>53.09</v>
      </c>
    </row>
    <row r="104" spans="1:60" x14ac:dyDescent="0.25">
      <c r="A104" s="2" t="s">
        <v>393</v>
      </c>
      <c r="B104" s="131" t="s">
        <v>409</v>
      </c>
      <c r="C104" s="12"/>
      <c r="D104" s="12"/>
      <c r="E104" s="12"/>
      <c r="F104" s="12"/>
      <c r="G104" s="12"/>
      <c r="H104" s="12"/>
      <c r="I104" s="12"/>
      <c r="J104" s="12"/>
      <c r="K104" s="20"/>
      <c r="L104" s="20"/>
      <c r="M104" s="20"/>
      <c r="N104" s="20"/>
      <c r="O104" s="20"/>
      <c r="P104" s="20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>
        <v>88.01</v>
      </c>
      <c r="AE104" s="12"/>
      <c r="AF104" s="12"/>
      <c r="AG104" s="15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">
        <f t="shared" si="1"/>
        <v>88.01</v>
      </c>
    </row>
    <row r="105" spans="1:60" x14ac:dyDescent="0.25">
      <c r="A105" s="2" t="s">
        <v>393</v>
      </c>
      <c r="B105" s="55" t="s">
        <v>410</v>
      </c>
      <c r="C105" s="12"/>
      <c r="D105" s="12"/>
      <c r="E105" s="12"/>
      <c r="F105" s="12"/>
      <c r="G105" s="12"/>
      <c r="H105" s="12"/>
      <c r="I105" s="12"/>
      <c r="J105" s="12"/>
      <c r="K105" s="20"/>
      <c r="L105" s="20"/>
      <c r="M105" s="20"/>
      <c r="N105" s="20"/>
      <c r="O105" s="20"/>
      <c r="P105" s="20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>
        <v>25.37</v>
      </c>
      <c r="AE105" s="12"/>
      <c r="AF105" s="12"/>
      <c r="AG105" s="15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">
        <f t="shared" si="1"/>
        <v>25.37</v>
      </c>
    </row>
    <row r="106" spans="1:60" x14ac:dyDescent="0.25">
      <c r="A106" s="2" t="s">
        <v>393</v>
      </c>
      <c r="B106" s="2" t="s">
        <v>413</v>
      </c>
      <c r="C106" s="12"/>
      <c r="D106" s="12"/>
      <c r="E106" s="12"/>
      <c r="F106" s="12"/>
      <c r="G106" s="12"/>
      <c r="H106" s="12"/>
      <c r="I106" s="12"/>
      <c r="J106" s="12"/>
      <c r="K106" s="20"/>
      <c r="L106" s="20"/>
      <c r="M106" s="20"/>
      <c r="N106" s="20"/>
      <c r="O106" s="20"/>
      <c r="P106" s="20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>
        <v>3.86</v>
      </c>
      <c r="AE106" s="12"/>
      <c r="AF106" s="12"/>
      <c r="AG106" s="15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">
        <f t="shared" si="1"/>
        <v>3.86</v>
      </c>
    </row>
    <row r="107" spans="1:60" x14ac:dyDescent="0.25">
      <c r="A107" s="2" t="s">
        <v>393</v>
      </c>
      <c r="B107" s="2" t="s">
        <v>412</v>
      </c>
      <c r="C107" s="12"/>
      <c r="D107" s="12"/>
      <c r="E107" s="12"/>
      <c r="F107" s="12"/>
      <c r="G107" s="12"/>
      <c r="H107" s="12"/>
      <c r="I107" s="12"/>
      <c r="J107" s="12"/>
      <c r="K107" s="20"/>
      <c r="L107" s="20"/>
      <c r="M107" s="20"/>
      <c r="N107" s="20"/>
      <c r="O107" s="20"/>
      <c r="P107" s="20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>
        <v>12.76</v>
      </c>
      <c r="AE107" s="12"/>
      <c r="AF107" s="12"/>
      <c r="AG107" s="15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">
        <f t="shared" si="1"/>
        <v>12.76</v>
      </c>
    </row>
    <row r="108" spans="1:60" x14ac:dyDescent="0.25">
      <c r="A108" s="2" t="s">
        <v>414</v>
      </c>
      <c r="B108" s="2" t="s">
        <v>415</v>
      </c>
      <c r="C108" s="12"/>
      <c r="D108" s="12"/>
      <c r="E108" s="12"/>
      <c r="F108" s="12"/>
      <c r="G108" s="12"/>
      <c r="H108" s="12"/>
      <c r="I108" s="12"/>
      <c r="J108" s="12"/>
      <c r="K108" s="20"/>
      <c r="L108" s="20"/>
      <c r="M108" s="20"/>
      <c r="N108" s="20"/>
      <c r="O108" s="20"/>
      <c r="P108" s="20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>
        <v>18.260000000000002</v>
      </c>
      <c r="AE108" s="12"/>
      <c r="AF108" s="12"/>
      <c r="AG108" s="15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">
        <f t="shared" si="1"/>
        <v>18.260000000000002</v>
      </c>
    </row>
    <row r="109" spans="1:60" x14ac:dyDescent="0.25">
      <c r="A109" s="2" t="s">
        <v>414</v>
      </c>
      <c r="B109" s="2" t="s">
        <v>416</v>
      </c>
      <c r="C109" s="12"/>
      <c r="D109" s="12"/>
      <c r="E109" s="12"/>
      <c r="F109" s="12"/>
      <c r="G109" s="12"/>
      <c r="H109" s="12"/>
      <c r="I109" s="12"/>
      <c r="J109" s="12"/>
      <c r="K109" s="20"/>
      <c r="L109" s="20"/>
      <c r="M109" s="20"/>
      <c r="N109" s="20"/>
      <c r="O109" s="20"/>
      <c r="P109" s="20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>
        <v>0.79</v>
      </c>
      <c r="AE109" s="12"/>
      <c r="AF109" s="12"/>
      <c r="AG109" s="15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">
        <f t="shared" si="1"/>
        <v>0.79</v>
      </c>
    </row>
    <row r="110" spans="1:60" x14ac:dyDescent="0.25">
      <c r="A110" s="2" t="s">
        <v>414</v>
      </c>
      <c r="B110" s="164" t="s">
        <v>417</v>
      </c>
      <c r="C110" s="12"/>
      <c r="D110" s="12"/>
      <c r="E110" s="12"/>
      <c r="F110" s="12"/>
      <c r="G110" s="12"/>
      <c r="H110" s="12"/>
      <c r="I110" s="12"/>
      <c r="J110" s="12"/>
      <c r="K110" s="20"/>
      <c r="L110" s="20"/>
      <c r="M110" s="20"/>
      <c r="N110" s="20"/>
      <c r="O110" s="20"/>
      <c r="P110" s="20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5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>
        <v>1000</v>
      </c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">
        <f t="shared" si="1"/>
        <v>1000</v>
      </c>
    </row>
    <row r="111" spans="1:60" x14ac:dyDescent="0.25">
      <c r="A111" s="2" t="s">
        <v>423</v>
      </c>
      <c r="B111" s="164" t="s">
        <v>425</v>
      </c>
      <c r="C111" s="12"/>
      <c r="D111" s="12"/>
      <c r="E111" s="12"/>
      <c r="F111" s="12"/>
      <c r="G111" s="12"/>
      <c r="H111" s="12"/>
      <c r="I111" s="12"/>
      <c r="J111" s="12"/>
      <c r="K111" s="20"/>
      <c r="L111" s="20"/>
      <c r="M111" s="20"/>
      <c r="N111" s="20"/>
      <c r="O111" s="20"/>
      <c r="P111" s="20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5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>
        <v>162.35</v>
      </c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">
        <f t="shared" si="1"/>
        <v>162.35</v>
      </c>
    </row>
    <row r="112" spans="1:60" x14ac:dyDescent="0.25">
      <c r="A112" s="2" t="s">
        <v>423</v>
      </c>
      <c r="B112" s="164" t="s">
        <v>426</v>
      </c>
      <c r="C112" s="12"/>
      <c r="D112" s="12"/>
      <c r="E112" s="12"/>
      <c r="F112" s="12"/>
      <c r="G112" s="12"/>
      <c r="H112" s="12"/>
      <c r="I112" s="12"/>
      <c r="J112" s="12"/>
      <c r="K112" s="20"/>
      <c r="L112" s="20"/>
      <c r="M112" s="20"/>
      <c r="N112" s="20"/>
      <c r="O112" s="20"/>
      <c r="P112" s="20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5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>
        <v>162.35</v>
      </c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">
        <f t="shared" si="1"/>
        <v>162.35</v>
      </c>
    </row>
    <row r="113" spans="1:60" x14ac:dyDescent="0.25">
      <c r="A113" s="2" t="s">
        <v>423</v>
      </c>
      <c r="B113" s="164" t="s">
        <v>427</v>
      </c>
      <c r="C113" s="12"/>
      <c r="D113" s="12"/>
      <c r="E113" s="12"/>
      <c r="F113" s="12"/>
      <c r="G113" s="12"/>
      <c r="H113" s="12"/>
      <c r="I113" s="12"/>
      <c r="J113" s="12"/>
      <c r="K113" s="20"/>
      <c r="L113" s="20"/>
      <c r="M113" s="20"/>
      <c r="N113" s="20"/>
      <c r="O113" s="20"/>
      <c r="P113" s="20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5"/>
      <c r="AH113" s="12"/>
      <c r="AI113" s="12">
        <v>108.48</v>
      </c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">
        <f t="shared" si="1"/>
        <v>108.48</v>
      </c>
    </row>
    <row r="114" spans="1:60" x14ac:dyDescent="0.25">
      <c r="A114" s="2" t="s">
        <v>435</v>
      </c>
      <c r="B114" s="2" t="s">
        <v>437</v>
      </c>
      <c r="C114" s="20"/>
      <c r="D114" s="12"/>
      <c r="E114" s="12"/>
      <c r="F114" s="12"/>
      <c r="G114" s="12"/>
      <c r="H114" s="12">
        <v>186.58</v>
      </c>
      <c r="I114" s="12">
        <v>470.81</v>
      </c>
      <c r="J114" s="12"/>
      <c r="K114" s="20"/>
      <c r="L114" s="20"/>
      <c r="M114" s="20"/>
      <c r="N114" s="20"/>
      <c r="O114" s="20"/>
      <c r="P114" s="20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5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">
        <f t="shared" si="1"/>
        <v>657.39</v>
      </c>
    </row>
    <row r="115" spans="1:60" x14ac:dyDescent="0.25">
      <c r="A115" s="2" t="s">
        <v>435</v>
      </c>
      <c r="B115" s="2" t="s">
        <v>438</v>
      </c>
      <c r="C115" s="20"/>
      <c r="D115" s="12"/>
      <c r="E115" s="12"/>
      <c r="F115" s="12"/>
      <c r="G115" s="12"/>
      <c r="H115" s="12"/>
      <c r="I115" s="12">
        <v>165.08</v>
      </c>
      <c r="J115" s="12"/>
      <c r="K115" s="20"/>
      <c r="L115" s="20"/>
      <c r="M115" s="20"/>
      <c r="N115" s="20"/>
      <c r="O115" s="20"/>
      <c r="P115" s="20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5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">
        <f t="shared" si="1"/>
        <v>165.08</v>
      </c>
    </row>
    <row r="116" spans="1:60" x14ac:dyDescent="0.25">
      <c r="A116" s="2" t="s">
        <v>435</v>
      </c>
      <c r="B116" s="2" t="s">
        <v>439</v>
      </c>
      <c r="C116" s="12"/>
      <c r="D116" s="12"/>
      <c r="E116" s="12"/>
      <c r="F116" s="12">
        <v>204.64</v>
      </c>
      <c r="G116" s="12">
        <v>586.92999999999995</v>
      </c>
      <c r="H116" s="12"/>
      <c r="I116" s="12"/>
      <c r="J116" s="12"/>
      <c r="K116" s="20"/>
      <c r="L116" s="20"/>
      <c r="M116" s="20"/>
      <c r="N116" s="20"/>
      <c r="O116" s="20"/>
      <c r="P116" s="20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5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">
        <f t="shared" si="1"/>
        <v>791.56999999999994</v>
      </c>
    </row>
    <row r="117" spans="1:60" x14ac:dyDescent="0.25">
      <c r="A117" s="2" t="s">
        <v>453</v>
      </c>
      <c r="B117" s="2" t="s">
        <v>452</v>
      </c>
      <c r="C117" s="12"/>
      <c r="D117" s="12"/>
      <c r="E117" s="12"/>
      <c r="F117" s="12"/>
      <c r="G117" s="12"/>
      <c r="H117" s="12"/>
      <c r="I117" s="12"/>
      <c r="J117" s="12">
        <v>600</v>
      </c>
      <c r="K117" s="20"/>
      <c r="L117" s="20"/>
      <c r="M117" s="20"/>
      <c r="N117" s="20"/>
      <c r="O117" s="20"/>
      <c r="P117" s="20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5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">
        <f t="shared" si="1"/>
        <v>600</v>
      </c>
    </row>
    <row r="118" spans="1:60" x14ac:dyDescent="0.25">
      <c r="A118" s="2" t="s">
        <v>440</v>
      </c>
      <c r="B118" s="55" t="s">
        <v>441</v>
      </c>
      <c r="C118" s="12"/>
      <c r="D118" s="12"/>
      <c r="E118" s="12"/>
      <c r="F118" s="12"/>
      <c r="G118" s="12"/>
      <c r="H118" s="12"/>
      <c r="I118" s="12"/>
      <c r="J118" s="12"/>
      <c r="K118" s="20"/>
      <c r="L118" s="20"/>
      <c r="M118" s="20"/>
      <c r="N118" s="20"/>
      <c r="O118" s="20"/>
      <c r="P118" s="20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5"/>
      <c r="AH118" s="12"/>
      <c r="AI118" s="12"/>
      <c r="AJ118" s="12"/>
      <c r="AK118" s="12"/>
      <c r="AL118" s="12">
        <v>222.22</v>
      </c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">
        <f t="shared" si="1"/>
        <v>222.22</v>
      </c>
    </row>
    <row r="119" spans="1:60" x14ac:dyDescent="0.25">
      <c r="A119" s="2" t="s">
        <v>440</v>
      </c>
      <c r="B119" s="55" t="s">
        <v>442</v>
      </c>
      <c r="C119" s="12"/>
      <c r="D119" s="12"/>
      <c r="E119" s="12"/>
      <c r="F119" s="12"/>
      <c r="G119" s="12"/>
      <c r="H119" s="12"/>
      <c r="I119" s="12"/>
      <c r="J119" s="12"/>
      <c r="K119" s="20"/>
      <c r="L119" s="20"/>
      <c r="M119" s="20"/>
      <c r="N119" s="20"/>
      <c r="O119" s="20"/>
      <c r="P119" s="20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>
        <v>2108.21</v>
      </c>
      <c r="AD119" s="12"/>
      <c r="AE119" s="12"/>
      <c r="AF119" s="12"/>
      <c r="AG119" s="15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">
        <f t="shared" si="1"/>
        <v>2108.21</v>
      </c>
    </row>
    <row r="120" spans="1:60" x14ac:dyDescent="0.25">
      <c r="A120" s="2" t="s">
        <v>440</v>
      </c>
      <c r="B120" s="55" t="s">
        <v>445</v>
      </c>
      <c r="C120" s="12"/>
      <c r="D120" s="12"/>
      <c r="E120" s="12"/>
      <c r="F120" s="12"/>
      <c r="G120" s="12"/>
      <c r="H120" s="12"/>
      <c r="I120" s="12"/>
      <c r="J120" s="12"/>
      <c r="K120" s="20"/>
      <c r="L120" s="20"/>
      <c r="M120" s="20"/>
      <c r="N120" s="20"/>
      <c r="O120" s="20"/>
      <c r="P120" s="20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20"/>
      <c r="AC120" s="12">
        <v>188.15</v>
      </c>
      <c r="AD120" s="12"/>
      <c r="AE120" s="12"/>
      <c r="AF120" s="12"/>
      <c r="AG120" s="20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">
        <f t="shared" si="1"/>
        <v>188.15</v>
      </c>
    </row>
    <row r="121" spans="1:60" x14ac:dyDescent="0.25">
      <c r="A121" s="2" t="s">
        <v>440</v>
      </c>
      <c r="B121" s="131" t="s">
        <v>444</v>
      </c>
      <c r="C121" s="12"/>
      <c r="D121" s="12"/>
      <c r="E121" s="12"/>
      <c r="F121" s="12"/>
      <c r="G121" s="12"/>
      <c r="H121" s="12"/>
      <c r="I121" s="12"/>
      <c r="J121" s="12"/>
      <c r="K121" s="20"/>
      <c r="L121" s="20"/>
      <c r="M121" s="20"/>
      <c r="N121" s="20"/>
      <c r="O121" s="20"/>
      <c r="P121" s="20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>
        <v>483</v>
      </c>
      <c r="AD121" s="12"/>
      <c r="AE121" s="12"/>
      <c r="AF121" s="12"/>
      <c r="AG121" s="15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">
        <f t="shared" si="1"/>
        <v>483</v>
      </c>
    </row>
    <row r="122" spans="1:60" x14ac:dyDescent="0.25">
      <c r="A122" s="2" t="s">
        <v>440</v>
      </c>
      <c r="B122" s="131" t="s">
        <v>443</v>
      </c>
      <c r="C122" s="12"/>
      <c r="D122" s="12"/>
      <c r="E122" s="12"/>
      <c r="F122" s="12"/>
      <c r="G122" s="12"/>
      <c r="H122" s="12"/>
      <c r="I122" s="12"/>
      <c r="J122" s="12"/>
      <c r="K122" s="20"/>
      <c r="L122" s="20"/>
      <c r="M122" s="20"/>
      <c r="N122" s="20"/>
      <c r="O122" s="20"/>
      <c r="P122" s="20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>
        <v>1.66</v>
      </c>
      <c r="AD122" s="12"/>
      <c r="AE122" s="12"/>
      <c r="AF122" s="12"/>
      <c r="AG122" s="15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">
        <f t="shared" si="1"/>
        <v>1.66</v>
      </c>
    </row>
    <row r="123" spans="1:60" x14ac:dyDescent="0.25">
      <c r="A123" s="17" t="s">
        <v>447</v>
      </c>
      <c r="B123" s="2" t="s">
        <v>448</v>
      </c>
      <c r="C123" s="12"/>
      <c r="D123" s="12"/>
      <c r="E123" s="12"/>
      <c r="F123" s="12"/>
      <c r="G123" s="12"/>
      <c r="H123" s="12"/>
      <c r="I123" s="12"/>
      <c r="J123" s="12"/>
      <c r="K123" s="20"/>
      <c r="L123" s="20"/>
      <c r="M123" s="20"/>
      <c r="N123" s="20"/>
      <c r="O123" s="20"/>
      <c r="P123" s="20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5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>
        <v>250</v>
      </c>
      <c r="BC123" s="12"/>
      <c r="BD123" s="12"/>
      <c r="BE123" s="12"/>
      <c r="BF123" s="12"/>
      <c r="BG123" s="12"/>
      <c r="BH123" s="1">
        <f t="shared" si="1"/>
        <v>250</v>
      </c>
    </row>
    <row r="124" spans="1:60" x14ac:dyDescent="0.25">
      <c r="A124" s="2" t="s">
        <v>447</v>
      </c>
      <c r="B124" s="2" t="s">
        <v>449</v>
      </c>
      <c r="C124" s="12"/>
      <c r="D124" s="12"/>
      <c r="E124" s="12"/>
      <c r="F124" s="12"/>
      <c r="G124" s="12"/>
      <c r="H124" s="12"/>
      <c r="I124" s="12"/>
      <c r="J124" s="12"/>
      <c r="K124" s="20"/>
      <c r="L124" s="20"/>
      <c r="M124" s="20"/>
      <c r="N124" s="20"/>
      <c r="O124" s="20"/>
      <c r="P124" s="20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5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>
        <v>250</v>
      </c>
      <c r="BC124" s="12"/>
      <c r="BD124" s="12"/>
      <c r="BE124" s="12"/>
      <c r="BF124" s="12"/>
      <c r="BG124" s="12"/>
      <c r="BH124" s="1">
        <f t="shared" si="1"/>
        <v>250</v>
      </c>
    </row>
    <row r="125" spans="1:60" x14ac:dyDescent="0.25">
      <c r="A125" s="2" t="s">
        <v>447</v>
      </c>
      <c r="B125" s="133" t="s">
        <v>450</v>
      </c>
      <c r="C125" s="12"/>
      <c r="D125" s="12"/>
      <c r="E125" s="12"/>
      <c r="F125" s="12"/>
      <c r="G125" s="12"/>
      <c r="H125" s="12"/>
      <c r="I125" s="12"/>
      <c r="J125" s="12"/>
      <c r="K125" s="20"/>
      <c r="L125" s="20"/>
      <c r="M125" s="20"/>
      <c r="N125" s="20"/>
      <c r="O125" s="20"/>
      <c r="P125" s="20"/>
      <c r="Q125" s="12"/>
      <c r="R125" s="12"/>
      <c r="S125" s="12"/>
      <c r="T125" s="12"/>
      <c r="U125" s="12"/>
      <c r="V125" s="12"/>
      <c r="W125" s="12"/>
      <c r="X125" s="12"/>
      <c r="Y125" s="12"/>
      <c r="Z125" s="135"/>
      <c r="AA125" s="135"/>
      <c r="AB125" s="135"/>
      <c r="AC125" s="12"/>
      <c r="AD125" s="12"/>
      <c r="AE125" s="12"/>
      <c r="AF125" s="12"/>
      <c r="AG125" s="17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39">
        <v>250</v>
      </c>
      <c r="BC125" s="12"/>
      <c r="BD125" s="12"/>
      <c r="BE125" s="12"/>
      <c r="BF125" s="12"/>
      <c r="BG125" s="12"/>
      <c r="BH125" s="1">
        <f t="shared" si="1"/>
        <v>250</v>
      </c>
    </row>
    <row r="126" spans="1:60" x14ac:dyDescent="0.25">
      <c r="A126" s="2" t="s">
        <v>454</v>
      </c>
      <c r="B126" s="133" t="s">
        <v>455</v>
      </c>
      <c r="C126" s="12"/>
      <c r="D126" s="12"/>
      <c r="E126" s="12"/>
      <c r="F126" s="12"/>
      <c r="G126" s="12"/>
      <c r="H126" s="12">
        <v>161.55000000000001</v>
      </c>
      <c r="I126" s="12">
        <v>491.5</v>
      </c>
      <c r="J126" s="12"/>
      <c r="K126" s="20"/>
      <c r="L126" s="20"/>
      <c r="M126" s="20"/>
      <c r="N126" s="20"/>
      <c r="O126" s="20"/>
      <c r="P126" s="20"/>
      <c r="Q126" s="12"/>
      <c r="R126" s="12"/>
      <c r="S126" s="12"/>
      <c r="T126" s="12"/>
      <c r="U126" s="12"/>
      <c r="V126" s="12"/>
      <c r="W126" s="12"/>
      <c r="X126" s="12"/>
      <c r="Y126" s="12"/>
      <c r="Z126" s="135"/>
      <c r="AA126" s="12"/>
      <c r="AB126" s="135"/>
      <c r="AC126" s="12"/>
      <c r="AD126" s="12"/>
      <c r="AE126" s="12"/>
      <c r="AF126" s="12"/>
      <c r="AG126" s="17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72"/>
      <c r="BC126" s="12"/>
      <c r="BD126" s="12"/>
      <c r="BE126" s="12"/>
      <c r="BF126" s="12"/>
      <c r="BG126" s="12"/>
      <c r="BH126" s="1">
        <f t="shared" si="1"/>
        <v>653.04999999999995</v>
      </c>
    </row>
    <row r="127" spans="1:60" x14ac:dyDescent="0.25">
      <c r="A127" s="2" t="s">
        <v>454</v>
      </c>
      <c r="B127" s="133" t="s">
        <v>465</v>
      </c>
      <c r="C127" s="12"/>
      <c r="D127" s="12"/>
      <c r="E127" s="12"/>
      <c r="F127" s="12"/>
      <c r="G127" s="12"/>
      <c r="H127" s="12"/>
      <c r="I127" s="12"/>
      <c r="J127" s="12"/>
      <c r="K127" s="20"/>
      <c r="L127" s="20"/>
      <c r="M127" s="20"/>
      <c r="N127" s="20"/>
      <c r="O127" s="20"/>
      <c r="P127" s="20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35"/>
      <c r="AC127" s="12"/>
      <c r="AD127" s="12"/>
      <c r="AE127" s="12">
        <v>235.16</v>
      </c>
      <c r="AF127" s="12"/>
      <c r="AG127" s="17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72"/>
      <c r="BC127" s="12"/>
      <c r="BD127" s="12"/>
      <c r="BE127" s="12"/>
      <c r="BF127" s="12"/>
      <c r="BG127" s="12"/>
      <c r="BH127" s="1">
        <f t="shared" si="1"/>
        <v>235.16</v>
      </c>
    </row>
    <row r="128" spans="1:60" x14ac:dyDescent="0.25">
      <c r="A128" s="2" t="s">
        <v>454</v>
      </c>
      <c r="B128" s="2" t="s">
        <v>466</v>
      </c>
      <c r="C128" s="12"/>
      <c r="D128" s="12"/>
      <c r="E128" s="12"/>
      <c r="F128" s="12"/>
      <c r="G128" s="12"/>
      <c r="H128" s="12"/>
      <c r="I128" s="12"/>
      <c r="J128" s="12"/>
      <c r="K128" s="20"/>
      <c r="L128" s="20"/>
      <c r="M128" s="20"/>
      <c r="N128" s="20"/>
      <c r="O128" s="20"/>
      <c r="P128" s="20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>
        <v>565</v>
      </c>
      <c r="AF128" s="12"/>
      <c r="AG128" s="15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35"/>
      <c r="BC128" s="12"/>
      <c r="BD128" s="12"/>
      <c r="BE128" s="12"/>
      <c r="BF128" s="12"/>
      <c r="BG128" s="12"/>
      <c r="BH128" s="1">
        <f t="shared" si="1"/>
        <v>565</v>
      </c>
    </row>
    <row r="129" spans="1:60" x14ac:dyDescent="0.25">
      <c r="A129" s="2" t="s">
        <v>454</v>
      </c>
      <c r="B129" s="2" t="s">
        <v>467</v>
      </c>
      <c r="C129" s="12"/>
      <c r="D129" s="12"/>
      <c r="E129" s="12"/>
      <c r="F129" s="12"/>
      <c r="G129" s="12"/>
      <c r="H129" s="12"/>
      <c r="I129" s="12"/>
      <c r="J129" s="12"/>
      <c r="K129" s="20"/>
      <c r="L129" s="20"/>
      <c r="M129" s="20"/>
      <c r="N129" s="20"/>
      <c r="O129" s="20"/>
      <c r="P129" s="20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>
        <v>31.69</v>
      </c>
      <c r="AF129" s="12"/>
      <c r="AG129" s="15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35"/>
      <c r="BC129" s="12"/>
      <c r="BD129" s="12"/>
      <c r="BE129" s="12"/>
      <c r="BF129" s="12"/>
      <c r="BG129" s="12"/>
      <c r="BH129" s="1">
        <f t="shared" si="1"/>
        <v>31.69</v>
      </c>
    </row>
    <row r="130" spans="1:60" x14ac:dyDescent="0.25">
      <c r="A130" s="2" t="s">
        <v>454</v>
      </c>
      <c r="B130" s="124" t="s">
        <v>468</v>
      </c>
      <c r="C130" s="12"/>
      <c r="D130" s="12"/>
      <c r="E130" s="12"/>
      <c r="F130" s="12"/>
      <c r="G130" s="12"/>
      <c r="H130" s="12"/>
      <c r="I130" s="12"/>
      <c r="J130" s="12"/>
      <c r="K130" s="20"/>
      <c r="L130" s="20"/>
      <c r="M130" s="20"/>
      <c r="N130" s="20"/>
      <c r="O130" s="20"/>
      <c r="P130" s="20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>
        <v>1017</v>
      </c>
      <c r="AF130" s="12"/>
      <c r="AG130" s="15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35"/>
      <c r="BC130" s="12"/>
      <c r="BD130" s="12"/>
      <c r="BE130" s="12"/>
      <c r="BF130" s="12"/>
      <c r="BG130" s="12"/>
      <c r="BH130" s="1">
        <f t="shared" si="1"/>
        <v>1017</v>
      </c>
    </row>
    <row r="131" spans="1:60" x14ac:dyDescent="0.25">
      <c r="A131" s="2" t="s">
        <v>473</v>
      </c>
      <c r="B131" s="2" t="s">
        <v>474</v>
      </c>
      <c r="C131" s="12"/>
      <c r="D131" s="12"/>
      <c r="E131" s="12">
        <v>89.05</v>
      </c>
      <c r="F131" s="12"/>
      <c r="G131" s="12"/>
      <c r="H131" s="12"/>
      <c r="I131" s="12"/>
      <c r="J131" s="12"/>
      <c r="K131" s="20"/>
      <c r="L131" s="20"/>
      <c r="M131" s="20"/>
      <c r="N131" s="20"/>
      <c r="O131" s="20"/>
      <c r="P131" s="20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5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">
        <f t="shared" si="1"/>
        <v>89.05</v>
      </c>
    </row>
    <row r="132" spans="1:60" x14ac:dyDescent="0.25">
      <c r="A132" s="2" t="s">
        <v>479</v>
      </c>
      <c r="B132" s="2" t="s">
        <v>475</v>
      </c>
      <c r="C132" s="12">
        <v>2030</v>
      </c>
      <c r="D132" s="12"/>
      <c r="E132" s="12"/>
      <c r="F132" s="12"/>
      <c r="G132" s="12"/>
      <c r="H132" s="12"/>
      <c r="I132" s="12"/>
      <c r="J132" s="12"/>
      <c r="K132" s="20"/>
      <c r="L132" s="20"/>
      <c r="M132" s="20"/>
      <c r="N132" s="20"/>
      <c r="O132" s="20"/>
      <c r="P132" s="20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5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">
        <f t="shared" ref="BH132:BH194" si="2">SUM(C132:BG132)</f>
        <v>2030</v>
      </c>
    </row>
    <row r="133" spans="1:60" x14ac:dyDescent="0.25">
      <c r="A133" s="2" t="s">
        <v>473</v>
      </c>
      <c r="B133" s="2" t="s">
        <v>477</v>
      </c>
      <c r="C133" s="12"/>
      <c r="D133" s="12">
        <v>11335</v>
      </c>
      <c r="E133" s="12"/>
      <c r="F133" s="12"/>
      <c r="G133" s="12"/>
      <c r="H133" s="12"/>
      <c r="I133" s="12"/>
      <c r="J133" s="12"/>
      <c r="K133" s="20"/>
      <c r="L133" s="20"/>
      <c r="M133" s="20"/>
      <c r="N133" s="20"/>
      <c r="O133" s="20"/>
      <c r="P133" s="20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5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">
        <f t="shared" si="2"/>
        <v>11335</v>
      </c>
    </row>
    <row r="134" spans="1:60" x14ac:dyDescent="0.25">
      <c r="A134" s="2" t="s">
        <v>480</v>
      </c>
      <c r="B134" s="236" t="s">
        <v>483</v>
      </c>
      <c r="C134" s="12"/>
      <c r="D134" s="12"/>
      <c r="E134" s="12"/>
      <c r="F134" s="12"/>
      <c r="G134" s="12"/>
      <c r="H134" s="12"/>
      <c r="I134" s="12"/>
      <c r="J134" s="12"/>
      <c r="K134" s="20"/>
      <c r="L134" s="20"/>
      <c r="M134" s="20"/>
      <c r="N134" s="20"/>
      <c r="O134" s="20"/>
      <c r="P134" s="20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>
        <v>283.7</v>
      </c>
      <c r="AE134" s="12"/>
      <c r="AF134" s="12"/>
      <c r="AG134" s="15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">
        <f t="shared" si="2"/>
        <v>283.7</v>
      </c>
    </row>
    <row r="135" spans="1:60" x14ac:dyDescent="0.25">
      <c r="A135" s="2" t="s">
        <v>480</v>
      </c>
      <c r="B135" s="236" t="s">
        <v>484</v>
      </c>
      <c r="C135" s="12"/>
      <c r="D135" s="12"/>
      <c r="E135" s="12"/>
      <c r="F135" s="12"/>
      <c r="G135" s="12"/>
      <c r="H135" s="12"/>
      <c r="I135" s="12"/>
      <c r="J135" s="12"/>
      <c r="K135" s="20"/>
      <c r="L135" s="20"/>
      <c r="M135" s="20"/>
      <c r="N135" s="20"/>
      <c r="O135" s="20"/>
      <c r="P135" s="20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>
        <v>153.99</v>
      </c>
      <c r="AE135" s="12"/>
      <c r="AF135" s="12"/>
      <c r="AG135" s="15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">
        <f t="shared" si="2"/>
        <v>153.99</v>
      </c>
    </row>
    <row r="136" spans="1:60" x14ac:dyDescent="0.25">
      <c r="A136" s="2" t="s">
        <v>480</v>
      </c>
      <c r="B136" s="236" t="s">
        <v>488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>
        <v>137.33000000000001</v>
      </c>
      <c r="AE136" s="12"/>
      <c r="AF136" s="12"/>
      <c r="AG136" s="15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">
        <f t="shared" si="2"/>
        <v>137.33000000000001</v>
      </c>
    </row>
    <row r="137" spans="1:60" x14ac:dyDescent="0.25">
      <c r="A137" s="2" t="s">
        <v>480</v>
      </c>
      <c r="B137" s="236" t="s">
        <v>489</v>
      </c>
      <c r="C137" s="12"/>
      <c r="D137" s="12"/>
      <c r="E137" s="12"/>
      <c r="F137" s="12"/>
      <c r="G137" s="12"/>
      <c r="H137" s="12"/>
      <c r="I137" s="12"/>
      <c r="J137" s="12"/>
      <c r="K137" s="20"/>
      <c r="L137" s="20"/>
      <c r="M137" s="20"/>
      <c r="N137" s="20"/>
      <c r="O137" s="20"/>
      <c r="P137" s="20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>
        <v>180.17</v>
      </c>
      <c r="AE137" s="12"/>
      <c r="AF137" s="12"/>
      <c r="AG137" s="15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">
        <f t="shared" si="2"/>
        <v>180.17</v>
      </c>
    </row>
    <row r="138" spans="1:60" x14ac:dyDescent="0.25">
      <c r="A138" s="2" t="s">
        <v>480</v>
      </c>
      <c r="B138" s="236" t="s">
        <v>491</v>
      </c>
      <c r="C138" s="12"/>
      <c r="D138" s="12"/>
      <c r="E138" s="12"/>
      <c r="F138" s="12"/>
      <c r="G138" s="12"/>
      <c r="H138" s="12"/>
      <c r="I138" s="12"/>
      <c r="J138" s="12"/>
      <c r="K138" s="20"/>
      <c r="L138" s="20"/>
      <c r="M138" s="20"/>
      <c r="N138" s="20"/>
      <c r="O138" s="20"/>
      <c r="P138" s="20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>
        <v>346.29</v>
      </c>
      <c r="AE138" s="12"/>
      <c r="AF138" s="12"/>
      <c r="AG138" s="15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">
        <f t="shared" si="2"/>
        <v>346.29</v>
      </c>
    </row>
    <row r="139" spans="1:60" x14ac:dyDescent="0.25">
      <c r="A139" s="2" t="s">
        <v>480</v>
      </c>
      <c r="B139" s="164" t="s">
        <v>492</v>
      </c>
      <c r="C139" s="20"/>
      <c r="D139" s="12"/>
      <c r="E139" s="12"/>
      <c r="F139" s="12"/>
      <c r="G139" s="12"/>
      <c r="H139" s="12"/>
      <c r="I139" s="12"/>
      <c r="J139" s="12"/>
      <c r="K139" s="20"/>
      <c r="L139" s="20"/>
      <c r="M139" s="20"/>
      <c r="N139" s="20"/>
      <c r="O139" s="20"/>
      <c r="P139" s="20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>
        <v>7.14</v>
      </c>
      <c r="AE139" s="12"/>
      <c r="AF139" s="12"/>
      <c r="AG139" s="15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">
        <f t="shared" si="2"/>
        <v>7.14</v>
      </c>
    </row>
    <row r="140" spans="1:60" x14ac:dyDescent="0.25">
      <c r="A140" s="2" t="s">
        <v>480</v>
      </c>
      <c r="B140" s="236" t="s">
        <v>482</v>
      </c>
      <c r="C140" s="12"/>
      <c r="D140" s="12"/>
      <c r="E140" s="12"/>
      <c r="F140" s="12"/>
      <c r="G140" s="12"/>
      <c r="H140" s="12"/>
      <c r="I140" s="12"/>
      <c r="J140" s="12"/>
      <c r="K140" s="20"/>
      <c r="L140" s="20"/>
      <c r="M140" s="20"/>
      <c r="N140" s="20"/>
      <c r="O140" s="20"/>
      <c r="P140" s="20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>
        <v>46.77</v>
      </c>
      <c r="AE140" s="12"/>
      <c r="AF140" s="12"/>
      <c r="AG140" s="15"/>
      <c r="AH140" s="12"/>
      <c r="AI140" s="12"/>
      <c r="AJ140" s="12"/>
      <c r="AK140" s="12"/>
      <c r="AL140" s="47"/>
      <c r="AM140" s="47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">
        <f t="shared" si="2"/>
        <v>46.77</v>
      </c>
    </row>
    <row r="141" spans="1:60" x14ac:dyDescent="0.25">
      <c r="A141" s="2" t="s">
        <v>480</v>
      </c>
      <c r="B141" s="236" t="s">
        <v>486</v>
      </c>
      <c r="C141" s="12"/>
      <c r="D141" s="12"/>
      <c r="E141" s="12"/>
      <c r="F141" s="12"/>
      <c r="G141" s="12"/>
      <c r="H141" s="12"/>
      <c r="I141" s="12"/>
      <c r="J141" s="12"/>
      <c r="K141" s="20"/>
      <c r="L141" s="20"/>
      <c r="M141" s="20"/>
      <c r="N141" s="20"/>
      <c r="O141" s="20"/>
      <c r="P141" s="20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>
        <v>162.32</v>
      </c>
      <c r="AE141" s="12"/>
      <c r="AF141" s="12"/>
      <c r="AG141" s="15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">
        <f t="shared" si="2"/>
        <v>162.32</v>
      </c>
    </row>
    <row r="142" spans="1:60" x14ac:dyDescent="0.25">
      <c r="A142" s="2" t="s">
        <v>480</v>
      </c>
      <c r="B142" s="164" t="s">
        <v>487</v>
      </c>
      <c r="C142" s="12"/>
      <c r="D142" s="12"/>
      <c r="E142" s="12"/>
      <c r="F142" s="12"/>
      <c r="G142" s="12"/>
      <c r="H142" s="12"/>
      <c r="I142" s="12"/>
      <c r="J142" s="12"/>
      <c r="K142" s="20"/>
      <c r="L142" s="20"/>
      <c r="M142" s="20"/>
      <c r="N142" s="20"/>
      <c r="O142" s="20"/>
      <c r="P142" s="20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>
        <v>32.369999999999997</v>
      </c>
      <c r="AE142" s="12"/>
      <c r="AF142" s="12"/>
      <c r="AG142" s="15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">
        <f t="shared" si="2"/>
        <v>32.369999999999997</v>
      </c>
    </row>
    <row r="143" spans="1:60" x14ac:dyDescent="0.25">
      <c r="A143" s="2" t="s">
        <v>480</v>
      </c>
      <c r="B143" s="164" t="s">
        <v>493</v>
      </c>
      <c r="C143" s="12"/>
      <c r="D143" s="12"/>
      <c r="E143" s="12"/>
      <c r="F143" s="12"/>
      <c r="G143" s="12"/>
      <c r="H143" s="12"/>
      <c r="I143" s="12"/>
      <c r="J143" s="12"/>
      <c r="K143" s="20"/>
      <c r="L143" s="20"/>
      <c r="M143" s="20"/>
      <c r="N143" s="20"/>
      <c r="O143" s="20"/>
      <c r="P143" s="20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>
        <v>35.94</v>
      </c>
      <c r="AE143" s="12"/>
      <c r="AF143" s="12"/>
      <c r="AG143" s="15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">
        <f t="shared" si="2"/>
        <v>35.94</v>
      </c>
    </row>
    <row r="144" spans="1:60" x14ac:dyDescent="0.25">
      <c r="A144" s="2" t="s">
        <v>480</v>
      </c>
      <c r="B144" s="236" t="s">
        <v>485</v>
      </c>
      <c r="C144" s="12"/>
      <c r="D144" s="12"/>
      <c r="E144" s="12"/>
      <c r="F144" s="12"/>
      <c r="G144" s="12"/>
      <c r="H144" s="12"/>
      <c r="I144" s="12"/>
      <c r="J144" s="12"/>
      <c r="K144" s="20"/>
      <c r="L144" s="20"/>
      <c r="M144" s="20"/>
      <c r="N144" s="20"/>
      <c r="O144" s="20"/>
      <c r="P144" s="20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>
        <v>88.42</v>
      </c>
      <c r="AE144" s="12"/>
      <c r="AF144" s="12"/>
      <c r="AG144" s="15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">
        <f t="shared" si="2"/>
        <v>88.42</v>
      </c>
    </row>
    <row r="145" spans="1:60" x14ac:dyDescent="0.25">
      <c r="A145" s="2" t="s">
        <v>480</v>
      </c>
      <c r="B145" s="236" t="s">
        <v>490</v>
      </c>
      <c r="C145" s="12"/>
      <c r="D145" s="12"/>
      <c r="E145" s="12"/>
      <c r="F145" s="12"/>
      <c r="G145" s="12"/>
      <c r="H145" s="12"/>
      <c r="I145" s="12"/>
      <c r="J145" s="12"/>
      <c r="K145" s="20"/>
      <c r="L145" s="20"/>
      <c r="M145" s="20"/>
      <c r="N145" s="20"/>
      <c r="O145" s="20"/>
      <c r="P145" s="20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>
        <v>72.95</v>
      </c>
      <c r="AE145" s="12"/>
      <c r="AF145" s="12"/>
      <c r="AG145" s="15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">
        <f t="shared" si="2"/>
        <v>72.95</v>
      </c>
    </row>
    <row r="146" spans="1:60" x14ac:dyDescent="0.25">
      <c r="A146" s="2" t="s">
        <v>480</v>
      </c>
      <c r="B146" s="237" t="s">
        <v>498</v>
      </c>
      <c r="C146" s="12"/>
      <c r="D146" s="12"/>
      <c r="E146" s="12"/>
      <c r="F146" s="12"/>
      <c r="G146" s="12"/>
      <c r="H146" s="12"/>
      <c r="I146" s="12"/>
      <c r="J146" s="12"/>
      <c r="K146" s="20"/>
      <c r="L146" s="20"/>
      <c r="M146" s="20"/>
      <c r="N146" s="20"/>
      <c r="O146" s="20"/>
      <c r="P146" s="20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>
        <v>193.26</v>
      </c>
      <c r="AE146" s="12"/>
      <c r="AF146" s="12"/>
      <c r="AG146" s="15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">
        <f t="shared" si="2"/>
        <v>193.26</v>
      </c>
    </row>
    <row r="147" spans="1:60" x14ac:dyDescent="0.25">
      <c r="A147" s="2" t="s">
        <v>480</v>
      </c>
      <c r="B147" s="237" t="s">
        <v>499</v>
      </c>
      <c r="C147" s="12"/>
      <c r="D147" s="12"/>
      <c r="E147" s="12"/>
      <c r="F147" s="12"/>
      <c r="G147" s="12"/>
      <c r="H147" s="12"/>
      <c r="I147" s="12"/>
      <c r="J147" s="12"/>
      <c r="K147" s="20"/>
      <c r="L147" s="20"/>
      <c r="M147" s="20"/>
      <c r="N147" s="20"/>
      <c r="O147" s="20"/>
      <c r="P147" s="20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>
        <v>63.43</v>
      </c>
      <c r="AE147" s="12"/>
      <c r="AF147" s="12"/>
      <c r="AG147" s="15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">
        <f t="shared" si="2"/>
        <v>63.43</v>
      </c>
    </row>
    <row r="148" spans="1:60" x14ac:dyDescent="0.25">
      <c r="A148" s="2" t="s">
        <v>480</v>
      </c>
      <c r="B148" s="236" t="s">
        <v>494</v>
      </c>
      <c r="C148" s="12"/>
      <c r="D148" s="12"/>
      <c r="E148" s="12"/>
      <c r="F148" s="12"/>
      <c r="G148" s="12"/>
      <c r="H148" s="12"/>
      <c r="I148" s="12"/>
      <c r="J148" s="12"/>
      <c r="K148" s="20"/>
      <c r="L148" s="20"/>
      <c r="M148" s="20"/>
      <c r="N148" s="20"/>
      <c r="O148" s="20"/>
      <c r="P148" s="20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>
        <v>106.27</v>
      </c>
      <c r="AE148" s="12"/>
      <c r="AF148" s="12"/>
      <c r="AG148" s="15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">
        <f t="shared" si="2"/>
        <v>106.27</v>
      </c>
    </row>
    <row r="149" spans="1:60" x14ac:dyDescent="0.25">
      <c r="A149" s="2" t="s">
        <v>480</v>
      </c>
      <c r="B149" s="237" t="s">
        <v>495</v>
      </c>
      <c r="C149" s="12"/>
      <c r="D149" s="12"/>
      <c r="E149" s="12"/>
      <c r="F149" s="12"/>
      <c r="G149" s="12"/>
      <c r="H149" s="12"/>
      <c r="I149" s="12"/>
      <c r="J149" s="12"/>
      <c r="K149" s="20"/>
      <c r="L149" s="20"/>
      <c r="M149" s="20"/>
      <c r="N149" s="20"/>
      <c r="O149" s="20"/>
      <c r="P149" s="20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>
        <v>29.99</v>
      </c>
      <c r="AE149" s="12"/>
      <c r="AF149" s="12"/>
      <c r="AG149" s="15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">
        <f t="shared" si="2"/>
        <v>29.99</v>
      </c>
    </row>
    <row r="150" spans="1:60" x14ac:dyDescent="0.25">
      <c r="A150" s="2" t="s">
        <v>480</v>
      </c>
      <c r="B150" s="2" t="s">
        <v>500</v>
      </c>
      <c r="C150" s="12"/>
      <c r="D150" s="12"/>
      <c r="E150" s="12"/>
      <c r="F150" s="12"/>
      <c r="G150" s="12"/>
      <c r="H150" s="12"/>
      <c r="I150" s="12"/>
      <c r="J150" s="12"/>
      <c r="K150" s="20"/>
      <c r="L150" s="20"/>
      <c r="M150" s="20"/>
      <c r="N150" s="20"/>
      <c r="O150" s="20"/>
      <c r="P150" s="20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>
        <v>915.3</v>
      </c>
      <c r="AF150" s="12"/>
      <c r="AG150" s="15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">
        <f t="shared" si="2"/>
        <v>915.3</v>
      </c>
    </row>
    <row r="151" spans="1:60" x14ac:dyDescent="0.25">
      <c r="A151" s="2" t="s">
        <v>480</v>
      </c>
      <c r="B151" s="2" t="s">
        <v>501</v>
      </c>
      <c r="C151" s="12"/>
      <c r="D151" s="12"/>
      <c r="E151" s="12"/>
      <c r="F151" s="12"/>
      <c r="G151" s="12"/>
      <c r="H151" s="12"/>
      <c r="I151" s="12"/>
      <c r="J151" s="12"/>
      <c r="K151" s="20"/>
      <c r="L151" s="20"/>
      <c r="M151" s="20"/>
      <c r="N151" s="20"/>
      <c r="O151" s="20"/>
      <c r="P151" s="20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5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>
        <v>1000</v>
      </c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">
        <f t="shared" si="2"/>
        <v>1000</v>
      </c>
    </row>
    <row r="152" spans="1:60" x14ac:dyDescent="0.25">
      <c r="A152" s="2" t="s">
        <v>508</v>
      </c>
      <c r="B152" s="2" t="s">
        <v>510</v>
      </c>
      <c r="C152" s="12"/>
      <c r="D152" s="12"/>
      <c r="E152" s="12"/>
      <c r="F152" s="12"/>
      <c r="G152" s="12"/>
      <c r="H152" s="12"/>
      <c r="I152" s="12"/>
      <c r="J152" s="12"/>
      <c r="K152" s="20"/>
      <c r="L152" s="20"/>
      <c r="M152" s="20"/>
      <c r="N152" s="20"/>
      <c r="O152" s="20"/>
      <c r="P152" s="20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>
        <v>4892.0600000000004</v>
      </c>
      <c r="AD152" s="12"/>
      <c r="AE152" s="12"/>
      <c r="AF152" s="12"/>
      <c r="AG152" s="15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">
        <f t="shared" si="2"/>
        <v>4892.0600000000004</v>
      </c>
    </row>
    <row r="153" spans="1:60" x14ac:dyDescent="0.25">
      <c r="A153" s="2" t="s">
        <v>508</v>
      </c>
      <c r="B153" s="2" t="s">
        <v>511</v>
      </c>
      <c r="C153" s="12"/>
      <c r="D153" s="12"/>
      <c r="E153" s="12"/>
      <c r="F153" s="12"/>
      <c r="G153" s="12"/>
      <c r="H153" s="12"/>
      <c r="I153" s="12"/>
      <c r="J153" s="12"/>
      <c r="K153" s="20"/>
      <c r="L153" s="20"/>
      <c r="M153" s="20"/>
      <c r="N153" s="20"/>
      <c r="O153" s="20"/>
      <c r="P153" s="20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>
        <v>1.56</v>
      </c>
      <c r="AD153" s="12"/>
      <c r="AE153" s="12"/>
      <c r="AF153" s="12"/>
      <c r="AG153" s="15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">
        <f t="shared" si="2"/>
        <v>1.56</v>
      </c>
    </row>
    <row r="154" spans="1:60" x14ac:dyDescent="0.25">
      <c r="A154" s="2" t="s">
        <v>508</v>
      </c>
      <c r="B154" s="2" t="s">
        <v>512</v>
      </c>
      <c r="C154" s="12"/>
      <c r="D154" s="12"/>
      <c r="E154" s="12"/>
      <c r="F154" s="12"/>
      <c r="G154" s="12"/>
      <c r="H154" s="12"/>
      <c r="I154" s="12"/>
      <c r="J154" s="12"/>
      <c r="K154" s="20"/>
      <c r="L154" s="20"/>
      <c r="M154" s="20"/>
      <c r="N154" s="20"/>
      <c r="O154" s="20"/>
      <c r="P154" s="20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>
        <v>2105.02</v>
      </c>
      <c r="AD154" s="12"/>
      <c r="AE154" s="12"/>
      <c r="AF154" s="12"/>
      <c r="AG154" s="15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">
        <f t="shared" si="2"/>
        <v>2105.02</v>
      </c>
    </row>
    <row r="155" spans="1:60" x14ac:dyDescent="0.25">
      <c r="A155" s="2" t="s">
        <v>508</v>
      </c>
      <c r="B155" s="2" t="s">
        <v>513</v>
      </c>
      <c r="C155" s="12"/>
      <c r="D155" s="12"/>
      <c r="E155" s="12"/>
      <c r="F155" s="12"/>
      <c r="G155" s="12"/>
      <c r="H155" s="12"/>
      <c r="I155" s="12"/>
      <c r="J155" s="12"/>
      <c r="K155" s="20"/>
      <c r="L155" s="20"/>
      <c r="M155" s="20"/>
      <c r="N155" s="20"/>
      <c r="O155" s="20"/>
      <c r="P155" s="20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>
        <v>443.77</v>
      </c>
      <c r="AD155" s="12"/>
      <c r="AE155" s="12"/>
      <c r="AF155" s="12"/>
      <c r="AG155" s="15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">
        <f t="shared" si="2"/>
        <v>443.77</v>
      </c>
    </row>
    <row r="156" spans="1:60" x14ac:dyDescent="0.25">
      <c r="A156" s="2" t="s">
        <v>508</v>
      </c>
      <c r="B156" s="2" t="s">
        <v>515</v>
      </c>
      <c r="C156" s="12"/>
      <c r="D156" s="12"/>
      <c r="E156" s="12"/>
      <c r="F156" s="12"/>
      <c r="G156" s="12"/>
      <c r="H156" s="12"/>
      <c r="I156" s="12"/>
      <c r="J156" s="12"/>
      <c r="K156" s="20"/>
      <c r="L156" s="20"/>
      <c r="M156" s="20"/>
      <c r="N156" s="20">
        <v>365</v>
      </c>
      <c r="O156" s="20"/>
      <c r="P156" s="20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5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">
        <f t="shared" si="2"/>
        <v>365</v>
      </c>
    </row>
    <row r="157" spans="1:60" x14ac:dyDescent="0.25">
      <c r="A157" s="2" t="s">
        <v>523</v>
      </c>
      <c r="B157" s="2" t="s">
        <v>526</v>
      </c>
      <c r="C157" s="12"/>
      <c r="D157" s="12"/>
      <c r="E157" s="12"/>
      <c r="F157" s="12"/>
      <c r="G157" s="12"/>
      <c r="H157" s="12"/>
      <c r="I157" s="12"/>
      <c r="J157" s="12"/>
      <c r="K157" s="20"/>
      <c r="L157" s="20"/>
      <c r="M157" s="20"/>
      <c r="N157" s="20"/>
      <c r="O157" s="20"/>
      <c r="P157" s="20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5"/>
      <c r="AH157" s="12"/>
      <c r="AI157" s="12">
        <v>111.87</v>
      </c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">
        <f t="shared" si="2"/>
        <v>111.87</v>
      </c>
    </row>
    <row r="158" spans="1:60" x14ac:dyDescent="0.25">
      <c r="A158" s="2" t="s">
        <v>527</v>
      </c>
      <c r="B158" s="2" t="s">
        <v>528</v>
      </c>
      <c r="C158" s="12"/>
      <c r="D158" s="12"/>
      <c r="E158" s="12"/>
      <c r="F158" s="12"/>
      <c r="G158" s="12"/>
      <c r="H158" s="12"/>
      <c r="I158" s="12"/>
      <c r="J158" s="12">
        <v>600</v>
      </c>
      <c r="K158" s="20"/>
      <c r="L158" s="20"/>
      <c r="M158" s="20"/>
      <c r="N158" s="20"/>
      <c r="O158" s="20"/>
      <c r="P158" s="20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5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">
        <f t="shared" si="2"/>
        <v>600</v>
      </c>
    </row>
    <row r="159" spans="1:60" x14ac:dyDescent="0.25">
      <c r="A159" s="2" t="s">
        <v>527</v>
      </c>
      <c r="B159" s="2" t="s">
        <v>529</v>
      </c>
      <c r="C159" s="12"/>
      <c r="D159" s="12"/>
      <c r="E159" s="12"/>
      <c r="F159" s="12"/>
      <c r="G159" s="12"/>
      <c r="H159" s="12"/>
      <c r="I159" s="12"/>
      <c r="J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>
        <v>0</v>
      </c>
      <c r="AE159" s="12"/>
      <c r="AF159" s="12"/>
      <c r="AG159" s="15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">
        <f t="shared" si="2"/>
        <v>0</v>
      </c>
    </row>
    <row r="160" spans="1:60" x14ac:dyDescent="0.25">
      <c r="A160" s="2" t="s">
        <v>527</v>
      </c>
      <c r="B160" s="2" t="s">
        <v>530</v>
      </c>
      <c r="C160" s="12"/>
      <c r="D160" s="12"/>
      <c r="E160" s="12"/>
      <c r="F160" s="12"/>
      <c r="G160" s="12"/>
      <c r="H160" s="12"/>
      <c r="I160" s="12"/>
      <c r="J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>
        <v>11.06</v>
      </c>
      <c r="AE160" s="12"/>
      <c r="AF160" s="12"/>
      <c r="AG160" s="15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">
        <f t="shared" si="2"/>
        <v>11.06</v>
      </c>
    </row>
    <row r="161" spans="1:60" x14ac:dyDescent="0.25">
      <c r="A161" s="2" t="s">
        <v>537</v>
      </c>
      <c r="B161" s="2" t="s">
        <v>538</v>
      </c>
      <c r="C161" s="12"/>
      <c r="D161" s="12"/>
      <c r="E161" s="12"/>
      <c r="F161" s="12"/>
      <c r="G161" s="12"/>
      <c r="H161" s="12"/>
      <c r="I161" s="12"/>
      <c r="J161" s="12"/>
      <c r="Q161" s="12"/>
      <c r="R161" s="12">
        <v>276</v>
      </c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5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">
        <f t="shared" si="2"/>
        <v>276</v>
      </c>
    </row>
    <row r="162" spans="1:60" x14ac:dyDescent="0.25">
      <c r="A162" s="2" t="s">
        <v>537</v>
      </c>
      <c r="B162" s="2" t="s">
        <v>539</v>
      </c>
      <c r="C162" s="12"/>
      <c r="D162" s="12"/>
      <c r="E162" s="12"/>
      <c r="F162" s="12"/>
      <c r="G162" s="12"/>
      <c r="H162" s="12"/>
      <c r="I162" s="12"/>
      <c r="J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5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>
        <v>50</v>
      </c>
      <c r="BA162" s="12"/>
      <c r="BB162" s="12"/>
      <c r="BC162" s="12"/>
      <c r="BD162" s="12"/>
      <c r="BE162" s="12"/>
      <c r="BF162" s="12"/>
      <c r="BG162" s="12"/>
      <c r="BH162" s="1">
        <f t="shared" si="2"/>
        <v>50</v>
      </c>
    </row>
    <row r="163" spans="1:60" x14ac:dyDescent="0.25">
      <c r="A163" s="2" t="s">
        <v>540</v>
      </c>
      <c r="B163" s="2" t="s">
        <v>552</v>
      </c>
      <c r="C163" s="12"/>
      <c r="D163" s="12"/>
      <c r="E163" s="12"/>
      <c r="F163" s="12"/>
      <c r="G163" s="12"/>
      <c r="H163" s="12"/>
      <c r="I163" s="12"/>
      <c r="J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>
        <v>915.3</v>
      </c>
      <c r="AF163" s="12"/>
      <c r="AG163" s="15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">
        <f t="shared" si="2"/>
        <v>915.3</v>
      </c>
    </row>
    <row r="164" spans="1:60" x14ac:dyDescent="0.25">
      <c r="A164" s="2" t="s">
        <v>540</v>
      </c>
      <c r="B164" s="2" t="s">
        <v>553</v>
      </c>
      <c r="C164" s="12"/>
      <c r="D164" s="12"/>
      <c r="E164" s="12"/>
      <c r="F164" s="12"/>
      <c r="G164" s="12"/>
      <c r="H164" s="12"/>
      <c r="I164" s="12"/>
      <c r="J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>
        <v>28.8</v>
      </c>
      <c r="AE164" s="12"/>
      <c r="AF164" s="12"/>
      <c r="AG164" s="15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">
        <f t="shared" si="2"/>
        <v>28.8</v>
      </c>
    </row>
    <row r="165" spans="1:60" x14ac:dyDescent="0.25">
      <c r="A165" s="2" t="s">
        <v>540</v>
      </c>
      <c r="B165" s="2" t="s">
        <v>554</v>
      </c>
      <c r="C165" s="12"/>
      <c r="D165" s="12"/>
      <c r="E165" s="12"/>
      <c r="F165" s="12"/>
      <c r="G165" s="12"/>
      <c r="H165" s="12"/>
      <c r="I165" s="12"/>
      <c r="J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>
        <v>12.76</v>
      </c>
      <c r="AE165" s="12"/>
      <c r="AF165" s="12"/>
      <c r="AG165" s="15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">
        <f t="shared" si="2"/>
        <v>12.76</v>
      </c>
    </row>
    <row r="166" spans="1:60" x14ac:dyDescent="0.25">
      <c r="A166" s="2" t="s">
        <v>556</v>
      </c>
      <c r="B166" t="s">
        <v>557</v>
      </c>
      <c r="C166" s="12"/>
      <c r="D166" s="12"/>
      <c r="E166" s="12">
        <v>58.13</v>
      </c>
      <c r="F166" s="12"/>
      <c r="G166" s="12"/>
      <c r="H166" s="12"/>
      <c r="I166" s="12"/>
      <c r="J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5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">
        <f t="shared" si="2"/>
        <v>58.13</v>
      </c>
    </row>
    <row r="167" spans="1:60" x14ac:dyDescent="0.25">
      <c r="A167" s="2" t="s">
        <v>558</v>
      </c>
      <c r="B167" s="2" t="s">
        <v>567</v>
      </c>
      <c r="C167" s="12"/>
      <c r="D167" s="12"/>
      <c r="E167" s="12"/>
      <c r="F167" s="12"/>
      <c r="G167" s="12"/>
      <c r="H167" s="12"/>
      <c r="I167" s="12"/>
      <c r="J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5"/>
      <c r="AH167" s="12"/>
      <c r="AI167" s="12">
        <v>111.87</v>
      </c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">
        <f t="shared" si="2"/>
        <v>111.87</v>
      </c>
    </row>
    <row r="168" spans="1:60" x14ac:dyDescent="0.25">
      <c r="A168" s="2" t="s">
        <v>568</v>
      </c>
      <c r="B168" s="2" t="s">
        <v>569</v>
      </c>
      <c r="C168" s="12"/>
      <c r="D168" s="12"/>
      <c r="E168" s="12"/>
      <c r="F168" s="12"/>
      <c r="G168" s="12"/>
      <c r="H168" s="12"/>
      <c r="I168" s="12"/>
      <c r="J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>
        <v>221.63</v>
      </c>
      <c r="AF168" s="12"/>
      <c r="AG168" s="15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">
        <f t="shared" si="2"/>
        <v>221.63</v>
      </c>
    </row>
    <row r="169" spans="1:60" x14ac:dyDescent="0.25">
      <c r="A169" s="2" t="s">
        <v>568</v>
      </c>
      <c r="B169" s="2" t="s">
        <v>570</v>
      </c>
      <c r="C169" s="12"/>
      <c r="D169" s="12"/>
      <c r="E169" s="12"/>
      <c r="F169" s="12"/>
      <c r="G169" s="12"/>
      <c r="H169" s="12"/>
      <c r="I169" s="12"/>
      <c r="J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>
        <v>31.69</v>
      </c>
      <c r="AF169" s="12"/>
      <c r="AG169" s="15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">
        <f t="shared" si="2"/>
        <v>31.69</v>
      </c>
    </row>
    <row r="170" spans="1:60" x14ac:dyDescent="0.25">
      <c r="A170" s="2" t="s">
        <v>568</v>
      </c>
      <c r="B170" s="2" t="s">
        <v>571</v>
      </c>
      <c r="C170" s="12"/>
      <c r="D170" s="12"/>
      <c r="E170" s="12"/>
      <c r="F170" s="12"/>
      <c r="G170" s="12"/>
      <c r="H170" s="12"/>
      <c r="I170" s="12"/>
      <c r="J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>
        <v>565</v>
      </c>
      <c r="AF170" s="12"/>
      <c r="AG170" s="15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">
        <f t="shared" si="2"/>
        <v>565</v>
      </c>
    </row>
    <row r="171" spans="1:60" x14ac:dyDescent="0.25">
      <c r="A171" s="2" t="s">
        <v>568</v>
      </c>
      <c r="B171" s="2" t="s">
        <v>572</v>
      </c>
      <c r="C171" s="12"/>
      <c r="D171" s="12"/>
      <c r="E171" s="12"/>
      <c r="F171" s="12"/>
      <c r="G171" s="12"/>
      <c r="H171" s="12"/>
      <c r="I171" s="12"/>
      <c r="J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>
        <v>1017</v>
      </c>
      <c r="AF171" s="12"/>
      <c r="AG171" s="15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">
        <f t="shared" si="2"/>
        <v>1017</v>
      </c>
    </row>
    <row r="172" spans="1:60" x14ac:dyDescent="0.25">
      <c r="A172" s="2" t="s">
        <v>568</v>
      </c>
      <c r="B172" s="164" t="s">
        <v>573</v>
      </c>
      <c r="C172" s="12"/>
      <c r="D172" s="12"/>
      <c r="E172" s="12"/>
      <c r="F172" s="12"/>
      <c r="G172" s="12"/>
      <c r="H172" s="12"/>
      <c r="I172" s="12"/>
      <c r="J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5"/>
      <c r="AH172" s="12"/>
      <c r="AI172" s="12"/>
      <c r="AJ172" s="12">
        <v>60</v>
      </c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">
        <f t="shared" si="2"/>
        <v>60</v>
      </c>
    </row>
    <row r="173" spans="1:60" x14ac:dyDescent="0.25">
      <c r="A173" s="2" t="s">
        <v>568</v>
      </c>
      <c r="B173" s="164" t="s">
        <v>574</v>
      </c>
      <c r="C173" s="12"/>
      <c r="D173" s="12"/>
      <c r="E173" s="12"/>
      <c r="F173" s="12"/>
      <c r="G173" s="12"/>
      <c r="H173" s="12"/>
      <c r="I173" s="12"/>
      <c r="J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5"/>
      <c r="AH173" s="12"/>
      <c r="AI173" s="12"/>
      <c r="AJ173" s="12"/>
      <c r="AK173" s="12"/>
      <c r="AL173" s="12">
        <v>222.22</v>
      </c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">
        <f t="shared" si="2"/>
        <v>222.22</v>
      </c>
    </row>
    <row r="174" spans="1:60" x14ac:dyDescent="0.25">
      <c r="A174" s="2" t="s">
        <v>580</v>
      </c>
      <c r="B174" s="164" t="s">
        <v>581</v>
      </c>
      <c r="C174" s="12"/>
      <c r="D174" s="12">
        <v>11275</v>
      </c>
      <c r="E174" s="12"/>
      <c r="F174" s="12"/>
      <c r="G174" s="12"/>
      <c r="H174" s="12"/>
      <c r="I174" s="12"/>
      <c r="J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5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">
        <f t="shared" si="2"/>
        <v>11275</v>
      </c>
    </row>
    <row r="175" spans="1:60" x14ac:dyDescent="0.25">
      <c r="A175" s="2" t="s">
        <v>580</v>
      </c>
      <c r="B175" s="164" t="s">
        <v>583</v>
      </c>
      <c r="C175" s="12">
        <v>2030</v>
      </c>
      <c r="D175" s="12"/>
      <c r="E175" s="12"/>
      <c r="F175" s="12"/>
      <c r="G175" s="12"/>
      <c r="H175" s="12"/>
      <c r="I175" s="12"/>
      <c r="J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5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">
        <f t="shared" si="2"/>
        <v>2030</v>
      </c>
    </row>
    <row r="176" spans="1:60" x14ac:dyDescent="0.25">
      <c r="A176" s="2" t="s">
        <v>584</v>
      </c>
      <c r="B176" s="2" t="s">
        <v>585</v>
      </c>
      <c r="C176" s="12"/>
      <c r="D176" s="12"/>
      <c r="E176" s="12"/>
      <c r="F176" s="12"/>
      <c r="G176" s="12"/>
      <c r="H176" s="12"/>
      <c r="I176" s="12"/>
      <c r="J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>
        <v>3.86</v>
      </c>
      <c r="AE176" s="12"/>
      <c r="AF176" s="12"/>
      <c r="AG176" s="15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">
        <f t="shared" si="2"/>
        <v>3.86</v>
      </c>
    </row>
    <row r="177" spans="1:60" x14ac:dyDescent="0.25">
      <c r="A177" s="2" t="s">
        <v>584</v>
      </c>
      <c r="B177" s="2" t="s">
        <v>586</v>
      </c>
      <c r="C177" s="12"/>
      <c r="D177" s="12"/>
      <c r="E177" s="12"/>
      <c r="F177" s="12"/>
      <c r="G177" s="12"/>
      <c r="H177" s="12"/>
      <c r="I177" s="12"/>
      <c r="J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>
        <v>14.52</v>
      </c>
      <c r="AE177" s="12"/>
      <c r="AF177" s="12"/>
      <c r="AG177" s="15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">
        <f t="shared" si="2"/>
        <v>14.52</v>
      </c>
    </row>
    <row r="178" spans="1:60" x14ac:dyDescent="0.25">
      <c r="A178" s="2" t="s">
        <v>584</v>
      </c>
      <c r="B178" s="237" t="s">
        <v>587</v>
      </c>
      <c r="C178" s="12"/>
      <c r="D178" s="12"/>
      <c r="E178" s="12"/>
      <c r="F178" s="12"/>
      <c r="G178" s="12"/>
      <c r="H178" s="12"/>
      <c r="I178" s="12"/>
      <c r="J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>
        <v>193.26</v>
      </c>
      <c r="AE178" s="12"/>
      <c r="AF178" s="12"/>
      <c r="AG178" s="15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">
        <f t="shared" si="2"/>
        <v>193.26</v>
      </c>
    </row>
    <row r="179" spans="1:60" x14ac:dyDescent="0.25">
      <c r="A179" s="2" t="s">
        <v>584</v>
      </c>
      <c r="B179" s="237" t="s">
        <v>590</v>
      </c>
      <c r="C179" s="12"/>
      <c r="D179" s="12"/>
      <c r="E179" s="12"/>
      <c r="F179" s="12"/>
      <c r="G179" s="12"/>
      <c r="H179" s="12"/>
      <c r="I179" s="12"/>
      <c r="J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>
        <v>63.43</v>
      </c>
      <c r="AE179" s="12"/>
      <c r="AF179" s="12"/>
      <c r="AG179" s="15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">
        <f t="shared" si="2"/>
        <v>63.43</v>
      </c>
    </row>
    <row r="180" spans="1:60" x14ac:dyDescent="0.25">
      <c r="A180" s="2" t="s">
        <v>584</v>
      </c>
      <c r="B180" s="236" t="s">
        <v>588</v>
      </c>
      <c r="C180" s="12"/>
      <c r="D180" s="12"/>
      <c r="E180" s="12"/>
      <c r="F180" s="12"/>
      <c r="G180" s="12"/>
      <c r="H180" s="12"/>
      <c r="I180" s="12"/>
      <c r="J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>
        <v>106.27</v>
      </c>
      <c r="AE180" s="12"/>
      <c r="AF180" s="12"/>
      <c r="AG180" s="15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">
        <f t="shared" si="2"/>
        <v>106.27</v>
      </c>
    </row>
    <row r="181" spans="1:60" x14ac:dyDescent="0.25">
      <c r="A181" s="2" t="s">
        <v>584</v>
      </c>
      <c r="B181" s="237" t="s">
        <v>589</v>
      </c>
      <c r="C181" s="12"/>
      <c r="D181" s="12"/>
      <c r="E181" s="12"/>
      <c r="F181" s="12"/>
      <c r="G181" s="12"/>
      <c r="H181" s="12"/>
      <c r="I181" s="12"/>
      <c r="J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>
        <v>29.99</v>
      </c>
      <c r="AE181" s="12"/>
      <c r="AF181" s="12"/>
      <c r="AG181" s="15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">
        <f t="shared" si="2"/>
        <v>29.99</v>
      </c>
    </row>
    <row r="182" spans="1:60" x14ac:dyDescent="0.25">
      <c r="A182" s="2" t="s">
        <v>584</v>
      </c>
      <c r="B182" s="236" t="s">
        <v>591</v>
      </c>
      <c r="C182" s="12"/>
      <c r="D182" s="12"/>
      <c r="E182" s="12"/>
      <c r="F182" s="12"/>
      <c r="G182" s="12"/>
      <c r="H182" s="12"/>
      <c r="I182" s="12"/>
      <c r="J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>
        <v>283.7</v>
      </c>
      <c r="AE182" s="12"/>
      <c r="AF182" s="12"/>
      <c r="AG182" s="15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">
        <f t="shared" si="2"/>
        <v>283.7</v>
      </c>
    </row>
    <row r="183" spans="1:60" x14ac:dyDescent="0.25">
      <c r="A183" s="2" t="s">
        <v>584</v>
      </c>
      <c r="B183" s="236" t="s">
        <v>592</v>
      </c>
      <c r="C183" s="12"/>
      <c r="D183" s="12"/>
      <c r="E183" s="12"/>
      <c r="F183" s="12"/>
      <c r="G183" s="12"/>
      <c r="H183" s="12"/>
      <c r="I183" s="12"/>
      <c r="J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>
        <v>165.89</v>
      </c>
      <c r="AE183" s="12"/>
      <c r="AF183" s="12"/>
      <c r="AG183" s="15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">
        <f t="shared" si="2"/>
        <v>165.89</v>
      </c>
    </row>
    <row r="184" spans="1:60" x14ac:dyDescent="0.25">
      <c r="A184" s="2" t="s">
        <v>584</v>
      </c>
      <c r="B184" s="236" t="s">
        <v>593</v>
      </c>
      <c r="C184" s="12"/>
      <c r="D184" s="12"/>
      <c r="E184" s="12"/>
      <c r="F184" s="12"/>
      <c r="G184" s="12"/>
      <c r="H184" s="12"/>
      <c r="I184" s="12"/>
      <c r="J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>
        <v>137.33000000000001</v>
      </c>
      <c r="AE184" s="12"/>
      <c r="AF184" s="12"/>
      <c r="AG184" s="15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">
        <f t="shared" si="2"/>
        <v>137.33000000000001</v>
      </c>
    </row>
    <row r="185" spans="1:60" x14ac:dyDescent="0.25">
      <c r="A185" s="2" t="s">
        <v>584</v>
      </c>
      <c r="B185" s="236" t="s">
        <v>594</v>
      </c>
      <c r="C185" s="12"/>
      <c r="D185" s="12"/>
      <c r="E185" s="12"/>
      <c r="F185" s="12"/>
      <c r="G185" s="12"/>
      <c r="H185" s="12"/>
      <c r="I185" s="12"/>
      <c r="J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>
        <v>180.17</v>
      </c>
      <c r="AE185" s="12"/>
      <c r="AF185" s="12"/>
      <c r="AG185" s="15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">
        <f t="shared" si="2"/>
        <v>180.17</v>
      </c>
    </row>
    <row r="186" spans="1:60" x14ac:dyDescent="0.25">
      <c r="A186" s="2" t="s">
        <v>584</v>
      </c>
      <c r="B186" s="236" t="s">
        <v>595</v>
      </c>
      <c r="C186" s="12"/>
      <c r="D186" s="12"/>
      <c r="E186" s="12"/>
      <c r="F186" s="12"/>
      <c r="G186" s="12"/>
      <c r="H186" s="12"/>
      <c r="I186" s="12"/>
      <c r="J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>
        <v>346.29</v>
      </c>
      <c r="AE186" s="12"/>
      <c r="AF186" s="12"/>
      <c r="AG186" s="15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">
        <f t="shared" si="2"/>
        <v>346.29</v>
      </c>
    </row>
    <row r="187" spans="1:60" x14ac:dyDescent="0.25">
      <c r="A187" s="2" t="s">
        <v>584</v>
      </c>
      <c r="B187" s="164" t="s">
        <v>596</v>
      </c>
      <c r="C187" s="12"/>
      <c r="D187" s="12"/>
      <c r="E187" s="12"/>
      <c r="F187" s="12"/>
      <c r="G187" s="12"/>
      <c r="H187" s="12"/>
      <c r="I187" s="12"/>
      <c r="J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>
        <v>7.14</v>
      </c>
      <c r="AE187" s="12"/>
      <c r="AF187" s="12"/>
      <c r="AG187" s="15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">
        <f t="shared" si="2"/>
        <v>7.14</v>
      </c>
    </row>
    <row r="188" spans="1:60" x14ac:dyDescent="0.25">
      <c r="A188" s="2" t="s">
        <v>584</v>
      </c>
      <c r="B188" s="236" t="s">
        <v>597</v>
      </c>
      <c r="C188" s="12"/>
      <c r="D188" s="12"/>
      <c r="E188" s="12"/>
      <c r="F188" s="12"/>
      <c r="G188" s="12"/>
      <c r="H188" s="12"/>
      <c r="I188" s="12"/>
      <c r="J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>
        <v>46.77</v>
      </c>
      <c r="AE188" s="12"/>
      <c r="AF188" s="12"/>
      <c r="AG188" s="15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">
        <f t="shared" si="2"/>
        <v>46.77</v>
      </c>
    </row>
    <row r="189" spans="1:60" x14ac:dyDescent="0.25">
      <c r="A189" s="2" t="s">
        <v>584</v>
      </c>
      <c r="B189" s="236" t="s">
        <v>598</v>
      </c>
      <c r="C189" s="12"/>
      <c r="D189" s="12"/>
      <c r="E189" s="12"/>
      <c r="F189" s="12"/>
      <c r="G189" s="12"/>
      <c r="H189" s="12"/>
      <c r="I189" s="12"/>
      <c r="J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>
        <v>162.32</v>
      </c>
      <c r="AE189" s="12"/>
      <c r="AF189" s="12"/>
      <c r="AG189" s="15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">
        <f t="shared" si="2"/>
        <v>162.32</v>
      </c>
    </row>
    <row r="190" spans="1:60" x14ac:dyDescent="0.25">
      <c r="A190" s="2" t="s">
        <v>584</v>
      </c>
      <c r="B190" s="164" t="s">
        <v>599</v>
      </c>
      <c r="C190" s="12"/>
      <c r="D190" s="12"/>
      <c r="E190" s="12"/>
      <c r="F190" s="12"/>
      <c r="G190" s="12"/>
      <c r="H190" s="12"/>
      <c r="I190" s="12"/>
      <c r="J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>
        <v>32.369999999999997</v>
      </c>
      <c r="AE190" s="12"/>
      <c r="AF190" s="12"/>
      <c r="AG190" s="15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">
        <f t="shared" si="2"/>
        <v>32.369999999999997</v>
      </c>
    </row>
    <row r="191" spans="1:60" x14ac:dyDescent="0.25">
      <c r="A191" s="2" t="s">
        <v>584</v>
      </c>
      <c r="B191" s="164" t="s">
        <v>601</v>
      </c>
      <c r="C191" s="12"/>
      <c r="D191" s="12"/>
      <c r="E191" s="12"/>
      <c r="F191" s="12"/>
      <c r="G191" s="12"/>
      <c r="H191" s="12"/>
      <c r="I191" s="12"/>
      <c r="J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>
        <v>35.94</v>
      </c>
      <c r="AE191" s="12"/>
      <c r="AF191" s="12"/>
      <c r="AG191" s="15"/>
      <c r="AH191" s="12"/>
      <c r="AI191" s="12"/>
      <c r="AJ191" s="12"/>
      <c r="AK191" s="12"/>
      <c r="AL191" s="47"/>
      <c r="AM191" s="47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">
        <f t="shared" si="2"/>
        <v>35.94</v>
      </c>
    </row>
    <row r="192" spans="1:60" x14ac:dyDescent="0.25">
      <c r="A192" s="2" t="s">
        <v>584</v>
      </c>
      <c r="B192" s="236" t="s">
        <v>600</v>
      </c>
      <c r="C192" s="12"/>
      <c r="D192" s="12"/>
      <c r="E192" s="12"/>
      <c r="F192" s="12"/>
      <c r="G192" s="12"/>
      <c r="H192" s="12"/>
      <c r="I192" s="12"/>
      <c r="J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>
        <v>88.471999999999994</v>
      </c>
      <c r="AE192" s="12"/>
      <c r="AF192" s="12"/>
      <c r="AG192" s="15"/>
      <c r="AH192" s="12"/>
      <c r="AI192" s="12"/>
      <c r="AJ192" s="12"/>
      <c r="AK192" s="12"/>
      <c r="AL192" s="47"/>
      <c r="AM192" s="47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">
        <f t="shared" si="2"/>
        <v>88.471999999999994</v>
      </c>
    </row>
    <row r="193" spans="1:60" x14ac:dyDescent="0.25">
      <c r="A193" s="2" t="s">
        <v>584</v>
      </c>
      <c r="B193" s="236" t="s">
        <v>602</v>
      </c>
      <c r="C193" s="12"/>
      <c r="D193" s="12"/>
      <c r="E193" s="12"/>
      <c r="F193" s="12"/>
      <c r="G193" s="12"/>
      <c r="H193" s="12"/>
      <c r="I193" s="12"/>
      <c r="J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>
        <v>72.95</v>
      </c>
      <c r="AE193" s="12"/>
      <c r="AF193" s="12"/>
      <c r="AG193" s="15"/>
      <c r="AH193" s="12"/>
      <c r="AI193" s="12"/>
      <c r="AJ193" s="12"/>
      <c r="AK193" s="12"/>
      <c r="AL193" s="47"/>
      <c r="AM193" s="47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">
        <f t="shared" si="2"/>
        <v>72.95</v>
      </c>
    </row>
    <row r="194" spans="1:60" x14ac:dyDescent="0.25">
      <c r="A194" s="164" t="s">
        <v>603</v>
      </c>
      <c r="B194" s="164" t="s">
        <v>604</v>
      </c>
      <c r="C194" s="12"/>
      <c r="D194" s="12"/>
      <c r="E194" s="12"/>
      <c r="F194" s="12"/>
      <c r="G194" s="12"/>
      <c r="H194" s="12"/>
      <c r="I194" s="12"/>
      <c r="J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5"/>
      <c r="AH194" s="12"/>
      <c r="AI194" s="12">
        <v>162.35</v>
      </c>
      <c r="AJ194" s="12"/>
      <c r="AK194" s="12"/>
      <c r="AL194" s="47"/>
      <c r="AM194" s="47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">
        <f t="shared" si="2"/>
        <v>162.35</v>
      </c>
    </row>
    <row r="195" spans="1:60" x14ac:dyDescent="0.25">
      <c r="A195" s="164" t="s">
        <v>603</v>
      </c>
      <c r="B195" s="164" t="s">
        <v>613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>
        <v>420.99</v>
      </c>
      <c r="AD195" s="12"/>
      <c r="AE195" s="12"/>
      <c r="AF195" s="12"/>
      <c r="AG195" s="15"/>
      <c r="AH195" s="12"/>
      <c r="AI195" s="12"/>
      <c r="AJ195" s="12"/>
      <c r="AK195" s="12"/>
      <c r="AL195" s="47"/>
      <c r="AM195" s="47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">
        <f t="shared" ref="BH195:BH240" si="3">SUM(C195:BG195)</f>
        <v>420.99</v>
      </c>
    </row>
    <row r="196" spans="1:60" x14ac:dyDescent="0.25">
      <c r="A196" s="2" t="s">
        <v>603</v>
      </c>
      <c r="B196" s="2" t="s">
        <v>614</v>
      </c>
      <c r="C196" s="12"/>
      <c r="D196" s="12"/>
      <c r="E196" s="12"/>
      <c r="F196" s="12"/>
      <c r="G196" s="12"/>
      <c r="H196" s="12"/>
      <c r="I196" s="12"/>
      <c r="J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>
        <v>2.31</v>
      </c>
      <c r="AD196" s="12"/>
      <c r="AE196" s="12"/>
      <c r="AF196" s="12"/>
      <c r="AG196" s="15"/>
      <c r="AH196" s="12"/>
      <c r="AI196" s="12"/>
      <c r="AJ196" s="12"/>
      <c r="AK196" s="12"/>
      <c r="AL196" s="47"/>
      <c r="AM196" s="47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">
        <f t="shared" si="3"/>
        <v>2.31</v>
      </c>
    </row>
    <row r="197" spans="1:60" x14ac:dyDescent="0.25">
      <c r="A197" s="2" t="s">
        <v>603</v>
      </c>
      <c r="B197" s="2" t="s">
        <v>615</v>
      </c>
      <c r="C197" s="12"/>
      <c r="D197" s="12"/>
      <c r="E197" s="12"/>
      <c r="F197" s="12"/>
      <c r="G197" s="12"/>
      <c r="H197" s="12"/>
      <c r="I197" s="12"/>
      <c r="J197" s="12"/>
      <c r="P197" s="12">
        <v>7687.5</v>
      </c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5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">
        <f t="shared" si="3"/>
        <v>7687.5</v>
      </c>
    </row>
    <row r="198" spans="1:60" x14ac:dyDescent="0.25">
      <c r="A198" s="2" t="s">
        <v>616</v>
      </c>
      <c r="B198" s="164" t="s">
        <v>617</v>
      </c>
      <c r="C198" s="12"/>
      <c r="D198" s="12"/>
      <c r="E198" s="12"/>
      <c r="F198" s="12"/>
      <c r="G198" s="12"/>
      <c r="H198" s="12"/>
      <c r="I198" s="12"/>
      <c r="J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5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>
        <v>1000</v>
      </c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">
        <f t="shared" si="3"/>
        <v>1000</v>
      </c>
    </row>
    <row r="199" spans="1:60" x14ac:dyDescent="0.25">
      <c r="A199" s="164" t="s">
        <v>616</v>
      </c>
      <c r="B199" s="164" t="s">
        <v>618</v>
      </c>
      <c r="C199" s="12"/>
      <c r="D199" s="12"/>
      <c r="E199" s="12"/>
      <c r="F199" s="12"/>
      <c r="G199" s="12"/>
      <c r="H199" s="12"/>
      <c r="I199" s="12">
        <v>263.11</v>
      </c>
      <c r="J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5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">
        <f t="shared" si="3"/>
        <v>263.11</v>
      </c>
    </row>
    <row r="200" spans="1:60" x14ac:dyDescent="0.25">
      <c r="A200" s="164" t="s">
        <v>616</v>
      </c>
      <c r="B200" s="164" t="s">
        <v>619</v>
      </c>
      <c r="C200" s="12"/>
      <c r="D200" s="12"/>
      <c r="E200" s="12"/>
      <c r="F200" s="12"/>
      <c r="G200" s="12"/>
      <c r="H200" s="12">
        <v>164.23</v>
      </c>
      <c r="I200" s="12">
        <v>499.1</v>
      </c>
      <c r="J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5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">
        <f t="shared" si="3"/>
        <v>663.33</v>
      </c>
    </row>
    <row r="201" spans="1:60" x14ac:dyDescent="0.25">
      <c r="A201" s="2" t="s">
        <v>616</v>
      </c>
      <c r="B201" s="164" t="s">
        <v>621</v>
      </c>
      <c r="C201" s="12"/>
      <c r="D201" s="12"/>
      <c r="E201" s="12"/>
      <c r="F201" s="12"/>
      <c r="G201" s="12"/>
      <c r="H201" s="12"/>
      <c r="I201" s="12"/>
      <c r="J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5"/>
      <c r="AH201" s="12"/>
      <c r="AI201" s="12">
        <v>111.87</v>
      </c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">
        <f t="shared" si="3"/>
        <v>111.87</v>
      </c>
    </row>
    <row r="202" spans="1:60" x14ac:dyDescent="0.25">
      <c r="A202" s="2" t="s">
        <v>616</v>
      </c>
      <c r="B202" s="164" t="s">
        <v>622</v>
      </c>
      <c r="C202" s="12"/>
      <c r="D202" s="12"/>
      <c r="E202" s="12"/>
      <c r="F202" s="12"/>
      <c r="G202" s="12"/>
      <c r="H202" s="12"/>
      <c r="I202" s="12"/>
      <c r="J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>
        <v>4507.59</v>
      </c>
      <c r="AD202" s="12"/>
      <c r="AE202" s="12"/>
      <c r="AF202" s="12"/>
      <c r="AG202" s="15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">
        <f t="shared" si="3"/>
        <v>4507.59</v>
      </c>
    </row>
    <row r="203" spans="1:60" x14ac:dyDescent="0.25">
      <c r="A203" s="2" t="s">
        <v>616</v>
      </c>
      <c r="B203" s="164" t="s">
        <v>634</v>
      </c>
      <c r="C203" s="12"/>
      <c r="D203" s="12"/>
      <c r="E203" s="12"/>
      <c r="F203" s="12"/>
      <c r="G203" s="12"/>
      <c r="H203" s="12"/>
      <c r="I203" s="12"/>
      <c r="J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5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>
        <v>38.25</v>
      </c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">
        <f t="shared" si="3"/>
        <v>38.25</v>
      </c>
    </row>
    <row r="204" spans="1:60" x14ac:dyDescent="0.25">
      <c r="A204" s="2" t="s">
        <v>636</v>
      </c>
      <c r="B204" s="164" t="s">
        <v>637</v>
      </c>
      <c r="C204" s="12"/>
      <c r="D204" s="12"/>
      <c r="E204" s="12"/>
      <c r="F204" s="12"/>
      <c r="G204" s="12"/>
      <c r="H204" s="12"/>
      <c r="I204" s="12"/>
      <c r="J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5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>
        <v>250</v>
      </c>
      <c r="BC204" s="12"/>
      <c r="BD204" s="12"/>
      <c r="BE204" s="12"/>
      <c r="BF204" s="12"/>
      <c r="BG204" s="12"/>
      <c r="BH204" s="1">
        <f t="shared" si="3"/>
        <v>250</v>
      </c>
    </row>
    <row r="205" spans="1:60" x14ac:dyDescent="0.25">
      <c r="A205" s="17" t="s">
        <v>636</v>
      </c>
      <c r="B205" s="240" t="s">
        <v>638</v>
      </c>
      <c r="C205" s="12"/>
      <c r="D205" s="12"/>
      <c r="E205" s="12"/>
      <c r="F205" s="12"/>
      <c r="G205" s="12"/>
      <c r="H205" s="12"/>
      <c r="I205" s="12"/>
      <c r="J205" s="12"/>
      <c r="N205" s="12">
        <v>365</v>
      </c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5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">
        <f t="shared" si="3"/>
        <v>365</v>
      </c>
    </row>
    <row r="206" spans="1:60" x14ac:dyDescent="0.25">
      <c r="A206" s="2" t="s">
        <v>639</v>
      </c>
      <c r="B206" s="241" t="s">
        <v>641</v>
      </c>
      <c r="C206" s="12"/>
      <c r="D206" s="12"/>
      <c r="E206" s="12"/>
      <c r="F206" s="12"/>
      <c r="G206" s="12"/>
      <c r="H206" s="12"/>
      <c r="I206" s="12"/>
      <c r="J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>
        <v>915.3</v>
      </c>
      <c r="AF206" s="12"/>
      <c r="AG206" s="15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">
        <f t="shared" si="3"/>
        <v>915.3</v>
      </c>
    </row>
    <row r="207" spans="1:60" x14ac:dyDescent="0.25">
      <c r="A207" s="2" t="s">
        <v>639</v>
      </c>
      <c r="B207" s="164" t="s">
        <v>644</v>
      </c>
      <c r="C207" s="12"/>
      <c r="D207" s="12"/>
      <c r="E207" s="12"/>
      <c r="F207" s="12"/>
      <c r="G207" s="12"/>
      <c r="H207" s="12"/>
      <c r="I207" s="12"/>
      <c r="J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5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>
        <v>162.35</v>
      </c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">
        <f t="shared" si="3"/>
        <v>162.35</v>
      </c>
    </row>
    <row r="208" spans="1:60" x14ac:dyDescent="0.25">
      <c r="A208" s="2" t="s">
        <v>639</v>
      </c>
      <c r="B208" s="2" t="s">
        <v>646</v>
      </c>
      <c r="C208" s="12"/>
      <c r="D208" s="12"/>
      <c r="E208" s="12"/>
      <c r="F208" s="12">
        <v>211.14</v>
      </c>
      <c r="G208" s="12">
        <v>694.45</v>
      </c>
      <c r="H208" s="12"/>
      <c r="I208" s="12"/>
      <c r="J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5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">
        <f t="shared" si="3"/>
        <v>905.59</v>
      </c>
    </row>
    <row r="209" spans="1:60" x14ac:dyDescent="0.25">
      <c r="A209" s="2" t="s">
        <v>647</v>
      </c>
      <c r="B209" s="2" t="s">
        <v>648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>
        <v>218.48</v>
      </c>
      <c r="AF209" s="12"/>
      <c r="AG209" s="15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">
        <f t="shared" si="3"/>
        <v>218.48</v>
      </c>
    </row>
    <row r="210" spans="1:60" x14ac:dyDescent="0.25">
      <c r="A210" s="2" t="s">
        <v>647</v>
      </c>
      <c r="B210" s="2" t="s">
        <v>649</v>
      </c>
      <c r="C210" s="12"/>
      <c r="D210" s="12"/>
      <c r="E210" s="12"/>
      <c r="F210" s="12"/>
      <c r="G210" s="12"/>
      <c r="H210" s="12"/>
      <c r="I210" s="12"/>
      <c r="J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>
        <v>1017</v>
      </c>
      <c r="AF210" s="12"/>
      <c r="AG210" s="15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">
        <f t="shared" si="3"/>
        <v>1017</v>
      </c>
    </row>
    <row r="211" spans="1:60" x14ac:dyDescent="0.25">
      <c r="A211" s="2" t="s">
        <v>647</v>
      </c>
      <c r="B211" s="2" t="s">
        <v>650</v>
      </c>
      <c r="C211" s="12"/>
      <c r="D211" s="12"/>
      <c r="E211" s="12"/>
      <c r="F211" s="12"/>
      <c r="G211" s="12"/>
      <c r="H211" s="12"/>
      <c r="I211" s="12"/>
      <c r="J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>
        <v>565</v>
      </c>
      <c r="AF211" s="12"/>
      <c r="AG211" s="15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">
        <f t="shared" si="3"/>
        <v>565</v>
      </c>
    </row>
    <row r="212" spans="1:60" x14ac:dyDescent="0.25">
      <c r="A212" s="2" t="s">
        <v>647</v>
      </c>
      <c r="B212" s="2" t="s">
        <v>651</v>
      </c>
      <c r="C212" s="12"/>
      <c r="D212" s="12"/>
      <c r="E212" s="12"/>
      <c r="F212" s="12"/>
      <c r="G212" s="12"/>
      <c r="H212" s="12"/>
      <c r="I212" s="12"/>
      <c r="J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>
        <v>30.86</v>
      </c>
      <c r="AF212" s="12"/>
      <c r="AG212" s="15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">
        <f t="shared" si="3"/>
        <v>30.86</v>
      </c>
    </row>
    <row r="213" spans="1:60" x14ac:dyDescent="0.25">
      <c r="A213" s="165" t="s">
        <v>660</v>
      </c>
      <c r="B213" s="165" t="s">
        <v>661</v>
      </c>
      <c r="C213" s="12"/>
      <c r="D213" s="12"/>
      <c r="E213" s="12"/>
      <c r="F213" s="12"/>
      <c r="G213" s="12"/>
      <c r="H213" s="12"/>
      <c r="I213" s="12"/>
      <c r="J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>
        <v>946</v>
      </c>
      <c r="AG213" s="15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">
        <f t="shared" si="3"/>
        <v>946</v>
      </c>
    </row>
    <row r="214" spans="1:60" x14ac:dyDescent="0.25">
      <c r="A214" s="2" t="s">
        <v>660</v>
      </c>
      <c r="B214" s="2" t="s">
        <v>662</v>
      </c>
      <c r="C214" s="12"/>
      <c r="D214" s="12"/>
      <c r="E214" s="12"/>
      <c r="F214" s="12"/>
      <c r="G214" s="12"/>
      <c r="H214" s="12"/>
      <c r="I214" s="12"/>
      <c r="J214" s="12">
        <v>600</v>
      </c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5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">
        <f t="shared" si="3"/>
        <v>600</v>
      </c>
    </row>
    <row r="215" spans="1:60" x14ac:dyDescent="0.25">
      <c r="A215" s="2" t="s">
        <v>663</v>
      </c>
      <c r="B215" s="2" t="s">
        <v>664</v>
      </c>
      <c r="C215" s="12"/>
      <c r="D215" s="12"/>
      <c r="E215" s="12"/>
      <c r="F215" s="12"/>
      <c r="G215" s="12"/>
      <c r="H215" s="12"/>
      <c r="I215" s="12"/>
      <c r="J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>
        <v>132</v>
      </c>
      <c r="AG215" s="15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">
        <f t="shared" si="3"/>
        <v>132</v>
      </c>
    </row>
    <row r="216" spans="1:60" x14ac:dyDescent="0.25">
      <c r="A216" s="2" t="s">
        <v>663</v>
      </c>
      <c r="B216" s="2" t="s">
        <v>665</v>
      </c>
      <c r="C216" s="12"/>
      <c r="D216" s="12"/>
      <c r="E216" s="12"/>
      <c r="F216" s="12"/>
      <c r="G216" s="12"/>
      <c r="H216" s="12"/>
      <c r="I216" s="12"/>
      <c r="J216" s="12"/>
      <c r="O216" s="12">
        <v>1432.97</v>
      </c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5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">
        <f t="shared" si="3"/>
        <v>1432.97</v>
      </c>
    </row>
    <row r="217" spans="1:60" x14ac:dyDescent="0.25">
      <c r="A217" s="2" t="s">
        <v>675</v>
      </c>
      <c r="B217" s="2" t="s">
        <v>676</v>
      </c>
      <c r="C217" s="12"/>
      <c r="D217" s="12"/>
      <c r="E217" s="12">
        <v>71.150000000000006</v>
      </c>
      <c r="F217" s="12"/>
      <c r="G217" s="12"/>
      <c r="H217" s="12"/>
      <c r="I217" s="12"/>
      <c r="J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5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">
        <f t="shared" si="3"/>
        <v>71.150000000000006</v>
      </c>
    </row>
    <row r="218" spans="1:60" x14ac:dyDescent="0.25">
      <c r="A218" s="2" t="s">
        <v>682</v>
      </c>
      <c r="B218" s="2" t="s">
        <v>683</v>
      </c>
      <c r="C218" s="12"/>
      <c r="D218" s="12"/>
      <c r="E218" s="12"/>
      <c r="F218" s="12"/>
      <c r="G218" s="12"/>
      <c r="H218" s="12"/>
      <c r="I218" s="12"/>
      <c r="J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5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>
        <v>250</v>
      </c>
      <c r="BC218" s="12"/>
      <c r="BD218" s="12"/>
      <c r="BE218" s="12"/>
      <c r="BF218" s="12"/>
      <c r="BG218" s="12"/>
      <c r="BH218" s="1">
        <f t="shared" si="3"/>
        <v>250</v>
      </c>
    </row>
    <row r="219" spans="1:60" x14ac:dyDescent="0.25">
      <c r="A219" s="2" t="s">
        <v>686</v>
      </c>
      <c r="B219" s="2" t="s">
        <v>687</v>
      </c>
      <c r="C219" s="12">
        <v>2030</v>
      </c>
      <c r="D219" s="12"/>
      <c r="E219" s="12"/>
      <c r="F219" s="12"/>
      <c r="G219" s="12"/>
      <c r="H219" s="12"/>
      <c r="I219" s="12"/>
      <c r="J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5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">
        <f t="shared" si="3"/>
        <v>2030</v>
      </c>
    </row>
    <row r="220" spans="1:60" x14ac:dyDescent="0.25">
      <c r="A220" s="2" t="s">
        <v>686</v>
      </c>
      <c r="B220" s="2" t="s">
        <v>688</v>
      </c>
      <c r="C220" s="12"/>
      <c r="D220" s="12">
        <v>11136.33</v>
      </c>
      <c r="E220" s="12"/>
      <c r="F220" s="12"/>
      <c r="G220" s="12"/>
      <c r="H220" s="12"/>
      <c r="I220" s="12"/>
      <c r="J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5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">
        <f t="shared" si="3"/>
        <v>11136.33</v>
      </c>
    </row>
    <row r="221" spans="1:60" x14ac:dyDescent="0.25">
      <c r="A221" s="2" t="s">
        <v>691</v>
      </c>
      <c r="B221" s="2" t="s">
        <v>692</v>
      </c>
      <c r="C221" s="12"/>
      <c r="D221" s="12"/>
      <c r="E221" s="12"/>
      <c r="F221" s="12"/>
      <c r="G221" s="12"/>
      <c r="H221" s="12"/>
      <c r="I221" s="12"/>
      <c r="J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>
        <v>915.3</v>
      </c>
      <c r="AF221" s="12"/>
      <c r="AG221" s="15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">
        <f t="shared" si="3"/>
        <v>915.3</v>
      </c>
    </row>
    <row r="222" spans="1:60" x14ac:dyDescent="0.25">
      <c r="A222" s="2" t="s">
        <v>700</v>
      </c>
      <c r="B222" s="2" t="s">
        <v>699</v>
      </c>
      <c r="C222" s="12"/>
      <c r="D222" s="12"/>
      <c r="E222" s="12"/>
      <c r="F222" s="12"/>
      <c r="G222" s="12"/>
      <c r="H222" s="12">
        <v>161.83000000000001</v>
      </c>
      <c r="I222" s="12">
        <v>494.45</v>
      </c>
      <c r="J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5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">
        <f t="shared" si="3"/>
        <v>656.28</v>
      </c>
    </row>
    <row r="223" spans="1:60" x14ac:dyDescent="0.25">
      <c r="A223" s="2" t="s">
        <v>700</v>
      </c>
      <c r="B223" s="2" t="s">
        <v>701</v>
      </c>
      <c r="C223" s="12"/>
      <c r="D223" s="12"/>
      <c r="E223" s="12"/>
      <c r="F223" s="12"/>
      <c r="G223" s="12"/>
      <c r="H223" s="12"/>
      <c r="I223" s="12">
        <v>263.11</v>
      </c>
      <c r="J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5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">
        <f t="shared" si="3"/>
        <v>263.11</v>
      </c>
    </row>
    <row r="224" spans="1:60" x14ac:dyDescent="0.25">
      <c r="A224" s="2" t="s">
        <v>700</v>
      </c>
      <c r="B224" s="2" t="s">
        <v>702</v>
      </c>
      <c r="C224" s="12"/>
      <c r="D224" s="12"/>
      <c r="E224" s="12"/>
      <c r="F224" s="12">
        <v>208.52</v>
      </c>
      <c r="G224" s="12">
        <v>689.35</v>
      </c>
      <c r="H224" s="12"/>
      <c r="I224" s="12"/>
      <c r="J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5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">
        <f t="shared" si="3"/>
        <v>897.87</v>
      </c>
    </row>
    <row r="225" spans="1:60" x14ac:dyDescent="0.25">
      <c r="A225" s="2" t="s">
        <v>700</v>
      </c>
      <c r="B225" s="2" t="s">
        <v>703</v>
      </c>
      <c r="C225" s="12"/>
      <c r="D225" s="12"/>
      <c r="E225" s="12"/>
      <c r="F225" s="12"/>
      <c r="G225" s="12"/>
      <c r="H225" s="12"/>
      <c r="I225" s="12"/>
      <c r="J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5"/>
      <c r="AH225" s="12"/>
      <c r="AI225" s="12"/>
      <c r="AJ225" s="12">
        <v>116.9</v>
      </c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">
        <f t="shared" si="3"/>
        <v>116.9</v>
      </c>
    </row>
    <row r="226" spans="1:60" x14ac:dyDescent="0.25">
      <c r="A226" s="2" t="s">
        <v>700</v>
      </c>
      <c r="B226" s="2" t="s">
        <v>704</v>
      </c>
      <c r="C226" s="12"/>
      <c r="D226" s="12"/>
      <c r="E226" s="12"/>
      <c r="F226" s="12"/>
      <c r="G226" s="12"/>
      <c r="H226" s="12"/>
      <c r="I226" s="12"/>
      <c r="J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5"/>
      <c r="AH226" s="12"/>
      <c r="AI226" s="12"/>
      <c r="AJ226" s="12">
        <v>391.2</v>
      </c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">
        <f t="shared" si="3"/>
        <v>391.2</v>
      </c>
    </row>
    <row r="227" spans="1:60" x14ac:dyDescent="0.25">
      <c r="A227" s="2" t="s">
        <v>700</v>
      </c>
      <c r="B227" s="2" t="s">
        <v>705</v>
      </c>
      <c r="C227" s="12"/>
      <c r="D227" s="12"/>
      <c r="E227" s="12"/>
      <c r="F227" s="12"/>
      <c r="G227" s="12"/>
      <c r="H227" s="12"/>
      <c r="I227" s="12"/>
      <c r="J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5"/>
      <c r="AH227" s="12"/>
      <c r="AI227" s="12"/>
      <c r="AJ227" s="12">
        <v>164.7</v>
      </c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">
        <f t="shared" si="3"/>
        <v>164.7</v>
      </c>
    </row>
    <row r="228" spans="1:60" x14ac:dyDescent="0.25">
      <c r="A228" s="2" t="s">
        <v>700</v>
      </c>
      <c r="B228" s="2" t="s">
        <v>706</v>
      </c>
      <c r="C228" s="12"/>
      <c r="D228" s="12"/>
      <c r="E228" s="12"/>
      <c r="F228" s="12"/>
      <c r="G228" s="12"/>
      <c r="H228" s="12"/>
      <c r="I228" s="12"/>
      <c r="J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5"/>
      <c r="AH228" s="12"/>
      <c r="AI228" s="12"/>
      <c r="AJ228" s="12">
        <v>101.95</v>
      </c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">
        <f t="shared" si="3"/>
        <v>101.95</v>
      </c>
    </row>
    <row r="229" spans="1:60" x14ac:dyDescent="0.25">
      <c r="A229" s="2" t="s">
        <v>700</v>
      </c>
      <c r="B229" s="2" t="s">
        <v>707</v>
      </c>
      <c r="C229" s="12"/>
      <c r="D229" s="12"/>
      <c r="E229" s="12"/>
      <c r="F229" s="12"/>
      <c r="G229" s="12"/>
      <c r="H229" s="12"/>
      <c r="I229" s="12"/>
      <c r="J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5"/>
      <c r="AH229" s="12"/>
      <c r="AI229" s="12"/>
      <c r="AJ229" s="12">
        <v>225.15</v>
      </c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">
        <f t="shared" si="3"/>
        <v>225.15</v>
      </c>
    </row>
    <row r="230" spans="1:60" x14ac:dyDescent="0.25">
      <c r="A230" s="2" t="s">
        <v>700</v>
      </c>
      <c r="B230" s="2" t="s">
        <v>708</v>
      </c>
      <c r="C230" s="12"/>
      <c r="D230" s="12"/>
      <c r="E230" s="12"/>
      <c r="F230" s="12"/>
      <c r="G230" s="12"/>
      <c r="H230" s="12"/>
      <c r="I230" s="12"/>
      <c r="J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>
        <v>3.86</v>
      </c>
      <c r="AE230" s="12"/>
      <c r="AF230" s="12"/>
      <c r="AG230" s="15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">
        <f t="shared" si="3"/>
        <v>3.86</v>
      </c>
    </row>
    <row r="231" spans="1:60" x14ac:dyDescent="0.25">
      <c r="A231" s="2" t="s">
        <v>700</v>
      </c>
      <c r="B231" s="2" t="s">
        <v>709</v>
      </c>
      <c r="C231" s="12"/>
      <c r="D231" s="12"/>
      <c r="E231" s="12"/>
      <c r="F231" s="12"/>
      <c r="G231" s="12"/>
      <c r="H231" s="12"/>
      <c r="I231" s="12"/>
      <c r="J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>
        <v>14.52</v>
      </c>
      <c r="AE231" s="12"/>
      <c r="AF231" s="12"/>
      <c r="AG231" s="15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">
        <f t="shared" si="3"/>
        <v>14.52</v>
      </c>
    </row>
    <row r="232" spans="1:60" x14ac:dyDescent="0.25">
      <c r="A232" s="2" t="s">
        <v>700</v>
      </c>
      <c r="B232" s="2" t="s">
        <v>711</v>
      </c>
      <c r="C232" s="12"/>
      <c r="D232" s="12"/>
      <c r="E232" s="12"/>
      <c r="F232" s="12"/>
      <c r="G232" s="12"/>
      <c r="H232" s="12"/>
      <c r="I232" s="12"/>
      <c r="J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>
        <v>4988.6099999999997</v>
      </c>
      <c r="AD232" s="12"/>
      <c r="AE232" s="12"/>
      <c r="AF232" s="12"/>
      <c r="AG232" s="15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">
        <f t="shared" si="3"/>
        <v>4988.6099999999997</v>
      </c>
    </row>
    <row r="233" spans="1:60" x14ac:dyDescent="0.25">
      <c r="A233" s="2" t="s">
        <v>716</v>
      </c>
      <c r="B233" s="2" t="s">
        <v>718</v>
      </c>
      <c r="C233" s="12"/>
      <c r="D233" s="12"/>
      <c r="E233" s="12"/>
      <c r="F233" s="12"/>
      <c r="G233" s="12"/>
      <c r="H233" s="12"/>
      <c r="I233" s="12"/>
      <c r="J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>
        <v>88.76</v>
      </c>
      <c r="AD233" s="12"/>
      <c r="AE233" s="12"/>
      <c r="AF233" s="12"/>
      <c r="AG233" s="15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">
        <f t="shared" si="3"/>
        <v>88.76</v>
      </c>
    </row>
    <row r="234" spans="1:60" x14ac:dyDescent="0.25">
      <c r="A234" s="2" t="s">
        <v>716</v>
      </c>
      <c r="B234" s="2" t="s">
        <v>719</v>
      </c>
      <c r="C234" s="12"/>
      <c r="D234" s="12"/>
      <c r="E234" s="12"/>
      <c r="F234" s="12"/>
      <c r="G234" s="12"/>
      <c r="H234" s="12"/>
      <c r="I234" s="12"/>
      <c r="J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>
        <v>44.14</v>
      </c>
      <c r="AD234" s="12"/>
      <c r="AE234" s="12"/>
      <c r="AF234" s="12"/>
      <c r="AG234" s="15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">
        <f t="shared" si="3"/>
        <v>44.14</v>
      </c>
    </row>
    <row r="235" spans="1:60" x14ac:dyDescent="0.25">
      <c r="A235" s="2" t="s">
        <v>716</v>
      </c>
      <c r="B235" s="2" t="s">
        <v>720</v>
      </c>
      <c r="C235" s="12"/>
      <c r="D235" s="12"/>
      <c r="E235" s="12"/>
      <c r="F235" s="12"/>
      <c r="G235" s="12"/>
      <c r="H235" s="12"/>
      <c r="I235" s="12"/>
      <c r="J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>
        <v>415.55</v>
      </c>
      <c r="AD235" s="12"/>
      <c r="AE235" s="12"/>
      <c r="AF235" s="12"/>
      <c r="AG235" s="15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">
        <f t="shared" si="3"/>
        <v>415.55</v>
      </c>
    </row>
    <row r="236" spans="1:60" x14ac:dyDescent="0.25">
      <c r="A236" s="2" t="s">
        <v>716</v>
      </c>
      <c r="B236" s="2" t="s">
        <v>721</v>
      </c>
      <c r="C236" s="12"/>
      <c r="D236" s="12"/>
      <c r="E236" s="12"/>
      <c r="F236" s="12"/>
      <c r="G236" s="12"/>
      <c r="H236" s="12"/>
      <c r="I236" s="12"/>
      <c r="J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>
        <v>2.35</v>
      </c>
      <c r="AD236" s="12"/>
      <c r="AE236" s="12"/>
      <c r="AF236" s="12"/>
      <c r="AG236" s="15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">
        <f t="shared" si="3"/>
        <v>2.35</v>
      </c>
    </row>
    <row r="237" spans="1:60" x14ac:dyDescent="0.25">
      <c r="A237" s="2" t="s">
        <v>716</v>
      </c>
      <c r="B237" s="2" t="s">
        <v>723</v>
      </c>
      <c r="C237" s="12"/>
      <c r="D237" s="12"/>
      <c r="E237" s="12"/>
      <c r="F237" s="12"/>
      <c r="G237" s="12"/>
      <c r="H237" s="12"/>
      <c r="I237" s="12"/>
      <c r="J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5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>
        <v>1173.8399999999999</v>
      </c>
      <c r="BA237" s="12"/>
      <c r="BB237" s="12"/>
      <c r="BC237" s="12"/>
      <c r="BD237" s="12"/>
      <c r="BE237" s="12"/>
      <c r="BF237" s="12"/>
      <c r="BG237" s="12"/>
      <c r="BH237" s="1">
        <f t="shared" si="3"/>
        <v>1173.8399999999999</v>
      </c>
    </row>
    <row r="238" spans="1:60" x14ac:dyDescent="0.25">
      <c r="A238" s="2" t="s">
        <v>716</v>
      </c>
      <c r="B238" s="2" t="s">
        <v>724</v>
      </c>
      <c r="C238" s="12"/>
      <c r="D238" s="12"/>
      <c r="E238" s="12"/>
      <c r="F238" s="12"/>
      <c r="G238" s="12"/>
      <c r="H238" s="12"/>
      <c r="I238" s="12"/>
      <c r="J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5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>
        <v>1000</v>
      </c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">
        <f t="shared" si="3"/>
        <v>1000</v>
      </c>
    </row>
    <row r="239" spans="1:60" x14ac:dyDescent="0.25">
      <c r="A239" s="2" t="s">
        <v>716</v>
      </c>
      <c r="B239" s="2" t="s">
        <v>727</v>
      </c>
      <c r="C239" s="12"/>
      <c r="D239" s="12"/>
      <c r="E239" s="12"/>
      <c r="F239" s="12"/>
      <c r="G239" s="12"/>
      <c r="H239" s="12"/>
      <c r="I239" s="12"/>
      <c r="J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>
        <v>17.920000000000002</v>
      </c>
      <c r="AE239" s="12"/>
      <c r="AF239" s="12"/>
      <c r="AG239" s="15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">
        <f t="shared" si="3"/>
        <v>17.920000000000002</v>
      </c>
    </row>
    <row r="240" spans="1:60" ht="15.75" x14ac:dyDescent="0.25">
      <c r="A240" s="2" t="s">
        <v>716</v>
      </c>
      <c r="B240" s="2" t="s">
        <v>728</v>
      </c>
      <c r="C240" s="20"/>
      <c r="D240" s="20"/>
      <c r="E240" s="20"/>
      <c r="F240" s="20"/>
      <c r="G240" s="20"/>
      <c r="H240" s="20"/>
      <c r="I240" s="20"/>
      <c r="J240" s="20"/>
      <c r="Q240" s="20"/>
      <c r="R240" s="20"/>
      <c r="S240" s="135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>
        <v>0</v>
      </c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98"/>
      <c r="AU240" s="6"/>
      <c r="BH240" s="1">
        <f t="shared" si="3"/>
        <v>0</v>
      </c>
    </row>
    <row r="241" spans="1:60" x14ac:dyDescent="0.25">
      <c r="A241" s="2" t="s">
        <v>729</v>
      </c>
      <c r="B241" s="2" t="s">
        <v>730</v>
      </c>
      <c r="C241" s="12"/>
      <c r="D241" s="12"/>
      <c r="E241" s="12"/>
      <c r="F241" s="12"/>
      <c r="G241" s="12"/>
      <c r="H241" s="12"/>
      <c r="I241" s="12"/>
      <c r="J241" s="12"/>
      <c r="N241" s="12">
        <v>365</v>
      </c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5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">
        <f t="shared" ref="BH241:BH269" si="4">SUM(C241:BG241)</f>
        <v>365</v>
      </c>
    </row>
    <row r="242" spans="1:60" x14ac:dyDescent="0.25">
      <c r="A242" s="2" t="s">
        <v>729</v>
      </c>
      <c r="B242" s="2" t="s">
        <v>731</v>
      </c>
      <c r="C242" s="12"/>
      <c r="D242" s="12"/>
      <c r="E242" s="12"/>
      <c r="F242" s="12"/>
      <c r="G242" s="12"/>
      <c r="H242" s="12"/>
      <c r="I242" s="12"/>
      <c r="J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5"/>
      <c r="AH242" s="12"/>
      <c r="AI242" s="12"/>
      <c r="AJ242" s="12">
        <v>110</v>
      </c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">
        <f t="shared" si="4"/>
        <v>110</v>
      </c>
    </row>
    <row r="243" spans="1:60" x14ac:dyDescent="0.25">
      <c r="A243" s="2" t="s">
        <v>732</v>
      </c>
      <c r="B243" s="2" t="s">
        <v>737</v>
      </c>
      <c r="C243" s="12"/>
      <c r="D243" s="12"/>
      <c r="E243" s="12"/>
      <c r="F243" s="12"/>
      <c r="G243" s="12"/>
      <c r="H243" s="12"/>
      <c r="I243" s="12"/>
      <c r="J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5"/>
      <c r="AH243" s="12"/>
      <c r="AI243" s="12"/>
      <c r="AJ243" s="12"/>
      <c r="AK243" s="12">
        <v>359</v>
      </c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">
        <f t="shared" si="4"/>
        <v>359</v>
      </c>
    </row>
    <row r="244" spans="1:60" x14ac:dyDescent="0.25">
      <c r="A244" s="2" t="s">
        <v>732</v>
      </c>
      <c r="B244" s="2" t="s">
        <v>738</v>
      </c>
      <c r="C244" s="12"/>
      <c r="D244" s="12"/>
      <c r="E244" s="12"/>
      <c r="F244" s="12"/>
      <c r="G244" s="12"/>
      <c r="H244" s="12"/>
      <c r="I244" s="12"/>
      <c r="J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5"/>
      <c r="AH244" s="12"/>
      <c r="AI244" s="12"/>
      <c r="AJ244" s="12"/>
      <c r="AK244" s="12">
        <v>550.88</v>
      </c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">
        <f t="shared" si="4"/>
        <v>550.88</v>
      </c>
    </row>
    <row r="245" spans="1:60" x14ac:dyDescent="0.25">
      <c r="A245" s="2" t="s">
        <v>732</v>
      </c>
      <c r="B245" s="2" t="s">
        <v>739</v>
      </c>
      <c r="C245" s="12"/>
      <c r="D245" s="12"/>
      <c r="E245" s="12"/>
      <c r="F245" s="12"/>
      <c r="G245" s="12"/>
      <c r="H245" s="12"/>
      <c r="I245" s="12"/>
      <c r="J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5"/>
      <c r="AH245" s="12"/>
      <c r="AI245" s="12"/>
      <c r="AJ245" s="12"/>
      <c r="AK245" s="12">
        <v>692.54</v>
      </c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">
        <f t="shared" si="4"/>
        <v>692.54</v>
      </c>
    </row>
    <row r="246" spans="1:60" x14ac:dyDescent="0.25">
      <c r="A246" s="2" t="s">
        <v>732</v>
      </c>
      <c r="B246" s="2" t="s">
        <v>740</v>
      </c>
      <c r="C246" s="12"/>
      <c r="D246" s="12"/>
      <c r="E246" s="12"/>
      <c r="F246" s="12"/>
      <c r="G246" s="12"/>
      <c r="H246" s="12"/>
      <c r="I246" s="12"/>
      <c r="J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>
        <v>565</v>
      </c>
      <c r="AF246" s="12"/>
      <c r="AG246" s="15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">
        <f t="shared" si="4"/>
        <v>565</v>
      </c>
    </row>
    <row r="247" spans="1:60" x14ac:dyDescent="0.25">
      <c r="A247" s="2" t="s">
        <v>732</v>
      </c>
      <c r="B247" s="2" t="s">
        <v>741</v>
      </c>
      <c r="C247" s="12"/>
      <c r="D247" s="12"/>
      <c r="E247" s="12"/>
      <c r="F247" s="12"/>
      <c r="G247" s="12"/>
      <c r="H247" s="12"/>
      <c r="I247" s="12"/>
      <c r="J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>
        <v>1017</v>
      </c>
      <c r="AF247" s="12"/>
      <c r="AG247" s="15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">
        <f t="shared" si="4"/>
        <v>1017</v>
      </c>
    </row>
    <row r="248" spans="1:60" x14ac:dyDescent="0.25">
      <c r="A248" s="2" t="s">
        <v>732</v>
      </c>
      <c r="B248" s="2" t="s">
        <v>742</v>
      </c>
      <c r="C248" s="12"/>
      <c r="D248" s="12"/>
      <c r="E248" s="12"/>
      <c r="F248" s="12"/>
      <c r="G248" s="12"/>
      <c r="H248" s="12"/>
      <c r="I248" s="12"/>
      <c r="J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>
        <v>220.92</v>
      </c>
      <c r="AF248" s="12"/>
      <c r="AG248" s="15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">
        <f t="shared" si="4"/>
        <v>220.92</v>
      </c>
    </row>
    <row r="249" spans="1:60" x14ac:dyDescent="0.25">
      <c r="A249" s="2" t="s">
        <v>732</v>
      </c>
      <c r="B249" s="2" t="s">
        <v>743</v>
      </c>
      <c r="C249" s="12"/>
      <c r="D249" s="12"/>
      <c r="E249" s="12"/>
      <c r="F249" s="12"/>
      <c r="G249" s="12"/>
      <c r="H249" s="12"/>
      <c r="I249" s="12"/>
      <c r="J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>
        <v>30.51</v>
      </c>
      <c r="AF249" s="12"/>
      <c r="AG249" s="15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">
        <f t="shared" si="4"/>
        <v>30.51</v>
      </c>
    </row>
    <row r="250" spans="1:60" x14ac:dyDescent="0.25">
      <c r="A250" s="2" t="s">
        <v>732</v>
      </c>
      <c r="B250" s="2" t="s">
        <v>752</v>
      </c>
      <c r="C250" s="12"/>
      <c r="D250" s="12"/>
      <c r="E250" s="12"/>
      <c r="F250" s="12"/>
      <c r="G250" s="12"/>
      <c r="H250" s="12"/>
      <c r="I250" s="12"/>
      <c r="J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5"/>
      <c r="AH250" s="12"/>
      <c r="AI250" s="12"/>
      <c r="AJ250" s="12"/>
      <c r="AK250" s="12"/>
      <c r="AL250" s="12">
        <v>333.33</v>
      </c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">
        <f t="shared" si="4"/>
        <v>333.33</v>
      </c>
    </row>
    <row r="251" spans="1:60" x14ac:dyDescent="0.25">
      <c r="A251" s="2" t="s">
        <v>732</v>
      </c>
      <c r="B251" s="2" t="s">
        <v>751</v>
      </c>
      <c r="C251" s="12"/>
      <c r="D251" s="12"/>
      <c r="E251" s="12"/>
      <c r="F251" s="12"/>
      <c r="G251" s="12"/>
      <c r="H251" s="12"/>
      <c r="I251" s="12"/>
      <c r="J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5"/>
      <c r="AH251" s="12"/>
      <c r="AI251" s="12"/>
      <c r="AJ251" s="12"/>
      <c r="AK251" s="12"/>
      <c r="AL251" s="12">
        <v>333.33</v>
      </c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">
        <f t="shared" si="4"/>
        <v>333.33</v>
      </c>
    </row>
    <row r="252" spans="1:60" x14ac:dyDescent="0.25">
      <c r="A252" s="2" t="s">
        <v>732</v>
      </c>
      <c r="B252" s="2" t="s">
        <v>753</v>
      </c>
      <c r="C252" s="12"/>
      <c r="D252" s="12"/>
      <c r="E252" s="12"/>
      <c r="F252" s="12"/>
      <c r="G252" s="12"/>
      <c r="H252" s="12"/>
      <c r="I252" s="12"/>
      <c r="J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>
        <v>31.98</v>
      </c>
      <c r="AD252" s="12"/>
      <c r="AE252" s="12"/>
      <c r="AF252" s="12"/>
      <c r="AG252" s="15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">
        <f t="shared" si="4"/>
        <v>31.98</v>
      </c>
    </row>
    <row r="253" spans="1:60" x14ac:dyDescent="0.25">
      <c r="A253" s="2" t="s">
        <v>732</v>
      </c>
      <c r="B253" s="2" t="s">
        <v>754</v>
      </c>
      <c r="C253" s="12"/>
      <c r="D253" s="12"/>
      <c r="E253" s="12"/>
      <c r="F253" s="12"/>
      <c r="G253" s="12"/>
      <c r="H253" s="12"/>
      <c r="I253" s="12"/>
      <c r="J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5"/>
      <c r="AH253" s="12"/>
      <c r="AI253" s="12">
        <v>59.85</v>
      </c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">
        <f t="shared" si="4"/>
        <v>59.85</v>
      </c>
    </row>
    <row r="254" spans="1:60" x14ac:dyDescent="0.25">
      <c r="A254" s="2" t="s">
        <v>732</v>
      </c>
      <c r="B254" s="2" t="s">
        <v>755</v>
      </c>
      <c r="C254" s="12"/>
      <c r="D254" s="12"/>
      <c r="E254" s="12"/>
      <c r="F254" s="12"/>
      <c r="G254" s="12"/>
      <c r="H254" s="12"/>
      <c r="I254" s="12"/>
      <c r="J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5"/>
      <c r="AH254" s="12"/>
      <c r="AI254" s="12">
        <v>111.87</v>
      </c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">
        <f t="shared" si="4"/>
        <v>111.87</v>
      </c>
    </row>
    <row r="255" spans="1:60" x14ac:dyDescent="0.25">
      <c r="A255" s="2" t="s">
        <v>732</v>
      </c>
      <c r="B255" s="2" t="s">
        <v>756</v>
      </c>
      <c r="C255" s="12"/>
      <c r="D255" s="12"/>
      <c r="E255" s="12"/>
      <c r="F255" s="12"/>
      <c r="G255" s="12"/>
      <c r="H255" s="12"/>
      <c r="I255" s="12"/>
      <c r="J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>
        <v>2.39</v>
      </c>
      <c r="AE255" s="12"/>
      <c r="AF255" s="12"/>
      <c r="AG255" s="15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">
        <f t="shared" si="4"/>
        <v>2.39</v>
      </c>
    </row>
    <row r="256" spans="1:60" x14ac:dyDescent="0.25">
      <c r="A256" s="2" t="s">
        <v>757</v>
      </c>
      <c r="B256" s="2" t="s">
        <v>758</v>
      </c>
      <c r="C256" s="12"/>
      <c r="D256" s="12"/>
      <c r="E256" s="12"/>
      <c r="F256" s="12"/>
      <c r="G256" s="12"/>
      <c r="H256" s="12"/>
      <c r="I256" s="12"/>
      <c r="J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5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>
        <v>511.89</v>
      </c>
      <c r="BA256" s="12"/>
      <c r="BB256" s="12"/>
      <c r="BC256" s="12"/>
      <c r="BD256" s="12"/>
      <c r="BE256" s="12"/>
      <c r="BF256" s="12"/>
      <c r="BG256" s="12"/>
      <c r="BH256" s="1">
        <f t="shared" si="4"/>
        <v>511.89</v>
      </c>
    </row>
    <row r="257" spans="1:60" x14ac:dyDescent="0.25">
      <c r="A257" s="2" t="s">
        <v>757</v>
      </c>
      <c r="B257" s="2" t="s">
        <v>759</v>
      </c>
      <c r="C257" s="12"/>
      <c r="D257" s="12"/>
      <c r="E257" s="12"/>
      <c r="F257" s="12"/>
      <c r="G257" s="12"/>
      <c r="H257" s="12"/>
      <c r="I257" s="12"/>
      <c r="J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5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>
        <v>5323.03</v>
      </c>
      <c r="BA257" s="12"/>
      <c r="BB257" s="12"/>
      <c r="BC257" s="12"/>
      <c r="BD257" s="12"/>
      <c r="BE257" s="12"/>
      <c r="BF257" s="12"/>
      <c r="BG257" s="12"/>
      <c r="BH257" s="1">
        <f t="shared" si="4"/>
        <v>5323.03</v>
      </c>
    </row>
    <row r="258" spans="1:60" x14ac:dyDescent="0.25">
      <c r="A258" s="2" t="s">
        <v>757</v>
      </c>
      <c r="B258" s="2" t="s">
        <v>760</v>
      </c>
      <c r="C258" s="12"/>
      <c r="D258" s="12"/>
      <c r="E258" s="12"/>
      <c r="F258" s="12"/>
      <c r="G258" s="12"/>
      <c r="H258" s="12"/>
      <c r="I258" s="12"/>
      <c r="J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5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>
        <v>5343.6</v>
      </c>
      <c r="BA258" s="12"/>
      <c r="BB258" s="12"/>
      <c r="BC258" s="12"/>
      <c r="BD258" s="12"/>
      <c r="BE258" s="12"/>
      <c r="BF258" s="12"/>
      <c r="BG258" s="12"/>
      <c r="BH258" s="1">
        <f t="shared" si="4"/>
        <v>5343.6</v>
      </c>
    </row>
    <row r="259" spans="1:60" x14ac:dyDescent="0.25">
      <c r="A259" s="2" t="s">
        <v>757</v>
      </c>
      <c r="B259" s="2" t="s">
        <v>761</v>
      </c>
      <c r="C259" s="12"/>
      <c r="D259" s="12"/>
      <c r="E259" s="12"/>
      <c r="F259" s="12"/>
      <c r="G259" s="12"/>
      <c r="H259" s="12"/>
      <c r="I259" s="12"/>
      <c r="J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5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>
        <v>472.62</v>
      </c>
      <c r="BA259" s="12"/>
      <c r="BB259" s="12"/>
      <c r="BC259" s="12"/>
      <c r="BD259" s="12"/>
      <c r="BE259" s="12"/>
      <c r="BF259" s="12"/>
      <c r="BG259" s="12"/>
      <c r="BH259" s="1">
        <f t="shared" si="4"/>
        <v>472.62</v>
      </c>
    </row>
    <row r="260" spans="1:60" x14ac:dyDescent="0.25">
      <c r="A260" s="2" t="s">
        <v>757</v>
      </c>
      <c r="B260" s="237" t="s">
        <v>775</v>
      </c>
      <c r="C260" s="12"/>
      <c r="D260" s="12"/>
      <c r="E260" s="12"/>
      <c r="F260" s="12"/>
      <c r="G260" s="12"/>
      <c r="H260" s="12"/>
      <c r="I260" s="12"/>
      <c r="J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>
        <v>193.26</v>
      </c>
      <c r="AE260" s="12"/>
      <c r="AF260" s="12"/>
      <c r="AG260" s="15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">
        <f t="shared" si="4"/>
        <v>193.26</v>
      </c>
    </row>
    <row r="261" spans="1:60" ht="13.5" customHeight="1" x14ac:dyDescent="0.25">
      <c r="A261" s="2" t="s">
        <v>757</v>
      </c>
      <c r="B261" s="237" t="s">
        <v>778</v>
      </c>
      <c r="C261" s="12"/>
      <c r="D261" s="12"/>
      <c r="E261" s="12"/>
      <c r="F261" s="12"/>
      <c r="G261" s="12"/>
      <c r="H261" s="12"/>
      <c r="I261" s="12"/>
      <c r="J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>
        <v>63.43</v>
      </c>
      <c r="AE261" s="12"/>
      <c r="AF261" s="12"/>
      <c r="AG261" s="15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">
        <f t="shared" si="4"/>
        <v>63.43</v>
      </c>
    </row>
    <row r="262" spans="1:60" x14ac:dyDescent="0.25">
      <c r="A262" s="2" t="s">
        <v>757</v>
      </c>
      <c r="B262" s="236" t="s">
        <v>776</v>
      </c>
      <c r="C262" s="12"/>
      <c r="D262" s="12"/>
      <c r="E262" s="12"/>
      <c r="F262" s="12"/>
      <c r="G262" s="12"/>
      <c r="H262" s="12"/>
      <c r="I262" s="12"/>
      <c r="J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>
        <v>106.27</v>
      </c>
      <c r="AE262" s="12"/>
      <c r="AF262" s="12"/>
      <c r="AG262" s="15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">
        <f t="shared" si="4"/>
        <v>106.27</v>
      </c>
    </row>
    <row r="263" spans="1:60" x14ac:dyDescent="0.25">
      <c r="A263" s="2" t="s">
        <v>757</v>
      </c>
      <c r="B263" s="237" t="s">
        <v>777</v>
      </c>
      <c r="C263" s="12"/>
      <c r="D263" s="12"/>
      <c r="E263" s="12"/>
      <c r="F263" s="12"/>
      <c r="G263" s="12"/>
      <c r="H263" s="12"/>
      <c r="I263" s="12"/>
      <c r="J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>
        <v>29.99</v>
      </c>
      <c r="AE263" s="12"/>
      <c r="AF263" s="12"/>
      <c r="AG263" s="15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">
        <f t="shared" si="4"/>
        <v>29.99</v>
      </c>
    </row>
    <row r="264" spans="1:60" x14ac:dyDescent="0.25">
      <c r="A264" s="2" t="s">
        <v>757</v>
      </c>
      <c r="B264" s="236" t="s">
        <v>764</v>
      </c>
      <c r="C264" s="12"/>
      <c r="D264" s="12"/>
      <c r="E264" s="12"/>
      <c r="F264" s="12"/>
      <c r="G264" s="12"/>
      <c r="H264" s="12"/>
      <c r="I264" s="12"/>
      <c r="J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>
        <v>283.7</v>
      </c>
      <c r="AE264" s="12"/>
      <c r="AF264" s="12"/>
      <c r="AG264" s="15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">
        <f t="shared" si="4"/>
        <v>283.7</v>
      </c>
    </row>
    <row r="265" spans="1:60" x14ac:dyDescent="0.25">
      <c r="A265" s="2" t="s">
        <v>757</v>
      </c>
      <c r="B265" s="236" t="s">
        <v>765</v>
      </c>
      <c r="C265" s="12"/>
      <c r="D265" s="12"/>
      <c r="E265" s="12"/>
      <c r="F265" s="12"/>
      <c r="G265" s="12"/>
      <c r="H265" s="12"/>
      <c r="I265" s="12"/>
      <c r="J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>
        <v>89.61</v>
      </c>
      <c r="AE265" s="12"/>
      <c r="AF265" s="12"/>
      <c r="AG265" s="15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">
        <f t="shared" si="4"/>
        <v>89.61</v>
      </c>
    </row>
    <row r="266" spans="1:60" x14ac:dyDescent="0.25">
      <c r="A266" s="2" t="s">
        <v>757</v>
      </c>
      <c r="B266" s="236" t="s">
        <v>770</v>
      </c>
      <c r="C266" s="12"/>
      <c r="D266" s="12"/>
      <c r="E266" s="12"/>
      <c r="F266" s="12"/>
      <c r="G266" s="12"/>
      <c r="H266" s="12"/>
      <c r="I266" s="12"/>
      <c r="J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>
        <v>137.33000000000001</v>
      </c>
      <c r="AE266" s="12"/>
      <c r="AF266" s="12"/>
      <c r="AG266" s="15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">
        <f t="shared" si="4"/>
        <v>137.33000000000001</v>
      </c>
    </row>
    <row r="267" spans="1:60" x14ac:dyDescent="0.25">
      <c r="A267" s="2" t="s">
        <v>757</v>
      </c>
      <c r="B267" s="236" t="s">
        <v>771</v>
      </c>
      <c r="C267" s="12"/>
      <c r="D267" s="12"/>
      <c r="E267" s="12"/>
      <c r="F267" s="12"/>
      <c r="G267" s="12"/>
      <c r="H267" s="12"/>
      <c r="I267" s="12"/>
      <c r="J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>
        <v>180.17</v>
      </c>
      <c r="AE267" s="12"/>
      <c r="AF267" s="12"/>
      <c r="AG267" s="15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">
        <f t="shared" si="4"/>
        <v>180.17</v>
      </c>
    </row>
    <row r="268" spans="1:60" x14ac:dyDescent="0.25">
      <c r="A268" s="2" t="s">
        <v>757</v>
      </c>
      <c r="B268" s="236" t="s">
        <v>773</v>
      </c>
      <c r="C268" s="12"/>
      <c r="D268" s="12"/>
      <c r="E268" s="12"/>
      <c r="F268" s="12"/>
      <c r="G268" s="12"/>
      <c r="H268" s="12"/>
      <c r="I268" s="12"/>
      <c r="J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>
        <v>346.29</v>
      </c>
      <c r="AE268" s="12"/>
      <c r="AF268" s="12"/>
      <c r="AG268" s="15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">
        <f t="shared" si="4"/>
        <v>346.29</v>
      </c>
    </row>
    <row r="269" spans="1:60" x14ac:dyDescent="0.25">
      <c r="A269" s="2" t="s">
        <v>757</v>
      </c>
      <c r="B269" s="164" t="s">
        <v>774</v>
      </c>
      <c r="C269" s="12"/>
      <c r="D269" s="12"/>
      <c r="E269" s="12"/>
      <c r="F269" s="12"/>
      <c r="G269" s="12"/>
      <c r="H269" s="12"/>
      <c r="I269" s="12"/>
      <c r="J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>
        <v>7.14</v>
      </c>
      <c r="AE269" s="12"/>
      <c r="AF269" s="12"/>
      <c r="AG269" s="15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">
        <f t="shared" si="4"/>
        <v>7.14</v>
      </c>
    </row>
    <row r="270" spans="1:60" x14ac:dyDescent="0.25">
      <c r="A270" s="2" t="s">
        <v>757</v>
      </c>
      <c r="B270" s="236" t="s">
        <v>763</v>
      </c>
      <c r="C270" s="12"/>
      <c r="D270" s="12"/>
      <c r="E270" s="12"/>
      <c r="F270" s="12"/>
      <c r="G270" s="12"/>
      <c r="H270" s="12"/>
      <c r="I270" s="12"/>
      <c r="J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>
        <v>46.77</v>
      </c>
      <c r="AE270" s="12"/>
      <c r="AF270" s="12"/>
      <c r="AG270" s="15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">
        <f t="shared" ref="BH270:BH301" si="5">SUM(C270:BG270)</f>
        <v>46.77</v>
      </c>
    </row>
    <row r="271" spans="1:60" x14ac:dyDescent="0.25">
      <c r="A271" s="2" t="s">
        <v>757</v>
      </c>
      <c r="B271" s="236" t="s">
        <v>767</v>
      </c>
      <c r="C271" s="12"/>
      <c r="D271" s="12"/>
      <c r="E271" s="12"/>
      <c r="F271" s="12"/>
      <c r="G271" s="12"/>
      <c r="H271" s="12"/>
      <c r="I271" s="12"/>
      <c r="J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>
        <v>162.32</v>
      </c>
      <c r="AE271" s="12"/>
      <c r="AF271" s="12"/>
      <c r="AG271" s="15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">
        <f t="shared" si="5"/>
        <v>162.32</v>
      </c>
    </row>
    <row r="272" spans="1:60" x14ac:dyDescent="0.25">
      <c r="A272" s="2" t="s">
        <v>757</v>
      </c>
      <c r="B272" s="164" t="s">
        <v>768</v>
      </c>
      <c r="C272" s="12"/>
      <c r="D272" s="12"/>
      <c r="E272" s="12"/>
      <c r="F272" s="12"/>
      <c r="G272" s="12"/>
      <c r="H272" s="12"/>
      <c r="I272" s="12"/>
      <c r="J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>
        <v>32.369999999999997</v>
      </c>
      <c r="AE272" s="12"/>
      <c r="AF272" s="12"/>
      <c r="AG272" s="15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">
        <f t="shared" si="5"/>
        <v>32.369999999999997</v>
      </c>
    </row>
    <row r="273" spans="1:60" x14ac:dyDescent="0.25">
      <c r="A273" s="2" t="s">
        <v>757</v>
      </c>
      <c r="B273" s="164" t="s">
        <v>769</v>
      </c>
      <c r="C273" s="12"/>
      <c r="D273" s="12"/>
      <c r="E273" s="12"/>
      <c r="F273" s="12"/>
      <c r="G273" s="12"/>
      <c r="H273" s="12"/>
      <c r="I273" s="12"/>
      <c r="J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>
        <v>35.94</v>
      </c>
      <c r="AE273" s="12"/>
      <c r="AF273" s="12"/>
      <c r="AG273" s="15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">
        <f t="shared" si="5"/>
        <v>35.94</v>
      </c>
    </row>
    <row r="274" spans="1:60" x14ac:dyDescent="0.25">
      <c r="A274" s="2" t="s">
        <v>757</v>
      </c>
      <c r="B274" s="236" t="s">
        <v>766</v>
      </c>
      <c r="C274" s="12"/>
      <c r="D274" s="12"/>
      <c r="E274" s="12"/>
      <c r="F274" s="12"/>
      <c r="G274" s="12"/>
      <c r="H274" s="12"/>
      <c r="I274" s="12"/>
      <c r="J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>
        <v>88.42</v>
      </c>
      <c r="AE274" s="12"/>
      <c r="AF274" s="12"/>
      <c r="AG274" s="15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">
        <f t="shared" si="5"/>
        <v>88.42</v>
      </c>
    </row>
    <row r="275" spans="1:60" x14ac:dyDescent="0.25">
      <c r="A275" s="2" t="s">
        <v>757</v>
      </c>
      <c r="B275" s="236" t="s">
        <v>772</v>
      </c>
      <c r="C275" s="12"/>
      <c r="D275" s="12"/>
      <c r="E275" s="12"/>
      <c r="F275" s="12"/>
      <c r="G275" s="12"/>
      <c r="H275" s="12"/>
      <c r="I275" s="12"/>
      <c r="J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>
        <v>72.95</v>
      </c>
      <c r="AE275" s="12"/>
      <c r="AF275" s="12"/>
      <c r="AG275" s="15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">
        <f t="shared" si="5"/>
        <v>72.95</v>
      </c>
    </row>
    <row r="276" spans="1:60" x14ac:dyDescent="0.25">
      <c r="A276" s="2" t="s">
        <v>779</v>
      </c>
      <c r="B276" s="2" t="s">
        <v>780</v>
      </c>
      <c r="C276" s="12"/>
      <c r="D276" s="12"/>
      <c r="E276" s="12"/>
      <c r="F276" s="12"/>
      <c r="G276" s="12"/>
      <c r="H276" s="12"/>
      <c r="I276" s="12"/>
      <c r="J276" s="12">
        <v>600</v>
      </c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5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">
        <f t="shared" si="5"/>
        <v>600</v>
      </c>
    </row>
    <row r="277" spans="1:60" x14ac:dyDescent="0.25">
      <c r="A277" s="2" t="s">
        <v>779</v>
      </c>
      <c r="B277" s="2" t="s">
        <v>782</v>
      </c>
      <c r="C277" s="12"/>
      <c r="D277" s="12"/>
      <c r="E277" s="12"/>
      <c r="F277" s="12"/>
      <c r="G277" s="12"/>
      <c r="H277" s="12"/>
      <c r="I277" s="12"/>
      <c r="J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5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>
        <v>10615.5</v>
      </c>
      <c r="BC277" s="12"/>
      <c r="BD277" s="12"/>
      <c r="BE277" s="12"/>
      <c r="BF277" s="12"/>
      <c r="BG277" s="12"/>
      <c r="BH277" s="1">
        <f t="shared" si="5"/>
        <v>10615.5</v>
      </c>
    </row>
    <row r="278" spans="1:60" x14ac:dyDescent="0.25">
      <c r="A278" s="2" t="s">
        <v>783</v>
      </c>
      <c r="B278" s="2" t="s">
        <v>787</v>
      </c>
      <c r="C278" s="12"/>
      <c r="D278" s="12"/>
      <c r="E278" s="12"/>
      <c r="F278" s="12"/>
      <c r="G278" s="12"/>
      <c r="H278" s="12"/>
      <c r="I278" s="12"/>
      <c r="J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5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>
        <v>250</v>
      </c>
      <c r="BC278" s="12"/>
      <c r="BD278" s="12"/>
      <c r="BE278" s="12"/>
      <c r="BF278" s="12"/>
      <c r="BG278" s="12"/>
      <c r="BH278" s="1">
        <f t="shared" si="5"/>
        <v>250</v>
      </c>
    </row>
    <row r="279" spans="1:60" x14ac:dyDescent="0.25">
      <c r="A279" s="2" t="s">
        <v>788</v>
      </c>
      <c r="B279" s="2" t="s">
        <v>792</v>
      </c>
      <c r="C279" s="12"/>
      <c r="D279" s="12"/>
      <c r="E279" s="12"/>
      <c r="F279" s="12"/>
      <c r="G279" s="12"/>
      <c r="H279" s="12"/>
      <c r="I279" s="12"/>
      <c r="J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5"/>
      <c r="AH279" s="12"/>
      <c r="AI279" s="12"/>
      <c r="AJ279" s="12">
        <v>157.5</v>
      </c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">
        <f t="shared" si="5"/>
        <v>157.5</v>
      </c>
    </row>
    <row r="280" spans="1:60" x14ac:dyDescent="0.25">
      <c r="A280" s="2" t="s">
        <v>788</v>
      </c>
      <c r="B280" s="2" t="s">
        <v>797</v>
      </c>
      <c r="C280" s="12"/>
      <c r="D280" s="12"/>
      <c r="E280" s="12"/>
      <c r="F280" s="12"/>
      <c r="G280" s="12"/>
      <c r="H280" s="12"/>
      <c r="I280" s="12"/>
      <c r="J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>
        <v>948.82</v>
      </c>
      <c r="AD280" s="12"/>
      <c r="AE280" s="12"/>
      <c r="AF280" s="12"/>
      <c r="AG280" s="15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">
        <f t="shared" si="5"/>
        <v>948.82</v>
      </c>
    </row>
    <row r="281" spans="1:60" x14ac:dyDescent="0.25">
      <c r="A281" s="2" t="s">
        <v>788</v>
      </c>
      <c r="B281" s="2" t="s">
        <v>798</v>
      </c>
      <c r="C281" s="12"/>
      <c r="D281" s="12"/>
      <c r="E281" s="12"/>
      <c r="F281" s="12"/>
      <c r="G281" s="12"/>
      <c r="H281" s="12"/>
      <c r="I281" s="12"/>
      <c r="J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>
        <v>14.49</v>
      </c>
      <c r="AE281" s="12"/>
      <c r="AF281" s="12"/>
      <c r="AG281" s="15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">
        <f t="shared" si="5"/>
        <v>14.49</v>
      </c>
    </row>
    <row r="282" spans="1:60" x14ac:dyDescent="0.25">
      <c r="A282" s="2" t="s">
        <v>788</v>
      </c>
      <c r="B282" s="2" t="s">
        <v>799</v>
      </c>
      <c r="C282" s="12"/>
      <c r="D282" s="12"/>
      <c r="E282" s="12"/>
      <c r="F282" s="12"/>
      <c r="G282" s="12"/>
      <c r="H282" s="12"/>
      <c r="I282" s="12"/>
      <c r="J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>
        <v>3.86</v>
      </c>
      <c r="AE282" s="12"/>
      <c r="AF282" s="12"/>
      <c r="AG282" s="15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">
        <f t="shared" si="5"/>
        <v>3.86</v>
      </c>
    </row>
    <row r="283" spans="1:60" x14ac:dyDescent="0.25">
      <c r="A283" s="2" t="s">
        <v>788</v>
      </c>
      <c r="B283" s="2" t="s">
        <v>800</v>
      </c>
      <c r="C283" s="12"/>
      <c r="D283" s="12"/>
      <c r="E283" s="12"/>
      <c r="F283" s="12"/>
      <c r="G283" s="12"/>
      <c r="H283" s="12"/>
      <c r="I283" s="12"/>
      <c r="J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>
        <v>14.52</v>
      </c>
      <c r="AE283" s="12"/>
      <c r="AF283" s="12"/>
      <c r="AG283" s="15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">
        <f t="shared" si="5"/>
        <v>14.52</v>
      </c>
    </row>
    <row r="284" spans="1:60" x14ac:dyDescent="0.25">
      <c r="A284" s="2" t="s">
        <v>801</v>
      </c>
      <c r="B284" s="2" t="s">
        <v>802</v>
      </c>
      <c r="C284" s="12"/>
      <c r="D284" s="12"/>
      <c r="E284" s="12"/>
      <c r="F284" s="12"/>
      <c r="G284" s="12"/>
      <c r="H284" s="12"/>
      <c r="I284" s="12"/>
      <c r="J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5"/>
      <c r="AH284" s="12"/>
      <c r="AI284" s="12"/>
      <c r="AJ284" s="12"/>
      <c r="AK284" s="12"/>
      <c r="AL284" s="12">
        <v>222.22</v>
      </c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">
        <f t="shared" si="5"/>
        <v>222.22</v>
      </c>
    </row>
    <row r="285" spans="1:60" x14ac:dyDescent="0.25">
      <c r="A285" s="2" t="s">
        <v>801</v>
      </c>
      <c r="B285" s="2" t="s">
        <v>803</v>
      </c>
      <c r="C285" s="12"/>
      <c r="D285" s="12"/>
      <c r="E285" s="12"/>
      <c r="F285" s="12"/>
      <c r="G285" s="12"/>
      <c r="H285" s="12"/>
      <c r="I285" s="12"/>
      <c r="J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5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>
        <v>162.35</v>
      </c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">
        <f t="shared" si="5"/>
        <v>162.35</v>
      </c>
    </row>
    <row r="286" spans="1:60" x14ac:dyDescent="0.25">
      <c r="A286" s="2" t="s">
        <v>801</v>
      </c>
      <c r="B286" s="131" t="s">
        <v>804</v>
      </c>
      <c r="C286" s="12"/>
      <c r="D286" s="12"/>
      <c r="E286" s="12"/>
      <c r="F286" s="12"/>
      <c r="G286" s="12"/>
      <c r="H286" s="12"/>
      <c r="I286" s="12"/>
      <c r="J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>
        <v>915.3</v>
      </c>
      <c r="AF286" s="12"/>
      <c r="AG286" s="15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">
        <f t="shared" si="5"/>
        <v>915.3</v>
      </c>
    </row>
    <row r="287" spans="1:60" x14ac:dyDescent="0.25">
      <c r="A287" s="2" t="s">
        <v>801</v>
      </c>
      <c r="B287" s="2" t="s">
        <v>805</v>
      </c>
      <c r="C287" s="12"/>
      <c r="D287" s="12"/>
      <c r="E287" s="12"/>
      <c r="F287" s="12"/>
      <c r="G287" s="12"/>
      <c r="H287" s="12"/>
      <c r="I287" s="12"/>
      <c r="J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5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>
        <v>34.57</v>
      </c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">
        <f t="shared" si="5"/>
        <v>34.57</v>
      </c>
    </row>
    <row r="288" spans="1:60" x14ac:dyDescent="0.25">
      <c r="A288" s="2" t="s">
        <v>801</v>
      </c>
      <c r="B288" s="2" t="s">
        <v>806</v>
      </c>
      <c r="C288" s="2"/>
      <c r="D288" s="12"/>
      <c r="E288" s="12"/>
      <c r="F288" s="12"/>
      <c r="G288" s="12"/>
      <c r="H288" s="12"/>
      <c r="I288" s="12"/>
      <c r="J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5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>
        <v>66.599999999999994</v>
      </c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">
        <f t="shared" si="5"/>
        <v>66.599999999999994</v>
      </c>
    </row>
    <row r="289" spans="1:60" x14ac:dyDescent="0.25">
      <c r="A289" s="2" t="s">
        <v>812</v>
      </c>
      <c r="B289" s="2" t="s">
        <v>813</v>
      </c>
      <c r="C289" s="2"/>
      <c r="D289" s="12"/>
      <c r="E289" s="12">
        <v>86.1</v>
      </c>
      <c r="F289" s="12"/>
      <c r="G289" s="12"/>
      <c r="H289" s="12"/>
      <c r="I289" s="12"/>
      <c r="J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5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">
        <f t="shared" si="5"/>
        <v>86.1</v>
      </c>
    </row>
    <row r="290" spans="1:60" x14ac:dyDescent="0.25">
      <c r="A290" s="2" t="s">
        <v>814</v>
      </c>
      <c r="B290" s="2" t="s">
        <v>815</v>
      </c>
      <c r="C290" s="12"/>
      <c r="D290" s="12"/>
      <c r="E290" s="12"/>
      <c r="F290" s="12"/>
      <c r="G290" s="12"/>
      <c r="H290" s="12"/>
      <c r="I290" s="12"/>
      <c r="J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5"/>
      <c r="AH290" s="12"/>
      <c r="AI290" s="12"/>
      <c r="AJ290" s="12">
        <v>72</v>
      </c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">
        <f t="shared" si="5"/>
        <v>72</v>
      </c>
    </row>
    <row r="291" spans="1:60" x14ac:dyDescent="0.25">
      <c r="A291" s="2" t="s">
        <v>817</v>
      </c>
      <c r="B291" s="2" t="s">
        <v>821</v>
      </c>
      <c r="C291" s="12"/>
      <c r="D291" s="12"/>
      <c r="E291" s="12"/>
      <c r="F291" s="12"/>
      <c r="G291" s="12"/>
      <c r="H291" s="12"/>
      <c r="I291" s="12"/>
      <c r="J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>
        <v>4471.8900000000003</v>
      </c>
      <c r="AD291" s="12"/>
      <c r="AE291" s="12"/>
      <c r="AF291" s="12"/>
      <c r="AG291" s="15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">
        <f t="shared" si="5"/>
        <v>4471.8900000000003</v>
      </c>
    </row>
    <row r="292" spans="1:60" x14ac:dyDescent="0.25">
      <c r="A292" s="2" t="s">
        <v>817</v>
      </c>
      <c r="B292" s="2" t="s">
        <v>823</v>
      </c>
      <c r="C292" s="12"/>
      <c r="D292" s="12"/>
      <c r="E292" s="12"/>
      <c r="F292" s="12"/>
      <c r="G292" s="12"/>
      <c r="H292" s="12"/>
      <c r="I292" s="12"/>
      <c r="J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>
        <v>35.409999999999997</v>
      </c>
      <c r="AE292" s="12"/>
      <c r="AF292" s="12"/>
      <c r="AG292" s="15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">
        <f t="shared" si="5"/>
        <v>35.409999999999997</v>
      </c>
    </row>
    <row r="293" spans="1:60" x14ac:dyDescent="0.25">
      <c r="A293" s="2" t="s">
        <v>817</v>
      </c>
      <c r="B293" s="2" t="s">
        <v>824</v>
      </c>
      <c r="C293" s="12"/>
      <c r="D293" s="12"/>
      <c r="E293" s="12"/>
      <c r="F293" s="12"/>
      <c r="G293" s="12"/>
      <c r="H293" s="12"/>
      <c r="I293" s="12"/>
      <c r="J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>
        <v>3.83</v>
      </c>
      <c r="AE293" s="12"/>
      <c r="AF293" s="12"/>
      <c r="AG293" s="15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">
        <f t="shared" si="5"/>
        <v>3.83</v>
      </c>
    </row>
    <row r="294" spans="1:60" x14ac:dyDescent="0.25">
      <c r="A294" s="2" t="s">
        <v>817</v>
      </c>
      <c r="B294" s="2" t="s">
        <v>825</v>
      </c>
      <c r="C294" s="12"/>
      <c r="D294" s="12"/>
      <c r="E294" s="12"/>
      <c r="F294" s="12"/>
      <c r="G294" s="12"/>
      <c r="H294" s="12"/>
      <c r="I294" s="12"/>
      <c r="J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5"/>
      <c r="AH294" s="12"/>
      <c r="AI294" s="12"/>
      <c r="AJ294" s="12"/>
      <c r="AK294" s="12">
        <v>359</v>
      </c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">
        <f t="shared" si="5"/>
        <v>359</v>
      </c>
    </row>
    <row r="295" spans="1:60" x14ac:dyDescent="0.25">
      <c r="A295" s="2" t="s">
        <v>817</v>
      </c>
      <c r="B295" s="2" t="s">
        <v>792</v>
      </c>
      <c r="C295" s="12"/>
      <c r="D295" s="12"/>
      <c r="E295" s="12"/>
      <c r="F295" s="12"/>
      <c r="G295" s="12"/>
      <c r="H295" s="12"/>
      <c r="I295" s="12"/>
      <c r="J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5"/>
      <c r="AH295" s="12"/>
      <c r="AI295" s="12"/>
      <c r="AJ295" s="12">
        <v>112.5</v>
      </c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">
        <f t="shared" si="5"/>
        <v>112.5</v>
      </c>
    </row>
    <row r="296" spans="1:60" x14ac:dyDescent="0.25">
      <c r="A296" s="2" t="s">
        <v>817</v>
      </c>
      <c r="B296" s="2" t="s">
        <v>827</v>
      </c>
      <c r="C296" s="12"/>
      <c r="D296" s="12"/>
      <c r="E296" s="12"/>
      <c r="F296" s="12"/>
      <c r="G296" s="12"/>
      <c r="H296" s="12"/>
      <c r="I296" s="12"/>
      <c r="J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5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>
        <v>20.37</v>
      </c>
      <c r="AY296" s="12"/>
      <c r="AZ296" s="12"/>
      <c r="BA296" s="12"/>
      <c r="BB296" s="12"/>
      <c r="BC296" s="12"/>
      <c r="BD296" s="12"/>
      <c r="BE296" s="12"/>
      <c r="BF296" s="12"/>
      <c r="BG296" s="12"/>
      <c r="BH296" s="1">
        <f t="shared" si="5"/>
        <v>20.37</v>
      </c>
    </row>
    <row r="297" spans="1:60" x14ac:dyDescent="0.25">
      <c r="A297" s="2" t="s">
        <v>817</v>
      </c>
      <c r="B297" s="2" t="s">
        <v>828</v>
      </c>
      <c r="C297" s="12"/>
      <c r="D297" s="12"/>
      <c r="E297" s="12"/>
      <c r="F297" s="12"/>
      <c r="G297" s="12"/>
      <c r="H297" s="12"/>
      <c r="I297" s="12"/>
      <c r="J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>
        <v>32.9</v>
      </c>
      <c r="AD297" s="12"/>
      <c r="AE297" s="12"/>
      <c r="AF297" s="12"/>
      <c r="AG297" s="15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">
        <f t="shared" si="5"/>
        <v>32.9</v>
      </c>
    </row>
    <row r="298" spans="1:60" x14ac:dyDescent="0.25">
      <c r="A298" s="2" t="s">
        <v>817</v>
      </c>
      <c r="B298" s="2" t="s">
        <v>833</v>
      </c>
      <c r="C298" s="12"/>
      <c r="D298" s="12"/>
      <c r="E298" s="12"/>
      <c r="F298" s="12"/>
      <c r="G298" s="12"/>
      <c r="H298" s="12"/>
      <c r="I298" s="12"/>
      <c r="J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5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>
        <v>472.91</v>
      </c>
      <c r="BA298" s="12"/>
      <c r="BB298" s="12"/>
      <c r="BC298" s="12"/>
      <c r="BD298" s="12"/>
      <c r="BE298" s="12"/>
      <c r="BF298" s="12"/>
      <c r="BG298" s="12"/>
      <c r="BH298" s="1">
        <f t="shared" si="5"/>
        <v>472.91</v>
      </c>
    </row>
    <row r="299" spans="1:60" x14ac:dyDescent="0.25">
      <c r="A299" s="2" t="s">
        <v>817</v>
      </c>
      <c r="B299" s="2" t="s">
        <v>834</v>
      </c>
      <c r="C299" s="12"/>
      <c r="D299" s="12"/>
      <c r="E299" s="12"/>
      <c r="F299" s="12"/>
      <c r="G299" s="12"/>
      <c r="H299" s="12"/>
      <c r="I299" s="12"/>
      <c r="J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5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>
        <v>5407.67</v>
      </c>
      <c r="BA299" s="12"/>
      <c r="BB299" s="12"/>
      <c r="BC299" s="12"/>
      <c r="BD299" s="12"/>
      <c r="BE299" s="12"/>
      <c r="BF299" s="12"/>
      <c r="BG299" s="12"/>
      <c r="BH299" s="1">
        <f t="shared" si="5"/>
        <v>5407.67</v>
      </c>
    </row>
    <row r="300" spans="1:60" x14ac:dyDescent="0.25">
      <c r="A300" s="2" t="s">
        <v>836</v>
      </c>
      <c r="B300" s="2" t="s">
        <v>837</v>
      </c>
      <c r="C300" s="12"/>
      <c r="D300" s="12"/>
      <c r="E300" s="12"/>
      <c r="F300" s="12"/>
      <c r="G300" s="12"/>
      <c r="H300" s="12"/>
      <c r="I300" s="12"/>
      <c r="J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>
        <v>5.68</v>
      </c>
      <c r="AE300" s="12"/>
      <c r="AF300" s="12"/>
      <c r="AG300" s="15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">
        <f t="shared" si="5"/>
        <v>5.68</v>
      </c>
    </row>
    <row r="301" spans="1:60" x14ac:dyDescent="0.25">
      <c r="A301" s="2" t="s">
        <v>836</v>
      </c>
      <c r="B301" s="2" t="s">
        <v>838</v>
      </c>
      <c r="C301" s="12"/>
      <c r="D301" s="12"/>
      <c r="E301" s="12"/>
      <c r="F301" s="12"/>
      <c r="G301" s="12"/>
      <c r="H301" s="12"/>
      <c r="I301" s="12"/>
      <c r="J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>
        <v>21.35</v>
      </c>
      <c r="AE301" s="12"/>
      <c r="AF301" s="12"/>
      <c r="AG301" s="15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">
        <f t="shared" si="5"/>
        <v>21.35</v>
      </c>
    </row>
    <row r="302" spans="1:60" x14ac:dyDescent="0.25">
      <c r="A302" s="2" t="s">
        <v>836</v>
      </c>
      <c r="B302" s="2" t="s">
        <v>839</v>
      </c>
      <c r="C302" s="12"/>
      <c r="D302" s="12"/>
      <c r="E302" s="12"/>
      <c r="F302" s="12"/>
      <c r="G302" s="12"/>
      <c r="H302" s="12"/>
      <c r="I302" s="12"/>
      <c r="J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5"/>
      <c r="AH302" s="12"/>
      <c r="AI302" s="12"/>
      <c r="AJ302" s="12">
        <v>50</v>
      </c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">
        <f t="shared" ref="BH302:BH333" si="6">SUM(C302:BG302)</f>
        <v>50</v>
      </c>
    </row>
    <row r="303" spans="1:60" x14ac:dyDescent="0.25">
      <c r="A303" s="2" t="s">
        <v>836</v>
      </c>
      <c r="B303" s="2" t="s">
        <v>840</v>
      </c>
      <c r="C303" s="12"/>
      <c r="D303" s="12"/>
      <c r="E303" s="12"/>
      <c r="F303" s="12"/>
      <c r="G303" s="12"/>
      <c r="H303" s="12"/>
      <c r="I303" s="12"/>
      <c r="J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5"/>
      <c r="AH303" s="12"/>
      <c r="AI303" s="12"/>
      <c r="AJ303" s="12">
        <v>12</v>
      </c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">
        <f t="shared" si="6"/>
        <v>12</v>
      </c>
    </row>
    <row r="304" spans="1:60" x14ac:dyDescent="0.25">
      <c r="A304" s="2" t="s">
        <v>836</v>
      </c>
      <c r="B304" s="2" t="s">
        <v>842</v>
      </c>
      <c r="C304" s="12"/>
      <c r="D304" s="12"/>
      <c r="E304" s="12"/>
      <c r="F304" s="12"/>
      <c r="G304" s="12"/>
      <c r="H304" s="12"/>
      <c r="I304" s="12"/>
      <c r="J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>
        <v>445.77</v>
      </c>
      <c r="AD304" s="12"/>
      <c r="AE304" s="12"/>
      <c r="AF304" s="12"/>
      <c r="AG304" s="15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">
        <f t="shared" si="6"/>
        <v>445.77</v>
      </c>
    </row>
    <row r="305" spans="1:60" x14ac:dyDescent="0.25">
      <c r="A305" s="2" t="s">
        <v>836</v>
      </c>
      <c r="B305" s="2" t="s">
        <v>844</v>
      </c>
      <c r="C305" s="12"/>
      <c r="D305" s="12"/>
      <c r="E305" s="12"/>
      <c r="F305" s="12"/>
      <c r="G305" s="12"/>
      <c r="H305" s="12"/>
      <c r="I305" s="12"/>
      <c r="J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>
        <v>1.54</v>
      </c>
      <c r="AD305" s="12"/>
      <c r="AE305" s="12"/>
      <c r="AF305" s="12"/>
      <c r="AG305" s="15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">
        <f t="shared" si="6"/>
        <v>1.54</v>
      </c>
    </row>
    <row r="306" spans="1:60" x14ac:dyDescent="0.25">
      <c r="A306" s="2" t="s">
        <v>845</v>
      </c>
      <c r="B306" s="2" t="s">
        <v>846</v>
      </c>
      <c r="C306" s="12">
        <v>1980</v>
      </c>
      <c r="D306" s="12"/>
      <c r="E306" s="12"/>
      <c r="F306" s="12"/>
      <c r="G306" s="12"/>
      <c r="H306" s="12"/>
      <c r="I306" s="12"/>
      <c r="J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5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">
        <f t="shared" si="6"/>
        <v>1980</v>
      </c>
    </row>
    <row r="307" spans="1:60" x14ac:dyDescent="0.25">
      <c r="A307" s="2" t="s">
        <v>845</v>
      </c>
      <c r="B307" s="2" t="s">
        <v>848</v>
      </c>
      <c r="C307" s="12"/>
      <c r="D307" s="12">
        <v>10135</v>
      </c>
      <c r="E307" s="12"/>
      <c r="F307" s="12"/>
      <c r="G307" s="12"/>
      <c r="H307" s="12"/>
      <c r="I307" s="12"/>
      <c r="J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5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">
        <f t="shared" si="6"/>
        <v>10135</v>
      </c>
    </row>
    <row r="308" spans="1:60" x14ac:dyDescent="0.25">
      <c r="A308" s="2" t="s">
        <v>849</v>
      </c>
      <c r="B308" s="2" t="s">
        <v>855</v>
      </c>
      <c r="C308" s="12"/>
      <c r="D308" s="12"/>
      <c r="E308" s="12"/>
      <c r="F308" s="12"/>
      <c r="G308" s="12"/>
      <c r="H308" s="12"/>
      <c r="I308" s="12"/>
      <c r="J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5"/>
      <c r="AH308" s="12"/>
      <c r="AI308" s="12">
        <v>79.8</v>
      </c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">
        <f t="shared" si="6"/>
        <v>79.8</v>
      </c>
    </row>
    <row r="309" spans="1:60" x14ac:dyDescent="0.25">
      <c r="A309" s="2" t="s">
        <v>849</v>
      </c>
      <c r="B309" s="2" t="s">
        <v>856</v>
      </c>
      <c r="C309" s="12"/>
      <c r="D309" s="12"/>
      <c r="E309" s="12"/>
      <c r="F309" s="12"/>
      <c r="G309" s="12"/>
      <c r="H309" s="12"/>
      <c r="I309" s="12"/>
      <c r="J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5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>
        <v>162.35</v>
      </c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">
        <f t="shared" si="6"/>
        <v>162.35</v>
      </c>
    </row>
    <row r="310" spans="1:60" x14ac:dyDescent="0.25">
      <c r="A310" s="2" t="s">
        <v>857</v>
      </c>
      <c r="B310" s="2" t="s">
        <v>864</v>
      </c>
      <c r="C310" s="12"/>
      <c r="D310" s="12"/>
      <c r="E310" s="12"/>
      <c r="F310" s="12"/>
      <c r="G310" s="12"/>
      <c r="H310" s="12"/>
      <c r="I310" s="12"/>
      <c r="J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>
        <v>32.58</v>
      </c>
      <c r="AD310" s="12"/>
      <c r="AE310" s="12"/>
      <c r="AF310" s="12"/>
      <c r="AG310" s="15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">
        <f t="shared" si="6"/>
        <v>32.58</v>
      </c>
    </row>
    <row r="311" spans="1:60" x14ac:dyDescent="0.25">
      <c r="A311" s="2" t="s">
        <v>857</v>
      </c>
      <c r="B311" s="2" t="s">
        <v>865</v>
      </c>
      <c r="C311" s="12"/>
      <c r="D311" s="12"/>
      <c r="E311" s="12"/>
      <c r="F311" s="12"/>
      <c r="G311" s="12"/>
      <c r="H311" s="12"/>
      <c r="I311" s="12"/>
      <c r="J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5"/>
      <c r="AH311" s="12"/>
      <c r="AI311" s="12"/>
      <c r="AJ311" s="12"/>
      <c r="AK311" s="12"/>
      <c r="AL311" s="12">
        <v>222.22</v>
      </c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">
        <f t="shared" si="6"/>
        <v>222.22</v>
      </c>
    </row>
    <row r="312" spans="1:60" x14ac:dyDescent="0.25">
      <c r="A312" s="2" t="s">
        <v>857</v>
      </c>
      <c r="B312" s="2" t="s">
        <v>866</v>
      </c>
      <c r="C312" s="12"/>
      <c r="D312" s="12"/>
      <c r="E312" s="12"/>
      <c r="F312" s="12"/>
      <c r="G312" s="12"/>
      <c r="H312" s="12"/>
      <c r="I312" s="12"/>
      <c r="J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5"/>
      <c r="AH312" s="12"/>
      <c r="AI312" s="12">
        <v>90</v>
      </c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">
        <f t="shared" si="6"/>
        <v>90</v>
      </c>
    </row>
    <row r="313" spans="1:60" x14ac:dyDescent="0.25">
      <c r="A313" s="2" t="s">
        <v>867</v>
      </c>
      <c r="B313" s="2" t="s">
        <v>868</v>
      </c>
      <c r="C313" s="12"/>
      <c r="D313" s="12"/>
      <c r="E313" s="12"/>
      <c r="F313" s="12"/>
      <c r="G313" s="12"/>
      <c r="H313" s="12"/>
      <c r="I313" s="12"/>
      <c r="J313" s="12"/>
      <c r="N313" s="12">
        <v>365</v>
      </c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5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">
        <f t="shared" si="6"/>
        <v>365</v>
      </c>
    </row>
    <row r="314" spans="1:60" x14ac:dyDescent="0.25">
      <c r="A314" s="2" t="s">
        <v>867</v>
      </c>
      <c r="B314" s="237" t="s">
        <v>870</v>
      </c>
      <c r="C314" s="12"/>
      <c r="D314" s="12"/>
      <c r="E314" s="12"/>
      <c r="F314" s="12"/>
      <c r="G314" s="12"/>
      <c r="H314" s="12"/>
      <c r="I314" s="12"/>
      <c r="J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>
        <v>193.26</v>
      </c>
      <c r="AE314" s="12"/>
      <c r="AF314" s="12"/>
      <c r="AG314" s="15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">
        <f t="shared" si="6"/>
        <v>193.26</v>
      </c>
    </row>
    <row r="315" spans="1:60" x14ac:dyDescent="0.25">
      <c r="A315" s="2" t="s">
        <v>867</v>
      </c>
      <c r="B315" s="237" t="s">
        <v>873</v>
      </c>
      <c r="C315" s="12"/>
      <c r="D315" s="12"/>
      <c r="E315" s="12"/>
      <c r="F315" s="12"/>
      <c r="G315" s="12"/>
      <c r="H315" s="12"/>
      <c r="I315" s="12"/>
      <c r="J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>
        <v>63.43</v>
      </c>
      <c r="AE315" s="12"/>
      <c r="AF315" s="12"/>
      <c r="AG315" s="15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">
        <f t="shared" si="6"/>
        <v>63.43</v>
      </c>
    </row>
    <row r="316" spans="1:60" x14ac:dyDescent="0.25">
      <c r="A316" s="2" t="s">
        <v>867</v>
      </c>
      <c r="B316" s="236" t="s">
        <v>871</v>
      </c>
      <c r="C316" s="12"/>
      <c r="D316" s="12"/>
      <c r="E316" s="12"/>
      <c r="F316" s="12"/>
      <c r="G316" s="12"/>
      <c r="H316" s="12"/>
      <c r="I316" s="12"/>
      <c r="J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>
        <v>106.27</v>
      </c>
      <c r="AE316" s="12"/>
      <c r="AF316" s="12"/>
      <c r="AG316" s="15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">
        <f t="shared" si="6"/>
        <v>106.27</v>
      </c>
    </row>
    <row r="317" spans="1:60" x14ac:dyDescent="0.25">
      <c r="A317" s="2" t="s">
        <v>867</v>
      </c>
      <c r="B317" s="237" t="s">
        <v>872</v>
      </c>
      <c r="C317" s="12"/>
      <c r="D317" s="12"/>
      <c r="E317" s="12"/>
      <c r="F317" s="12"/>
      <c r="G317" s="12"/>
      <c r="H317" s="12"/>
      <c r="I317" s="12"/>
      <c r="J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>
        <v>29.99</v>
      </c>
      <c r="AE317" s="12"/>
      <c r="AF317" s="12"/>
      <c r="AG317" s="15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">
        <f t="shared" si="6"/>
        <v>29.99</v>
      </c>
    </row>
    <row r="318" spans="1:60" x14ac:dyDescent="0.25">
      <c r="A318" s="2" t="s">
        <v>867</v>
      </c>
      <c r="B318" s="236" t="s">
        <v>875</v>
      </c>
      <c r="C318" s="12"/>
      <c r="D318" s="12"/>
      <c r="E318" s="12"/>
      <c r="F318" s="12"/>
      <c r="G318" s="12"/>
      <c r="H318" s="12"/>
      <c r="I318" s="12"/>
      <c r="J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>
        <v>283.7</v>
      </c>
      <c r="AE318" s="12"/>
      <c r="AF318" s="12"/>
      <c r="AG318" s="15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">
        <f t="shared" si="6"/>
        <v>283.7</v>
      </c>
    </row>
    <row r="319" spans="1:60" x14ac:dyDescent="0.25">
      <c r="A319" s="2" t="s">
        <v>867</v>
      </c>
      <c r="B319" s="236" t="s">
        <v>876</v>
      </c>
      <c r="C319" s="12"/>
      <c r="D319" s="12"/>
      <c r="E319" s="12"/>
      <c r="F319" s="12"/>
      <c r="G319" s="12"/>
      <c r="H319" s="12"/>
      <c r="I319" s="12"/>
      <c r="J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>
        <v>116.98</v>
      </c>
      <c r="AE319" s="12"/>
      <c r="AF319" s="12"/>
      <c r="AG319" s="15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">
        <f t="shared" si="6"/>
        <v>116.98</v>
      </c>
    </row>
    <row r="320" spans="1:60" x14ac:dyDescent="0.25">
      <c r="A320" s="2" t="s">
        <v>867</v>
      </c>
      <c r="B320" s="236" t="s">
        <v>881</v>
      </c>
      <c r="C320" s="12"/>
      <c r="D320" s="12"/>
      <c r="E320" s="12"/>
      <c r="F320" s="12"/>
      <c r="G320" s="12"/>
      <c r="H320" s="12"/>
      <c r="I320" s="12"/>
      <c r="J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>
        <v>137.33000000000001</v>
      </c>
      <c r="AE320" s="12"/>
      <c r="AF320" s="12"/>
      <c r="AG320" s="15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">
        <f t="shared" si="6"/>
        <v>137.33000000000001</v>
      </c>
    </row>
    <row r="321" spans="1:60" x14ac:dyDescent="0.25">
      <c r="A321" s="2" t="s">
        <v>867</v>
      </c>
      <c r="B321" s="236" t="s">
        <v>882</v>
      </c>
      <c r="C321" s="12"/>
      <c r="D321" s="12"/>
      <c r="E321" s="12"/>
      <c r="F321" s="12"/>
      <c r="G321" s="12"/>
      <c r="H321" s="12"/>
      <c r="I321" s="12"/>
      <c r="J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>
        <v>180.17</v>
      </c>
      <c r="AE321" s="12"/>
      <c r="AF321" s="12"/>
      <c r="AG321" s="15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">
        <f t="shared" si="6"/>
        <v>180.17</v>
      </c>
    </row>
    <row r="322" spans="1:60" x14ac:dyDescent="0.25">
      <c r="A322" s="2" t="s">
        <v>867</v>
      </c>
      <c r="B322" s="236" t="s">
        <v>884</v>
      </c>
      <c r="C322" s="12"/>
      <c r="D322" s="12"/>
      <c r="E322" s="12"/>
      <c r="F322" s="12"/>
      <c r="G322" s="12"/>
      <c r="H322" s="12"/>
      <c r="I322" s="12"/>
      <c r="J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>
        <v>346.29</v>
      </c>
      <c r="AE322" s="12"/>
      <c r="AF322" s="12"/>
      <c r="AG322" s="15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">
        <f t="shared" si="6"/>
        <v>346.29</v>
      </c>
    </row>
    <row r="323" spans="1:60" x14ac:dyDescent="0.25">
      <c r="A323" s="2" t="s">
        <v>867</v>
      </c>
      <c r="B323" s="164" t="s">
        <v>885</v>
      </c>
      <c r="C323" s="12"/>
      <c r="D323" s="12"/>
      <c r="E323" s="12"/>
      <c r="F323" s="12"/>
      <c r="G323" s="12"/>
      <c r="H323" s="12"/>
      <c r="I323" s="12"/>
      <c r="J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>
        <v>7.14</v>
      </c>
      <c r="AE323" s="12"/>
      <c r="AF323" s="12"/>
      <c r="AG323" s="15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">
        <f t="shared" si="6"/>
        <v>7.14</v>
      </c>
    </row>
    <row r="324" spans="1:60" x14ac:dyDescent="0.25">
      <c r="A324" s="2" t="s">
        <v>867</v>
      </c>
      <c r="B324" s="236" t="s">
        <v>874</v>
      </c>
      <c r="C324" s="12"/>
      <c r="D324" s="12"/>
      <c r="E324" s="12"/>
      <c r="F324" s="12"/>
      <c r="G324" s="12"/>
      <c r="H324" s="12"/>
      <c r="I324" s="12"/>
      <c r="J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>
        <v>56.29</v>
      </c>
      <c r="AE324" s="12"/>
      <c r="AF324" s="12"/>
      <c r="AG324" s="15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">
        <f t="shared" si="6"/>
        <v>56.29</v>
      </c>
    </row>
    <row r="325" spans="1:60" x14ac:dyDescent="0.25">
      <c r="A325" s="2" t="s">
        <v>867</v>
      </c>
      <c r="B325" s="236" t="s">
        <v>878</v>
      </c>
      <c r="C325" s="12"/>
      <c r="D325" s="12"/>
      <c r="E325" s="12"/>
      <c r="F325" s="12"/>
      <c r="G325" s="12"/>
      <c r="H325" s="12"/>
      <c r="I325" s="12"/>
      <c r="J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>
        <v>162.32</v>
      </c>
      <c r="AE325" s="12"/>
      <c r="AF325" s="12"/>
      <c r="AG325" s="15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">
        <f t="shared" si="6"/>
        <v>162.32</v>
      </c>
    </row>
    <row r="326" spans="1:60" x14ac:dyDescent="0.25">
      <c r="A326" s="2" t="s">
        <v>867</v>
      </c>
      <c r="B326" s="164" t="s">
        <v>879</v>
      </c>
      <c r="C326" s="12"/>
      <c r="D326" s="12"/>
      <c r="E326" s="12"/>
      <c r="F326" s="12"/>
      <c r="G326" s="12"/>
      <c r="H326" s="12"/>
      <c r="I326" s="12"/>
      <c r="J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>
        <v>32.369999999999997</v>
      </c>
      <c r="AE326" s="12"/>
      <c r="AF326" s="12"/>
      <c r="AG326" s="15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">
        <f t="shared" si="6"/>
        <v>32.369999999999997</v>
      </c>
    </row>
    <row r="327" spans="1:60" x14ac:dyDescent="0.25">
      <c r="A327" s="2" t="s">
        <v>867</v>
      </c>
      <c r="B327" s="164" t="s">
        <v>880</v>
      </c>
      <c r="C327" s="12"/>
      <c r="D327" s="12"/>
      <c r="E327" s="12"/>
      <c r="F327" s="12"/>
      <c r="G327" s="12"/>
      <c r="H327" s="12"/>
      <c r="I327" s="12"/>
      <c r="J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>
        <v>35.94</v>
      </c>
      <c r="AE327" s="12"/>
      <c r="AF327" s="12"/>
      <c r="AG327" s="15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">
        <f t="shared" si="6"/>
        <v>35.94</v>
      </c>
    </row>
    <row r="328" spans="1:60" x14ac:dyDescent="0.25">
      <c r="A328" s="2" t="s">
        <v>867</v>
      </c>
      <c r="B328" s="236" t="s">
        <v>877</v>
      </c>
      <c r="C328" s="12"/>
      <c r="D328" s="12"/>
      <c r="E328" s="12"/>
      <c r="F328" s="12"/>
      <c r="G328" s="12"/>
      <c r="H328" s="12"/>
      <c r="I328" s="12"/>
      <c r="J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>
        <v>88.42</v>
      </c>
      <c r="AE328" s="12"/>
      <c r="AF328" s="12"/>
      <c r="AG328" s="15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">
        <f t="shared" si="6"/>
        <v>88.42</v>
      </c>
    </row>
    <row r="329" spans="1:60" x14ac:dyDescent="0.25">
      <c r="A329" s="2" t="s">
        <v>867</v>
      </c>
      <c r="B329" s="236" t="s">
        <v>883</v>
      </c>
      <c r="C329" s="12"/>
      <c r="D329" s="12"/>
      <c r="E329" s="12"/>
      <c r="F329" s="12"/>
      <c r="G329" s="12"/>
      <c r="H329" s="12"/>
      <c r="I329" s="12"/>
      <c r="J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>
        <v>72.95</v>
      </c>
      <c r="AE329" s="12"/>
      <c r="AF329" s="12"/>
      <c r="AG329" s="15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">
        <f t="shared" si="6"/>
        <v>72.95</v>
      </c>
    </row>
    <row r="330" spans="1:60" x14ac:dyDescent="0.25">
      <c r="A330" s="2" t="s">
        <v>867</v>
      </c>
      <c r="B330" s="2" t="s">
        <v>886</v>
      </c>
      <c r="C330" s="12"/>
      <c r="D330" s="12"/>
      <c r="E330" s="12"/>
      <c r="F330" s="12"/>
      <c r="G330" s="12"/>
      <c r="H330" s="12"/>
      <c r="I330" s="12"/>
      <c r="J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>
        <v>42.4</v>
      </c>
      <c r="AF330" s="12"/>
      <c r="AG330" s="15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">
        <f t="shared" si="6"/>
        <v>42.4</v>
      </c>
    </row>
    <row r="331" spans="1:60" x14ac:dyDescent="0.25">
      <c r="A331" s="2" t="s">
        <v>867</v>
      </c>
      <c r="B331" s="2" t="s">
        <v>887</v>
      </c>
      <c r="C331" s="12"/>
      <c r="D331" s="12"/>
      <c r="E331" s="12"/>
      <c r="F331" s="12"/>
      <c r="G331" s="12"/>
      <c r="H331" s="12"/>
      <c r="I331" s="12"/>
      <c r="J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>
        <v>565</v>
      </c>
      <c r="AF331" s="12"/>
      <c r="AG331" s="15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">
        <f t="shared" si="6"/>
        <v>565</v>
      </c>
    </row>
    <row r="332" spans="1:60" x14ac:dyDescent="0.25">
      <c r="A332" s="2" t="s">
        <v>867</v>
      </c>
      <c r="B332" s="2" t="s">
        <v>888</v>
      </c>
      <c r="C332" s="12"/>
      <c r="D332" s="12"/>
      <c r="E332" s="12"/>
      <c r="F332" s="12"/>
      <c r="G332" s="12"/>
      <c r="H332" s="12"/>
      <c r="I332" s="12"/>
      <c r="J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>
        <v>222.26</v>
      </c>
      <c r="AF332" s="12"/>
      <c r="AG332" s="15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">
        <f t="shared" si="6"/>
        <v>222.26</v>
      </c>
    </row>
    <row r="333" spans="1:60" x14ac:dyDescent="0.25">
      <c r="A333" s="2" t="s">
        <v>867</v>
      </c>
      <c r="B333" s="2" t="s">
        <v>889</v>
      </c>
      <c r="C333" s="12"/>
      <c r="D333" s="12"/>
      <c r="E333" s="12"/>
      <c r="F333" s="12"/>
      <c r="G333" s="12"/>
      <c r="H333" s="12"/>
      <c r="I333" s="12"/>
      <c r="J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>
        <v>1017</v>
      </c>
      <c r="AF333" s="12"/>
      <c r="AG333" s="15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">
        <f t="shared" si="6"/>
        <v>1017</v>
      </c>
    </row>
    <row r="334" spans="1:60" x14ac:dyDescent="0.25">
      <c r="A334" s="2" t="s">
        <v>893</v>
      </c>
      <c r="B334" s="2" t="s">
        <v>894</v>
      </c>
      <c r="C334" s="12"/>
      <c r="D334" s="12"/>
      <c r="E334" s="12"/>
      <c r="F334" s="12"/>
      <c r="G334" s="12"/>
      <c r="H334" s="12"/>
      <c r="I334" s="12"/>
      <c r="J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5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>
        <v>250</v>
      </c>
      <c r="BC334" s="12"/>
      <c r="BD334" s="12"/>
      <c r="BE334" s="12"/>
      <c r="BF334" s="12"/>
      <c r="BG334" s="12"/>
      <c r="BH334" s="1">
        <f t="shared" ref="BH334:BH365" si="7">SUM(C334:BG334)</f>
        <v>250</v>
      </c>
    </row>
    <row r="335" spans="1:60" ht="15" customHeight="1" x14ac:dyDescent="0.25">
      <c r="A335" s="2" t="s">
        <v>893</v>
      </c>
      <c r="B335" s="2" t="s">
        <v>896</v>
      </c>
      <c r="C335" s="12"/>
      <c r="D335" s="12"/>
      <c r="E335" s="12"/>
      <c r="F335" s="12"/>
      <c r="G335" s="12"/>
      <c r="H335" s="12"/>
      <c r="I335" s="12"/>
      <c r="J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>
        <v>915.3</v>
      </c>
      <c r="AF335" s="12"/>
      <c r="AG335" s="15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">
        <f t="shared" si="7"/>
        <v>915.3</v>
      </c>
    </row>
    <row r="336" spans="1:60" x14ac:dyDescent="0.25">
      <c r="A336" s="2" t="s">
        <v>893</v>
      </c>
      <c r="B336" s="2" t="s">
        <v>903</v>
      </c>
      <c r="C336" s="12"/>
      <c r="D336" s="12"/>
      <c r="E336" s="12"/>
      <c r="F336" s="12"/>
      <c r="G336" s="12"/>
      <c r="H336" s="12"/>
      <c r="I336" s="12"/>
      <c r="J336" s="12">
        <v>600</v>
      </c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5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">
        <f t="shared" si="7"/>
        <v>600</v>
      </c>
    </row>
    <row r="337" spans="1:60" x14ac:dyDescent="0.25">
      <c r="A337" s="2" t="s">
        <v>893</v>
      </c>
      <c r="B337" s="2" t="s">
        <v>904</v>
      </c>
      <c r="C337" s="12"/>
      <c r="D337" s="12"/>
      <c r="E337" s="12"/>
      <c r="F337" s="12"/>
      <c r="G337" s="12"/>
      <c r="H337" s="12"/>
      <c r="I337" s="12"/>
      <c r="J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>
        <v>195</v>
      </c>
      <c r="AD337" s="12"/>
      <c r="AE337" s="12"/>
      <c r="AF337" s="12"/>
      <c r="AG337" s="15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">
        <f t="shared" si="7"/>
        <v>195</v>
      </c>
    </row>
    <row r="338" spans="1:60" x14ac:dyDescent="0.25">
      <c r="A338" s="2" t="s">
        <v>893</v>
      </c>
      <c r="B338" s="2" t="s">
        <v>908</v>
      </c>
      <c r="C338" s="12"/>
      <c r="D338" s="12"/>
      <c r="E338" s="12"/>
      <c r="F338" s="12"/>
      <c r="G338" s="12"/>
      <c r="H338" s="12"/>
      <c r="I338" s="12"/>
      <c r="J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5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>
        <v>19.940000000000001</v>
      </c>
      <c r="AY338" s="12"/>
      <c r="AZ338" s="12"/>
      <c r="BA338" s="12"/>
      <c r="BB338" s="12"/>
      <c r="BC338" s="12"/>
      <c r="BD338" s="12"/>
      <c r="BE338" s="12"/>
      <c r="BF338" s="12"/>
      <c r="BG338" s="12"/>
      <c r="BH338" s="1">
        <f t="shared" si="7"/>
        <v>19.940000000000001</v>
      </c>
    </row>
    <row r="339" spans="1:60" x14ac:dyDescent="0.25">
      <c r="A339" s="2" t="s">
        <v>911</v>
      </c>
      <c r="B339" s="2" t="s">
        <v>915</v>
      </c>
      <c r="C339" s="12"/>
      <c r="D339" s="12"/>
      <c r="E339" s="12">
        <v>45.95</v>
      </c>
      <c r="F339" s="12"/>
      <c r="G339" s="12"/>
      <c r="H339" s="12"/>
      <c r="I339" s="12"/>
      <c r="J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5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">
        <f t="shared" si="7"/>
        <v>45.95</v>
      </c>
    </row>
    <row r="340" spans="1:60" x14ac:dyDescent="0.25">
      <c r="A340" s="2" t="s">
        <v>916</v>
      </c>
      <c r="B340" s="2" t="s">
        <v>917</v>
      </c>
      <c r="C340" s="12"/>
      <c r="D340" s="12"/>
      <c r="E340" s="12"/>
      <c r="F340" s="12"/>
      <c r="G340" s="12"/>
      <c r="H340" s="12"/>
      <c r="I340" s="12"/>
      <c r="J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5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>
        <v>50</v>
      </c>
      <c r="BA340" s="12"/>
      <c r="BB340" s="12"/>
      <c r="BC340" s="12"/>
      <c r="BD340" s="12"/>
      <c r="BE340" s="12"/>
      <c r="BF340" s="12"/>
      <c r="BG340" s="12"/>
      <c r="BH340" s="1">
        <f t="shared" si="7"/>
        <v>50</v>
      </c>
    </row>
    <row r="341" spans="1:60" x14ac:dyDescent="0.25">
      <c r="A341" s="2" t="s">
        <v>918</v>
      </c>
      <c r="B341" s="2" t="s">
        <v>919</v>
      </c>
      <c r="C341" s="12">
        <v>2030</v>
      </c>
      <c r="D341" s="12"/>
      <c r="E341" s="12"/>
      <c r="F341" s="12"/>
      <c r="G341" s="12"/>
      <c r="H341" s="12"/>
      <c r="I341" s="12"/>
      <c r="J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5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">
        <f t="shared" si="7"/>
        <v>2030</v>
      </c>
    </row>
    <row r="342" spans="1:60" x14ac:dyDescent="0.25">
      <c r="A342" s="2" t="s">
        <v>918</v>
      </c>
      <c r="B342" s="2" t="s">
        <v>920</v>
      </c>
      <c r="C342" s="12"/>
      <c r="D342" s="12">
        <v>10135</v>
      </c>
      <c r="E342" s="12"/>
      <c r="F342" s="12"/>
      <c r="G342" s="12"/>
      <c r="H342" s="12"/>
      <c r="I342" s="12"/>
      <c r="J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5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">
        <f t="shared" si="7"/>
        <v>10135</v>
      </c>
    </row>
    <row r="343" spans="1:60" x14ac:dyDescent="0.25">
      <c r="A343" s="2" t="s">
        <v>932</v>
      </c>
      <c r="B343" s="2" t="s">
        <v>933</v>
      </c>
      <c r="C343" s="12"/>
      <c r="D343" s="12"/>
      <c r="E343" s="12"/>
      <c r="F343" s="12"/>
      <c r="G343" s="12"/>
      <c r="H343" s="12"/>
      <c r="I343" s="12"/>
      <c r="J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>
        <v>4988.24</v>
      </c>
      <c r="AD343" s="12"/>
      <c r="AE343" s="12"/>
      <c r="AF343" s="12"/>
      <c r="AG343" s="15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">
        <f t="shared" si="7"/>
        <v>4988.24</v>
      </c>
    </row>
    <row r="344" spans="1:60" x14ac:dyDescent="0.25">
      <c r="A344" s="2" t="s">
        <v>932</v>
      </c>
      <c r="B344" s="2" t="s">
        <v>935</v>
      </c>
      <c r="C344" s="12"/>
      <c r="D344" s="12"/>
      <c r="E344" s="12"/>
      <c r="F344" s="12"/>
      <c r="G344" s="12"/>
      <c r="H344" s="12"/>
      <c r="I344" s="12"/>
      <c r="J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5"/>
      <c r="AH344" s="12"/>
      <c r="AI344" s="12"/>
      <c r="AJ344" s="12">
        <v>14150</v>
      </c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">
        <f t="shared" si="7"/>
        <v>14150</v>
      </c>
    </row>
    <row r="345" spans="1:60" x14ac:dyDescent="0.25">
      <c r="A345" s="2" t="s">
        <v>932</v>
      </c>
      <c r="B345" s="2" t="s">
        <v>936</v>
      </c>
      <c r="C345" s="12"/>
      <c r="D345" s="12"/>
      <c r="E345" s="12"/>
      <c r="F345" s="12"/>
      <c r="G345" s="12"/>
      <c r="H345" s="12">
        <v>162.84</v>
      </c>
      <c r="I345" s="12">
        <v>506.33</v>
      </c>
      <c r="J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5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">
        <f t="shared" si="7"/>
        <v>669.17</v>
      </c>
    </row>
    <row r="346" spans="1:60" x14ac:dyDescent="0.25">
      <c r="A346" s="2" t="s">
        <v>932</v>
      </c>
      <c r="B346" s="2" t="s">
        <v>937</v>
      </c>
      <c r="C346" s="12"/>
      <c r="D346" s="12"/>
      <c r="E346" s="12"/>
      <c r="F346" s="12"/>
      <c r="G346" s="12"/>
      <c r="H346" s="12"/>
      <c r="I346" s="12">
        <v>240.48</v>
      </c>
      <c r="J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5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">
        <f t="shared" si="7"/>
        <v>240.48</v>
      </c>
    </row>
    <row r="347" spans="1:60" x14ac:dyDescent="0.25">
      <c r="A347" s="2" t="s">
        <v>932</v>
      </c>
      <c r="B347" s="2" t="s">
        <v>938</v>
      </c>
      <c r="C347" s="12"/>
      <c r="D347" s="12"/>
      <c r="E347" s="12"/>
      <c r="F347" s="12">
        <v>209.62</v>
      </c>
      <c r="G347" s="12">
        <v>677.56</v>
      </c>
      <c r="H347" s="12"/>
      <c r="I347" s="12"/>
      <c r="J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5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">
        <f t="shared" si="7"/>
        <v>887.18</v>
      </c>
    </row>
    <row r="348" spans="1:60" x14ac:dyDescent="0.25">
      <c r="A348" s="2" t="s">
        <v>932</v>
      </c>
      <c r="B348" s="2" t="s">
        <v>943</v>
      </c>
      <c r="C348" s="12"/>
      <c r="D348" s="12"/>
      <c r="E348" s="12"/>
      <c r="F348" s="12"/>
      <c r="G348" s="12"/>
      <c r="H348" s="12"/>
      <c r="I348" s="12"/>
      <c r="J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5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>
        <v>162.35</v>
      </c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">
        <f t="shared" si="7"/>
        <v>162.35</v>
      </c>
    </row>
    <row r="349" spans="1:60" x14ac:dyDescent="0.25">
      <c r="A349" s="2" t="s">
        <v>945</v>
      </c>
      <c r="B349" s="237" t="s">
        <v>946</v>
      </c>
      <c r="C349" s="12"/>
      <c r="D349" s="12"/>
      <c r="E349" s="12"/>
      <c r="F349" s="12"/>
      <c r="G349" s="12"/>
      <c r="H349" s="12"/>
      <c r="I349" s="12"/>
      <c r="J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>
        <v>193.26</v>
      </c>
      <c r="AE349" s="12"/>
      <c r="AF349" s="12"/>
      <c r="AG349" s="15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">
        <f t="shared" si="7"/>
        <v>193.26</v>
      </c>
    </row>
    <row r="350" spans="1:60" x14ac:dyDescent="0.25">
      <c r="A350" s="2" t="s">
        <v>945</v>
      </c>
      <c r="B350" s="237" t="s">
        <v>949</v>
      </c>
      <c r="C350" s="12"/>
      <c r="D350" s="12"/>
      <c r="E350" s="12"/>
      <c r="F350" s="12"/>
      <c r="G350" s="12"/>
      <c r="H350" s="12"/>
      <c r="I350" s="12"/>
      <c r="J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>
        <v>63.43</v>
      </c>
      <c r="AE350" s="12"/>
      <c r="AF350" s="12"/>
      <c r="AG350" s="15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">
        <f t="shared" si="7"/>
        <v>63.43</v>
      </c>
    </row>
    <row r="351" spans="1:60" x14ac:dyDescent="0.25">
      <c r="A351" s="2" t="s">
        <v>945</v>
      </c>
      <c r="B351" s="236" t="s">
        <v>947</v>
      </c>
      <c r="C351" s="12"/>
      <c r="D351" s="12"/>
      <c r="E351" s="12"/>
      <c r="F351" s="12"/>
      <c r="G351" s="12"/>
      <c r="H351" s="12"/>
      <c r="I351" s="12"/>
      <c r="J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>
        <v>106.27</v>
      </c>
      <c r="AE351" s="12"/>
      <c r="AF351" s="12"/>
      <c r="AG351" s="15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">
        <f t="shared" si="7"/>
        <v>106.27</v>
      </c>
    </row>
    <row r="352" spans="1:60" x14ac:dyDescent="0.25">
      <c r="A352" s="2" t="s">
        <v>945</v>
      </c>
      <c r="B352" s="237" t="s">
        <v>948</v>
      </c>
      <c r="C352" s="12"/>
      <c r="D352" s="12"/>
      <c r="E352" s="12"/>
      <c r="F352" s="12"/>
      <c r="G352" s="12"/>
      <c r="H352" s="12"/>
      <c r="I352" s="12"/>
      <c r="J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>
        <v>29.99</v>
      </c>
      <c r="AE352" s="12"/>
      <c r="AF352" s="12"/>
      <c r="AG352" s="15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">
        <f t="shared" si="7"/>
        <v>29.99</v>
      </c>
    </row>
    <row r="353" spans="1:60" x14ac:dyDescent="0.25">
      <c r="A353" s="2" t="s">
        <v>945</v>
      </c>
      <c r="B353" s="236" t="s">
        <v>951</v>
      </c>
      <c r="C353" s="12"/>
      <c r="D353" s="12"/>
      <c r="E353" s="12"/>
      <c r="F353" s="12"/>
      <c r="G353" s="12"/>
      <c r="H353" s="12"/>
      <c r="I353" s="12"/>
      <c r="J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>
        <v>283.7</v>
      </c>
      <c r="AE353" s="12"/>
      <c r="AF353" s="12"/>
      <c r="AG353" s="15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">
        <f t="shared" si="7"/>
        <v>283.7</v>
      </c>
    </row>
    <row r="354" spans="1:60" x14ac:dyDescent="0.25">
      <c r="A354" s="2" t="s">
        <v>945</v>
      </c>
      <c r="B354" s="236" t="s">
        <v>952</v>
      </c>
      <c r="C354" s="12"/>
      <c r="D354" s="12"/>
      <c r="E354" s="12"/>
      <c r="F354" s="12"/>
      <c r="G354" s="12"/>
      <c r="H354" s="12"/>
      <c r="I354" s="12"/>
      <c r="J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>
        <v>152.80000000000001</v>
      </c>
      <c r="AE354" s="12"/>
      <c r="AF354" s="12"/>
      <c r="AG354" s="15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">
        <f t="shared" si="7"/>
        <v>152.80000000000001</v>
      </c>
    </row>
    <row r="355" spans="1:60" x14ac:dyDescent="0.25">
      <c r="A355" s="2" t="s">
        <v>945</v>
      </c>
      <c r="B355" s="236" t="s">
        <v>957</v>
      </c>
      <c r="C355" s="12"/>
      <c r="D355" s="12"/>
      <c r="E355" s="12"/>
      <c r="F355" s="12"/>
      <c r="G355" s="12"/>
      <c r="H355" s="12"/>
      <c r="I355" s="12"/>
      <c r="J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>
        <v>137.33000000000001</v>
      </c>
      <c r="AE355" s="12"/>
      <c r="AF355" s="12"/>
      <c r="AG355" s="15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">
        <f t="shared" si="7"/>
        <v>137.33000000000001</v>
      </c>
    </row>
    <row r="356" spans="1:60" x14ac:dyDescent="0.25">
      <c r="A356" s="2" t="s">
        <v>945</v>
      </c>
      <c r="B356" s="236" t="s">
        <v>958</v>
      </c>
      <c r="C356" s="12"/>
      <c r="D356" s="12"/>
      <c r="E356" s="12"/>
      <c r="F356" s="12"/>
      <c r="G356" s="12"/>
      <c r="H356" s="12"/>
      <c r="I356" s="12"/>
      <c r="J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>
        <v>180.17</v>
      </c>
      <c r="AE356" s="12"/>
      <c r="AF356" s="12"/>
      <c r="AG356" s="15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">
        <f t="shared" si="7"/>
        <v>180.17</v>
      </c>
    </row>
    <row r="357" spans="1:60" x14ac:dyDescent="0.25">
      <c r="A357" s="2" t="s">
        <v>945</v>
      </c>
      <c r="B357" s="236" t="s">
        <v>961</v>
      </c>
      <c r="C357" s="12"/>
      <c r="D357" s="12"/>
      <c r="E357" s="12"/>
      <c r="F357" s="12"/>
      <c r="G357" s="12"/>
      <c r="H357" s="12"/>
      <c r="I357" s="12"/>
      <c r="J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>
        <v>346.29</v>
      </c>
      <c r="AE357" s="12"/>
      <c r="AF357" s="12"/>
      <c r="AG357" s="15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">
        <f t="shared" si="7"/>
        <v>346.29</v>
      </c>
    </row>
    <row r="358" spans="1:60" x14ac:dyDescent="0.25">
      <c r="A358" s="2" t="s">
        <v>945</v>
      </c>
      <c r="B358" s="164" t="s">
        <v>959</v>
      </c>
      <c r="C358" s="12"/>
      <c r="D358" s="12"/>
      <c r="E358" s="12"/>
      <c r="F358" s="12"/>
      <c r="G358" s="12"/>
      <c r="H358" s="12"/>
      <c r="I358" s="12"/>
      <c r="J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>
        <v>7.14</v>
      </c>
      <c r="AE358" s="12"/>
      <c r="AF358" s="12"/>
      <c r="AG358" s="15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">
        <f t="shared" si="7"/>
        <v>7.14</v>
      </c>
    </row>
    <row r="359" spans="1:60" x14ac:dyDescent="0.25">
      <c r="A359" s="2" t="s">
        <v>945</v>
      </c>
      <c r="B359" s="236" t="s">
        <v>950</v>
      </c>
      <c r="C359" s="12"/>
      <c r="D359" s="12"/>
      <c r="E359" s="12"/>
      <c r="F359" s="12"/>
      <c r="G359" s="12"/>
      <c r="H359" s="12"/>
      <c r="I359" s="12"/>
      <c r="J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>
        <v>47.96</v>
      </c>
      <c r="AE359" s="12"/>
      <c r="AF359" s="12"/>
      <c r="AG359" s="15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">
        <f t="shared" si="7"/>
        <v>47.96</v>
      </c>
    </row>
    <row r="360" spans="1:60" x14ac:dyDescent="0.25">
      <c r="A360" s="2" t="s">
        <v>945</v>
      </c>
      <c r="B360" s="236" t="s">
        <v>953</v>
      </c>
      <c r="C360" s="12"/>
      <c r="D360" s="12"/>
      <c r="E360" s="12"/>
      <c r="F360" s="12"/>
      <c r="G360" s="12"/>
      <c r="H360" s="12"/>
      <c r="I360" s="12"/>
      <c r="J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>
        <v>162.32</v>
      </c>
      <c r="AE360" s="12"/>
      <c r="AF360" s="12"/>
      <c r="AG360" s="15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">
        <f t="shared" si="7"/>
        <v>162.32</v>
      </c>
    </row>
    <row r="361" spans="1:60" x14ac:dyDescent="0.25">
      <c r="A361" s="2" t="s">
        <v>945</v>
      </c>
      <c r="B361" s="164" t="s">
        <v>954</v>
      </c>
      <c r="C361" s="12"/>
      <c r="D361" s="12"/>
      <c r="E361" s="12"/>
      <c r="F361" s="12"/>
      <c r="G361" s="12"/>
      <c r="H361" s="12"/>
      <c r="I361" s="12"/>
      <c r="J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>
        <v>32.369999999999997</v>
      </c>
      <c r="AE361" s="12"/>
      <c r="AF361" s="12"/>
      <c r="AG361" s="15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">
        <f t="shared" si="7"/>
        <v>32.369999999999997</v>
      </c>
    </row>
    <row r="362" spans="1:60" x14ac:dyDescent="0.25">
      <c r="A362" s="2" t="s">
        <v>945</v>
      </c>
      <c r="B362" s="164" t="s">
        <v>956</v>
      </c>
      <c r="C362" s="12"/>
      <c r="D362" s="12"/>
      <c r="E362" s="12"/>
      <c r="F362" s="12"/>
      <c r="G362" s="12"/>
      <c r="H362" s="12"/>
      <c r="I362" s="12"/>
      <c r="J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>
        <v>35.94</v>
      </c>
      <c r="AE362" s="12"/>
      <c r="AF362" s="12"/>
      <c r="AG362" s="15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">
        <f t="shared" si="7"/>
        <v>35.94</v>
      </c>
    </row>
    <row r="363" spans="1:60" x14ac:dyDescent="0.25">
      <c r="A363" s="2" t="s">
        <v>945</v>
      </c>
      <c r="B363" s="236" t="s">
        <v>955</v>
      </c>
      <c r="C363" s="12"/>
      <c r="D363" s="12"/>
      <c r="E363" s="12"/>
      <c r="F363" s="12"/>
      <c r="G363" s="12"/>
      <c r="H363" s="12"/>
      <c r="I363" s="12"/>
      <c r="J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>
        <v>88.42</v>
      </c>
      <c r="AE363" s="12"/>
      <c r="AF363" s="12"/>
      <c r="AG363" s="15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">
        <f t="shared" si="7"/>
        <v>88.42</v>
      </c>
    </row>
    <row r="364" spans="1:60" x14ac:dyDescent="0.25">
      <c r="A364" s="2" t="s">
        <v>945</v>
      </c>
      <c r="B364" s="236" t="s">
        <v>960</v>
      </c>
      <c r="C364" s="12"/>
      <c r="D364" s="12"/>
      <c r="E364" s="12"/>
      <c r="F364" s="12"/>
      <c r="G364" s="12"/>
      <c r="H364" s="12"/>
      <c r="I364" s="12"/>
      <c r="J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>
        <v>72.95</v>
      </c>
      <c r="AE364" s="12"/>
      <c r="AF364" s="12"/>
      <c r="AG364" s="15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">
        <f t="shared" si="7"/>
        <v>72.95</v>
      </c>
    </row>
    <row r="365" spans="1:60" x14ac:dyDescent="0.25">
      <c r="A365" s="2" t="s">
        <v>945</v>
      </c>
      <c r="B365" s="2" t="s">
        <v>963</v>
      </c>
      <c r="C365" s="12"/>
      <c r="D365" s="12"/>
      <c r="E365" s="12"/>
      <c r="F365" s="12"/>
      <c r="G365" s="12"/>
      <c r="H365" s="12"/>
      <c r="I365" s="12"/>
      <c r="J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>
        <v>2.44</v>
      </c>
      <c r="AE365" s="12"/>
      <c r="AF365" s="12"/>
      <c r="AG365" s="15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">
        <f t="shared" si="7"/>
        <v>2.44</v>
      </c>
    </row>
    <row r="366" spans="1:60" x14ac:dyDescent="0.25">
      <c r="A366" s="2" t="s">
        <v>964</v>
      </c>
      <c r="B366" s="2" t="s">
        <v>966</v>
      </c>
      <c r="C366" s="12"/>
      <c r="D366" s="12"/>
      <c r="E366" s="12"/>
      <c r="F366" s="12"/>
      <c r="G366" s="12"/>
      <c r="H366" s="12"/>
      <c r="I366" s="12"/>
      <c r="J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>
        <v>2.2799999999999998</v>
      </c>
      <c r="AD366" s="12"/>
      <c r="AE366" s="12"/>
      <c r="AF366" s="12"/>
      <c r="AG366" s="15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">
        <f t="shared" ref="BH366:BH397" si="8">SUM(C366:BG366)</f>
        <v>2.2799999999999998</v>
      </c>
    </row>
    <row r="367" spans="1:60" x14ac:dyDescent="0.25">
      <c r="A367" s="2" t="s">
        <v>964</v>
      </c>
      <c r="B367" s="2" t="s">
        <v>967</v>
      </c>
      <c r="C367" s="12"/>
      <c r="D367" s="12"/>
      <c r="E367" s="12"/>
      <c r="F367" s="12"/>
      <c r="G367" s="12"/>
      <c r="H367" s="12"/>
      <c r="I367" s="12"/>
      <c r="J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>
        <v>435.15</v>
      </c>
      <c r="AD367" s="12"/>
      <c r="AE367" s="12"/>
      <c r="AF367" s="12"/>
      <c r="AG367" s="15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">
        <f t="shared" si="8"/>
        <v>435.15</v>
      </c>
    </row>
    <row r="368" spans="1:60" x14ac:dyDescent="0.25">
      <c r="A368" s="2" t="s">
        <v>964</v>
      </c>
      <c r="B368" s="2" t="s">
        <v>968</v>
      </c>
      <c r="C368" s="12"/>
      <c r="D368" s="12"/>
      <c r="E368" s="12"/>
      <c r="F368" s="12"/>
      <c r="G368" s="12"/>
      <c r="H368" s="12"/>
      <c r="I368" s="12"/>
      <c r="J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>
        <v>32.24</v>
      </c>
      <c r="AD368" s="12"/>
      <c r="AE368" s="12"/>
      <c r="AF368" s="12"/>
      <c r="AG368" s="15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">
        <f t="shared" si="8"/>
        <v>32.24</v>
      </c>
    </row>
    <row r="369" spans="1:60" x14ac:dyDescent="0.25">
      <c r="A369" s="2" t="s">
        <v>969</v>
      </c>
      <c r="B369" s="2" t="s">
        <v>970</v>
      </c>
      <c r="C369" s="12"/>
      <c r="D369" s="12"/>
      <c r="E369" s="12"/>
      <c r="F369" s="12"/>
      <c r="G369" s="12"/>
      <c r="H369" s="12"/>
      <c r="I369" s="12"/>
      <c r="J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5"/>
      <c r="AH369" s="12"/>
      <c r="AI369" s="12"/>
      <c r="AJ369" s="12"/>
      <c r="AK369" s="12"/>
      <c r="AL369" s="12">
        <v>333.33</v>
      </c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">
        <f t="shared" si="8"/>
        <v>333.33</v>
      </c>
    </row>
    <row r="370" spans="1:60" x14ac:dyDescent="0.25">
      <c r="A370" s="2" t="s">
        <v>969</v>
      </c>
      <c r="B370" s="2" t="s">
        <v>971</v>
      </c>
      <c r="C370" s="12"/>
      <c r="D370" s="12"/>
      <c r="E370" s="12"/>
      <c r="F370" s="12"/>
      <c r="G370" s="12"/>
      <c r="H370" s="12"/>
      <c r="I370" s="12"/>
      <c r="J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5"/>
      <c r="AH370" s="12"/>
      <c r="AI370" s="12"/>
      <c r="AJ370" s="12"/>
      <c r="AK370" s="12"/>
      <c r="AL370" s="12">
        <v>333.33</v>
      </c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">
        <f t="shared" si="8"/>
        <v>333.33</v>
      </c>
    </row>
    <row r="371" spans="1:60" x14ac:dyDescent="0.25">
      <c r="A371" s="2" t="s">
        <v>969</v>
      </c>
      <c r="B371" s="2" t="s">
        <v>972</v>
      </c>
      <c r="C371" s="12"/>
      <c r="D371" s="12"/>
      <c r="E371" s="12"/>
      <c r="F371" s="12"/>
      <c r="G371" s="12"/>
      <c r="H371" s="12"/>
      <c r="I371" s="12"/>
      <c r="J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5"/>
      <c r="AH371" s="12"/>
      <c r="AI371" s="12"/>
      <c r="AJ371" s="12"/>
      <c r="AK371" s="12"/>
      <c r="AL371" s="12">
        <v>222.22</v>
      </c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">
        <f t="shared" si="8"/>
        <v>222.22</v>
      </c>
    </row>
    <row r="372" spans="1:60" x14ac:dyDescent="0.25">
      <c r="A372" s="2" t="s">
        <v>969</v>
      </c>
      <c r="B372" s="2" t="s">
        <v>973</v>
      </c>
      <c r="C372" s="12"/>
      <c r="D372" s="12"/>
      <c r="E372" s="12"/>
      <c r="F372" s="12"/>
      <c r="G372" s="12"/>
      <c r="H372" s="12"/>
      <c r="I372" s="12"/>
      <c r="J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>
        <v>885.78</v>
      </c>
      <c r="AF372" s="12"/>
      <c r="AG372" s="15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">
        <f t="shared" si="8"/>
        <v>885.78</v>
      </c>
    </row>
    <row r="373" spans="1:60" x14ac:dyDescent="0.25">
      <c r="A373" s="2" t="s">
        <v>969</v>
      </c>
      <c r="B373" s="2" t="s">
        <v>974</v>
      </c>
      <c r="C373" s="12"/>
      <c r="D373" s="12"/>
      <c r="E373" s="12"/>
      <c r="F373" s="12"/>
      <c r="G373" s="12"/>
      <c r="H373" s="12"/>
      <c r="I373" s="12"/>
      <c r="J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>
        <v>181.17</v>
      </c>
      <c r="AF373" s="12"/>
      <c r="AG373" s="15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">
        <f t="shared" si="8"/>
        <v>181.17</v>
      </c>
    </row>
    <row r="374" spans="1:60" x14ac:dyDescent="0.25">
      <c r="A374" s="2" t="s">
        <v>969</v>
      </c>
      <c r="B374" s="2" t="s">
        <v>975</v>
      </c>
      <c r="C374" s="12"/>
      <c r="D374" s="12"/>
      <c r="E374" s="12"/>
      <c r="F374" s="12"/>
      <c r="G374" s="12"/>
      <c r="H374" s="12"/>
      <c r="I374" s="12"/>
      <c r="J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>
        <v>565</v>
      </c>
      <c r="AF374" s="12"/>
      <c r="AG374" s="15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">
        <f t="shared" si="8"/>
        <v>565</v>
      </c>
    </row>
    <row r="375" spans="1:60" x14ac:dyDescent="0.25">
      <c r="A375" s="2" t="s">
        <v>969</v>
      </c>
      <c r="B375" s="2" t="s">
        <v>976</v>
      </c>
      <c r="C375" s="12"/>
      <c r="D375" s="12"/>
      <c r="E375" s="12"/>
      <c r="F375" s="12"/>
      <c r="G375" s="12"/>
      <c r="H375" s="12"/>
      <c r="I375" s="12"/>
      <c r="J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>
        <v>28.2</v>
      </c>
      <c r="AF375" s="12"/>
      <c r="AG375" s="15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">
        <f t="shared" si="8"/>
        <v>28.2</v>
      </c>
    </row>
    <row r="376" spans="1:60" x14ac:dyDescent="0.25">
      <c r="A376" s="2" t="s">
        <v>969</v>
      </c>
      <c r="B376" s="2" t="s">
        <v>977</v>
      </c>
      <c r="C376" s="12"/>
      <c r="D376" s="12"/>
      <c r="E376" s="12"/>
      <c r="F376" s="12"/>
      <c r="G376" s="12"/>
      <c r="H376" s="12"/>
      <c r="I376" s="12"/>
      <c r="J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5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>
        <v>46.02</v>
      </c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">
        <f t="shared" si="8"/>
        <v>46.02</v>
      </c>
    </row>
    <row r="377" spans="1:60" x14ac:dyDescent="0.25">
      <c r="A377" s="2" t="s">
        <v>978</v>
      </c>
      <c r="B377" s="2" t="s">
        <v>979</v>
      </c>
      <c r="C377" s="12"/>
      <c r="D377" s="12"/>
      <c r="E377" s="12"/>
      <c r="F377" s="12"/>
      <c r="G377" s="12"/>
      <c r="H377" s="12"/>
      <c r="I377" s="12"/>
      <c r="J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5"/>
      <c r="AH377" s="12"/>
      <c r="AI377" s="12"/>
      <c r="AJ377" s="12">
        <v>3000</v>
      </c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">
        <f t="shared" si="8"/>
        <v>3000</v>
      </c>
    </row>
    <row r="378" spans="1:60" x14ac:dyDescent="0.25">
      <c r="A378" s="2" t="s">
        <v>980</v>
      </c>
      <c r="B378" s="2" t="s">
        <v>983</v>
      </c>
      <c r="C378" s="12"/>
      <c r="D378" s="12"/>
      <c r="E378" s="12"/>
      <c r="F378" s="12"/>
      <c r="G378" s="12"/>
      <c r="H378" s="12"/>
      <c r="I378" s="12"/>
      <c r="J378" s="12"/>
      <c r="N378" s="12">
        <v>365</v>
      </c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5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">
        <f t="shared" si="8"/>
        <v>365</v>
      </c>
    </row>
    <row r="379" spans="1:60" x14ac:dyDescent="0.25">
      <c r="A379" s="2" t="s">
        <v>984</v>
      </c>
      <c r="B379" s="2" t="s">
        <v>986</v>
      </c>
      <c r="C379" s="12"/>
      <c r="D379" s="12"/>
      <c r="E379" s="12"/>
      <c r="F379" s="12"/>
      <c r="G379" s="12"/>
      <c r="H379" s="12"/>
      <c r="I379" s="12"/>
      <c r="J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>
        <v>28.8</v>
      </c>
      <c r="AE379" s="12"/>
      <c r="AF379" s="12"/>
      <c r="AG379" s="15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">
        <f t="shared" si="8"/>
        <v>28.8</v>
      </c>
    </row>
    <row r="380" spans="1:60" x14ac:dyDescent="0.25">
      <c r="A380" s="2" t="s">
        <v>984</v>
      </c>
      <c r="B380" s="2" t="s">
        <v>987</v>
      </c>
      <c r="C380" s="12"/>
      <c r="D380" s="12"/>
      <c r="E380" s="12"/>
      <c r="F380" s="12"/>
      <c r="G380" s="12"/>
      <c r="H380" s="12"/>
      <c r="I380" s="12"/>
      <c r="J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>
        <v>14.52</v>
      </c>
      <c r="AE380" s="12"/>
      <c r="AF380" s="12"/>
      <c r="AG380" s="15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">
        <f t="shared" si="8"/>
        <v>14.52</v>
      </c>
    </row>
    <row r="381" spans="1:60" x14ac:dyDescent="0.25">
      <c r="A381" s="2" t="s">
        <v>984</v>
      </c>
      <c r="B381" s="2" t="s">
        <v>988</v>
      </c>
      <c r="C381" s="12"/>
      <c r="D381" s="12"/>
      <c r="E381" s="12"/>
      <c r="F381" s="12"/>
      <c r="G381" s="12"/>
      <c r="H381" s="12"/>
      <c r="I381" s="12"/>
      <c r="J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>
        <v>18.52</v>
      </c>
      <c r="AD381" s="12"/>
      <c r="AE381" s="12"/>
      <c r="AF381" s="12"/>
      <c r="AG381" s="15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">
        <f t="shared" si="8"/>
        <v>18.52</v>
      </c>
    </row>
    <row r="382" spans="1:60" x14ac:dyDescent="0.25">
      <c r="A382" s="2" t="s">
        <v>998</v>
      </c>
      <c r="B382" s="2" t="s">
        <v>999</v>
      </c>
      <c r="C382" s="12"/>
      <c r="D382" s="12"/>
      <c r="E382" s="12"/>
      <c r="F382" s="12"/>
      <c r="G382" s="12"/>
      <c r="H382" s="12"/>
      <c r="I382" s="12"/>
      <c r="J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5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>
        <v>5457.5</v>
      </c>
      <c r="BA382" s="12"/>
      <c r="BB382" s="12"/>
      <c r="BC382" s="12"/>
      <c r="BD382" s="12"/>
      <c r="BE382" s="12"/>
      <c r="BF382" s="12"/>
      <c r="BG382" s="12"/>
      <c r="BH382" s="1">
        <f t="shared" si="8"/>
        <v>5457.5</v>
      </c>
    </row>
    <row r="383" spans="1:60" x14ac:dyDescent="0.25">
      <c r="A383" s="2" t="s">
        <v>998</v>
      </c>
      <c r="B383" s="2" t="s">
        <v>1000</v>
      </c>
      <c r="C383" s="12"/>
      <c r="D383" s="12"/>
      <c r="E383" s="12"/>
      <c r="F383" s="12"/>
      <c r="G383" s="12"/>
      <c r="H383" s="12"/>
      <c r="I383" s="12"/>
      <c r="J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5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>
        <v>453.41</v>
      </c>
      <c r="BA383" s="12"/>
      <c r="BB383" s="12"/>
      <c r="BC383" s="12"/>
      <c r="BD383" s="12"/>
      <c r="BE383" s="12"/>
      <c r="BF383" s="12"/>
      <c r="BG383" s="12"/>
      <c r="BH383" s="1">
        <f t="shared" si="8"/>
        <v>453.41</v>
      </c>
    </row>
    <row r="384" spans="1:60" x14ac:dyDescent="0.25">
      <c r="A384" s="2" t="s">
        <v>998</v>
      </c>
      <c r="B384" s="2" t="s">
        <v>1001</v>
      </c>
      <c r="C384" s="12"/>
      <c r="D384" s="12"/>
      <c r="E384" s="12"/>
      <c r="F384" s="12"/>
      <c r="G384" s="12"/>
      <c r="H384" s="12"/>
      <c r="I384" s="12"/>
      <c r="J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5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>
        <v>5376.03</v>
      </c>
      <c r="BA384" s="12"/>
      <c r="BB384" s="12"/>
      <c r="BC384" s="12"/>
      <c r="BD384" s="12"/>
      <c r="BE384" s="12"/>
      <c r="BF384" s="12"/>
      <c r="BG384" s="12"/>
      <c r="BH384" s="1">
        <f t="shared" si="8"/>
        <v>5376.03</v>
      </c>
    </row>
    <row r="385" spans="1:60" x14ac:dyDescent="0.25">
      <c r="A385" s="2" t="s">
        <v>998</v>
      </c>
      <c r="B385" s="2" t="s">
        <v>1002</v>
      </c>
      <c r="C385" s="12"/>
      <c r="D385" s="12"/>
      <c r="E385" s="12"/>
      <c r="F385" s="12"/>
      <c r="G385" s="12"/>
      <c r="H385" s="12"/>
      <c r="I385" s="12"/>
      <c r="J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5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>
        <v>471.21</v>
      </c>
      <c r="BA385" s="12"/>
      <c r="BB385" s="12"/>
      <c r="BC385" s="12"/>
      <c r="BD385" s="12"/>
      <c r="BE385" s="12"/>
      <c r="BF385" s="12"/>
      <c r="BG385" s="12"/>
      <c r="BH385" s="1">
        <f t="shared" si="8"/>
        <v>471.21</v>
      </c>
    </row>
    <row r="386" spans="1:60" x14ac:dyDescent="0.25">
      <c r="A386" s="2" t="s">
        <v>998</v>
      </c>
      <c r="B386" s="2" t="s">
        <v>1003</v>
      </c>
      <c r="C386" s="12"/>
      <c r="D386" s="12"/>
      <c r="E386" s="12"/>
      <c r="F386" s="12"/>
      <c r="G386" s="12"/>
      <c r="H386" s="12"/>
      <c r="I386" s="12"/>
      <c r="J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5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>
        <v>481.38</v>
      </c>
      <c r="BA386" s="12"/>
      <c r="BB386" s="12"/>
      <c r="BC386" s="12"/>
      <c r="BD386" s="12"/>
      <c r="BE386" s="12"/>
      <c r="BF386" s="12"/>
      <c r="BG386" s="12"/>
      <c r="BH386" s="1">
        <f t="shared" si="8"/>
        <v>481.38</v>
      </c>
    </row>
    <row r="387" spans="1:60" x14ac:dyDescent="0.25">
      <c r="A387" s="2" t="s">
        <v>998</v>
      </c>
      <c r="B387" s="2" t="s">
        <v>1004</v>
      </c>
      <c r="C387" s="12"/>
      <c r="D387" s="12"/>
      <c r="E387" s="12"/>
      <c r="F387" s="12"/>
      <c r="G387" s="12"/>
      <c r="H387" s="12"/>
      <c r="I387" s="12"/>
      <c r="J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5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>
        <v>5364.56</v>
      </c>
      <c r="BA387" s="12"/>
      <c r="BB387" s="12"/>
      <c r="BC387" s="12"/>
      <c r="BD387" s="12"/>
      <c r="BE387" s="12"/>
      <c r="BF387" s="12"/>
      <c r="BG387" s="12"/>
      <c r="BH387" s="1">
        <f t="shared" si="8"/>
        <v>5364.56</v>
      </c>
    </row>
    <row r="388" spans="1:60" x14ac:dyDescent="0.25">
      <c r="A388" s="2" t="s">
        <v>998</v>
      </c>
      <c r="B388" s="2" t="s">
        <v>1005</v>
      </c>
      <c r="C388" s="12"/>
      <c r="D388" s="12"/>
      <c r="E388" s="12"/>
      <c r="F388" s="12"/>
      <c r="G388" s="12"/>
      <c r="H388" s="12"/>
      <c r="I388" s="12"/>
      <c r="J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5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>
        <v>1175.82</v>
      </c>
      <c r="BA388" s="12"/>
      <c r="BB388" s="12"/>
      <c r="BC388" s="12"/>
      <c r="BD388" s="12"/>
      <c r="BE388" s="12"/>
      <c r="BF388" s="12"/>
      <c r="BG388" s="12"/>
      <c r="BH388" s="1">
        <f t="shared" si="8"/>
        <v>1175.82</v>
      </c>
    </row>
    <row r="389" spans="1:60" x14ac:dyDescent="0.25">
      <c r="A389" s="2" t="s">
        <v>998</v>
      </c>
      <c r="B389" s="2" t="s">
        <v>1006</v>
      </c>
      <c r="C389" s="12"/>
      <c r="D389" s="12"/>
      <c r="E389" s="12"/>
      <c r="F389" s="12"/>
      <c r="G389" s="12"/>
      <c r="H389" s="12"/>
      <c r="I389" s="12"/>
      <c r="J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5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>
        <v>1173.05</v>
      </c>
      <c r="BA389" s="12"/>
      <c r="BB389" s="12"/>
      <c r="BC389" s="12"/>
      <c r="BD389" s="12"/>
      <c r="BE389" s="12"/>
      <c r="BF389" s="12"/>
      <c r="BG389" s="12"/>
      <c r="BH389" s="1">
        <f t="shared" si="8"/>
        <v>1173.05</v>
      </c>
    </row>
    <row r="390" spans="1:60" x14ac:dyDescent="0.25">
      <c r="A390" s="2" t="s">
        <v>998</v>
      </c>
      <c r="B390" s="2" t="s">
        <v>1007</v>
      </c>
      <c r="C390" s="12"/>
      <c r="D390" s="12"/>
      <c r="E390" s="12"/>
      <c r="F390" s="12"/>
      <c r="G390" s="12"/>
      <c r="H390" s="12"/>
      <c r="I390" s="12"/>
      <c r="J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5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>
        <v>1173.8399999999999</v>
      </c>
      <c r="BA390" s="12"/>
      <c r="BB390" s="12"/>
      <c r="BC390" s="12"/>
      <c r="BD390" s="12"/>
      <c r="BE390" s="12"/>
      <c r="BF390" s="12"/>
      <c r="BG390" s="12"/>
      <c r="BH390" s="1">
        <f t="shared" si="8"/>
        <v>1173.8399999999999</v>
      </c>
    </row>
    <row r="391" spans="1:60" x14ac:dyDescent="0.25">
      <c r="A391" s="2" t="s">
        <v>998</v>
      </c>
      <c r="B391" s="2" t="s">
        <v>1008</v>
      </c>
      <c r="C391" s="12"/>
      <c r="D391" s="12"/>
      <c r="E391" s="12"/>
      <c r="F391" s="12"/>
      <c r="G391" s="12"/>
      <c r="H391" s="12"/>
      <c r="I391" s="12"/>
      <c r="J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5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>
        <v>1173.45</v>
      </c>
      <c r="BA391" s="12"/>
      <c r="BB391" s="12"/>
      <c r="BC391" s="12"/>
      <c r="BD391" s="12"/>
      <c r="BE391" s="12"/>
      <c r="BF391" s="12"/>
      <c r="BG391" s="12"/>
      <c r="BH391" s="1">
        <f t="shared" si="8"/>
        <v>1173.45</v>
      </c>
    </row>
    <row r="392" spans="1:60" x14ac:dyDescent="0.25">
      <c r="A392" s="2" t="s">
        <v>998</v>
      </c>
      <c r="B392" s="2" t="s">
        <v>1009</v>
      </c>
      <c r="C392" s="12"/>
      <c r="D392" s="12"/>
      <c r="E392" s="12"/>
      <c r="F392" s="12"/>
      <c r="G392" s="12"/>
      <c r="H392" s="12"/>
      <c r="I392" s="12"/>
      <c r="J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5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>
        <v>1176.22</v>
      </c>
      <c r="BA392" s="12"/>
      <c r="BB392" s="12"/>
      <c r="BC392" s="12"/>
      <c r="BD392" s="12"/>
      <c r="BE392" s="12"/>
      <c r="BF392" s="12"/>
      <c r="BG392" s="12"/>
      <c r="BH392" s="1">
        <f t="shared" si="8"/>
        <v>1176.22</v>
      </c>
    </row>
    <row r="393" spans="1:60" x14ac:dyDescent="0.25">
      <c r="A393" s="2" t="s">
        <v>998</v>
      </c>
      <c r="B393" s="2" t="s">
        <v>1010</v>
      </c>
      <c r="C393" s="12"/>
      <c r="D393" s="12"/>
      <c r="E393" s="12"/>
      <c r="F393" s="12"/>
      <c r="G393" s="12"/>
      <c r="H393" s="12"/>
      <c r="I393" s="12"/>
      <c r="J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5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>
        <v>1175.03</v>
      </c>
      <c r="BA393" s="12"/>
      <c r="BB393" s="12"/>
      <c r="BC393" s="12"/>
      <c r="BD393" s="12"/>
      <c r="BE393" s="12"/>
      <c r="BF393" s="12"/>
      <c r="BG393" s="12"/>
      <c r="BH393" s="1">
        <f t="shared" si="8"/>
        <v>1175.03</v>
      </c>
    </row>
    <row r="394" spans="1:60" x14ac:dyDescent="0.25">
      <c r="A394" s="2" t="s">
        <v>1011</v>
      </c>
      <c r="B394" s="2" t="s">
        <v>1012</v>
      </c>
      <c r="C394" s="12"/>
      <c r="D394" s="12"/>
      <c r="E394" s="12"/>
      <c r="F394" s="12"/>
      <c r="G394" s="12"/>
      <c r="H394" s="12">
        <v>160.12</v>
      </c>
      <c r="I394" s="12">
        <v>465.39</v>
      </c>
      <c r="J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5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">
        <f t="shared" si="8"/>
        <v>625.51</v>
      </c>
    </row>
    <row r="395" spans="1:60" x14ac:dyDescent="0.25">
      <c r="A395" s="2" t="s">
        <v>1011</v>
      </c>
      <c r="B395" s="2" t="s">
        <v>1013</v>
      </c>
      <c r="C395" s="12"/>
      <c r="D395" s="12"/>
      <c r="E395" s="12"/>
      <c r="F395" s="12"/>
      <c r="G395" s="12"/>
      <c r="H395" s="12"/>
      <c r="I395" s="12">
        <v>234.83</v>
      </c>
      <c r="J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5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">
        <f t="shared" si="8"/>
        <v>234.83</v>
      </c>
    </row>
    <row r="396" spans="1:60" x14ac:dyDescent="0.25">
      <c r="A396" s="2" t="s">
        <v>1014</v>
      </c>
      <c r="B396" s="2" t="s">
        <v>1024</v>
      </c>
      <c r="C396" s="12"/>
      <c r="D396" s="12"/>
      <c r="E396" s="12"/>
      <c r="F396" s="12"/>
      <c r="G396" s="12"/>
      <c r="H396" s="12"/>
      <c r="I396" s="12"/>
      <c r="J396" s="12">
        <v>1000</v>
      </c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5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">
        <f t="shared" si="8"/>
        <v>1000</v>
      </c>
    </row>
    <row r="397" spans="1:60" x14ac:dyDescent="0.25">
      <c r="A397" s="2" t="s">
        <v>1025</v>
      </c>
      <c r="B397" s="2" t="s">
        <v>1037</v>
      </c>
      <c r="C397" s="12"/>
      <c r="D397" s="12"/>
      <c r="E397" s="12"/>
      <c r="F397" s="12"/>
      <c r="G397" s="12"/>
      <c r="H397" s="12"/>
      <c r="I397" s="12"/>
      <c r="J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>
        <v>15.22</v>
      </c>
      <c r="AD397" s="12"/>
      <c r="AE397" s="12"/>
      <c r="AF397" s="12"/>
      <c r="AG397" s="15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">
        <f t="shared" si="8"/>
        <v>15.22</v>
      </c>
    </row>
    <row r="398" spans="1:60" x14ac:dyDescent="0.25">
      <c r="A398" s="2" t="s">
        <v>1052</v>
      </c>
      <c r="B398" s="2" t="s">
        <v>1054</v>
      </c>
      <c r="C398" s="12"/>
      <c r="D398" s="12"/>
      <c r="E398" s="12"/>
      <c r="F398" s="12"/>
      <c r="G398" s="12"/>
      <c r="H398" s="12"/>
      <c r="I398" s="12"/>
      <c r="J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>
        <v>5164.74</v>
      </c>
      <c r="AD398" s="12"/>
      <c r="AE398" s="12"/>
      <c r="AF398" s="12"/>
      <c r="AG398" s="15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">
        <f t="shared" ref="BH398:BH575" si="9">SUM(C398:BG398)</f>
        <v>5164.74</v>
      </c>
    </row>
    <row r="399" spans="1:60" x14ac:dyDescent="0.25">
      <c r="A399" s="2" t="s">
        <v>1055</v>
      </c>
      <c r="B399" s="2" t="s">
        <v>1057</v>
      </c>
      <c r="C399" s="12">
        <v>1553.33</v>
      </c>
      <c r="D399" s="12"/>
      <c r="E399" s="12"/>
      <c r="F399" s="12"/>
      <c r="G399" s="12"/>
      <c r="H399" s="12"/>
      <c r="I399" s="12"/>
      <c r="J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5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">
        <f t="shared" si="9"/>
        <v>1553.33</v>
      </c>
    </row>
    <row r="400" spans="1:60" x14ac:dyDescent="0.25">
      <c r="A400" s="2" t="s">
        <v>1055</v>
      </c>
      <c r="B400" s="2" t="s">
        <v>1058</v>
      </c>
      <c r="C400" s="12"/>
      <c r="D400" s="12">
        <v>9770</v>
      </c>
      <c r="E400" s="12"/>
      <c r="F400" s="12"/>
      <c r="G400" s="12"/>
      <c r="H400" s="12"/>
      <c r="I400" s="12"/>
      <c r="J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5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">
        <f t="shared" si="9"/>
        <v>9770</v>
      </c>
    </row>
    <row r="401" spans="1:60" x14ac:dyDescent="0.25">
      <c r="A401" s="2" t="s">
        <v>1060</v>
      </c>
      <c r="B401" s="2" t="s">
        <v>1063</v>
      </c>
      <c r="C401" s="12"/>
      <c r="D401" s="12"/>
      <c r="E401" s="12"/>
      <c r="F401" s="12">
        <v>206.64</v>
      </c>
      <c r="G401" s="12">
        <v>626.45000000000005</v>
      </c>
      <c r="H401" s="12"/>
      <c r="I401" s="12"/>
      <c r="J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5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">
        <f t="shared" si="9"/>
        <v>833.09</v>
      </c>
    </row>
    <row r="402" spans="1:60" x14ac:dyDescent="0.25">
      <c r="A402" s="2" t="s">
        <v>1060</v>
      </c>
      <c r="B402" s="2" t="s">
        <v>1064</v>
      </c>
      <c r="C402" s="12">
        <v>62.33</v>
      </c>
      <c r="D402" s="12"/>
      <c r="E402" s="12"/>
      <c r="F402" s="12"/>
      <c r="G402" s="12"/>
      <c r="H402" s="12"/>
      <c r="I402" s="12"/>
      <c r="J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5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">
        <f t="shared" si="9"/>
        <v>62.33</v>
      </c>
    </row>
    <row r="403" spans="1:60" x14ac:dyDescent="0.25">
      <c r="A403" s="2" t="s">
        <v>1066</v>
      </c>
      <c r="B403" s="2" t="s">
        <v>1069</v>
      </c>
      <c r="C403" s="12"/>
      <c r="D403" s="12"/>
      <c r="E403" s="12"/>
      <c r="F403" s="12"/>
      <c r="G403" s="12"/>
      <c r="H403" s="12"/>
      <c r="I403" s="12"/>
      <c r="J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>
        <v>3.86</v>
      </c>
      <c r="AE403" s="12"/>
      <c r="AF403" s="12"/>
      <c r="AG403" s="15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">
        <f t="shared" si="9"/>
        <v>3.86</v>
      </c>
    </row>
    <row r="404" spans="1:60" x14ac:dyDescent="0.25">
      <c r="A404" s="2" t="s">
        <v>1066</v>
      </c>
      <c r="B404" s="2" t="s">
        <v>1070</v>
      </c>
      <c r="C404" s="12"/>
      <c r="D404" s="12"/>
      <c r="E404" s="12"/>
      <c r="F404" s="12"/>
      <c r="G404" s="12"/>
      <c r="H404" s="12"/>
      <c r="I404" s="12"/>
      <c r="J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>
        <v>14.52</v>
      </c>
      <c r="AE404" s="12"/>
      <c r="AF404" s="12"/>
      <c r="AG404" s="15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">
        <f t="shared" si="9"/>
        <v>14.52</v>
      </c>
    </row>
    <row r="405" spans="1:60" x14ac:dyDescent="0.25">
      <c r="A405" s="2" t="s">
        <v>1071</v>
      </c>
      <c r="B405" s="2" t="s">
        <v>1072</v>
      </c>
      <c r="C405" s="12"/>
      <c r="D405" s="12"/>
      <c r="E405" s="12"/>
      <c r="F405" s="12">
        <v>207.48</v>
      </c>
      <c r="G405" s="12">
        <v>626.45000000000005</v>
      </c>
      <c r="H405" s="12"/>
      <c r="I405" s="12"/>
      <c r="J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5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">
        <f t="shared" si="9"/>
        <v>833.93000000000006</v>
      </c>
    </row>
    <row r="406" spans="1:60" x14ac:dyDescent="0.25">
      <c r="A406" s="2" t="s">
        <v>1071</v>
      </c>
      <c r="B406" s="2" t="s">
        <v>1102</v>
      </c>
      <c r="C406" s="12"/>
      <c r="D406" s="12"/>
      <c r="E406" s="12"/>
      <c r="F406" s="12"/>
      <c r="G406" s="12"/>
      <c r="H406" s="12">
        <v>160.88999999999999</v>
      </c>
      <c r="I406" s="12">
        <v>465.39</v>
      </c>
      <c r="J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5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">
        <f t="shared" si="9"/>
        <v>626.28</v>
      </c>
    </row>
    <row r="407" spans="1:60" x14ac:dyDescent="0.25">
      <c r="A407" s="2" t="s">
        <v>1071</v>
      </c>
      <c r="B407" s="2" t="s">
        <v>1074</v>
      </c>
      <c r="C407" s="12"/>
      <c r="D407" s="12"/>
      <c r="E407" s="12"/>
      <c r="F407" s="12"/>
      <c r="G407" s="12"/>
      <c r="H407" s="12"/>
      <c r="I407" s="12">
        <v>234.83</v>
      </c>
      <c r="J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5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">
        <f t="shared" si="9"/>
        <v>234.83</v>
      </c>
    </row>
    <row r="408" spans="1:60" x14ac:dyDescent="0.25">
      <c r="A408" s="2" t="s">
        <v>1071</v>
      </c>
      <c r="B408" s="2" t="s">
        <v>1241</v>
      </c>
      <c r="C408" s="12"/>
      <c r="D408" s="12"/>
      <c r="E408" s="12"/>
      <c r="F408" s="12"/>
      <c r="G408" s="12"/>
      <c r="H408" s="12"/>
      <c r="I408" s="12"/>
      <c r="J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35">
        <f>1017-101.7</f>
        <v>915.3</v>
      </c>
      <c r="AF408" s="12"/>
      <c r="AG408" s="15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">
        <f t="shared" si="9"/>
        <v>915.3</v>
      </c>
    </row>
    <row r="409" spans="1:60" x14ac:dyDescent="0.25">
      <c r="A409" s="2" t="s">
        <v>1076</v>
      </c>
      <c r="B409" s="2" t="s">
        <v>1077</v>
      </c>
      <c r="C409" s="12"/>
      <c r="D409" s="12"/>
      <c r="E409" s="12"/>
      <c r="F409" s="12"/>
      <c r="G409" s="12"/>
      <c r="H409" s="12"/>
      <c r="I409" s="12"/>
      <c r="J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>
        <v>5.97</v>
      </c>
      <c r="AE409" s="12"/>
      <c r="AF409" s="12"/>
      <c r="AG409" s="15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">
        <f t="shared" si="9"/>
        <v>5.97</v>
      </c>
    </row>
    <row r="410" spans="1:60" x14ac:dyDescent="0.25">
      <c r="A410" s="2" t="s">
        <v>1076</v>
      </c>
      <c r="B410" s="2" t="s">
        <v>1078</v>
      </c>
      <c r="C410" s="12"/>
      <c r="D410" s="12"/>
      <c r="E410" s="12"/>
      <c r="F410" s="12"/>
      <c r="G410" s="12"/>
      <c r="H410" s="12"/>
      <c r="I410" s="12"/>
      <c r="J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>
        <v>1.02</v>
      </c>
      <c r="AE410" s="12"/>
      <c r="AF410" s="12"/>
      <c r="AG410" s="15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">
        <f t="shared" si="9"/>
        <v>1.02</v>
      </c>
    </row>
    <row r="411" spans="1:60" x14ac:dyDescent="0.25">
      <c r="A411" s="2" t="s">
        <v>1081</v>
      </c>
      <c r="B411" s="2" t="s">
        <v>1082</v>
      </c>
      <c r="C411" s="12"/>
      <c r="D411" s="12"/>
      <c r="E411" s="12"/>
      <c r="F411" s="12"/>
      <c r="G411" s="12"/>
      <c r="H411" s="12"/>
      <c r="I411" s="12"/>
      <c r="J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>
        <v>21.75</v>
      </c>
      <c r="AD411" s="12"/>
      <c r="AE411" s="12"/>
      <c r="AF411" s="12"/>
      <c r="AG411" s="15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">
        <f t="shared" si="9"/>
        <v>21.75</v>
      </c>
    </row>
    <row r="412" spans="1:60" x14ac:dyDescent="0.25">
      <c r="A412" s="2" t="s">
        <v>1081</v>
      </c>
      <c r="B412" s="2" t="s">
        <v>1083</v>
      </c>
      <c r="C412" s="12"/>
      <c r="D412" s="12"/>
      <c r="E412" s="12"/>
      <c r="F412" s="12"/>
      <c r="G412" s="12"/>
      <c r="H412" s="12"/>
      <c r="I412" s="12"/>
      <c r="J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5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>
        <v>19.940000000000001</v>
      </c>
      <c r="AY412" s="12"/>
      <c r="AZ412" s="12"/>
      <c r="BA412" s="12"/>
      <c r="BB412" s="12"/>
      <c r="BC412" s="12"/>
      <c r="BD412" s="12"/>
      <c r="BE412" s="12"/>
      <c r="BF412" s="12"/>
      <c r="BG412" s="12"/>
      <c r="BH412" s="1">
        <f t="shared" si="9"/>
        <v>19.940000000000001</v>
      </c>
    </row>
    <row r="413" spans="1:60" x14ac:dyDescent="0.25">
      <c r="A413" s="2" t="s">
        <v>1081</v>
      </c>
      <c r="B413" s="2" t="s">
        <v>1088</v>
      </c>
      <c r="C413" s="12"/>
      <c r="D413" s="12"/>
      <c r="E413" s="12"/>
      <c r="F413" s="12"/>
      <c r="G413" s="12"/>
      <c r="H413" s="12"/>
      <c r="I413" s="12"/>
      <c r="J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>
        <v>2.27</v>
      </c>
      <c r="AD413" s="12"/>
      <c r="AE413" s="12"/>
      <c r="AF413" s="12"/>
      <c r="AG413" s="15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">
        <f t="shared" si="9"/>
        <v>2.27</v>
      </c>
    </row>
    <row r="414" spans="1:60" x14ac:dyDescent="0.25">
      <c r="A414" s="2" t="s">
        <v>1081</v>
      </c>
      <c r="B414" s="2" t="s">
        <v>1089</v>
      </c>
      <c r="C414" s="12"/>
      <c r="D414" s="12"/>
      <c r="E414" s="12"/>
      <c r="F414" s="12"/>
      <c r="G414" s="12"/>
      <c r="H414" s="12"/>
      <c r="I414" s="12"/>
      <c r="J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>
        <v>455.82</v>
      </c>
      <c r="AD414" s="12"/>
      <c r="AE414" s="12"/>
      <c r="AF414" s="12"/>
      <c r="AG414" s="15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">
        <f t="shared" si="9"/>
        <v>455.82</v>
      </c>
    </row>
    <row r="415" spans="1:60" x14ac:dyDescent="0.25">
      <c r="A415" s="2" t="s">
        <v>1081</v>
      </c>
      <c r="B415" s="2" t="s">
        <v>1094</v>
      </c>
      <c r="C415" s="12"/>
      <c r="D415" s="12"/>
      <c r="E415" s="12"/>
      <c r="F415" s="12"/>
      <c r="G415" s="12"/>
      <c r="H415" s="12"/>
      <c r="I415" s="12"/>
      <c r="J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5"/>
      <c r="AH415" s="12"/>
      <c r="AI415" s="12"/>
      <c r="AJ415" s="12"/>
      <c r="AK415" s="12"/>
      <c r="AL415" s="12">
        <v>222.22</v>
      </c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">
        <f t="shared" si="9"/>
        <v>222.22</v>
      </c>
    </row>
    <row r="416" spans="1:60" x14ac:dyDescent="0.25">
      <c r="A416" s="2" t="s">
        <v>1081</v>
      </c>
      <c r="B416" s="2" t="s">
        <v>1095</v>
      </c>
      <c r="C416" s="12"/>
      <c r="D416" s="12"/>
      <c r="E416" s="12"/>
      <c r="F416" s="12"/>
      <c r="G416" s="12"/>
      <c r="H416" s="12"/>
      <c r="I416" s="12"/>
      <c r="J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5"/>
      <c r="AH416" s="12"/>
      <c r="AI416" s="12"/>
      <c r="AJ416" s="12"/>
      <c r="AK416" s="12"/>
      <c r="AL416" s="12">
        <v>333.33</v>
      </c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">
        <f t="shared" si="9"/>
        <v>333.33</v>
      </c>
    </row>
    <row r="417" spans="1:60" x14ac:dyDescent="0.25">
      <c r="A417" s="2" t="s">
        <v>1081</v>
      </c>
      <c r="B417" s="2" t="s">
        <v>1096</v>
      </c>
      <c r="C417" s="12"/>
      <c r="D417" s="12"/>
      <c r="E417" s="12"/>
      <c r="F417" s="12"/>
      <c r="G417" s="12"/>
      <c r="H417" s="12"/>
      <c r="I417" s="12"/>
      <c r="J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5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>
        <v>100</v>
      </c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">
        <f t="shared" si="9"/>
        <v>100</v>
      </c>
    </row>
    <row r="418" spans="1:60" x14ac:dyDescent="0.25">
      <c r="A418" s="2" t="s">
        <v>1099</v>
      </c>
      <c r="B418" s="2" t="s">
        <v>1100</v>
      </c>
      <c r="C418" s="12"/>
      <c r="D418" s="12"/>
      <c r="E418" s="12"/>
      <c r="F418" s="12"/>
      <c r="G418" s="12"/>
      <c r="H418" s="12"/>
      <c r="I418" s="12"/>
      <c r="J418" s="12"/>
      <c r="N418" s="12">
        <v>365</v>
      </c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5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">
        <f t="shared" si="9"/>
        <v>365</v>
      </c>
    </row>
    <row r="419" spans="1:60" x14ac:dyDescent="0.25">
      <c r="A419" s="2" t="s">
        <v>1099</v>
      </c>
      <c r="B419" s="2" t="s">
        <v>1101</v>
      </c>
      <c r="C419" s="12"/>
      <c r="D419" s="12"/>
      <c r="E419" s="12"/>
      <c r="F419" s="12"/>
      <c r="G419" s="12"/>
      <c r="H419" s="12"/>
      <c r="I419" s="12"/>
      <c r="J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>
        <v>946</v>
      </c>
      <c r="AG419" s="15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">
        <f t="shared" si="9"/>
        <v>946</v>
      </c>
    </row>
    <row r="420" spans="1:60" x14ac:dyDescent="0.25">
      <c r="A420" s="2" t="s">
        <v>1103</v>
      </c>
      <c r="B420" s="2" t="s">
        <v>1114</v>
      </c>
      <c r="C420" s="12"/>
      <c r="D420" s="12"/>
      <c r="E420" s="12"/>
      <c r="F420" s="12"/>
      <c r="G420" s="12"/>
      <c r="H420" s="12"/>
      <c r="I420" s="12"/>
      <c r="J420" s="12">
        <v>1000</v>
      </c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5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">
        <f t="shared" si="9"/>
        <v>1000</v>
      </c>
    </row>
    <row r="421" spans="1:60" x14ac:dyDescent="0.25">
      <c r="A421" s="2" t="s">
        <v>1104</v>
      </c>
      <c r="B421" s="2" t="s">
        <v>1107</v>
      </c>
      <c r="C421" s="12"/>
      <c r="D421" s="12"/>
      <c r="E421" s="12"/>
      <c r="F421" s="12"/>
      <c r="G421" s="12"/>
      <c r="H421" s="12"/>
      <c r="I421" s="12"/>
      <c r="J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>
        <v>33.979999999999997</v>
      </c>
      <c r="AF421" s="12"/>
      <c r="AG421" s="15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">
        <f t="shared" si="9"/>
        <v>33.979999999999997</v>
      </c>
    </row>
    <row r="422" spans="1:60" x14ac:dyDescent="0.25">
      <c r="A422" s="2" t="s">
        <v>1104</v>
      </c>
      <c r="B422" s="2" t="s">
        <v>1108</v>
      </c>
      <c r="C422" s="12"/>
      <c r="D422" s="12"/>
      <c r="E422" s="12"/>
      <c r="F422" s="12"/>
      <c r="G422" s="12"/>
      <c r="H422" s="12"/>
      <c r="I422" s="12"/>
      <c r="J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>
        <v>191.22</v>
      </c>
      <c r="AF422" s="12"/>
      <c r="AG422" s="15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">
        <f t="shared" si="9"/>
        <v>191.22</v>
      </c>
    </row>
    <row r="423" spans="1:60" x14ac:dyDescent="0.25">
      <c r="A423" s="2" t="s">
        <v>1104</v>
      </c>
      <c r="B423" s="2" t="s">
        <v>1109</v>
      </c>
      <c r="C423" s="12"/>
      <c r="D423" s="12"/>
      <c r="E423" s="12"/>
      <c r="F423" s="12"/>
      <c r="G423" s="12"/>
      <c r="H423" s="12"/>
      <c r="I423" s="12"/>
      <c r="J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>
        <v>218.71</v>
      </c>
      <c r="AF423" s="12"/>
      <c r="AG423" s="15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">
        <f t="shared" si="9"/>
        <v>218.71</v>
      </c>
    </row>
    <row r="424" spans="1:60" x14ac:dyDescent="0.25">
      <c r="A424" s="2" t="s">
        <v>1104</v>
      </c>
      <c r="B424" s="2" t="s">
        <v>1110</v>
      </c>
      <c r="C424" s="12"/>
      <c r="D424" s="12"/>
      <c r="E424" s="12"/>
      <c r="F424" s="12"/>
      <c r="G424" s="12"/>
      <c r="H424" s="12"/>
      <c r="I424" s="12"/>
      <c r="J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>
        <v>1017</v>
      </c>
      <c r="AF424" s="12"/>
      <c r="AG424" s="15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">
        <f t="shared" si="9"/>
        <v>1017</v>
      </c>
    </row>
    <row r="425" spans="1:60" x14ac:dyDescent="0.25">
      <c r="A425" s="2" t="s">
        <v>1124</v>
      </c>
      <c r="B425" s="237" t="s">
        <v>1133</v>
      </c>
      <c r="C425" s="12"/>
      <c r="D425" s="12"/>
      <c r="E425" s="12"/>
      <c r="F425" s="12"/>
      <c r="G425" s="12"/>
      <c r="H425" s="12"/>
      <c r="I425" s="12"/>
      <c r="J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>
        <v>202.5</v>
      </c>
      <c r="AE425" s="12"/>
      <c r="AF425" s="12"/>
      <c r="AG425" s="15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">
        <f t="shared" si="9"/>
        <v>202.5</v>
      </c>
    </row>
    <row r="426" spans="1:60" x14ac:dyDescent="0.25">
      <c r="A426" s="2" t="s">
        <v>1124</v>
      </c>
      <c r="B426" s="237" t="s">
        <v>1132</v>
      </c>
      <c r="C426" s="12"/>
      <c r="D426" s="12"/>
      <c r="E426" s="12"/>
      <c r="F426" s="12"/>
      <c r="G426" s="12"/>
      <c r="H426" s="12"/>
      <c r="I426" s="12"/>
      <c r="J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>
        <v>66.25</v>
      </c>
      <c r="AE426" s="12"/>
      <c r="AF426" s="12"/>
      <c r="AG426" s="15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">
        <f t="shared" si="9"/>
        <v>66.25</v>
      </c>
    </row>
    <row r="427" spans="1:60" x14ac:dyDescent="0.25">
      <c r="A427" s="2" t="s">
        <v>1124</v>
      </c>
      <c r="B427" s="236" t="s">
        <v>1131</v>
      </c>
      <c r="C427" s="12"/>
      <c r="D427" s="12"/>
      <c r="E427" s="12"/>
      <c r="F427" s="12"/>
      <c r="G427" s="12"/>
      <c r="H427" s="12"/>
      <c r="I427" s="12"/>
      <c r="J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>
        <v>111.25</v>
      </c>
      <c r="AE427" s="12"/>
      <c r="AF427" s="12"/>
      <c r="AG427" s="15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">
        <f t="shared" si="9"/>
        <v>111.25</v>
      </c>
    </row>
    <row r="428" spans="1:60" x14ac:dyDescent="0.25">
      <c r="A428" s="2" t="s">
        <v>1124</v>
      </c>
      <c r="B428" s="237" t="s">
        <v>1130</v>
      </c>
      <c r="C428" s="12"/>
      <c r="D428" s="12"/>
      <c r="E428" s="12"/>
      <c r="F428" s="12"/>
      <c r="G428" s="12"/>
      <c r="H428" s="12"/>
      <c r="I428" s="12"/>
      <c r="J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>
        <v>31.25</v>
      </c>
      <c r="AE428" s="12"/>
      <c r="AF428" s="12"/>
      <c r="AG428" s="15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">
        <f t="shared" si="9"/>
        <v>31.25</v>
      </c>
    </row>
    <row r="429" spans="1:60" x14ac:dyDescent="0.25">
      <c r="A429" s="2" t="s">
        <v>1124</v>
      </c>
      <c r="B429" s="236" t="s">
        <v>1142</v>
      </c>
      <c r="C429" s="12"/>
      <c r="D429" s="12"/>
      <c r="E429" s="12"/>
      <c r="F429" s="12"/>
      <c r="G429" s="12"/>
      <c r="H429" s="12"/>
      <c r="I429" s="12"/>
      <c r="J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>
        <v>297.5</v>
      </c>
      <c r="AE429" s="12"/>
      <c r="AF429" s="12"/>
      <c r="AG429" s="15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">
        <f t="shared" si="9"/>
        <v>297.5</v>
      </c>
    </row>
    <row r="430" spans="1:60" x14ac:dyDescent="0.25">
      <c r="A430" s="2" t="s">
        <v>1124</v>
      </c>
      <c r="B430" s="236" t="s">
        <v>1143</v>
      </c>
      <c r="C430" s="12"/>
      <c r="D430" s="12"/>
      <c r="E430" s="12"/>
      <c r="F430" s="12"/>
      <c r="G430" s="12"/>
      <c r="H430" s="12"/>
      <c r="I430" s="12"/>
      <c r="J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>
        <v>142.5</v>
      </c>
      <c r="AE430" s="12"/>
      <c r="AF430" s="12"/>
      <c r="AG430" s="15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">
        <f t="shared" si="9"/>
        <v>142.5</v>
      </c>
    </row>
    <row r="431" spans="1:60" x14ac:dyDescent="0.25">
      <c r="A431" s="2" t="s">
        <v>1124</v>
      </c>
      <c r="B431" s="236" t="s">
        <v>1145</v>
      </c>
      <c r="C431" s="12"/>
      <c r="D431" s="12"/>
      <c r="E431" s="12"/>
      <c r="F431" s="12"/>
      <c r="G431" s="12"/>
      <c r="H431" s="12"/>
      <c r="I431" s="12"/>
      <c r="J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>
        <v>143.75</v>
      </c>
      <c r="AE431" s="12"/>
      <c r="AF431" s="12"/>
      <c r="AG431" s="15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">
        <f t="shared" si="9"/>
        <v>143.75</v>
      </c>
    </row>
    <row r="432" spans="1:60" x14ac:dyDescent="0.25">
      <c r="A432" s="2" t="s">
        <v>1124</v>
      </c>
      <c r="B432" s="236" t="s">
        <v>1144</v>
      </c>
      <c r="C432" s="12"/>
      <c r="D432" s="12"/>
      <c r="E432" s="12"/>
      <c r="F432" s="12"/>
      <c r="G432" s="12"/>
      <c r="H432" s="12"/>
      <c r="I432" s="12"/>
      <c r="J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>
        <v>188.75</v>
      </c>
      <c r="AE432" s="12"/>
      <c r="AF432" s="12"/>
      <c r="AG432" s="15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">
        <f t="shared" si="9"/>
        <v>188.75</v>
      </c>
    </row>
    <row r="433" spans="1:60" x14ac:dyDescent="0.25">
      <c r="A433" s="2" t="s">
        <v>1124</v>
      </c>
      <c r="B433" s="236" t="s">
        <v>1137</v>
      </c>
      <c r="C433" s="12"/>
      <c r="D433" s="12"/>
      <c r="E433" s="12"/>
      <c r="F433" s="12"/>
      <c r="G433" s="12"/>
      <c r="H433" s="12"/>
      <c r="I433" s="12"/>
      <c r="J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>
        <v>363.75</v>
      </c>
      <c r="AE433" s="12"/>
      <c r="AF433" s="12"/>
      <c r="AG433" s="15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">
        <f t="shared" si="9"/>
        <v>363.75</v>
      </c>
    </row>
    <row r="434" spans="1:60" x14ac:dyDescent="0.25">
      <c r="A434" s="2" t="s">
        <v>1124</v>
      </c>
      <c r="B434" s="164" t="s">
        <v>1141</v>
      </c>
      <c r="C434" s="12"/>
      <c r="D434" s="12"/>
      <c r="E434" s="12"/>
      <c r="F434" s="12"/>
      <c r="G434" s="12"/>
      <c r="H434" s="12"/>
      <c r="I434" s="12"/>
      <c r="J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>
        <v>7.5</v>
      </c>
      <c r="AE434" s="12"/>
      <c r="AF434" s="12"/>
      <c r="AG434" s="15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">
        <f t="shared" si="9"/>
        <v>7.5</v>
      </c>
    </row>
    <row r="435" spans="1:60" x14ac:dyDescent="0.25">
      <c r="A435" s="2" t="s">
        <v>1124</v>
      </c>
      <c r="B435" s="236" t="s">
        <v>1135</v>
      </c>
      <c r="C435" s="12"/>
      <c r="D435" s="12"/>
      <c r="E435" s="12"/>
      <c r="F435" s="12"/>
      <c r="G435" s="12"/>
      <c r="H435" s="12"/>
      <c r="I435" s="12"/>
      <c r="J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>
        <v>51.25</v>
      </c>
      <c r="AE435" s="12"/>
      <c r="AF435" s="12"/>
      <c r="AG435" s="15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">
        <f t="shared" si="9"/>
        <v>51.25</v>
      </c>
    </row>
    <row r="436" spans="1:60" x14ac:dyDescent="0.25">
      <c r="A436" s="2" t="s">
        <v>1124</v>
      </c>
      <c r="B436" s="236" t="s">
        <v>1140</v>
      </c>
      <c r="C436" s="12"/>
      <c r="D436" s="12"/>
      <c r="E436" s="12"/>
      <c r="F436" s="12"/>
      <c r="G436" s="12"/>
      <c r="H436" s="12"/>
      <c r="I436" s="12"/>
      <c r="J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>
        <v>170</v>
      </c>
      <c r="AE436" s="12"/>
      <c r="AF436" s="12"/>
      <c r="AG436" s="15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">
        <f t="shared" si="9"/>
        <v>170</v>
      </c>
    </row>
    <row r="437" spans="1:60" x14ac:dyDescent="0.25">
      <c r="A437" s="2" t="s">
        <v>1124</v>
      </c>
      <c r="B437" s="164" t="s">
        <v>1136</v>
      </c>
      <c r="C437" s="12"/>
      <c r="D437" s="12"/>
      <c r="E437" s="12"/>
      <c r="F437" s="12"/>
      <c r="G437" s="12"/>
      <c r="H437" s="12"/>
      <c r="I437" s="12"/>
      <c r="J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>
        <v>33.75</v>
      </c>
      <c r="AE437" s="12"/>
      <c r="AF437" s="12"/>
      <c r="AG437" s="15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">
        <f t="shared" si="9"/>
        <v>33.75</v>
      </c>
    </row>
    <row r="438" spans="1:60" x14ac:dyDescent="0.25">
      <c r="A438" s="2" t="s">
        <v>1124</v>
      </c>
      <c r="B438" s="164" t="s">
        <v>1134</v>
      </c>
      <c r="C438" s="12"/>
      <c r="D438" s="12"/>
      <c r="E438" s="12"/>
      <c r="F438" s="12"/>
      <c r="G438" s="12"/>
      <c r="H438" s="12"/>
      <c r="I438" s="12"/>
      <c r="J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>
        <v>37.5</v>
      </c>
      <c r="AE438" s="12"/>
      <c r="AF438" s="12"/>
      <c r="AG438" s="15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">
        <f t="shared" si="9"/>
        <v>37.5</v>
      </c>
    </row>
    <row r="439" spans="1:60" x14ac:dyDescent="0.25">
      <c r="A439" s="2" t="s">
        <v>1124</v>
      </c>
      <c r="B439" s="236" t="s">
        <v>1138</v>
      </c>
      <c r="C439" s="12"/>
      <c r="D439" s="12"/>
      <c r="E439" s="12"/>
      <c r="F439" s="12"/>
      <c r="G439" s="12"/>
      <c r="H439" s="12"/>
      <c r="I439" s="12"/>
      <c r="J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>
        <v>92.5</v>
      </c>
      <c r="AE439" s="12"/>
      <c r="AF439" s="12"/>
      <c r="AG439" s="15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">
        <f t="shared" si="9"/>
        <v>92.5</v>
      </c>
    </row>
    <row r="440" spans="1:60" x14ac:dyDescent="0.25">
      <c r="A440" s="2" t="s">
        <v>1124</v>
      </c>
      <c r="B440" s="236" t="s">
        <v>1139</v>
      </c>
      <c r="C440" s="12"/>
      <c r="D440" s="12"/>
      <c r="E440" s="12"/>
      <c r="F440" s="12"/>
      <c r="G440" s="12"/>
      <c r="H440" s="12"/>
      <c r="I440" s="12"/>
      <c r="J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>
        <v>76.25</v>
      </c>
      <c r="AE440" s="12"/>
      <c r="AF440" s="12"/>
      <c r="AG440" s="15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">
        <f t="shared" si="9"/>
        <v>76.25</v>
      </c>
    </row>
    <row r="441" spans="1:60" x14ac:dyDescent="0.25">
      <c r="A441" s="2" t="s">
        <v>1146</v>
      </c>
      <c r="B441" s="2" t="s">
        <v>1149</v>
      </c>
      <c r="C441" s="12"/>
      <c r="D441" s="12"/>
      <c r="E441" s="12"/>
      <c r="F441" s="12"/>
      <c r="G441" s="12"/>
      <c r="H441" s="12"/>
      <c r="I441" s="12"/>
      <c r="J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>
        <v>16.84</v>
      </c>
      <c r="AD441" s="12"/>
      <c r="AE441" s="12"/>
      <c r="AF441" s="12"/>
      <c r="AG441" s="15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">
        <f t="shared" si="9"/>
        <v>16.84</v>
      </c>
    </row>
    <row r="442" spans="1:60" x14ac:dyDescent="0.25">
      <c r="A442" s="2" t="s">
        <v>1169</v>
      </c>
      <c r="B442" s="2" t="s">
        <v>1170</v>
      </c>
      <c r="C442" s="12"/>
      <c r="D442" s="12"/>
      <c r="E442" s="12">
        <v>85.45</v>
      </c>
      <c r="F442" s="12"/>
      <c r="G442" s="12"/>
      <c r="H442" s="12"/>
      <c r="I442" s="12"/>
      <c r="J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5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">
        <f t="shared" si="9"/>
        <v>85.45</v>
      </c>
    </row>
    <row r="443" spans="1:60" x14ac:dyDescent="0.25">
      <c r="A443" s="2" t="s">
        <v>1169</v>
      </c>
      <c r="B443" s="2" t="s">
        <v>1172</v>
      </c>
      <c r="C443" s="12"/>
      <c r="D443" s="12"/>
      <c r="E443" s="12"/>
      <c r="F443" s="12"/>
      <c r="G443" s="12"/>
      <c r="H443" s="12"/>
      <c r="I443" s="12"/>
      <c r="J443" s="12"/>
      <c r="P443" s="12">
        <v>6.5</v>
      </c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>
        <v>6</v>
      </c>
      <c r="AF443" s="12"/>
      <c r="AG443" s="15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">
        <f t="shared" si="9"/>
        <v>12.5</v>
      </c>
    </row>
    <row r="444" spans="1:60" x14ac:dyDescent="0.25">
      <c r="A444" s="2" t="s">
        <v>1173</v>
      </c>
      <c r="B444" s="2" t="s">
        <v>1174</v>
      </c>
      <c r="C444" s="12"/>
      <c r="D444" s="12"/>
      <c r="E444" s="12"/>
      <c r="F444" s="12"/>
      <c r="G444" s="12"/>
      <c r="H444" s="12"/>
      <c r="I444" s="12"/>
      <c r="J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5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>
        <v>250</v>
      </c>
      <c r="BC444" s="12"/>
      <c r="BD444" s="12"/>
      <c r="BE444" s="12"/>
      <c r="BF444" s="12"/>
      <c r="BG444" s="12"/>
      <c r="BH444" s="1">
        <f t="shared" si="9"/>
        <v>250</v>
      </c>
    </row>
    <row r="445" spans="1:60" x14ac:dyDescent="0.25">
      <c r="A445" s="2" t="s">
        <v>1173</v>
      </c>
      <c r="B445" s="2" t="s">
        <v>1175</v>
      </c>
      <c r="C445" s="12"/>
      <c r="D445" s="12"/>
      <c r="E445" s="12"/>
      <c r="F445" s="12"/>
      <c r="G445" s="12"/>
      <c r="H445" s="12"/>
      <c r="I445" s="12"/>
      <c r="J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5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>
        <v>250</v>
      </c>
      <c r="BC445" s="12"/>
      <c r="BD445" s="12"/>
      <c r="BE445" s="12"/>
      <c r="BF445" s="12"/>
      <c r="BG445" s="12"/>
      <c r="BH445" s="1">
        <f t="shared" si="9"/>
        <v>250</v>
      </c>
    </row>
    <row r="446" spans="1:60" x14ac:dyDescent="0.25">
      <c r="A446" s="2" t="s">
        <v>1173</v>
      </c>
      <c r="B446" s="2" t="s">
        <v>1177</v>
      </c>
      <c r="C446" s="12"/>
      <c r="D446" s="12"/>
      <c r="E446" s="12"/>
      <c r="F446" s="12"/>
      <c r="G446" s="12"/>
      <c r="H446" s="12"/>
      <c r="I446" s="12"/>
      <c r="J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>
        <v>946</v>
      </c>
      <c r="AG446" s="15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">
        <f t="shared" si="9"/>
        <v>946</v>
      </c>
    </row>
    <row r="447" spans="1:60" x14ac:dyDescent="0.25">
      <c r="A447" s="2" t="s">
        <v>1173</v>
      </c>
      <c r="B447" s="2" t="s">
        <v>1178</v>
      </c>
      <c r="C447" s="12"/>
      <c r="D447" s="12"/>
      <c r="E447" s="12"/>
      <c r="F447" s="12"/>
      <c r="G447" s="12"/>
      <c r="H447" s="12"/>
      <c r="I447" s="12"/>
      <c r="J447" s="12"/>
      <c r="P447" s="12">
        <v>126</v>
      </c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5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">
        <f t="shared" si="9"/>
        <v>126</v>
      </c>
    </row>
    <row r="448" spans="1:60" x14ac:dyDescent="0.25">
      <c r="A448" s="2" t="s">
        <v>1173</v>
      </c>
      <c r="B448" s="2" t="s">
        <v>1179</v>
      </c>
      <c r="C448" s="12"/>
      <c r="D448" s="12"/>
      <c r="E448" s="12"/>
      <c r="F448" s="12"/>
      <c r="G448" s="12"/>
      <c r="H448" s="12"/>
      <c r="I448" s="12"/>
      <c r="J448" s="12"/>
      <c r="P448" s="12">
        <v>270</v>
      </c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5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">
        <f t="shared" si="9"/>
        <v>270</v>
      </c>
    </row>
    <row r="449" spans="1:60" x14ac:dyDescent="0.25">
      <c r="A449" s="2" t="s">
        <v>1173</v>
      </c>
      <c r="B449" s="2" t="s">
        <v>1180</v>
      </c>
      <c r="C449" s="12"/>
      <c r="D449" s="12"/>
      <c r="E449" s="12"/>
      <c r="F449" s="12"/>
      <c r="G449" s="12"/>
      <c r="H449" s="12"/>
      <c r="I449" s="12"/>
      <c r="J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>
        <v>4775.08</v>
      </c>
      <c r="AD449" s="12"/>
      <c r="AE449" s="12"/>
      <c r="AF449" s="12"/>
      <c r="AG449" s="15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">
        <f t="shared" si="9"/>
        <v>4775.08</v>
      </c>
    </row>
    <row r="450" spans="1:60" x14ac:dyDescent="0.25">
      <c r="A450" s="2" t="s">
        <v>1187</v>
      </c>
      <c r="B450" s="2" t="s">
        <v>1188</v>
      </c>
      <c r="C450" s="12"/>
      <c r="D450" s="12"/>
      <c r="E450" s="12">
        <v>52.08</v>
      </c>
      <c r="F450" s="12"/>
      <c r="G450" s="12"/>
      <c r="H450" s="12"/>
      <c r="I450" s="12"/>
      <c r="J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5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">
        <f t="shared" si="9"/>
        <v>52.08</v>
      </c>
    </row>
    <row r="451" spans="1:60" x14ac:dyDescent="0.25">
      <c r="A451" s="2" t="s">
        <v>1187</v>
      </c>
      <c r="B451" s="2" t="s">
        <v>1189</v>
      </c>
      <c r="C451" s="12"/>
      <c r="D451" s="12"/>
      <c r="E451" s="12"/>
      <c r="F451" s="12"/>
      <c r="G451" s="12"/>
      <c r="H451" s="12"/>
      <c r="I451" s="12"/>
      <c r="J451" s="12"/>
      <c r="P451" s="12">
        <v>41.6</v>
      </c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5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">
        <f t="shared" si="9"/>
        <v>41.6</v>
      </c>
    </row>
    <row r="452" spans="1:60" x14ac:dyDescent="0.25">
      <c r="A452" s="2" t="s">
        <v>1187</v>
      </c>
      <c r="B452" s="2" t="s">
        <v>1190</v>
      </c>
      <c r="C452" s="12"/>
      <c r="D452" s="12"/>
      <c r="E452" s="12"/>
      <c r="F452" s="12"/>
      <c r="G452" s="12"/>
      <c r="H452" s="12"/>
      <c r="I452" s="12"/>
      <c r="J452" s="12"/>
      <c r="P452" s="12">
        <v>36.4</v>
      </c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5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">
        <f t="shared" si="9"/>
        <v>36.4</v>
      </c>
    </row>
    <row r="453" spans="1:60" x14ac:dyDescent="0.25">
      <c r="A453" s="2" t="s">
        <v>1187</v>
      </c>
      <c r="B453" s="2" t="s">
        <v>1191</v>
      </c>
      <c r="C453" s="12"/>
      <c r="D453" s="12"/>
      <c r="E453" s="12"/>
      <c r="F453" s="12"/>
      <c r="G453" s="12"/>
      <c r="H453" s="12"/>
      <c r="I453" s="12"/>
      <c r="J453" s="12"/>
      <c r="P453" s="12">
        <v>39</v>
      </c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5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">
        <f t="shared" si="9"/>
        <v>39</v>
      </c>
    </row>
    <row r="454" spans="1:60" x14ac:dyDescent="0.25">
      <c r="A454" s="2" t="s">
        <v>1187</v>
      </c>
      <c r="B454" s="2" t="s">
        <v>1192</v>
      </c>
      <c r="C454" s="12"/>
      <c r="D454" s="12"/>
      <c r="E454" s="12"/>
      <c r="F454" s="12"/>
      <c r="G454" s="12"/>
      <c r="H454" s="12"/>
      <c r="I454" s="12"/>
      <c r="J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5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>
        <v>162.35</v>
      </c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">
        <f t="shared" si="9"/>
        <v>162.35</v>
      </c>
    </row>
    <row r="455" spans="1:60" x14ac:dyDescent="0.25">
      <c r="A455" s="2" t="s">
        <v>1187</v>
      </c>
      <c r="B455" s="2" t="s">
        <v>1193</v>
      </c>
      <c r="C455" s="12"/>
      <c r="D455" s="12"/>
      <c r="E455" s="12"/>
      <c r="F455" s="12"/>
      <c r="G455" s="12"/>
      <c r="H455" s="12"/>
      <c r="I455" s="12"/>
      <c r="J455" s="12"/>
      <c r="P455" s="12">
        <v>244</v>
      </c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5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">
        <f t="shared" si="9"/>
        <v>244</v>
      </c>
    </row>
    <row r="456" spans="1:60" x14ac:dyDescent="0.25">
      <c r="A456" s="2" t="s">
        <v>1194</v>
      </c>
      <c r="B456" s="2" t="s">
        <v>1195</v>
      </c>
      <c r="C456" s="12"/>
      <c r="D456" s="12">
        <v>9490.17</v>
      </c>
      <c r="E456" s="12"/>
      <c r="F456" s="12"/>
      <c r="G456" s="12"/>
      <c r="H456" s="12"/>
      <c r="I456" s="12"/>
      <c r="J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5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">
        <f t="shared" si="9"/>
        <v>9490.17</v>
      </c>
    </row>
    <row r="457" spans="1:60" x14ac:dyDescent="0.25">
      <c r="A457" s="2" t="s">
        <v>1194</v>
      </c>
      <c r="B457" s="2" t="s">
        <v>1197</v>
      </c>
      <c r="C457" s="12">
        <v>1180</v>
      </c>
      <c r="D457" s="12"/>
      <c r="E457" s="12"/>
      <c r="F457" s="12"/>
      <c r="G457" s="12"/>
      <c r="H457" s="12"/>
      <c r="I457" s="12"/>
      <c r="J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5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">
        <f t="shared" si="9"/>
        <v>1180</v>
      </c>
    </row>
    <row r="458" spans="1:60" x14ac:dyDescent="0.25">
      <c r="A458" s="2" t="s">
        <v>1194</v>
      </c>
      <c r="B458" s="2" t="s">
        <v>1198</v>
      </c>
      <c r="C458" s="12"/>
      <c r="D458" s="12"/>
      <c r="E458" s="12"/>
      <c r="F458" s="12"/>
      <c r="G458" s="12"/>
      <c r="H458" s="12"/>
      <c r="I458" s="12"/>
      <c r="J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>
        <v>27.92</v>
      </c>
      <c r="AD458" s="12"/>
      <c r="AE458" s="12"/>
      <c r="AF458" s="12"/>
      <c r="AG458" s="15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">
        <f t="shared" si="9"/>
        <v>27.92</v>
      </c>
    </row>
    <row r="459" spans="1:60" x14ac:dyDescent="0.25">
      <c r="A459" s="2" t="s">
        <v>1194</v>
      </c>
      <c r="B459" s="2" t="s">
        <v>1199</v>
      </c>
      <c r="C459" s="12"/>
      <c r="D459" s="12"/>
      <c r="E459" s="12"/>
      <c r="F459" s="12"/>
      <c r="G459" s="12"/>
      <c r="H459" s="12"/>
      <c r="I459" s="12"/>
      <c r="J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>
        <v>3.22</v>
      </c>
      <c r="AE459" s="12"/>
      <c r="AF459" s="12"/>
      <c r="AG459" s="15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">
        <f t="shared" si="9"/>
        <v>3.22</v>
      </c>
    </row>
    <row r="460" spans="1:60" x14ac:dyDescent="0.25">
      <c r="A460" s="2" t="s">
        <v>1194</v>
      </c>
      <c r="B460" s="2" t="s">
        <v>1200</v>
      </c>
      <c r="C460" s="12"/>
      <c r="D460" s="12"/>
      <c r="E460" s="12"/>
      <c r="F460" s="12"/>
      <c r="G460" s="12"/>
      <c r="H460" s="12"/>
      <c r="I460" s="12"/>
      <c r="J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>
        <v>5.59</v>
      </c>
      <c r="AE460" s="12"/>
      <c r="AF460" s="12"/>
      <c r="AG460" s="15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">
        <f t="shared" si="9"/>
        <v>5.59</v>
      </c>
    </row>
    <row r="461" spans="1:60" x14ac:dyDescent="0.25">
      <c r="A461" s="2" t="s">
        <v>1194</v>
      </c>
      <c r="B461" s="237" t="s">
        <v>1216</v>
      </c>
      <c r="C461" s="12"/>
      <c r="D461" s="12"/>
      <c r="E461" s="12"/>
      <c r="F461" s="12"/>
      <c r="G461" s="12"/>
      <c r="H461" s="12"/>
      <c r="I461" s="12"/>
      <c r="J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>
        <v>202.5</v>
      </c>
      <c r="AE461" s="12"/>
      <c r="AF461" s="12"/>
      <c r="AG461" s="15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">
        <f t="shared" si="9"/>
        <v>202.5</v>
      </c>
    </row>
    <row r="462" spans="1:60" x14ac:dyDescent="0.25">
      <c r="A462" s="2" t="s">
        <v>1194</v>
      </c>
      <c r="B462" s="237" t="s">
        <v>1217</v>
      </c>
      <c r="C462" s="12"/>
      <c r="D462" s="12"/>
      <c r="E462" s="12"/>
      <c r="F462" s="12"/>
      <c r="G462" s="12"/>
      <c r="H462" s="12"/>
      <c r="I462" s="12"/>
      <c r="J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>
        <v>111.25</v>
      </c>
      <c r="AE462" s="12"/>
      <c r="AF462" s="12"/>
      <c r="AG462" s="15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">
        <f t="shared" si="9"/>
        <v>111.25</v>
      </c>
    </row>
    <row r="463" spans="1:60" x14ac:dyDescent="0.25">
      <c r="A463" s="2" t="s">
        <v>1194</v>
      </c>
      <c r="B463" s="236" t="s">
        <v>1218</v>
      </c>
      <c r="C463" s="12"/>
      <c r="D463" s="12"/>
      <c r="E463" s="12"/>
      <c r="F463" s="12"/>
      <c r="G463" s="12"/>
      <c r="H463" s="12"/>
      <c r="I463" s="12"/>
      <c r="J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>
        <v>31.25</v>
      </c>
      <c r="AE463" s="12"/>
      <c r="AF463" s="12"/>
      <c r="AG463" s="15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">
        <f t="shared" si="9"/>
        <v>31.25</v>
      </c>
    </row>
    <row r="464" spans="1:60" x14ac:dyDescent="0.25">
      <c r="A464" s="2" t="s">
        <v>1194</v>
      </c>
      <c r="B464" s="237" t="s">
        <v>1219</v>
      </c>
      <c r="C464" s="12"/>
      <c r="D464" s="12"/>
      <c r="E464" s="12"/>
      <c r="F464" s="12"/>
      <c r="G464" s="12"/>
      <c r="H464" s="12"/>
      <c r="I464" s="12"/>
      <c r="J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>
        <v>66.25</v>
      </c>
      <c r="AE464" s="12"/>
      <c r="AF464" s="12"/>
      <c r="AG464" s="15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">
        <f t="shared" si="9"/>
        <v>66.25</v>
      </c>
    </row>
    <row r="465" spans="1:60" x14ac:dyDescent="0.25">
      <c r="A465" s="2" t="s">
        <v>1194</v>
      </c>
      <c r="B465" s="236" t="s">
        <v>1204</v>
      </c>
      <c r="C465" s="12"/>
      <c r="D465" s="12"/>
      <c r="E465" s="12"/>
      <c r="F465" s="12"/>
      <c r="G465" s="12"/>
      <c r="H465" s="12"/>
      <c r="I465" s="12"/>
      <c r="J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>
        <v>297.5</v>
      </c>
      <c r="AE465" s="12"/>
      <c r="AF465" s="12"/>
      <c r="AG465" s="15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">
        <f t="shared" si="9"/>
        <v>297.5</v>
      </c>
    </row>
    <row r="466" spans="1:60" x14ac:dyDescent="0.25">
      <c r="A466" s="2" t="s">
        <v>1194</v>
      </c>
      <c r="B466" s="236" t="s">
        <v>1209</v>
      </c>
      <c r="C466" s="12"/>
      <c r="D466" s="12"/>
      <c r="E466" s="12"/>
      <c r="F466" s="12"/>
      <c r="G466" s="12"/>
      <c r="H466" s="12"/>
      <c r="I466" s="12"/>
      <c r="J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>
        <v>85</v>
      </c>
      <c r="AE466" s="12"/>
      <c r="AF466" s="12"/>
      <c r="AG466" s="15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">
        <f t="shared" si="9"/>
        <v>85</v>
      </c>
    </row>
    <row r="467" spans="1:60" x14ac:dyDescent="0.25">
      <c r="A467" s="2" t="s">
        <v>1194</v>
      </c>
      <c r="B467" s="236" t="s">
        <v>1214</v>
      </c>
      <c r="C467" s="12"/>
      <c r="D467" s="12"/>
      <c r="E467" s="12"/>
      <c r="F467" s="12"/>
      <c r="G467" s="12"/>
      <c r="H467" s="12"/>
      <c r="I467" s="12"/>
      <c r="J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>
        <v>143.75</v>
      </c>
      <c r="AE467" s="12"/>
      <c r="AF467" s="12"/>
      <c r="AG467" s="15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">
        <f t="shared" si="9"/>
        <v>143.75</v>
      </c>
    </row>
    <row r="468" spans="1:60" x14ac:dyDescent="0.25">
      <c r="A468" s="2" t="s">
        <v>1194</v>
      </c>
      <c r="B468" s="236" t="s">
        <v>1215</v>
      </c>
      <c r="C468" s="12"/>
      <c r="D468" s="12"/>
      <c r="E468" s="12"/>
      <c r="F468" s="12"/>
      <c r="G468" s="12"/>
      <c r="H468" s="12"/>
      <c r="I468" s="12"/>
      <c r="J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>
        <v>188.75</v>
      </c>
      <c r="AE468" s="12"/>
      <c r="AF468" s="12"/>
      <c r="AG468" s="15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">
        <f t="shared" si="9"/>
        <v>188.75</v>
      </c>
    </row>
    <row r="469" spans="1:60" x14ac:dyDescent="0.25">
      <c r="A469" s="2" t="s">
        <v>1194</v>
      </c>
      <c r="B469" s="236" t="s">
        <v>1212</v>
      </c>
      <c r="C469" s="12"/>
      <c r="D469" s="12"/>
      <c r="E469" s="12"/>
      <c r="F469" s="12"/>
      <c r="G469" s="12"/>
      <c r="H469" s="12"/>
      <c r="I469" s="12"/>
      <c r="J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>
        <v>363.75</v>
      </c>
      <c r="AE469" s="12"/>
      <c r="AF469" s="12"/>
      <c r="AG469" s="15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">
        <f t="shared" si="9"/>
        <v>363.75</v>
      </c>
    </row>
    <row r="470" spans="1:60" x14ac:dyDescent="0.25">
      <c r="A470" s="2" t="s">
        <v>1194</v>
      </c>
      <c r="B470" s="164" t="s">
        <v>1213</v>
      </c>
      <c r="C470" s="12"/>
      <c r="D470" s="12"/>
      <c r="E470" s="12"/>
      <c r="F470" s="12"/>
      <c r="G470" s="12"/>
      <c r="H470" s="12"/>
      <c r="I470" s="12"/>
      <c r="J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>
        <v>7.5</v>
      </c>
      <c r="AE470" s="12"/>
      <c r="AF470" s="12"/>
      <c r="AG470" s="15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">
        <f t="shared" si="9"/>
        <v>7.5</v>
      </c>
    </row>
    <row r="471" spans="1:60" x14ac:dyDescent="0.25">
      <c r="A471" s="2" t="s">
        <v>1194</v>
      </c>
      <c r="B471" s="236" t="s">
        <v>1203</v>
      </c>
      <c r="C471" s="12"/>
      <c r="D471" s="12"/>
      <c r="E471" s="12"/>
      <c r="F471" s="12"/>
      <c r="G471" s="12"/>
      <c r="H471" s="12"/>
      <c r="I471" s="12"/>
      <c r="J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>
        <v>51.25</v>
      </c>
      <c r="AE471" s="12"/>
      <c r="AF471" s="12"/>
      <c r="AG471" s="15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">
        <f t="shared" si="9"/>
        <v>51.25</v>
      </c>
    </row>
    <row r="472" spans="1:60" x14ac:dyDescent="0.25">
      <c r="A472" s="2" t="s">
        <v>1194</v>
      </c>
      <c r="B472" s="236" t="s">
        <v>1205</v>
      </c>
      <c r="C472" s="12"/>
      <c r="D472" s="12"/>
      <c r="E472" s="12"/>
      <c r="F472" s="12"/>
      <c r="G472" s="12"/>
      <c r="H472" s="12"/>
      <c r="I472" s="12"/>
      <c r="J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>
        <v>170</v>
      </c>
      <c r="AE472" s="12"/>
      <c r="AF472" s="12"/>
      <c r="AG472" s="15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">
        <f t="shared" si="9"/>
        <v>170</v>
      </c>
    </row>
    <row r="473" spans="1:60" x14ac:dyDescent="0.25">
      <c r="A473" s="2" t="s">
        <v>1206</v>
      </c>
      <c r="B473" s="164" t="s">
        <v>1207</v>
      </c>
      <c r="C473" s="12"/>
      <c r="D473" s="12"/>
      <c r="E473" s="12"/>
      <c r="F473" s="12"/>
      <c r="G473" s="12"/>
      <c r="H473" s="12"/>
      <c r="I473" s="12"/>
      <c r="J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>
        <v>33.75</v>
      </c>
      <c r="AE473" s="12"/>
      <c r="AF473" s="12"/>
      <c r="AG473" s="15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">
        <f t="shared" si="9"/>
        <v>33.75</v>
      </c>
    </row>
    <row r="474" spans="1:60" x14ac:dyDescent="0.25">
      <c r="A474" s="2" t="s">
        <v>1194</v>
      </c>
      <c r="B474" s="164" t="s">
        <v>1210</v>
      </c>
      <c r="C474" s="12"/>
      <c r="D474" s="12"/>
      <c r="E474" s="12"/>
      <c r="F474" s="12"/>
      <c r="G474" s="12"/>
      <c r="H474" s="12"/>
      <c r="I474" s="12"/>
      <c r="J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>
        <v>37.5</v>
      </c>
      <c r="AE474" s="12"/>
      <c r="AF474" s="12"/>
      <c r="AG474" s="15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">
        <f t="shared" si="9"/>
        <v>37.5</v>
      </c>
    </row>
    <row r="475" spans="1:60" x14ac:dyDescent="0.25">
      <c r="A475" s="2" t="s">
        <v>1194</v>
      </c>
      <c r="B475" s="236" t="s">
        <v>1208</v>
      </c>
      <c r="C475" s="12"/>
      <c r="D475" s="12"/>
      <c r="E475" s="12"/>
      <c r="F475" s="12"/>
      <c r="G475" s="12"/>
      <c r="H475" s="12"/>
      <c r="I475" s="12"/>
      <c r="J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>
        <v>92.5</v>
      </c>
      <c r="AE475" s="12"/>
      <c r="AF475" s="12"/>
      <c r="AG475" s="15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">
        <f t="shared" si="9"/>
        <v>92.5</v>
      </c>
    </row>
    <row r="476" spans="1:60" x14ac:dyDescent="0.25">
      <c r="A476" s="2" t="s">
        <v>1194</v>
      </c>
      <c r="B476" s="236" t="s">
        <v>1211</v>
      </c>
      <c r="C476" s="12"/>
      <c r="D476" s="12"/>
      <c r="E476" s="12"/>
      <c r="F476" s="12"/>
      <c r="G476" s="12"/>
      <c r="H476" s="12"/>
      <c r="I476" s="12"/>
      <c r="J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>
        <v>76.25</v>
      </c>
      <c r="AE476" s="12"/>
      <c r="AF476" s="12"/>
      <c r="AG476" s="15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">
        <f t="shared" si="9"/>
        <v>76.25</v>
      </c>
    </row>
    <row r="477" spans="1:60" x14ac:dyDescent="0.25">
      <c r="A477" s="2" t="s">
        <v>1194</v>
      </c>
      <c r="B477" s="2" t="s">
        <v>1202</v>
      </c>
      <c r="C477" s="12"/>
      <c r="D477" s="12"/>
      <c r="E477" s="12"/>
      <c r="F477" s="12"/>
      <c r="G477" s="12"/>
      <c r="H477" s="12"/>
      <c r="I477" s="12"/>
      <c r="J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>
        <v>13.75</v>
      </c>
      <c r="AE477" s="12"/>
      <c r="AF477" s="12"/>
      <c r="AG477" s="15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">
        <f t="shared" si="9"/>
        <v>13.75</v>
      </c>
    </row>
    <row r="478" spans="1:60" x14ac:dyDescent="0.25">
      <c r="A478" s="2" t="s">
        <v>1194</v>
      </c>
      <c r="B478" s="2" t="s">
        <v>1201</v>
      </c>
      <c r="C478" s="12"/>
      <c r="D478" s="12"/>
      <c r="E478" s="12"/>
      <c r="F478" s="12"/>
      <c r="G478" s="12"/>
      <c r="H478" s="12"/>
      <c r="I478" s="12"/>
      <c r="J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>
        <v>15</v>
      </c>
      <c r="AE478" s="12"/>
      <c r="AF478" s="12"/>
      <c r="AG478" s="15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">
        <f t="shared" si="9"/>
        <v>15</v>
      </c>
    </row>
    <row r="479" spans="1:60" x14ac:dyDescent="0.25">
      <c r="A479" s="2" t="s">
        <v>1220</v>
      </c>
      <c r="B479" s="236" t="s">
        <v>1221</v>
      </c>
      <c r="C479" s="12"/>
      <c r="D479" s="12"/>
      <c r="E479" s="12"/>
      <c r="F479" s="12"/>
      <c r="G479" s="12"/>
      <c r="H479" s="12"/>
      <c r="I479" s="12"/>
      <c r="J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5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>
        <v>1176.6099999999999</v>
      </c>
      <c r="BA479" s="12"/>
      <c r="BB479" s="12"/>
      <c r="BC479" s="12"/>
      <c r="BD479" s="12"/>
      <c r="BE479" s="12"/>
      <c r="BF479" s="12"/>
      <c r="BG479" s="12"/>
      <c r="BH479" s="1">
        <f t="shared" si="9"/>
        <v>1176.6099999999999</v>
      </c>
    </row>
    <row r="480" spans="1:60" x14ac:dyDescent="0.25">
      <c r="A480" s="2" t="s">
        <v>1220</v>
      </c>
      <c r="B480" s="236" t="s">
        <v>1222</v>
      </c>
      <c r="C480" s="12"/>
      <c r="D480" s="12"/>
      <c r="E480" s="12"/>
      <c r="F480" s="12"/>
      <c r="G480" s="12"/>
      <c r="H480" s="12"/>
      <c r="I480" s="12"/>
      <c r="J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5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>
        <v>1174.24</v>
      </c>
      <c r="BA480" s="12"/>
      <c r="BB480" s="12"/>
      <c r="BC480" s="12"/>
      <c r="BD480" s="12"/>
      <c r="BE480" s="12"/>
      <c r="BF480" s="12"/>
      <c r="BG480" s="12"/>
      <c r="BH480" s="1">
        <f t="shared" si="9"/>
        <v>1174.24</v>
      </c>
    </row>
    <row r="481" spans="1:60" x14ac:dyDescent="0.25">
      <c r="A481" s="2" t="s">
        <v>1220</v>
      </c>
      <c r="B481" s="236" t="s">
        <v>1223</v>
      </c>
      <c r="C481" s="12"/>
      <c r="D481" s="12"/>
      <c r="E481" s="12"/>
      <c r="F481" s="12"/>
      <c r="G481" s="12"/>
      <c r="H481" s="12"/>
      <c r="I481" s="12"/>
      <c r="J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5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>
        <v>445.22</v>
      </c>
      <c r="BA481" s="12"/>
      <c r="BB481" s="12"/>
      <c r="BC481" s="12"/>
      <c r="BD481" s="12"/>
      <c r="BE481" s="12"/>
      <c r="BF481" s="12"/>
      <c r="BG481" s="12"/>
      <c r="BH481" s="1">
        <f t="shared" si="9"/>
        <v>445.22</v>
      </c>
    </row>
    <row r="482" spans="1:60" x14ac:dyDescent="0.25">
      <c r="A482" s="2" t="s">
        <v>1220</v>
      </c>
      <c r="B482" s="236" t="s">
        <v>1224</v>
      </c>
      <c r="C482" s="12"/>
      <c r="D482" s="12"/>
      <c r="E482" s="12"/>
      <c r="F482" s="12"/>
      <c r="G482" s="12"/>
      <c r="H482" s="12"/>
      <c r="I482" s="12"/>
      <c r="J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5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>
        <v>5472.93</v>
      </c>
      <c r="BA482" s="12"/>
      <c r="BB482" s="12"/>
      <c r="BC482" s="12"/>
      <c r="BD482" s="12"/>
      <c r="BE482" s="12"/>
      <c r="BF482" s="12"/>
      <c r="BG482" s="12"/>
      <c r="BH482" s="1">
        <f t="shared" si="9"/>
        <v>5472.93</v>
      </c>
    </row>
    <row r="483" spans="1:60" x14ac:dyDescent="0.25">
      <c r="A483" s="2" t="s">
        <v>1220</v>
      </c>
      <c r="B483" s="236" t="s">
        <v>1225</v>
      </c>
      <c r="C483" s="12"/>
      <c r="D483" s="12"/>
      <c r="E483" s="12"/>
      <c r="F483" s="12"/>
      <c r="G483" s="12"/>
      <c r="H483" s="12"/>
      <c r="I483" s="12"/>
      <c r="J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5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>
        <v>1500</v>
      </c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">
        <f t="shared" si="9"/>
        <v>1500</v>
      </c>
    </row>
    <row r="484" spans="1:60" x14ac:dyDescent="0.25">
      <c r="A484" s="2" t="s">
        <v>1227</v>
      </c>
      <c r="B484" s="236" t="s">
        <v>1229</v>
      </c>
      <c r="C484" s="12"/>
      <c r="D484" s="12"/>
      <c r="E484" s="12"/>
      <c r="F484" s="12"/>
      <c r="G484" s="12"/>
      <c r="H484" s="12"/>
      <c r="I484" s="12"/>
      <c r="J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>
        <v>140.41</v>
      </c>
      <c r="AD484" s="12"/>
      <c r="AE484" s="12"/>
      <c r="AF484" s="12"/>
      <c r="AG484" s="15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">
        <f t="shared" si="9"/>
        <v>140.41</v>
      </c>
    </row>
    <row r="485" spans="1:60" x14ac:dyDescent="0.25">
      <c r="A485" s="2" t="s">
        <v>1227</v>
      </c>
      <c r="B485" s="236" t="s">
        <v>1230</v>
      </c>
      <c r="C485" s="12"/>
      <c r="D485" s="12"/>
      <c r="E485" s="12"/>
      <c r="F485" s="12"/>
      <c r="G485" s="12"/>
      <c r="H485" s="12"/>
      <c r="I485" s="12"/>
      <c r="J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>
        <v>7.06</v>
      </c>
      <c r="AE485" s="12"/>
      <c r="AF485" s="12"/>
      <c r="AG485" s="15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">
        <f t="shared" si="9"/>
        <v>7.06</v>
      </c>
    </row>
    <row r="486" spans="1:60" x14ac:dyDescent="0.25">
      <c r="A486" s="2" t="s">
        <v>1227</v>
      </c>
      <c r="B486" s="236" t="s">
        <v>1231</v>
      </c>
      <c r="C486" s="12"/>
      <c r="D486" s="12"/>
      <c r="E486" s="12"/>
      <c r="F486" s="12"/>
      <c r="G486" s="12"/>
      <c r="H486" s="12"/>
      <c r="I486" s="12"/>
      <c r="J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>
        <v>25.05</v>
      </c>
      <c r="AD486" s="12"/>
      <c r="AE486" s="12"/>
      <c r="AF486" s="12"/>
      <c r="AG486" s="15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">
        <f t="shared" si="9"/>
        <v>25.05</v>
      </c>
    </row>
    <row r="487" spans="1:60" x14ac:dyDescent="0.25">
      <c r="A487" s="2" t="s">
        <v>1227</v>
      </c>
      <c r="B487" s="236" t="s">
        <v>1232</v>
      </c>
      <c r="C487" s="12"/>
      <c r="D487" s="12"/>
      <c r="E487" s="12"/>
      <c r="F487" s="12"/>
      <c r="G487" s="12"/>
      <c r="H487" s="12"/>
      <c r="I487" s="12"/>
      <c r="J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>
        <v>419.14</v>
      </c>
      <c r="AD487" s="12"/>
      <c r="AE487" s="12"/>
      <c r="AF487" s="12"/>
      <c r="AG487" s="15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">
        <f t="shared" si="9"/>
        <v>419.14</v>
      </c>
    </row>
    <row r="488" spans="1:60" x14ac:dyDescent="0.25">
      <c r="A488" s="2" t="s">
        <v>1227</v>
      </c>
      <c r="B488" s="236" t="s">
        <v>1233</v>
      </c>
      <c r="C488" s="12"/>
      <c r="D488" s="12"/>
      <c r="E488" s="12"/>
      <c r="F488" s="12"/>
      <c r="G488" s="12"/>
      <c r="H488" s="12"/>
      <c r="I488" s="12"/>
      <c r="J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5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>
        <v>710</v>
      </c>
      <c r="BG488" s="12"/>
      <c r="BH488" s="1">
        <f t="shared" si="9"/>
        <v>710</v>
      </c>
    </row>
    <row r="489" spans="1:60" x14ac:dyDescent="0.25">
      <c r="A489" s="2" t="s">
        <v>1227</v>
      </c>
      <c r="B489" s="236" t="s">
        <v>1235</v>
      </c>
      <c r="C489" s="12"/>
      <c r="D489" s="12"/>
      <c r="E489" s="12"/>
      <c r="F489" s="12"/>
      <c r="G489" s="12"/>
      <c r="H489" s="12"/>
      <c r="I489" s="12"/>
      <c r="J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5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>
        <v>5487.17</v>
      </c>
      <c r="BA489" s="12"/>
      <c r="BB489" s="12"/>
      <c r="BC489" s="12"/>
      <c r="BD489" s="12"/>
      <c r="BE489" s="12"/>
      <c r="BF489" s="12"/>
      <c r="BG489" s="12"/>
      <c r="BH489" s="1">
        <f t="shared" si="9"/>
        <v>5487.17</v>
      </c>
    </row>
    <row r="490" spans="1:60" x14ac:dyDescent="0.25">
      <c r="A490" s="2" t="s">
        <v>1239</v>
      </c>
      <c r="B490" s="236" t="s">
        <v>1240</v>
      </c>
      <c r="C490" s="12"/>
      <c r="D490" s="12"/>
      <c r="E490" s="12"/>
      <c r="F490" s="12"/>
      <c r="G490" s="12"/>
      <c r="H490" s="12"/>
      <c r="I490" s="12"/>
      <c r="J490" s="12"/>
      <c r="P490" s="12">
        <v>7</v>
      </c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5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">
        <f t="shared" si="9"/>
        <v>7</v>
      </c>
    </row>
    <row r="491" spans="1:60" x14ac:dyDescent="0.25">
      <c r="A491" s="2" t="s">
        <v>1239</v>
      </c>
      <c r="B491" s="236" t="s">
        <v>1242</v>
      </c>
      <c r="C491" s="12"/>
      <c r="D491" s="12"/>
      <c r="E491" s="12"/>
      <c r="F491" s="12"/>
      <c r="G491" s="12"/>
      <c r="H491" s="12"/>
      <c r="I491" s="12"/>
      <c r="J491" s="12"/>
      <c r="P491" s="12">
        <v>33.799999999999997</v>
      </c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5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">
        <f t="shared" si="9"/>
        <v>33.799999999999997</v>
      </c>
    </row>
    <row r="492" spans="1:60" x14ac:dyDescent="0.25">
      <c r="A492" s="2" t="s">
        <v>1239</v>
      </c>
      <c r="B492" s="236" t="s">
        <v>1243</v>
      </c>
      <c r="C492" s="12"/>
      <c r="D492" s="12"/>
      <c r="E492" s="12"/>
      <c r="F492" s="12"/>
      <c r="G492" s="12"/>
      <c r="H492" s="12"/>
      <c r="I492" s="12"/>
      <c r="J492" s="12"/>
      <c r="P492" s="12">
        <v>31.2</v>
      </c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5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">
        <f t="shared" si="9"/>
        <v>31.2</v>
      </c>
    </row>
    <row r="493" spans="1:60" x14ac:dyDescent="0.25">
      <c r="A493" s="2" t="s">
        <v>1239</v>
      </c>
      <c r="B493" s="236" t="s">
        <v>1244</v>
      </c>
      <c r="C493" s="12"/>
      <c r="D493" s="12"/>
      <c r="E493" s="12"/>
      <c r="F493" s="12"/>
      <c r="G493" s="12"/>
      <c r="H493" s="12"/>
      <c r="I493" s="12"/>
      <c r="J493" s="12"/>
      <c r="P493" s="12">
        <v>39</v>
      </c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5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">
        <f t="shared" si="9"/>
        <v>39</v>
      </c>
    </row>
    <row r="494" spans="1:60" x14ac:dyDescent="0.25">
      <c r="A494" s="2" t="s">
        <v>1239</v>
      </c>
      <c r="B494" s="236" t="s">
        <v>1245</v>
      </c>
      <c r="C494" s="12"/>
      <c r="D494" s="12"/>
      <c r="E494" s="12"/>
      <c r="F494" s="12"/>
      <c r="G494" s="12"/>
      <c r="H494" s="12"/>
      <c r="I494" s="12"/>
      <c r="J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5"/>
      <c r="AH494" s="12"/>
      <c r="AI494" s="12"/>
      <c r="AJ494" s="12">
        <v>50</v>
      </c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">
        <f t="shared" si="9"/>
        <v>50</v>
      </c>
    </row>
    <row r="495" spans="1:60" x14ac:dyDescent="0.25">
      <c r="A495" s="2" t="s">
        <v>1239</v>
      </c>
      <c r="B495" s="236" t="s">
        <v>1246</v>
      </c>
      <c r="C495" s="12"/>
      <c r="D495" s="12"/>
      <c r="E495" s="12"/>
      <c r="F495" s="12"/>
      <c r="G495" s="12"/>
      <c r="H495" s="12"/>
      <c r="I495" s="12"/>
      <c r="J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5"/>
      <c r="AH495" s="12"/>
      <c r="AI495" s="12"/>
      <c r="AJ495" s="12">
        <v>50</v>
      </c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">
        <f t="shared" si="9"/>
        <v>50</v>
      </c>
    </row>
    <row r="496" spans="1:60" x14ac:dyDescent="0.25">
      <c r="A496" s="2" t="s">
        <v>1247</v>
      </c>
      <c r="B496" s="236" t="s">
        <v>1250</v>
      </c>
      <c r="C496" s="12"/>
      <c r="D496" s="12"/>
      <c r="E496" s="12"/>
      <c r="F496" s="12"/>
      <c r="G496" s="12"/>
      <c r="H496" s="12"/>
      <c r="I496" s="12"/>
      <c r="J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>
        <v>915.3</v>
      </c>
      <c r="AF496" s="12"/>
      <c r="AG496" s="15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">
        <f t="shared" si="9"/>
        <v>915.3</v>
      </c>
    </row>
    <row r="497" spans="1:60" x14ac:dyDescent="0.25">
      <c r="A497" s="2" t="s">
        <v>1247</v>
      </c>
      <c r="B497" s="236" t="s">
        <v>1251</v>
      </c>
      <c r="C497" s="12"/>
      <c r="D497" s="12"/>
      <c r="E497" s="12"/>
      <c r="F497" s="12"/>
      <c r="G497" s="12"/>
      <c r="H497" s="12"/>
      <c r="I497" s="12"/>
      <c r="J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>
        <v>192.24690000000001</v>
      </c>
      <c r="AF497" s="12"/>
      <c r="AG497" s="15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">
        <f t="shared" si="9"/>
        <v>192.24690000000001</v>
      </c>
    </row>
    <row r="498" spans="1:60" x14ac:dyDescent="0.25">
      <c r="A498" s="2" t="s">
        <v>1247</v>
      </c>
      <c r="B498" s="236" t="s">
        <v>1252</v>
      </c>
      <c r="C498" s="12"/>
      <c r="D498" s="12"/>
      <c r="E498" s="12"/>
      <c r="F498" s="12"/>
      <c r="G498" s="12"/>
      <c r="H498" s="12"/>
      <c r="I498" s="12"/>
      <c r="J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>
        <v>565</v>
      </c>
      <c r="AF498" s="12"/>
      <c r="AG498" s="15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">
        <f t="shared" si="9"/>
        <v>565</v>
      </c>
    </row>
    <row r="499" spans="1:60" x14ac:dyDescent="0.25">
      <c r="A499" s="2" t="s">
        <v>1247</v>
      </c>
      <c r="B499" s="236" t="s">
        <v>1253</v>
      </c>
      <c r="C499" s="12"/>
      <c r="D499" s="12"/>
      <c r="E499" s="12"/>
      <c r="F499" s="12"/>
      <c r="G499" s="12"/>
      <c r="H499" s="12"/>
      <c r="I499" s="12"/>
      <c r="J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>
        <v>1017</v>
      </c>
      <c r="AF499" s="12"/>
      <c r="AG499" s="15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">
        <f t="shared" si="9"/>
        <v>1017</v>
      </c>
    </row>
    <row r="500" spans="1:60" x14ac:dyDescent="0.25">
      <c r="A500" s="2" t="s">
        <v>1247</v>
      </c>
      <c r="B500" s="236" t="s">
        <v>1254</v>
      </c>
      <c r="C500" s="12"/>
      <c r="D500" s="12"/>
      <c r="E500" s="12"/>
      <c r="F500" s="12"/>
      <c r="G500" s="12"/>
      <c r="H500" s="12"/>
      <c r="I500" s="12"/>
      <c r="J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>
        <v>34.284199999999998</v>
      </c>
      <c r="AF500" s="12"/>
      <c r="AG500" s="15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">
        <f t="shared" si="9"/>
        <v>34.284199999999998</v>
      </c>
    </row>
    <row r="501" spans="1:60" x14ac:dyDescent="0.25">
      <c r="A501" s="2" t="s">
        <v>1247</v>
      </c>
      <c r="B501" s="236" t="s">
        <v>1255</v>
      </c>
      <c r="C501" s="12"/>
      <c r="D501" s="12"/>
      <c r="E501" s="12"/>
      <c r="F501" s="12"/>
      <c r="G501" s="12"/>
      <c r="H501" s="12"/>
      <c r="I501" s="12"/>
      <c r="J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5"/>
      <c r="AH501" s="12"/>
      <c r="AI501" s="12"/>
      <c r="AJ501" s="12"/>
      <c r="AK501" s="12">
        <v>250</v>
      </c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">
        <f t="shared" si="9"/>
        <v>250</v>
      </c>
    </row>
    <row r="502" spans="1:60" x14ac:dyDescent="0.25">
      <c r="A502" s="2" t="s">
        <v>1247</v>
      </c>
      <c r="B502" s="236" t="s">
        <v>1256</v>
      </c>
      <c r="C502" s="12"/>
      <c r="D502" s="12"/>
      <c r="E502" s="12"/>
      <c r="F502" s="12"/>
      <c r="G502" s="12"/>
      <c r="H502" s="12"/>
      <c r="I502" s="12"/>
      <c r="J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5"/>
      <c r="AH502" s="12"/>
      <c r="AI502" s="12"/>
      <c r="AJ502" s="12"/>
      <c r="AK502" s="12">
        <v>250</v>
      </c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">
        <f t="shared" si="9"/>
        <v>250</v>
      </c>
    </row>
    <row r="503" spans="1:60" x14ac:dyDescent="0.25">
      <c r="A503" s="2" t="s">
        <v>1247</v>
      </c>
      <c r="B503" s="236" t="s">
        <v>1259</v>
      </c>
      <c r="C503" s="12"/>
      <c r="D503" s="12">
        <v>139.99</v>
      </c>
      <c r="E503" s="12"/>
      <c r="F503" s="12"/>
      <c r="G503" s="12"/>
      <c r="H503" s="12"/>
      <c r="I503" s="12"/>
      <c r="J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5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">
        <f t="shared" si="9"/>
        <v>139.99</v>
      </c>
    </row>
    <row r="504" spans="1:60" x14ac:dyDescent="0.25">
      <c r="A504" s="2" t="s">
        <v>1260</v>
      </c>
      <c r="B504" s="236" t="s">
        <v>1263</v>
      </c>
      <c r="C504" s="12"/>
      <c r="D504" s="12"/>
      <c r="E504" s="12"/>
      <c r="F504" s="12"/>
      <c r="G504" s="12"/>
      <c r="H504" s="12"/>
      <c r="I504" s="12"/>
      <c r="J504" s="12">
        <v>1000</v>
      </c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5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">
        <f t="shared" si="9"/>
        <v>1000</v>
      </c>
    </row>
    <row r="505" spans="1:60" x14ac:dyDescent="0.25">
      <c r="A505" s="2" t="s">
        <v>1273</v>
      </c>
      <c r="B505" s="236" t="s">
        <v>1274</v>
      </c>
      <c r="C505" s="12"/>
      <c r="D505" s="12"/>
      <c r="E505" s="12"/>
      <c r="F505" s="12"/>
      <c r="G505" s="12"/>
      <c r="H505" s="12"/>
      <c r="I505" s="12"/>
      <c r="J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5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">
        <f t="shared" si="9"/>
        <v>0</v>
      </c>
    </row>
    <row r="506" spans="1:60" x14ac:dyDescent="0.25">
      <c r="A506" s="2" t="s">
        <v>1273</v>
      </c>
      <c r="B506" s="236" t="s">
        <v>1277</v>
      </c>
      <c r="C506" s="12"/>
      <c r="D506" s="12"/>
      <c r="E506" s="12"/>
      <c r="F506" s="12"/>
      <c r="G506" s="12"/>
      <c r="H506" s="12"/>
      <c r="I506" s="12"/>
      <c r="J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5"/>
      <c r="AH506" s="12"/>
      <c r="AI506" s="12"/>
      <c r="AJ506" s="12"/>
      <c r="AK506" s="12"/>
      <c r="AL506" s="12">
        <v>222.22</v>
      </c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">
        <f t="shared" si="9"/>
        <v>222.22</v>
      </c>
    </row>
    <row r="507" spans="1:60" x14ac:dyDescent="0.25">
      <c r="A507" s="2" t="s">
        <v>1279</v>
      </c>
      <c r="B507" s="236" t="s">
        <v>1280</v>
      </c>
      <c r="C507" s="12"/>
      <c r="D507" s="12"/>
      <c r="E507" s="12"/>
      <c r="F507" s="12"/>
      <c r="G507" s="12"/>
      <c r="H507" s="12"/>
      <c r="I507" s="12"/>
      <c r="J507" s="12"/>
      <c r="P507" s="12">
        <v>86.1</v>
      </c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5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">
        <f t="shared" si="9"/>
        <v>86.1</v>
      </c>
    </row>
    <row r="508" spans="1:60" x14ac:dyDescent="0.25">
      <c r="A508" s="2" t="s">
        <v>1279</v>
      </c>
      <c r="B508" s="236" t="s">
        <v>1281</v>
      </c>
      <c r="C508" s="12"/>
      <c r="D508" s="12"/>
      <c r="E508" s="12"/>
      <c r="F508" s="12"/>
      <c r="G508" s="12"/>
      <c r="H508" s="12"/>
      <c r="I508" s="12"/>
      <c r="J508" s="12"/>
      <c r="P508" s="12">
        <v>53.8</v>
      </c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5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">
        <f t="shared" si="9"/>
        <v>53.8</v>
      </c>
    </row>
    <row r="509" spans="1:60" x14ac:dyDescent="0.25">
      <c r="A509" s="2" t="s">
        <v>1279</v>
      </c>
      <c r="B509" s="236" t="s">
        <v>1282</v>
      </c>
      <c r="C509" s="12"/>
      <c r="D509" s="12"/>
      <c r="E509" s="12"/>
      <c r="F509" s="12"/>
      <c r="G509" s="12"/>
      <c r="H509" s="12"/>
      <c r="I509" s="12"/>
      <c r="J509" s="12"/>
      <c r="P509" s="12">
        <v>87.25</v>
      </c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5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">
        <f t="shared" si="9"/>
        <v>87.25</v>
      </c>
    </row>
    <row r="510" spans="1:60" x14ac:dyDescent="0.25">
      <c r="A510" s="2" t="s">
        <v>1279</v>
      </c>
      <c r="B510" s="236" t="s">
        <v>1285</v>
      </c>
      <c r="C510" s="12"/>
      <c r="D510" s="12"/>
      <c r="E510" s="12"/>
      <c r="F510" s="12"/>
      <c r="G510" s="12"/>
      <c r="H510" s="12"/>
      <c r="I510" s="12"/>
      <c r="J510" s="12"/>
      <c r="P510" s="20"/>
      <c r="Q510" s="12"/>
      <c r="R510" s="12"/>
      <c r="S510" s="12">
        <v>1301.25</v>
      </c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5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">
        <f t="shared" si="9"/>
        <v>1301.25</v>
      </c>
    </row>
    <row r="511" spans="1:60" x14ac:dyDescent="0.25">
      <c r="A511" s="2" t="s">
        <v>1287</v>
      </c>
      <c r="B511" s="236" t="s">
        <v>1288</v>
      </c>
      <c r="C511" s="12"/>
      <c r="D511" s="12"/>
      <c r="E511" s="12"/>
      <c r="F511" s="12"/>
      <c r="G511" s="12"/>
      <c r="H511" s="12"/>
      <c r="I511" s="12"/>
      <c r="J511" s="12"/>
      <c r="P511" s="20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5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>
        <v>485.62</v>
      </c>
      <c r="BA511" s="12"/>
      <c r="BB511" s="12"/>
      <c r="BC511" s="12"/>
      <c r="BD511" s="12"/>
      <c r="BE511" s="12"/>
      <c r="BF511" s="12"/>
      <c r="BG511" s="12"/>
      <c r="BH511" s="1">
        <f t="shared" si="9"/>
        <v>485.62</v>
      </c>
    </row>
    <row r="512" spans="1:60" x14ac:dyDescent="0.25">
      <c r="A512" s="2" t="s">
        <v>1287</v>
      </c>
      <c r="B512" s="236" t="s">
        <v>1289</v>
      </c>
      <c r="C512" s="12"/>
      <c r="D512" s="12"/>
      <c r="E512" s="12"/>
      <c r="F512" s="12"/>
      <c r="G512" s="12"/>
      <c r="H512" s="12"/>
      <c r="I512" s="12"/>
      <c r="J512" s="12"/>
      <c r="P512" s="20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5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>
        <v>1175.43</v>
      </c>
      <c r="BA512" s="12"/>
      <c r="BB512" s="12"/>
      <c r="BC512" s="12"/>
      <c r="BD512" s="12"/>
      <c r="BE512" s="12"/>
      <c r="BF512" s="12"/>
      <c r="BG512" s="12"/>
      <c r="BH512" s="1">
        <f t="shared" si="9"/>
        <v>1175.43</v>
      </c>
    </row>
    <row r="513" spans="1:60" x14ac:dyDescent="0.25">
      <c r="A513" s="2" t="s">
        <v>1287</v>
      </c>
      <c r="B513" s="236" t="s">
        <v>1298</v>
      </c>
      <c r="C513" s="12"/>
      <c r="D513" s="12"/>
      <c r="E513" s="12">
        <v>87.18</v>
      </c>
      <c r="F513" s="12"/>
      <c r="G513" s="12"/>
      <c r="H513" s="12"/>
      <c r="I513" s="12"/>
      <c r="J513" s="12"/>
      <c r="P513" s="20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5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">
        <f t="shared" si="9"/>
        <v>87.18</v>
      </c>
    </row>
    <row r="514" spans="1:60" x14ac:dyDescent="0.25">
      <c r="A514" s="2" t="s">
        <v>1296</v>
      </c>
      <c r="B514" s="236" t="s">
        <v>1299</v>
      </c>
      <c r="C514" s="12"/>
      <c r="D514" s="12"/>
      <c r="E514" s="12"/>
      <c r="F514" s="12"/>
      <c r="G514" s="12"/>
      <c r="H514" s="12"/>
      <c r="I514" s="12"/>
      <c r="J514" s="12"/>
      <c r="P514" s="20">
        <f>37.5+5+66.5</f>
        <v>109</v>
      </c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5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">
        <f t="shared" si="9"/>
        <v>109</v>
      </c>
    </row>
    <row r="515" spans="1:60" x14ac:dyDescent="0.25">
      <c r="A515" s="2" t="s">
        <v>1300</v>
      </c>
      <c r="B515" s="236" t="s">
        <v>1301</v>
      </c>
      <c r="C515" s="12"/>
      <c r="D515" s="12"/>
      <c r="E515" s="12"/>
      <c r="F515" s="12"/>
      <c r="G515" s="12"/>
      <c r="H515" s="12"/>
      <c r="I515" s="12"/>
      <c r="J515" s="12"/>
      <c r="P515" s="20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>
        <v>111.25</v>
      </c>
      <c r="AE515" s="12"/>
      <c r="AF515" s="12"/>
      <c r="AG515" s="15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">
        <f t="shared" si="9"/>
        <v>111.25</v>
      </c>
    </row>
    <row r="516" spans="1:60" x14ac:dyDescent="0.25">
      <c r="A516" s="2" t="s">
        <v>1300</v>
      </c>
      <c r="B516" s="236" t="s">
        <v>1302</v>
      </c>
      <c r="C516" s="12"/>
      <c r="D516" s="12"/>
      <c r="E516" s="12"/>
      <c r="F516" s="12"/>
      <c r="G516" s="12"/>
      <c r="H516" s="12"/>
      <c r="I516" s="12"/>
      <c r="J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>
        <v>31.25</v>
      </c>
      <c r="AE516" s="12"/>
      <c r="AF516" s="12"/>
      <c r="AG516" s="15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">
        <f t="shared" si="9"/>
        <v>31.25</v>
      </c>
    </row>
    <row r="517" spans="1:60" x14ac:dyDescent="0.25">
      <c r="A517" s="2" t="s">
        <v>1300</v>
      </c>
      <c r="B517" s="236" t="s">
        <v>1303</v>
      </c>
      <c r="C517" s="12"/>
      <c r="D517" s="12"/>
      <c r="E517" s="12"/>
      <c r="F517" s="12"/>
      <c r="G517" s="12"/>
      <c r="H517" s="12"/>
      <c r="I517" s="12"/>
      <c r="J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>
        <v>66.25</v>
      </c>
      <c r="AE517" s="12"/>
      <c r="AF517" s="12"/>
      <c r="AG517" s="15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">
        <f t="shared" si="9"/>
        <v>66.25</v>
      </c>
    </row>
    <row r="518" spans="1:60" x14ac:dyDescent="0.25">
      <c r="A518" s="2" t="s">
        <v>1300</v>
      </c>
      <c r="B518" s="236" t="s">
        <v>1305</v>
      </c>
      <c r="C518" s="12"/>
      <c r="D518" s="12"/>
      <c r="E518" s="12"/>
      <c r="F518" s="12"/>
      <c r="G518" s="12"/>
      <c r="H518" s="12"/>
      <c r="I518" s="12"/>
      <c r="J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>
        <v>37.5</v>
      </c>
      <c r="AE518" s="12"/>
      <c r="AF518" s="12"/>
      <c r="AG518" s="15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">
        <f t="shared" si="9"/>
        <v>37.5</v>
      </c>
    </row>
    <row r="519" spans="1:60" x14ac:dyDescent="0.25">
      <c r="A519" s="2" t="s">
        <v>1300</v>
      </c>
      <c r="B519" s="236" t="s">
        <v>1304</v>
      </c>
      <c r="C519" s="12"/>
      <c r="D519" s="12"/>
      <c r="E519" s="12"/>
      <c r="F519" s="12"/>
      <c r="G519" s="12"/>
      <c r="H519" s="12"/>
      <c r="I519" s="12"/>
      <c r="J519" s="12"/>
      <c r="Q519" s="12"/>
      <c r="R519" s="12"/>
      <c r="S519" s="12"/>
      <c r="T519" s="12"/>
      <c r="U519" s="12"/>
      <c r="V519" s="12">
        <v>476.13</v>
      </c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5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">
        <f t="shared" si="9"/>
        <v>476.13</v>
      </c>
    </row>
    <row r="520" spans="1:60" x14ac:dyDescent="0.25">
      <c r="A520" s="2" t="s">
        <v>1300</v>
      </c>
      <c r="B520" s="236" t="s">
        <v>1306</v>
      </c>
      <c r="C520" s="12"/>
      <c r="D520" s="12"/>
      <c r="E520" s="12"/>
      <c r="F520" s="12"/>
      <c r="G520" s="12"/>
      <c r="H520" s="12"/>
      <c r="I520" s="12"/>
      <c r="J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>
        <v>12.04</v>
      </c>
      <c r="AE520" s="12"/>
      <c r="AF520" s="12"/>
      <c r="AG520" s="15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">
        <f t="shared" si="9"/>
        <v>12.04</v>
      </c>
    </row>
    <row r="521" spans="1:60" x14ac:dyDescent="0.25">
      <c r="A521" s="2" t="s">
        <v>1300</v>
      </c>
      <c r="B521" s="236" t="s">
        <v>1307</v>
      </c>
      <c r="C521" s="12"/>
      <c r="D521" s="12"/>
      <c r="E521" s="12"/>
      <c r="F521" s="12"/>
      <c r="G521" s="12"/>
      <c r="H521" s="12"/>
      <c r="I521" s="12"/>
      <c r="J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>
        <v>9.02</v>
      </c>
      <c r="AE521" s="12"/>
      <c r="AF521" s="12"/>
      <c r="AG521" s="15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">
        <f t="shared" si="9"/>
        <v>9.02</v>
      </c>
    </row>
    <row r="522" spans="1:60" x14ac:dyDescent="0.25">
      <c r="A522" s="2" t="s">
        <v>1300</v>
      </c>
      <c r="B522" s="236" t="s">
        <v>1308</v>
      </c>
      <c r="C522" s="12"/>
      <c r="D522" s="12"/>
      <c r="E522" s="12"/>
      <c r="F522" s="12"/>
      <c r="G522" s="12"/>
      <c r="H522" s="12"/>
      <c r="I522" s="12"/>
      <c r="J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>
        <v>5201.08</v>
      </c>
      <c r="AD522" s="12"/>
      <c r="AE522" s="12"/>
      <c r="AF522" s="12"/>
      <c r="AG522" s="15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">
        <f t="shared" si="9"/>
        <v>5201.08</v>
      </c>
    </row>
    <row r="523" spans="1:60" x14ac:dyDescent="0.25">
      <c r="A523" s="2" t="s">
        <v>1300</v>
      </c>
      <c r="B523" s="236" t="s">
        <v>1310</v>
      </c>
      <c r="C523" s="12"/>
      <c r="D523" s="12"/>
      <c r="E523" s="12"/>
      <c r="F523" s="12"/>
      <c r="G523" s="12"/>
      <c r="H523" s="12"/>
      <c r="I523" s="12"/>
      <c r="J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5"/>
      <c r="AH523" s="12"/>
      <c r="AI523" s="12"/>
      <c r="AJ523" s="12"/>
      <c r="AK523" s="12">
        <v>250</v>
      </c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">
        <f t="shared" si="9"/>
        <v>250</v>
      </c>
    </row>
    <row r="524" spans="1:60" x14ac:dyDescent="0.25">
      <c r="A524" s="2" t="s">
        <v>1300</v>
      </c>
      <c r="B524" s="236" t="s">
        <v>1311</v>
      </c>
      <c r="C524" s="12"/>
      <c r="D524" s="12"/>
      <c r="E524" s="12"/>
      <c r="F524" s="12"/>
      <c r="G524" s="12"/>
      <c r="H524" s="12"/>
      <c r="I524" s="12"/>
      <c r="J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>
        <v>2.39</v>
      </c>
      <c r="AE524" s="12"/>
      <c r="AF524" s="12"/>
      <c r="AG524" s="15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">
        <f t="shared" si="9"/>
        <v>2.39</v>
      </c>
    </row>
    <row r="525" spans="1:60" x14ac:dyDescent="0.25">
      <c r="A525" s="2" t="s">
        <v>1312</v>
      </c>
      <c r="B525" s="236" t="s">
        <v>1313</v>
      </c>
      <c r="C525" s="12"/>
      <c r="D525" s="12"/>
      <c r="E525" s="12"/>
      <c r="F525" s="12"/>
      <c r="G525" s="12"/>
      <c r="H525" s="12"/>
      <c r="I525" s="12"/>
      <c r="J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>
        <v>39.24</v>
      </c>
      <c r="AG525" s="15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">
        <f t="shared" si="9"/>
        <v>39.24</v>
      </c>
    </row>
    <row r="526" spans="1:60" x14ac:dyDescent="0.25">
      <c r="A526" s="2" t="s">
        <v>1312</v>
      </c>
      <c r="B526" s="236" t="s">
        <v>1314</v>
      </c>
      <c r="C526" s="12"/>
      <c r="D526" s="12"/>
      <c r="E526" s="12"/>
      <c r="F526" s="12"/>
      <c r="G526" s="12"/>
      <c r="H526" s="12"/>
      <c r="I526" s="12"/>
      <c r="J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>
        <v>14.54</v>
      </c>
      <c r="AD526" s="12"/>
      <c r="AE526" s="12"/>
      <c r="AF526" s="12"/>
      <c r="AG526" s="15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">
        <f t="shared" si="9"/>
        <v>14.54</v>
      </c>
    </row>
    <row r="527" spans="1:60" x14ac:dyDescent="0.25">
      <c r="A527" s="2" t="s">
        <v>1312</v>
      </c>
      <c r="B527" s="236" t="s">
        <v>1315</v>
      </c>
      <c r="C527" s="12"/>
      <c r="D527" s="12"/>
      <c r="E527" s="12"/>
      <c r="F527" s="12"/>
      <c r="G527" s="12"/>
      <c r="H527" s="12"/>
      <c r="I527" s="12"/>
      <c r="J527" s="12"/>
      <c r="P527" s="12">
        <v>124</v>
      </c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5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">
        <f t="shared" si="9"/>
        <v>124</v>
      </c>
    </row>
    <row r="528" spans="1:60" x14ac:dyDescent="0.25">
      <c r="A528" s="2" t="s">
        <v>1318</v>
      </c>
      <c r="B528" s="236" t="s">
        <v>1319</v>
      </c>
      <c r="C528" s="12"/>
      <c r="D528" s="12"/>
      <c r="E528" s="12"/>
      <c r="F528" s="12"/>
      <c r="G528" s="12"/>
      <c r="H528" s="12"/>
      <c r="I528" s="12"/>
      <c r="J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5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>
        <v>5514.06</v>
      </c>
      <c r="BA528" s="12"/>
      <c r="BB528" s="12"/>
      <c r="BC528" s="12"/>
      <c r="BD528" s="12"/>
      <c r="BE528" s="12"/>
      <c r="BF528" s="12"/>
      <c r="BG528" s="12"/>
      <c r="BH528" s="1">
        <f t="shared" si="9"/>
        <v>5514.06</v>
      </c>
    </row>
    <row r="529" spans="1:60" x14ac:dyDescent="0.25">
      <c r="A529" s="2" t="s">
        <v>1318</v>
      </c>
      <c r="B529" s="236" t="s">
        <v>1320</v>
      </c>
      <c r="C529" s="12"/>
      <c r="D529" s="12"/>
      <c r="E529" s="12"/>
      <c r="F529" s="12"/>
      <c r="G529" s="12"/>
      <c r="H529" s="12"/>
      <c r="I529" s="12"/>
      <c r="J529" s="12"/>
      <c r="P529" s="12">
        <v>89.75</v>
      </c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5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">
        <f t="shared" si="9"/>
        <v>89.75</v>
      </c>
    </row>
    <row r="530" spans="1:60" x14ac:dyDescent="0.25">
      <c r="A530" s="2" t="s">
        <v>1318</v>
      </c>
      <c r="B530" s="236" t="s">
        <v>1321</v>
      </c>
      <c r="C530" s="12"/>
      <c r="D530" s="12"/>
      <c r="E530" s="12"/>
      <c r="F530" s="12"/>
      <c r="G530" s="12"/>
      <c r="H530" s="12"/>
      <c r="I530" s="12"/>
      <c r="J530" s="12"/>
      <c r="P530" s="12">
        <v>24.75</v>
      </c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5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">
        <f t="shared" si="9"/>
        <v>24.75</v>
      </c>
    </row>
    <row r="531" spans="1:60" x14ac:dyDescent="0.25">
      <c r="A531" s="2" t="s">
        <v>1318</v>
      </c>
      <c r="B531" s="236" t="s">
        <v>1322</v>
      </c>
      <c r="C531" s="12"/>
      <c r="D531" s="12"/>
      <c r="E531" s="12"/>
      <c r="F531" s="12"/>
      <c r="G531" s="12"/>
      <c r="H531" s="12"/>
      <c r="I531" s="12"/>
      <c r="J531" s="12"/>
      <c r="P531" s="12">
        <v>27.5</v>
      </c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5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">
        <f t="shared" si="9"/>
        <v>27.5</v>
      </c>
    </row>
    <row r="532" spans="1:60" x14ac:dyDescent="0.25">
      <c r="A532" s="2" t="s">
        <v>1318</v>
      </c>
      <c r="B532" s="236" t="s">
        <v>1323</v>
      </c>
      <c r="C532" s="12"/>
      <c r="D532" s="12"/>
      <c r="E532" s="12"/>
      <c r="F532" s="12"/>
      <c r="G532" s="12"/>
      <c r="H532" s="12"/>
      <c r="I532" s="12"/>
      <c r="J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>
        <v>565</v>
      </c>
      <c r="AF532" s="12"/>
      <c r="AG532" s="15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">
        <f t="shared" si="9"/>
        <v>565</v>
      </c>
    </row>
    <row r="533" spans="1:60" x14ac:dyDescent="0.25">
      <c r="A533" s="2" t="s">
        <v>1318</v>
      </c>
      <c r="B533" s="236" t="s">
        <v>1324</v>
      </c>
      <c r="C533" s="12"/>
      <c r="D533" s="12"/>
      <c r="E533" s="12"/>
      <c r="F533" s="12"/>
      <c r="G533" s="12"/>
      <c r="H533" s="12"/>
      <c r="I533" s="12"/>
      <c r="J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>
        <v>1017</v>
      </c>
      <c r="AF533" s="12"/>
      <c r="AG533" s="15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">
        <f t="shared" si="9"/>
        <v>1017</v>
      </c>
    </row>
    <row r="534" spans="1:60" x14ac:dyDescent="0.25">
      <c r="A534" s="2" t="s">
        <v>1318</v>
      </c>
      <c r="B534" s="236" t="s">
        <v>1325</v>
      </c>
      <c r="C534" s="12"/>
      <c r="D534" s="12"/>
      <c r="E534" s="12"/>
      <c r="F534" s="12"/>
      <c r="G534" s="12"/>
      <c r="H534" s="12"/>
      <c r="I534" s="12"/>
      <c r="J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>
        <v>203.19110000000001</v>
      </c>
      <c r="AF534" s="12"/>
      <c r="AG534" s="15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">
        <f t="shared" si="9"/>
        <v>203.19110000000001</v>
      </c>
    </row>
    <row r="535" spans="1:60" x14ac:dyDescent="0.25">
      <c r="A535" s="2" t="s">
        <v>1318</v>
      </c>
      <c r="B535" s="236" t="s">
        <v>1326</v>
      </c>
      <c r="C535" s="12"/>
      <c r="D535" s="12"/>
      <c r="E535" s="12"/>
      <c r="F535" s="12"/>
      <c r="G535" s="12"/>
      <c r="H535" s="12"/>
      <c r="I535" s="12"/>
      <c r="J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>
        <v>34.284199999999998</v>
      </c>
      <c r="AF535" s="12"/>
      <c r="AG535" s="15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">
        <f t="shared" si="9"/>
        <v>34.284199999999998</v>
      </c>
    </row>
    <row r="536" spans="1:60" x14ac:dyDescent="0.25">
      <c r="A536" s="2" t="s">
        <v>1318</v>
      </c>
      <c r="B536" s="236" t="s">
        <v>1327</v>
      </c>
      <c r="C536" s="12"/>
      <c r="D536" s="12"/>
      <c r="E536" s="12"/>
      <c r="F536" s="12"/>
      <c r="G536" s="12"/>
      <c r="H536" s="12"/>
      <c r="I536" s="12"/>
      <c r="J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>
        <v>915.3</v>
      </c>
      <c r="AF536" s="12"/>
      <c r="AG536" s="15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">
        <f t="shared" si="9"/>
        <v>915.3</v>
      </c>
    </row>
    <row r="537" spans="1:60" x14ac:dyDescent="0.25">
      <c r="A537" s="2" t="s">
        <v>1330</v>
      </c>
      <c r="B537" s="236" t="s">
        <v>1331</v>
      </c>
      <c r="C537" s="12"/>
      <c r="D537" s="12"/>
      <c r="E537" s="12"/>
      <c r="F537" s="12"/>
      <c r="G537" s="12"/>
      <c r="H537" s="12"/>
      <c r="I537" s="12"/>
      <c r="J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>
        <v>309.49</v>
      </c>
      <c r="AF537" s="12"/>
      <c r="AG537" s="15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">
        <f t="shared" si="9"/>
        <v>309.49</v>
      </c>
    </row>
    <row r="538" spans="1:60" x14ac:dyDescent="0.25">
      <c r="A538" s="2" t="s">
        <v>1330</v>
      </c>
      <c r="B538" s="236" t="s">
        <v>1334</v>
      </c>
      <c r="C538" s="12"/>
      <c r="D538" s="12"/>
      <c r="E538" s="12"/>
      <c r="F538" s="12"/>
      <c r="G538" s="12"/>
      <c r="H538" s="12"/>
      <c r="I538" s="12"/>
      <c r="J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>
        <v>25.74</v>
      </c>
      <c r="AD538" s="12"/>
      <c r="AE538" s="12"/>
      <c r="AF538" s="12"/>
      <c r="AG538" s="15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">
        <f t="shared" si="9"/>
        <v>25.74</v>
      </c>
    </row>
    <row r="539" spans="1:60" x14ac:dyDescent="0.25">
      <c r="A539" s="2" t="s">
        <v>1330</v>
      </c>
      <c r="B539" s="236" t="s">
        <v>1335</v>
      </c>
      <c r="C539" s="12"/>
      <c r="D539" s="12"/>
      <c r="E539" s="12"/>
      <c r="F539" s="12"/>
      <c r="G539" s="12"/>
      <c r="H539" s="12"/>
      <c r="I539" s="12"/>
      <c r="J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>
        <v>494.48</v>
      </c>
      <c r="AD539" s="12"/>
      <c r="AE539" s="12"/>
      <c r="AF539" s="12"/>
      <c r="AG539" s="15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">
        <f t="shared" si="9"/>
        <v>494.48</v>
      </c>
    </row>
    <row r="540" spans="1:60" x14ac:dyDescent="0.25">
      <c r="A540" s="2" t="s">
        <v>1336</v>
      </c>
      <c r="B540" s="236" t="s">
        <v>1337</v>
      </c>
      <c r="C540" s="12"/>
      <c r="D540" s="12"/>
      <c r="E540" s="12"/>
      <c r="F540" s="12"/>
      <c r="G540" s="12"/>
      <c r="H540" s="12"/>
      <c r="I540" s="12"/>
      <c r="J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>
        <v>238.71</v>
      </c>
      <c r="AD540" s="12"/>
      <c r="AE540" s="12"/>
      <c r="AF540" s="12"/>
      <c r="AG540" s="15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">
        <f t="shared" si="9"/>
        <v>238.71</v>
      </c>
    </row>
    <row r="541" spans="1:60" x14ac:dyDescent="0.25">
      <c r="A541" s="2" t="s">
        <v>1336</v>
      </c>
      <c r="B541" s="236" t="s">
        <v>1338</v>
      </c>
      <c r="C541" s="12"/>
      <c r="D541" s="12"/>
      <c r="E541" s="12"/>
      <c r="F541" s="12"/>
      <c r="G541" s="12"/>
      <c r="H541" s="12"/>
      <c r="I541" s="12"/>
      <c r="J541" s="12"/>
      <c r="K541" s="12">
        <v>4689.03</v>
      </c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5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">
        <f t="shared" si="9"/>
        <v>4689.03</v>
      </c>
    </row>
    <row r="542" spans="1:60" x14ac:dyDescent="0.25">
      <c r="B542" s="236"/>
      <c r="C542" s="12"/>
      <c r="D542" s="12"/>
      <c r="E542" s="12"/>
      <c r="F542" s="12"/>
      <c r="G542" s="12"/>
      <c r="H542" s="12"/>
      <c r="I542" s="12"/>
      <c r="J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5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">
        <f t="shared" si="9"/>
        <v>0</v>
      </c>
    </row>
    <row r="543" spans="1:60" x14ac:dyDescent="0.25">
      <c r="B543" s="236"/>
      <c r="C543" s="12"/>
      <c r="D543" s="12"/>
      <c r="E543" s="12"/>
      <c r="F543" s="12"/>
      <c r="G543" s="12"/>
      <c r="H543" s="12"/>
      <c r="I543" s="12"/>
      <c r="J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5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">
        <f t="shared" si="9"/>
        <v>0</v>
      </c>
    </row>
    <row r="544" spans="1:60" x14ac:dyDescent="0.25">
      <c r="B544" s="236"/>
      <c r="C544" s="12"/>
      <c r="D544" s="12"/>
      <c r="E544" s="12"/>
      <c r="F544" s="12"/>
      <c r="G544" s="12"/>
      <c r="H544" s="12"/>
      <c r="I544" s="12"/>
      <c r="J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5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">
        <f t="shared" si="9"/>
        <v>0</v>
      </c>
    </row>
    <row r="545" spans="2:60" x14ac:dyDescent="0.25">
      <c r="B545" s="236"/>
      <c r="C545" s="12"/>
      <c r="D545" s="12"/>
      <c r="E545" s="12"/>
      <c r="F545" s="12"/>
      <c r="G545" s="12"/>
      <c r="H545" s="12"/>
      <c r="I545" s="12"/>
      <c r="J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5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">
        <f t="shared" si="9"/>
        <v>0</v>
      </c>
    </row>
    <row r="546" spans="2:60" x14ac:dyDescent="0.25">
      <c r="B546" s="236"/>
      <c r="C546" s="12"/>
      <c r="D546" s="12"/>
      <c r="E546" s="12"/>
      <c r="F546" s="12"/>
      <c r="G546" s="12"/>
      <c r="H546" s="12"/>
      <c r="I546" s="12"/>
      <c r="J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5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">
        <f t="shared" si="9"/>
        <v>0</v>
      </c>
    </row>
    <row r="547" spans="2:60" x14ac:dyDescent="0.25">
      <c r="B547" s="236"/>
      <c r="C547" s="12"/>
      <c r="D547" s="12"/>
      <c r="E547" s="12"/>
      <c r="F547" s="12"/>
      <c r="G547" s="12"/>
      <c r="H547" s="12"/>
      <c r="I547" s="12"/>
      <c r="J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5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">
        <f t="shared" si="9"/>
        <v>0</v>
      </c>
    </row>
    <row r="548" spans="2:60" x14ac:dyDescent="0.25">
      <c r="B548" s="236"/>
      <c r="C548" s="12"/>
      <c r="D548" s="12"/>
      <c r="E548" s="12"/>
      <c r="F548" s="12"/>
      <c r="G548" s="12"/>
      <c r="H548" s="12"/>
      <c r="I548" s="12"/>
      <c r="J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5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">
        <f t="shared" si="9"/>
        <v>0</v>
      </c>
    </row>
    <row r="549" spans="2:60" x14ac:dyDescent="0.25">
      <c r="B549" s="236"/>
      <c r="C549" s="12"/>
      <c r="D549" s="12"/>
      <c r="E549" s="12"/>
      <c r="F549" s="12"/>
      <c r="G549" s="12"/>
      <c r="H549" s="12"/>
      <c r="I549" s="12"/>
      <c r="J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5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">
        <f t="shared" si="9"/>
        <v>0</v>
      </c>
    </row>
    <row r="550" spans="2:60" x14ac:dyDescent="0.25">
      <c r="B550" s="236"/>
      <c r="C550" s="12"/>
      <c r="D550" s="12"/>
      <c r="E550" s="12"/>
      <c r="F550" s="12"/>
      <c r="G550" s="12"/>
      <c r="H550" s="12"/>
      <c r="I550" s="12"/>
      <c r="J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5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">
        <f t="shared" si="9"/>
        <v>0</v>
      </c>
    </row>
    <row r="551" spans="2:60" x14ac:dyDescent="0.25">
      <c r="B551" s="236"/>
      <c r="C551" s="12"/>
      <c r="D551" s="12"/>
      <c r="E551" s="12"/>
      <c r="F551" s="12"/>
      <c r="G551" s="12"/>
      <c r="H551" s="12"/>
      <c r="I551" s="12"/>
      <c r="J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5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">
        <f t="shared" si="9"/>
        <v>0</v>
      </c>
    </row>
    <row r="552" spans="2:60" x14ac:dyDescent="0.25">
      <c r="B552" s="236"/>
      <c r="C552" s="12"/>
      <c r="D552" s="12"/>
      <c r="E552" s="12"/>
      <c r="F552" s="12"/>
      <c r="G552" s="12"/>
      <c r="H552" s="12"/>
      <c r="I552" s="12"/>
      <c r="J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5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">
        <f t="shared" si="9"/>
        <v>0</v>
      </c>
    </row>
    <row r="553" spans="2:60" x14ac:dyDescent="0.25">
      <c r="B553" s="236"/>
      <c r="C553" s="12"/>
      <c r="D553" s="12"/>
      <c r="E553" s="12"/>
      <c r="F553" s="12"/>
      <c r="G553" s="12"/>
      <c r="H553" s="12"/>
      <c r="I553" s="12"/>
      <c r="J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5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">
        <f t="shared" si="9"/>
        <v>0</v>
      </c>
    </row>
    <row r="554" spans="2:60" x14ac:dyDescent="0.25">
      <c r="B554" s="236"/>
      <c r="C554" s="12"/>
      <c r="D554" s="12"/>
      <c r="E554" s="12"/>
      <c r="F554" s="12"/>
      <c r="G554" s="12"/>
      <c r="H554" s="12"/>
      <c r="I554" s="12"/>
      <c r="J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5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">
        <f t="shared" si="9"/>
        <v>0</v>
      </c>
    </row>
    <row r="555" spans="2:60" x14ac:dyDescent="0.25">
      <c r="B555" s="236"/>
      <c r="C555" s="12"/>
      <c r="D555" s="12"/>
      <c r="E555" s="12"/>
      <c r="F555" s="12"/>
      <c r="G555" s="12"/>
      <c r="H555" s="12"/>
      <c r="I555" s="12"/>
      <c r="J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5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">
        <f t="shared" si="9"/>
        <v>0</v>
      </c>
    </row>
    <row r="556" spans="2:60" x14ac:dyDescent="0.25">
      <c r="B556" s="236"/>
      <c r="C556" s="12"/>
      <c r="D556" s="12"/>
      <c r="E556" s="12"/>
      <c r="F556" s="12"/>
      <c r="G556" s="12"/>
      <c r="H556" s="12"/>
      <c r="I556" s="12"/>
      <c r="J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5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">
        <f t="shared" si="9"/>
        <v>0</v>
      </c>
    </row>
    <row r="557" spans="2:60" x14ac:dyDescent="0.25">
      <c r="B557" s="236"/>
      <c r="C557" s="12"/>
      <c r="D557" s="12"/>
      <c r="E557" s="12"/>
      <c r="F557" s="12"/>
      <c r="G557" s="12"/>
      <c r="H557" s="12"/>
      <c r="I557" s="12"/>
      <c r="J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5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">
        <f t="shared" si="9"/>
        <v>0</v>
      </c>
    </row>
    <row r="558" spans="2:60" x14ac:dyDescent="0.25">
      <c r="B558" s="236"/>
      <c r="C558" s="12"/>
      <c r="D558" s="12"/>
      <c r="E558" s="12"/>
      <c r="F558" s="12"/>
      <c r="G558" s="12"/>
      <c r="H558" s="12"/>
      <c r="I558" s="12"/>
      <c r="J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5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">
        <f t="shared" si="9"/>
        <v>0</v>
      </c>
    </row>
    <row r="559" spans="2:60" x14ac:dyDescent="0.25">
      <c r="B559" s="236"/>
      <c r="C559" s="12"/>
      <c r="D559" s="12"/>
      <c r="E559" s="12"/>
      <c r="F559" s="12"/>
      <c r="G559" s="12"/>
      <c r="H559" s="12"/>
      <c r="I559" s="12"/>
      <c r="J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5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">
        <f t="shared" si="9"/>
        <v>0</v>
      </c>
    </row>
    <row r="560" spans="2:60" x14ac:dyDescent="0.25">
      <c r="B560" s="236"/>
      <c r="C560" s="12"/>
      <c r="D560" s="12"/>
      <c r="E560" s="12"/>
      <c r="F560" s="12"/>
      <c r="G560" s="12"/>
      <c r="H560" s="12"/>
      <c r="I560" s="12"/>
      <c r="J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5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">
        <f t="shared" si="9"/>
        <v>0</v>
      </c>
    </row>
    <row r="561" spans="1:60" x14ac:dyDescent="0.25">
      <c r="B561" s="236"/>
      <c r="C561" s="12"/>
      <c r="D561" s="12"/>
      <c r="E561" s="12"/>
      <c r="F561" s="12"/>
      <c r="G561" s="12"/>
      <c r="H561" s="12"/>
      <c r="I561" s="12"/>
      <c r="J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5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">
        <f t="shared" si="9"/>
        <v>0</v>
      </c>
    </row>
    <row r="562" spans="1:60" x14ac:dyDescent="0.25">
      <c r="B562" s="236"/>
      <c r="C562" s="12"/>
      <c r="D562" s="12"/>
      <c r="E562" s="12"/>
      <c r="F562" s="12"/>
      <c r="G562" s="12"/>
      <c r="H562" s="12"/>
      <c r="I562" s="12"/>
      <c r="J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5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">
        <f t="shared" si="9"/>
        <v>0</v>
      </c>
    </row>
    <row r="563" spans="1:60" x14ac:dyDescent="0.25">
      <c r="B563" s="236"/>
      <c r="C563" s="12"/>
      <c r="D563" s="12"/>
      <c r="E563" s="12"/>
      <c r="F563" s="12"/>
      <c r="G563" s="12"/>
      <c r="H563" s="12"/>
      <c r="I563" s="12"/>
      <c r="J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5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">
        <f t="shared" si="9"/>
        <v>0</v>
      </c>
    </row>
    <row r="564" spans="1:60" x14ac:dyDescent="0.25">
      <c r="B564" s="236"/>
      <c r="C564" s="12"/>
      <c r="D564" s="12"/>
      <c r="E564" s="12"/>
      <c r="F564" s="12"/>
      <c r="G564" s="12"/>
      <c r="H564" s="12"/>
      <c r="I564" s="12"/>
      <c r="J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5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">
        <f t="shared" si="9"/>
        <v>0</v>
      </c>
    </row>
    <row r="565" spans="1:60" x14ac:dyDescent="0.25">
      <c r="B565" s="236"/>
      <c r="C565" s="12"/>
      <c r="D565" s="12"/>
      <c r="E565" s="12"/>
      <c r="F565" s="12"/>
      <c r="G565" s="12"/>
      <c r="H565" s="12"/>
      <c r="I565" s="12"/>
      <c r="J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5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">
        <f t="shared" si="9"/>
        <v>0</v>
      </c>
    </row>
    <row r="566" spans="1:60" x14ac:dyDescent="0.25">
      <c r="B566" s="236"/>
      <c r="C566" s="12"/>
      <c r="D566" s="12"/>
      <c r="E566" s="12"/>
      <c r="F566" s="12"/>
      <c r="G566" s="12"/>
      <c r="H566" s="12"/>
      <c r="I566" s="12"/>
      <c r="J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5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">
        <f t="shared" si="9"/>
        <v>0</v>
      </c>
    </row>
    <row r="567" spans="1:60" x14ac:dyDescent="0.25">
      <c r="B567" s="236"/>
      <c r="C567" s="12"/>
      <c r="D567" s="12"/>
      <c r="E567" s="12"/>
      <c r="F567" s="12"/>
      <c r="G567" s="12"/>
      <c r="H567" s="12"/>
      <c r="I567" s="12"/>
      <c r="J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5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">
        <f t="shared" si="9"/>
        <v>0</v>
      </c>
    </row>
    <row r="568" spans="1:60" x14ac:dyDescent="0.25">
      <c r="B568" s="236"/>
      <c r="C568" s="12"/>
      <c r="D568" s="12"/>
      <c r="E568" s="12"/>
      <c r="F568" s="12"/>
      <c r="G568" s="12"/>
      <c r="H568" s="12"/>
      <c r="I568" s="12"/>
      <c r="J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5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">
        <f t="shared" si="9"/>
        <v>0</v>
      </c>
    </row>
    <row r="569" spans="1:60" x14ac:dyDescent="0.25">
      <c r="B569" s="236"/>
      <c r="C569" s="12"/>
      <c r="D569" s="12"/>
      <c r="E569" s="12"/>
      <c r="F569" s="12"/>
      <c r="G569" s="12"/>
      <c r="H569" s="12"/>
      <c r="I569" s="12"/>
      <c r="J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5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">
        <f t="shared" si="9"/>
        <v>0</v>
      </c>
    </row>
    <row r="570" spans="1:60" x14ac:dyDescent="0.25">
      <c r="B570" s="236"/>
      <c r="C570" s="12"/>
      <c r="D570" s="12"/>
      <c r="E570" s="12"/>
      <c r="F570" s="12"/>
      <c r="G570" s="12"/>
      <c r="H570" s="12"/>
      <c r="I570" s="12"/>
      <c r="J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5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">
        <f t="shared" si="9"/>
        <v>0</v>
      </c>
    </row>
    <row r="571" spans="1:60" x14ac:dyDescent="0.25">
      <c r="B571" s="236"/>
      <c r="C571" s="12"/>
      <c r="D571" s="12"/>
      <c r="E571" s="12"/>
      <c r="F571" s="12"/>
      <c r="G571" s="12"/>
      <c r="H571" s="12"/>
      <c r="I571" s="12"/>
      <c r="J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5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">
        <f t="shared" si="9"/>
        <v>0</v>
      </c>
    </row>
    <row r="572" spans="1:60" x14ac:dyDescent="0.25">
      <c r="B572" s="236"/>
      <c r="C572" s="12"/>
      <c r="D572" s="12"/>
      <c r="E572" s="12"/>
      <c r="F572" s="12"/>
      <c r="G572" s="12"/>
      <c r="H572" s="12"/>
      <c r="I572" s="12"/>
      <c r="J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5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">
        <f t="shared" si="9"/>
        <v>0</v>
      </c>
    </row>
    <row r="573" spans="1:60" x14ac:dyDescent="0.25">
      <c r="B573" s="236"/>
      <c r="C573" s="12"/>
      <c r="D573" s="12"/>
      <c r="E573" s="12"/>
      <c r="F573" s="12"/>
      <c r="G573" s="12"/>
      <c r="H573" s="12"/>
      <c r="I573" s="12"/>
      <c r="J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5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">
        <f t="shared" si="9"/>
        <v>0</v>
      </c>
    </row>
    <row r="574" spans="1:60" x14ac:dyDescent="0.25">
      <c r="B574" s="236"/>
      <c r="C574" s="12"/>
      <c r="D574" s="12"/>
      <c r="E574" s="12"/>
      <c r="F574" s="12"/>
      <c r="G574" s="12"/>
      <c r="H574" s="12"/>
      <c r="I574" s="12"/>
      <c r="J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5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">
        <f t="shared" si="9"/>
        <v>0</v>
      </c>
    </row>
    <row r="575" spans="1:60" x14ac:dyDescent="0.25">
      <c r="B575" s="2"/>
      <c r="C575" s="12"/>
      <c r="D575" s="12"/>
      <c r="E575" s="12"/>
      <c r="F575" s="12"/>
      <c r="G575" s="12"/>
      <c r="H575" s="12"/>
      <c r="I575" s="12"/>
      <c r="J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5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">
        <f t="shared" si="9"/>
        <v>0</v>
      </c>
    </row>
    <row r="576" spans="1:60" s="10" customFormat="1" ht="15.75" x14ac:dyDescent="0.25">
      <c r="A576" s="11"/>
      <c r="C576" s="111">
        <f t="shared" ref="C576:O576" si="10">SUM(C4:C575)</f>
        <v>19775.990000000005</v>
      </c>
      <c r="D576" s="111">
        <f t="shared" si="10"/>
        <v>103524.16</v>
      </c>
      <c r="E576" s="111">
        <f t="shared" si="10"/>
        <v>679.59000000000015</v>
      </c>
      <c r="F576" s="111">
        <f t="shared" si="10"/>
        <v>1465.46</v>
      </c>
      <c r="G576" s="111">
        <f t="shared" si="10"/>
        <v>4480.47</v>
      </c>
      <c r="H576" s="111">
        <f t="shared" si="10"/>
        <v>1356.27</v>
      </c>
      <c r="I576" s="111">
        <f t="shared" si="10"/>
        <v>5423.33</v>
      </c>
      <c r="J576" s="111">
        <f t="shared" si="10"/>
        <v>7800</v>
      </c>
      <c r="K576" s="111">
        <f t="shared" si="10"/>
        <v>8203.2199999999993</v>
      </c>
      <c r="L576" s="111">
        <f t="shared" si="10"/>
        <v>0</v>
      </c>
      <c r="M576" s="111">
        <f t="shared" si="10"/>
        <v>0</v>
      </c>
      <c r="N576" s="111">
        <f t="shared" si="10"/>
        <v>4065</v>
      </c>
      <c r="O576" s="111">
        <f t="shared" si="10"/>
        <v>2752.31</v>
      </c>
      <c r="P576" s="111">
        <f t="shared" ref="P576:BH576" si="11">SUM(P4:P575)</f>
        <v>10650.4</v>
      </c>
      <c r="Q576" s="111">
        <f t="shared" si="11"/>
        <v>0</v>
      </c>
      <c r="R576" s="111">
        <f t="shared" si="11"/>
        <v>276</v>
      </c>
      <c r="S576" s="111">
        <f t="shared" si="11"/>
        <v>1301.25</v>
      </c>
      <c r="T576" s="111">
        <f t="shared" si="11"/>
        <v>0</v>
      </c>
      <c r="U576" s="111">
        <f t="shared" si="11"/>
        <v>20</v>
      </c>
      <c r="V576" s="111">
        <f t="shared" si="11"/>
        <v>476.13</v>
      </c>
      <c r="W576" s="111">
        <f t="shared" si="11"/>
        <v>68</v>
      </c>
      <c r="X576" s="111">
        <f t="shared" si="11"/>
        <v>34</v>
      </c>
      <c r="Y576" s="111">
        <f t="shared" si="11"/>
        <v>0</v>
      </c>
      <c r="Z576" s="111">
        <f t="shared" si="11"/>
        <v>70.3</v>
      </c>
      <c r="AA576" s="111">
        <f t="shared" si="11"/>
        <v>80.349999999999994</v>
      </c>
      <c r="AB576" s="111">
        <f t="shared" si="11"/>
        <v>101.45</v>
      </c>
      <c r="AC576" s="111">
        <f t="shared" si="11"/>
        <v>65624.850000000006</v>
      </c>
      <c r="AD576" s="111">
        <f t="shared" si="11"/>
        <v>19133.062000000024</v>
      </c>
      <c r="AE576" s="111">
        <f t="shared" si="11"/>
        <v>27265.046399999988</v>
      </c>
      <c r="AF576" s="111">
        <f t="shared" si="11"/>
        <v>3009.24</v>
      </c>
      <c r="AG576" s="111">
        <f t="shared" si="11"/>
        <v>0</v>
      </c>
      <c r="AH576" s="111">
        <f t="shared" si="11"/>
        <v>0</v>
      </c>
      <c r="AI576" s="111">
        <f t="shared" si="11"/>
        <v>1274.45</v>
      </c>
      <c r="AJ576" s="111">
        <f t="shared" si="11"/>
        <v>18823.900000000001</v>
      </c>
      <c r="AK576" s="111">
        <f t="shared" si="11"/>
        <v>2711.42</v>
      </c>
      <c r="AL576" s="111">
        <f t="shared" si="11"/>
        <v>3666.6299999999992</v>
      </c>
      <c r="AM576" s="111">
        <f t="shared" si="11"/>
        <v>0</v>
      </c>
      <c r="AN576" s="111">
        <f t="shared" si="11"/>
        <v>0</v>
      </c>
      <c r="AO576" s="111">
        <f t="shared" si="11"/>
        <v>0</v>
      </c>
      <c r="AP576" s="111">
        <f t="shared" si="11"/>
        <v>0</v>
      </c>
      <c r="AQ576" s="111">
        <f t="shared" si="11"/>
        <v>0</v>
      </c>
      <c r="AR576" s="111">
        <f t="shared" si="11"/>
        <v>7500</v>
      </c>
      <c r="AS576" s="111">
        <f t="shared" si="11"/>
        <v>0</v>
      </c>
      <c r="AT576" s="111">
        <f t="shared" si="11"/>
        <v>0</v>
      </c>
      <c r="AU576" s="111">
        <f t="shared" si="11"/>
        <v>1298.8</v>
      </c>
      <c r="AV576" s="111">
        <f t="shared" si="11"/>
        <v>858.29000000000008</v>
      </c>
      <c r="AW576" s="111">
        <f t="shared" si="11"/>
        <v>38.25</v>
      </c>
      <c r="AX576" s="111">
        <f t="shared" si="11"/>
        <v>60.25</v>
      </c>
      <c r="AY576" s="111">
        <f t="shared" si="11"/>
        <v>0</v>
      </c>
      <c r="AZ576" s="111">
        <f t="shared" si="11"/>
        <v>64388.34</v>
      </c>
      <c r="BA576" s="111">
        <f t="shared" si="11"/>
        <v>0</v>
      </c>
      <c r="BB576" s="111">
        <f t="shared" si="11"/>
        <v>15203</v>
      </c>
      <c r="BC576" s="111">
        <f t="shared" si="11"/>
        <v>0</v>
      </c>
      <c r="BD576" s="111">
        <f t="shared" si="11"/>
        <v>0</v>
      </c>
      <c r="BE576" s="111">
        <f t="shared" si="11"/>
        <v>0</v>
      </c>
      <c r="BF576" s="111">
        <f t="shared" si="11"/>
        <v>710</v>
      </c>
      <c r="BG576" s="111">
        <f t="shared" si="11"/>
        <v>0</v>
      </c>
      <c r="BH576" s="111">
        <f t="shared" si="11"/>
        <v>404169.20840000012</v>
      </c>
    </row>
    <row r="577" spans="17:32" x14ac:dyDescent="0.25">
      <c r="Q577" s="5"/>
      <c r="R577" s="5"/>
      <c r="AE577" s="5"/>
      <c r="AF577" s="5"/>
    </row>
    <row r="578" spans="17:32" x14ac:dyDescent="0.25">
      <c r="Q578" s="5"/>
      <c r="R578" s="5"/>
      <c r="AE578" s="5"/>
      <c r="AF578" s="5"/>
    </row>
    <row r="579" spans="17:32" x14ac:dyDescent="0.25">
      <c r="Q579" s="5"/>
      <c r="R579" s="5"/>
      <c r="AE579" s="5"/>
      <c r="AF579" s="5"/>
    </row>
    <row r="582" spans="17:32" x14ac:dyDescent="0.25">
      <c r="Q582" s="5"/>
      <c r="R582" s="5"/>
      <c r="AE582" s="5"/>
      <c r="AF582" s="5"/>
    </row>
    <row r="583" spans="17:32" x14ac:dyDescent="0.25">
      <c r="Q583" s="5"/>
      <c r="R583" s="5"/>
      <c r="AE583" s="5"/>
      <c r="AF583" s="5"/>
    </row>
    <row r="584" spans="17:32" x14ac:dyDescent="0.25">
      <c r="Q584" s="5"/>
      <c r="R584" s="5"/>
      <c r="AE584" s="5"/>
      <c r="AF584" s="5"/>
    </row>
    <row r="585" spans="17:32" x14ac:dyDescent="0.25">
      <c r="Q585" s="5"/>
      <c r="R585" s="5"/>
      <c r="AE585" s="5"/>
      <c r="AF585" s="5"/>
    </row>
    <row r="586" spans="17:32" x14ac:dyDescent="0.25">
      <c r="Q586" s="5"/>
      <c r="R586" s="5"/>
      <c r="AE586" s="5"/>
      <c r="AF586" s="5"/>
    </row>
    <row r="587" spans="17:32" x14ac:dyDescent="0.25">
      <c r="T587" s="5"/>
      <c r="U587" s="5"/>
      <c r="V587" s="5"/>
      <c r="W587" s="5"/>
      <c r="Z587" s="5"/>
      <c r="AA587" s="5"/>
      <c r="AB587" s="5"/>
      <c r="AC587" s="5"/>
      <c r="AE587" s="5"/>
      <c r="AF587" s="5"/>
    </row>
    <row r="589" spans="17:32" x14ac:dyDescent="0.25">
      <c r="AE589" s="5"/>
      <c r="AF589" s="5"/>
    </row>
    <row r="590" spans="17:32" x14ac:dyDescent="0.25">
      <c r="AE590" s="5"/>
      <c r="AF590" s="5"/>
    </row>
    <row r="591" spans="17:32" x14ac:dyDescent="0.25">
      <c r="Q591" s="5"/>
      <c r="R591" s="5"/>
      <c r="AE591" s="5"/>
      <c r="AF591" s="5"/>
    </row>
    <row r="592" spans="17:32" x14ac:dyDescent="0.25">
      <c r="Q592" s="5"/>
      <c r="R592" s="5"/>
      <c r="AE592" s="5"/>
      <c r="AF592" s="5"/>
    </row>
    <row r="593" spans="2:32" x14ac:dyDescent="0.25">
      <c r="Q593" s="5"/>
      <c r="R593" s="5"/>
      <c r="AE593" s="5"/>
      <c r="AF593" s="5"/>
    </row>
    <row r="594" spans="2:32" x14ac:dyDescent="0.25">
      <c r="AE594" s="5"/>
      <c r="AF594" s="5"/>
    </row>
    <row r="595" spans="2:32" x14ac:dyDescent="0.25">
      <c r="Q595" s="5"/>
      <c r="R595" s="5"/>
      <c r="AE595" s="5"/>
      <c r="AF595" s="5"/>
    </row>
    <row r="596" spans="2:32" x14ac:dyDescent="0.25">
      <c r="B596" s="2"/>
      <c r="C596" s="2"/>
      <c r="D596" s="2"/>
      <c r="E596" s="2"/>
      <c r="F596" s="2"/>
      <c r="G596" s="2"/>
      <c r="H596" s="2"/>
      <c r="I596" s="2"/>
      <c r="J596" s="2"/>
      <c r="AE596" s="5"/>
      <c r="AF596" s="5"/>
    </row>
    <row r="597" spans="2:32" x14ac:dyDescent="0.25">
      <c r="B597" s="2"/>
      <c r="C597" s="2"/>
      <c r="D597" s="2"/>
      <c r="E597" s="2"/>
      <c r="F597" s="2"/>
      <c r="G597" s="2"/>
      <c r="H597" s="2"/>
      <c r="I597" s="2"/>
      <c r="J597" s="2"/>
      <c r="AE597" s="5"/>
      <c r="AF597" s="5"/>
    </row>
    <row r="598" spans="2:32" x14ac:dyDescent="0.25">
      <c r="B598" s="2"/>
      <c r="C598" s="2"/>
      <c r="D598" s="2"/>
      <c r="E598" s="2"/>
      <c r="F598" s="2"/>
      <c r="G598" s="2"/>
      <c r="H598" s="2"/>
      <c r="I598" s="2"/>
      <c r="J598" s="2"/>
      <c r="AE598" s="5"/>
      <c r="AF598" s="5"/>
    </row>
    <row r="599" spans="2:32" x14ac:dyDescent="0.25">
      <c r="B599" s="2"/>
      <c r="C599" s="2"/>
      <c r="D599" s="2"/>
      <c r="E599" s="2"/>
      <c r="F599" s="2"/>
      <c r="G599" s="2"/>
      <c r="H599" s="2"/>
      <c r="I599" s="2"/>
      <c r="J599" s="2"/>
      <c r="AE599" s="5"/>
      <c r="AF599" s="5"/>
    </row>
    <row r="600" spans="2:32" x14ac:dyDescent="0.25">
      <c r="B600" s="2"/>
      <c r="C600" s="2"/>
      <c r="D600" s="2"/>
      <c r="E600" s="2"/>
      <c r="F600" s="2"/>
      <c r="G600" s="2"/>
      <c r="H600" s="2"/>
      <c r="I600" s="2"/>
      <c r="J600" s="2"/>
      <c r="Q600" s="5"/>
      <c r="R600" s="5"/>
      <c r="AE600" s="5"/>
      <c r="AF600" s="5"/>
    </row>
    <row r="601" spans="2:32" x14ac:dyDescent="0.25">
      <c r="Q601" s="5"/>
      <c r="R601" s="5"/>
      <c r="AE601" s="5"/>
      <c r="AF601" s="5"/>
    </row>
    <row r="602" spans="2:32" x14ac:dyDescent="0.25">
      <c r="Q602" s="5"/>
      <c r="R602" s="5"/>
      <c r="AE602" s="5"/>
      <c r="AF602" s="5"/>
    </row>
    <row r="603" spans="2:32" x14ac:dyDescent="0.25">
      <c r="AE603" s="5"/>
      <c r="AF603" s="5"/>
    </row>
    <row r="604" spans="2:32" x14ac:dyDescent="0.25">
      <c r="AE604" s="5"/>
      <c r="AF604" s="5"/>
    </row>
    <row r="605" spans="2:32" x14ac:dyDescent="0.25">
      <c r="AE605" s="5"/>
      <c r="AF605" s="5"/>
    </row>
    <row r="606" spans="2:32" x14ac:dyDescent="0.25">
      <c r="AE606" s="5"/>
      <c r="AF606" s="5"/>
    </row>
    <row r="607" spans="2:32" x14ac:dyDescent="0.25">
      <c r="AE607" s="5"/>
      <c r="AF607" s="5"/>
    </row>
    <row r="608" spans="2:32" x14ac:dyDescent="0.25">
      <c r="AE608" s="5"/>
      <c r="AF608" s="5"/>
    </row>
    <row r="609" spans="17:33" x14ac:dyDescent="0.25">
      <c r="AE609" s="5"/>
      <c r="AF609" s="5"/>
    </row>
    <row r="610" spans="17:33" x14ac:dyDescent="0.25">
      <c r="AE610" s="5"/>
      <c r="AF610" s="5"/>
    </row>
    <row r="611" spans="17:33" x14ac:dyDescent="0.25">
      <c r="AE611" s="5"/>
      <c r="AF611" s="5"/>
    </row>
    <row r="612" spans="17:33" x14ac:dyDescent="0.25">
      <c r="AE612" s="5"/>
      <c r="AF612" s="5"/>
    </row>
    <row r="613" spans="17:33" x14ac:dyDescent="0.25">
      <c r="AE613" s="5"/>
      <c r="AF613" s="5"/>
    </row>
    <row r="614" spans="17:33" x14ac:dyDescent="0.25">
      <c r="Q614" s="5"/>
      <c r="R614" s="5"/>
      <c r="AE614" s="5"/>
      <c r="AF614" s="5"/>
    </row>
    <row r="615" spans="17:33" x14ac:dyDescent="0.25">
      <c r="Q615" s="5"/>
      <c r="R615" s="5"/>
      <c r="AE615" s="5"/>
      <c r="AF615" s="5"/>
    </row>
    <row r="616" spans="17:33" x14ac:dyDescent="0.25">
      <c r="AE616" s="5"/>
      <c r="AF616" s="5"/>
    </row>
    <row r="617" spans="17:33" x14ac:dyDescent="0.25">
      <c r="AE617" s="5"/>
      <c r="AF617" s="5"/>
    </row>
    <row r="618" spans="17:33" x14ac:dyDescent="0.25">
      <c r="Q618" s="5"/>
      <c r="R618" s="5"/>
      <c r="AE618" s="5"/>
      <c r="AF618" s="5"/>
    </row>
    <row r="619" spans="17:33" x14ac:dyDescent="0.25">
      <c r="Q619" s="5"/>
      <c r="R619" s="5"/>
      <c r="AE619" s="5"/>
      <c r="AF619" s="5"/>
    </row>
    <row r="620" spans="17:33" x14ac:dyDescent="0.25">
      <c r="Q620" s="5"/>
      <c r="R620" s="5"/>
      <c r="AE620" s="5"/>
      <c r="AF620" s="5"/>
    </row>
    <row r="621" spans="17:33" x14ac:dyDescent="0.25">
      <c r="AE621" s="5"/>
      <c r="AF621" s="5"/>
    </row>
    <row r="622" spans="17:33" x14ac:dyDescent="0.25">
      <c r="AE622" s="5"/>
      <c r="AF622" s="5"/>
    </row>
    <row r="623" spans="17:33" x14ac:dyDescent="0.25">
      <c r="AE623" s="5"/>
      <c r="AF623" s="5"/>
      <c r="AG623" s="14"/>
    </row>
    <row r="624" spans="17:33" x14ac:dyDescent="0.25">
      <c r="X624" s="1"/>
      <c r="Y624" s="1"/>
      <c r="AE624" s="5"/>
      <c r="AF624" s="5"/>
    </row>
    <row r="625" spans="17:32" x14ac:dyDescent="0.25">
      <c r="AE625" s="5"/>
      <c r="AF625" s="5"/>
    </row>
    <row r="626" spans="17:32" x14ac:dyDescent="0.25">
      <c r="Q626" s="5"/>
      <c r="R626" s="5"/>
      <c r="AE626" s="5"/>
      <c r="AF626" s="5"/>
    </row>
    <row r="627" spans="17:32" x14ac:dyDescent="0.25">
      <c r="Q627" s="5"/>
      <c r="R627" s="5"/>
      <c r="AE627" s="5"/>
      <c r="AF627" s="5"/>
    </row>
    <row r="628" spans="17:32" x14ac:dyDescent="0.25">
      <c r="Q628" s="5"/>
      <c r="R628" s="5"/>
      <c r="AE628" s="5"/>
      <c r="AF628" s="5"/>
    </row>
    <row r="629" spans="17:32" x14ac:dyDescent="0.25">
      <c r="AD629" s="5"/>
      <c r="AE629" s="5"/>
      <c r="AF629" s="5"/>
    </row>
    <row r="630" spans="17:32" x14ac:dyDescent="0.25">
      <c r="AD630" s="5"/>
      <c r="AE630" s="5"/>
      <c r="AF630" s="5"/>
    </row>
    <row r="631" spans="17:32" x14ac:dyDescent="0.25">
      <c r="AD631" s="5"/>
      <c r="AE631" s="5"/>
      <c r="AF631" s="5"/>
    </row>
    <row r="632" spans="17:32" x14ac:dyDescent="0.25">
      <c r="Q632" s="5"/>
      <c r="R632" s="5"/>
      <c r="AE632" s="5"/>
      <c r="AF632" s="5"/>
    </row>
    <row r="633" spans="17:32" x14ac:dyDescent="0.25">
      <c r="Q633" s="5"/>
      <c r="R633" s="5"/>
      <c r="AE633" s="5"/>
      <c r="AF633" s="5"/>
    </row>
    <row r="634" spans="17:32" x14ac:dyDescent="0.25">
      <c r="Q634" s="5"/>
      <c r="R634" s="5"/>
      <c r="AE634" s="5"/>
      <c r="AF634" s="5"/>
    </row>
    <row r="635" spans="17:32" x14ac:dyDescent="0.25">
      <c r="Q635" s="5"/>
      <c r="R635" s="5"/>
      <c r="AD635" s="5"/>
      <c r="AE635" s="5"/>
      <c r="AF635" s="5"/>
    </row>
    <row r="637" spans="17:32" x14ac:dyDescent="0.25">
      <c r="AE637" s="12"/>
      <c r="AF637" s="12"/>
    </row>
    <row r="638" spans="17:32" x14ac:dyDescent="0.25">
      <c r="AE638" s="12"/>
      <c r="AF638" s="12"/>
    </row>
    <row r="639" spans="17:32" x14ac:dyDescent="0.25">
      <c r="AE639" s="12"/>
      <c r="AF639" s="12"/>
    </row>
    <row r="640" spans="17:32" x14ac:dyDescent="0.25">
      <c r="AE640" s="12"/>
      <c r="AF640" s="12"/>
    </row>
    <row r="641" spans="17:59" x14ac:dyDescent="0.25">
      <c r="AE641" s="12"/>
      <c r="AF641" s="12"/>
    </row>
    <row r="642" spans="17:59" x14ac:dyDescent="0.25">
      <c r="Q642" s="12"/>
      <c r="R642" s="12"/>
      <c r="AE642" s="12"/>
      <c r="AF642" s="12"/>
    </row>
    <row r="643" spans="17:59" x14ac:dyDescent="0.25">
      <c r="Q643" s="12"/>
      <c r="R643" s="12"/>
      <c r="AE643" s="12"/>
      <c r="AF643" s="12"/>
    </row>
    <row r="645" spans="17:59" x14ac:dyDescent="0.25">
      <c r="AE645" s="12"/>
      <c r="AF645" s="12"/>
      <c r="BE645" s="12"/>
      <c r="BF645" s="12"/>
      <c r="BG645" s="12"/>
    </row>
    <row r="647" spans="17:59" x14ac:dyDescent="0.25">
      <c r="Q647" s="12"/>
      <c r="R647" s="12"/>
      <c r="AE647" s="12"/>
      <c r="AF647" s="12"/>
    </row>
    <row r="648" spans="17:59" x14ac:dyDescent="0.25">
      <c r="Q648" s="12"/>
      <c r="R648" s="12"/>
      <c r="T648" s="12"/>
      <c r="U648" s="12"/>
      <c r="V648" s="12"/>
      <c r="W648" s="12"/>
      <c r="Z648" s="12"/>
      <c r="AA648" s="12"/>
      <c r="AB648" s="12"/>
      <c r="AC648" s="12"/>
      <c r="AD648" s="12"/>
      <c r="AE648" s="12"/>
      <c r="AF648" s="12"/>
      <c r="AG648" s="12"/>
      <c r="BD648" s="12"/>
    </row>
    <row r="650" spans="17:59" x14ac:dyDescent="0.25">
      <c r="Q650" s="12"/>
      <c r="R650" s="12"/>
      <c r="V650" s="12"/>
      <c r="W650" s="12"/>
      <c r="AE650" s="12"/>
      <c r="AF650" s="12"/>
      <c r="AG650" s="12"/>
    </row>
    <row r="652" spans="17:59" x14ac:dyDescent="0.25">
      <c r="AE652" s="12"/>
      <c r="AF652" s="12"/>
    </row>
    <row r="653" spans="17:59" x14ac:dyDescent="0.25">
      <c r="AE653" s="12"/>
      <c r="AF653" s="12"/>
    </row>
    <row r="654" spans="17:59" x14ac:dyDescent="0.25">
      <c r="AE654" s="12"/>
      <c r="AF654" s="12"/>
    </row>
    <row r="655" spans="17:59" x14ac:dyDescent="0.25">
      <c r="AE655" s="12"/>
      <c r="AF655" s="12"/>
    </row>
    <row r="656" spans="17:59" x14ac:dyDescent="0.25">
      <c r="Q656" s="12"/>
      <c r="R656" s="12"/>
      <c r="AE656" s="12"/>
      <c r="AF656" s="12"/>
    </row>
    <row r="659" spans="1:33" s="48" customFormat="1" x14ac:dyDescent="0.25">
      <c r="A659" s="46"/>
      <c r="K659" s="16"/>
      <c r="L659" s="16"/>
      <c r="M659" s="16"/>
      <c r="N659" s="16"/>
      <c r="O659" s="16"/>
      <c r="P659" s="16"/>
      <c r="Q659" s="51"/>
      <c r="R659" s="51"/>
      <c r="AE659" s="51"/>
      <c r="AF659" s="51"/>
      <c r="AG659" s="50"/>
    </row>
    <row r="660" spans="1:33" s="48" customFormat="1" x14ac:dyDescent="0.25">
      <c r="A660" s="46"/>
      <c r="K660" s="16"/>
      <c r="L660" s="16"/>
      <c r="M660" s="16"/>
      <c r="N660" s="16"/>
      <c r="O660" s="16"/>
      <c r="P660" s="16"/>
      <c r="Q660" s="52"/>
      <c r="R660" s="52"/>
      <c r="AE660" s="52"/>
      <c r="AF660" s="52"/>
      <c r="AG660" s="51"/>
    </row>
    <row r="661" spans="1:33" s="48" customFormat="1" x14ac:dyDescent="0.25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16"/>
      <c r="L661" s="16"/>
      <c r="M661" s="16"/>
      <c r="N661" s="16"/>
      <c r="O661" s="16"/>
      <c r="P661" s="16"/>
      <c r="Q661" s="47"/>
      <c r="R661" s="47"/>
      <c r="AE661" s="47"/>
      <c r="AF661" s="47"/>
      <c r="AG661" s="49"/>
    </row>
    <row r="662" spans="1:33" s="48" customFormat="1" x14ac:dyDescent="0.25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16"/>
      <c r="L662" s="16"/>
      <c r="M662" s="16"/>
      <c r="N662" s="16"/>
      <c r="O662" s="16"/>
      <c r="P662" s="16"/>
      <c r="Q662" s="47"/>
      <c r="R662" s="47"/>
      <c r="AE662" s="47"/>
      <c r="AF662" s="47"/>
      <c r="AG662" s="49"/>
    </row>
    <row r="663" spans="1:33" s="48" customFormat="1" x14ac:dyDescent="0.25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16"/>
      <c r="L663" s="16"/>
      <c r="M663" s="16"/>
      <c r="N663" s="16"/>
      <c r="O663" s="16"/>
      <c r="P663" s="16"/>
      <c r="Q663" s="47"/>
      <c r="R663" s="47"/>
      <c r="AE663" s="47"/>
      <c r="AF663" s="47"/>
      <c r="AG663" s="49"/>
    </row>
    <row r="664" spans="1:33" s="48" customFormat="1" x14ac:dyDescent="0.25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16"/>
      <c r="L664" s="16"/>
      <c r="M664" s="16"/>
      <c r="N664" s="16"/>
      <c r="O664" s="16"/>
      <c r="P664" s="16"/>
      <c r="AE664" s="47"/>
      <c r="AF664" s="47"/>
      <c r="AG664" s="49"/>
    </row>
    <row r="665" spans="1:33" s="48" customFormat="1" x14ac:dyDescent="0.25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16"/>
      <c r="L665" s="16"/>
      <c r="M665" s="16"/>
      <c r="N665" s="16"/>
      <c r="O665" s="16"/>
      <c r="P665" s="16"/>
      <c r="AE665" s="47"/>
      <c r="AF665" s="47"/>
      <c r="AG665" s="49"/>
    </row>
    <row r="666" spans="1:33" s="48" customFormat="1" x14ac:dyDescent="0.25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16"/>
      <c r="L666" s="16"/>
      <c r="M666" s="16"/>
      <c r="N666" s="16"/>
      <c r="O666" s="16"/>
      <c r="P666" s="16"/>
      <c r="AE666" s="47"/>
      <c r="AF666" s="47"/>
      <c r="AG666" s="49"/>
    </row>
    <row r="667" spans="1:33" s="48" customFormat="1" x14ac:dyDescent="0.25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16"/>
      <c r="L667" s="16"/>
      <c r="M667" s="16"/>
      <c r="N667" s="16"/>
      <c r="O667" s="16"/>
      <c r="P667" s="16"/>
      <c r="AE667" s="47"/>
      <c r="AF667" s="47"/>
      <c r="AG667" s="49"/>
    </row>
    <row r="668" spans="1:33" s="48" customFormat="1" x14ac:dyDescent="0.25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16"/>
      <c r="L668" s="16"/>
      <c r="M668" s="16"/>
      <c r="N668" s="16"/>
      <c r="O668" s="16"/>
      <c r="P668" s="16"/>
      <c r="AE668" s="47"/>
      <c r="AF668" s="47"/>
      <c r="AG668" s="49"/>
    </row>
    <row r="669" spans="1:33" s="48" customFormat="1" x14ac:dyDescent="0.25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16"/>
      <c r="L669" s="16"/>
      <c r="M669" s="16"/>
      <c r="N669" s="16"/>
      <c r="O669" s="16"/>
      <c r="P669" s="16"/>
      <c r="Q669" s="47"/>
      <c r="R669" s="47"/>
      <c r="AE669" s="47"/>
      <c r="AF669" s="47"/>
      <c r="AG669" s="49"/>
    </row>
    <row r="670" spans="1:33" s="48" customFormat="1" x14ac:dyDescent="0.25">
      <c r="A670" s="46"/>
      <c r="B670" s="46"/>
      <c r="K670" s="16"/>
      <c r="L670" s="16"/>
      <c r="M670" s="16"/>
      <c r="N670" s="16"/>
      <c r="O670" s="16"/>
      <c r="P670" s="16"/>
      <c r="Q670" s="52"/>
      <c r="R670" s="52"/>
      <c r="AE670" s="52"/>
      <c r="AF670" s="52"/>
      <c r="AG670" s="50"/>
    </row>
    <row r="671" spans="1:33" x14ac:dyDescent="0.25">
      <c r="B671" s="46"/>
    </row>
    <row r="672" spans="1:33" x14ac:dyDescent="0.25">
      <c r="B672" s="46"/>
    </row>
    <row r="673" spans="2:56" x14ac:dyDescent="0.25">
      <c r="B673" s="46"/>
    </row>
    <row r="674" spans="2:56" x14ac:dyDescent="0.25">
      <c r="B674" s="46"/>
    </row>
    <row r="675" spans="2:56" x14ac:dyDescent="0.25">
      <c r="B675" s="46"/>
    </row>
    <row r="676" spans="2:56" x14ac:dyDescent="0.25">
      <c r="B676" s="46"/>
    </row>
    <row r="677" spans="2:56" x14ac:dyDescent="0.25">
      <c r="B677" s="46"/>
    </row>
    <row r="678" spans="2:56" x14ac:dyDescent="0.25">
      <c r="B678" s="46"/>
    </row>
    <row r="680" spans="2:56" x14ac:dyDescent="0.25">
      <c r="Q680" s="12"/>
      <c r="R680" s="12"/>
      <c r="AD680" s="12"/>
      <c r="AE680" s="12"/>
      <c r="AF680" s="12"/>
      <c r="AG680" s="15"/>
      <c r="BD680" s="12"/>
    </row>
    <row r="683" spans="2:56" x14ac:dyDescent="0.25">
      <c r="Q683" s="12"/>
      <c r="R683" s="12"/>
      <c r="AD683" s="12"/>
      <c r="AE683" s="12"/>
      <c r="AF683" s="12"/>
      <c r="AG683" s="12"/>
    </row>
    <row r="686" spans="2:56" x14ac:dyDescent="0.25">
      <c r="AE686" s="12"/>
      <c r="AF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</row>
    <row r="687" spans="2:56" x14ac:dyDescent="0.25">
      <c r="AE687" s="12"/>
      <c r="AF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</row>
    <row r="688" spans="2:56" x14ac:dyDescent="0.25">
      <c r="AE688" s="12"/>
      <c r="AF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</row>
    <row r="689" spans="2:55" x14ac:dyDescent="0.25">
      <c r="AE689" s="12"/>
      <c r="AF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</row>
    <row r="690" spans="2:55" x14ac:dyDescent="0.25">
      <c r="Q690" s="12"/>
      <c r="R690" s="12"/>
      <c r="AE690" s="12"/>
      <c r="AF690" s="12"/>
    </row>
    <row r="692" spans="2:55" x14ac:dyDescent="0.25">
      <c r="Q692" s="12"/>
      <c r="R692" s="12"/>
      <c r="T692" s="12"/>
      <c r="U692" s="12"/>
      <c r="Z692" s="12"/>
      <c r="AA692" s="12"/>
      <c r="AB692" s="12"/>
      <c r="AC692" s="12"/>
      <c r="AD692" s="12"/>
      <c r="AE692" s="12"/>
      <c r="AF692" s="12"/>
    </row>
    <row r="695" spans="2:55" x14ac:dyDescent="0.25">
      <c r="AB695" s="6"/>
      <c r="AC695" s="6"/>
      <c r="AD695" s="6"/>
      <c r="AE695" s="12"/>
    </row>
    <row r="699" spans="2:55" x14ac:dyDescent="0.25">
      <c r="Q699" s="12"/>
      <c r="R699" s="12"/>
      <c r="X699" s="7"/>
      <c r="Y699" s="7"/>
      <c r="AE699" s="12"/>
      <c r="AF699" s="12"/>
      <c r="AG699" s="15"/>
    </row>
    <row r="700" spans="2:55" x14ac:dyDescent="0.25">
      <c r="Q700" s="12"/>
      <c r="R700" s="12"/>
      <c r="AE700" s="12"/>
      <c r="AF700" s="12"/>
      <c r="AG700" s="7"/>
    </row>
    <row r="701" spans="2:55" x14ac:dyDescent="0.25">
      <c r="Q701" s="7"/>
      <c r="R701" s="7"/>
      <c r="AE701" s="7"/>
      <c r="AF701" s="7"/>
    </row>
    <row r="702" spans="2:55" x14ac:dyDescent="0.25">
      <c r="B702" s="13"/>
      <c r="C702" s="13"/>
      <c r="D702" s="13"/>
      <c r="E702" s="13"/>
      <c r="F702" s="13"/>
      <c r="G702" s="13"/>
      <c r="H702" s="13"/>
      <c r="I702" s="13"/>
      <c r="J702" s="13"/>
      <c r="Q702" s="15"/>
      <c r="R702" s="15"/>
      <c r="AE702" s="15"/>
      <c r="AF702" s="15"/>
      <c r="AG702" s="15"/>
    </row>
    <row r="703" spans="2:55" x14ac:dyDescent="0.25">
      <c r="B703" s="2"/>
      <c r="C703" s="2"/>
      <c r="D703" s="12"/>
      <c r="E703" s="12"/>
      <c r="F703" s="12"/>
      <c r="G703" s="12"/>
      <c r="H703" s="12"/>
      <c r="I703" s="12"/>
      <c r="J703" s="12"/>
      <c r="AE703" s="12"/>
      <c r="AF703" s="12"/>
      <c r="AG703" s="20"/>
    </row>
    <row r="704" spans="2:55" x14ac:dyDescent="0.25">
      <c r="B704" s="2"/>
      <c r="C704" s="2"/>
      <c r="D704" s="12"/>
      <c r="E704" s="12"/>
      <c r="F704" s="12"/>
      <c r="G704" s="12"/>
      <c r="H704" s="12"/>
      <c r="I704" s="12"/>
      <c r="J704" s="12"/>
      <c r="AE704" s="12"/>
      <c r="AF704" s="12"/>
      <c r="AG704" s="20"/>
    </row>
    <row r="705" spans="2:33" x14ac:dyDescent="0.25">
      <c r="B705" s="2"/>
      <c r="C705" s="2"/>
      <c r="D705" s="12"/>
      <c r="E705" s="12"/>
      <c r="F705" s="12"/>
      <c r="G705" s="12"/>
      <c r="H705" s="12"/>
      <c r="I705" s="12"/>
      <c r="J705" s="12"/>
      <c r="AE705" s="12"/>
      <c r="AF705" s="12"/>
      <c r="AG705" s="20"/>
    </row>
    <row r="706" spans="2:33" x14ac:dyDescent="0.25">
      <c r="B706" s="2"/>
      <c r="C706" s="20"/>
      <c r="D706" s="12"/>
      <c r="E706" s="12"/>
      <c r="F706" s="12"/>
      <c r="G706" s="12"/>
      <c r="H706" s="12"/>
      <c r="I706" s="12"/>
      <c r="J706" s="12"/>
      <c r="AE706" s="12"/>
      <c r="AF706" s="12"/>
    </row>
    <row r="707" spans="2:33" x14ac:dyDescent="0.25">
      <c r="B707" s="2"/>
      <c r="C707" s="20"/>
      <c r="D707" s="12"/>
      <c r="E707" s="12"/>
      <c r="F707" s="12"/>
      <c r="G707" s="12"/>
      <c r="H707" s="12"/>
      <c r="I707" s="12"/>
      <c r="J707" s="12"/>
      <c r="AE707" s="12"/>
      <c r="AF707" s="12"/>
    </row>
    <row r="708" spans="2:33" x14ac:dyDescent="0.25">
      <c r="B708" s="2"/>
      <c r="C708" s="20"/>
      <c r="D708" s="12"/>
      <c r="E708" s="12"/>
      <c r="F708" s="12"/>
      <c r="G708" s="12"/>
      <c r="H708" s="12"/>
      <c r="I708" s="12"/>
      <c r="J708" s="12"/>
      <c r="AE708" s="12"/>
      <c r="AF708" s="12"/>
    </row>
    <row r="709" spans="2:33" x14ac:dyDescent="0.25">
      <c r="B709" s="2"/>
      <c r="C709" s="20"/>
      <c r="D709" s="12"/>
      <c r="E709" s="12"/>
      <c r="F709" s="12"/>
      <c r="G709" s="12"/>
      <c r="H709" s="12"/>
      <c r="I709" s="12"/>
      <c r="J709" s="12"/>
      <c r="AE709" s="12"/>
      <c r="AF709" s="12"/>
    </row>
    <row r="710" spans="2:33" x14ac:dyDescent="0.25">
      <c r="B710" s="2"/>
      <c r="C710" s="20"/>
      <c r="D710" s="12"/>
      <c r="E710" s="12"/>
      <c r="F710" s="12"/>
      <c r="G710" s="12"/>
      <c r="H710" s="12"/>
      <c r="I710" s="12"/>
      <c r="J710" s="12"/>
      <c r="AE710" s="12"/>
      <c r="AF710" s="12"/>
    </row>
    <row r="711" spans="2:33" x14ac:dyDescent="0.25">
      <c r="B711" s="2"/>
      <c r="C711" s="2"/>
      <c r="D711" s="12"/>
      <c r="E711" s="12"/>
      <c r="F711" s="12"/>
      <c r="G711" s="12"/>
      <c r="H711" s="12"/>
      <c r="I711" s="12"/>
      <c r="J711" s="12"/>
      <c r="AE711" s="12"/>
      <c r="AF711" s="12"/>
      <c r="AG711" s="20"/>
    </row>
    <row r="713" spans="2:33" x14ac:dyDescent="0.25">
      <c r="Q713" s="12"/>
      <c r="R713" s="12"/>
      <c r="T713" s="12"/>
      <c r="U713" s="12"/>
      <c r="V713" s="12"/>
      <c r="W713" s="12"/>
      <c r="Z713" s="12"/>
      <c r="AA713" s="12"/>
      <c r="AD713" s="12"/>
      <c r="AE713" s="12"/>
      <c r="AF713" s="12"/>
    </row>
    <row r="716" spans="2:33" x14ac:dyDescent="0.25">
      <c r="Q716" s="12"/>
      <c r="R716" s="12"/>
      <c r="AE716" s="12"/>
      <c r="AF716" s="12"/>
    </row>
    <row r="717" spans="2:33" x14ac:dyDescent="0.25">
      <c r="Q717" s="12"/>
      <c r="R717" s="12"/>
      <c r="AE717" s="12"/>
      <c r="AF717" s="12"/>
    </row>
    <row r="718" spans="2:33" x14ac:dyDescent="0.25">
      <c r="Q718" s="7"/>
      <c r="R718" s="7"/>
      <c r="AE718" s="7"/>
      <c r="AF718" s="7"/>
    </row>
    <row r="719" spans="2:33" x14ac:dyDescent="0.25">
      <c r="Q719" s="7"/>
      <c r="R719" s="7"/>
      <c r="AE719" s="7"/>
      <c r="AF719" s="7"/>
      <c r="AG719" s="7"/>
    </row>
    <row r="720" spans="2:33" x14ac:dyDescent="0.25">
      <c r="Q720" s="7"/>
      <c r="R720" s="7"/>
      <c r="X720" s="7"/>
      <c r="Y720" s="7"/>
      <c r="AE720" s="7"/>
      <c r="AF720" s="7"/>
    </row>
    <row r="721" spans="2:33" x14ac:dyDescent="0.25">
      <c r="B721" s="13"/>
      <c r="C721" s="13"/>
      <c r="D721" s="13"/>
      <c r="E721" s="13"/>
      <c r="F721" s="13"/>
      <c r="G721" s="13"/>
      <c r="H721" s="13"/>
      <c r="I721" s="13"/>
      <c r="J721" s="13"/>
      <c r="Q721" s="15"/>
      <c r="R721" s="15"/>
      <c r="AE721" s="15"/>
      <c r="AF721" s="15"/>
    </row>
    <row r="722" spans="2:33" x14ac:dyDescent="0.25">
      <c r="B722" s="2"/>
      <c r="C722" s="2"/>
      <c r="D722" s="12"/>
      <c r="E722" s="12"/>
      <c r="F722" s="12"/>
      <c r="G722" s="12"/>
      <c r="H722" s="12"/>
      <c r="I722" s="12"/>
      <c r="J722" s="12"/>
      <c r="AE722" s="12"/>
      <c r="AF722" s="12"/>
    </row>
    <row r="723" spans="2:33" x14ac:dyDescent="0.25">
      <c r="B723" s="2"/>
      <c r="C723" s="2"/>
      <c r="D723" s="12"/>
      <c r="E723" s="12"/>
      <c r="F723" s="12"/>
      <c r="G723" s="12"/>
      <c r="H723" s="12"/>
      <c r="I723" s="12"/>
      <c r="J723" s="12"/>
      <c r="AE723" s="12"/>
      <c r="AF723" s="12"/>
    </row>
    <row r="724" spans="2:33" x14ac:dyDescent="0.25">
      <c r="B724" s="2"/>
      <c r="C724" s="2"/>
      <c r="D724" s="12"/>
      <c r="E724" s="12"/>
      <c r="F724" s="12"/>
      <c r="G724" s="12"/>
      <c r="H724" s="12"/>
      <c r="I724" s="12"/>
      <c r="J724" s="12"/>
      <c r="AE724" s="12"/>
      <c r="AF724" s="12"/>
    </row>
    <row r="725" spans="2:33" x14ac:dyDescent="0.25">
      <c r="B725" s="2"/>
      <c r="C725" s="2"/>
      <c r="D725" s="12"/>
      <c r="E725" s="12"/>
      <c r="F725" s="12"/>
      <c r="G725" s="12"/>
      <c r="H725" s="12"/>
      <c r="I725" s="12"/>
      <c r="J725" s="12"/>
      <c r="AE725" s="12"/>
      <c r="AF725" s="12"/>
    </row>
    <row r="726" spans="2:33" x14ac:dyDescent="0.25">
      <c r="B726" s="2"/>
      <c r="C726" s="2"/>
      <c r="D726" s="12"/>
      <c r="E726" s="12"/>
      <c r="F726" s="12"/>
      <c r="G726" s="12"/>
      <c r="H726" s="12"/>
      <c r="I726" s="12"/>
      <c r="J726" s="12"/>
      <c r="AE726" s="12"/>
      <c r="AF726" s="12"/>
    </row>
    <row r="727" spans="2:33" x14ac:dyDescent="0.25">
      <c r="B727" s="2"/>
      <c r="C727" s="2"/>
      <c r="D727" s="12"/>
      <c r="E727" s="12"/>
      <c r="F727" s="12"/>
      <c r="G727" s="12"/>
      <c r="H727" s="12"/>
      <c r="I727" s="12"/>
      <c r="J727" s="12"/>
      <c r="AE727" s="12"/>
      <c r="AF727" s="12"/>
    </row>
    <row r="728" spans="2:33" x14ac:dyDescent="0.25">
      <c r="B728" s="2"/>
      <c r="C728" s="2"/>
      <c r="D728" s="12"/>
      <c r="E728" s="12"/>
      <c r="F728" s="12"/>
      <c r="G728" s="12"/>
      <c r="H728" s="12"/>
      <c r="I728" s="12"/>
      <c r="J728" s="12"/>
      <c r="AE728" s="12"/>
      <c r="AF728" s="12"/>
    </row>
    <row r="729" spans="2:33" x14ac:dyDescent="0.25">
      <c r="B729" s="2"/>
      <c r="C729" s="2"/>
      <c r="D729" s="12"/>
      <c r="E729" s="12"/>
      <c r="F729" s="12"/>
      <c r="G729" s="12"/>
      <c r="H729" s="12"/>
      <c r="I729" s="12"/>
      <c r="J729" s="12"/>
      <c r="AE729" s="12"/>
      <c r="AF729" s="12"/>
    </row>
    <row r="730" spans="2:33" x14ac:dyDescent="0.25">
      <c r="B730" s="2"/>
      <c r="C730" s="2"/>
      <c r="D730" s="12"/>
      <c r="E730" s="12"/>
      <c r="F730" s="12"/>
      <c r="G730" s="12"/>
      <c r="H730" s="12"/>
      <c r="I730" s="12"/>
      <c r="J730" s="12"/>
      <c r="AE730" s="12"/>
      <c r="AF730" s="12"/>
    </row>
    <row r="732" spans="2:33" x14ac:dyDescent="0.25">
      <c r="Q732" s="12"/>
      <c r="R732" s="12"/>
      <c r="T732" s="12"/>
      <c r="U732" s="12"/>
      <c r="Z732" s="12"/>
      <c r="AA732" s="12"/>
      <c r="AB732" s="12"/>
      <c r="AC732" s="12"/>
      <c r="AE732" s="12"/>
      <c r="AF732" s="12"/>
      <c r="AG732" s="12"/>
    </row>
    <row r="734" spans="2:33" x14ac:dyDescent="0.25">
      <c r="AE734" s="12"/>
      <c r="AF734" s="12"/>
    </row>
    <row r="735" spans="2:33" x14ac:dyDescent="0.25">
      <c r="AE735" s="12"/>
      <c r="AF735" s="12"/>
    </row>
    <row r="736" spans="2:33" x14ac:dyDescent="0.25">
      <c r="AE736" s="12"/>
      <c r="AF736" s="12"/>
    </row>
    <row r="737" spans="17:32" x14ac:dyDescent="0.25">
      <c r="AE737" s="12"/>
      <c r="AF737" s="12"/>
    </row>
    <row r="738" spans="17:32" x14ac:dyDescent="0.25">
      <c r="AE738" s="12"/>
      <c r="AF738" s="12"/>
    </row>
    <row r="739" spans="17:32" x14ac:dyDescent="0.25">
      <c r="AE739" s="12"/>
      <c r="AF739" s="12"/>
    </row>
    <row r="740" spans="17:32" x14ac:dyDescent="0.25">
      <c r="AE740" s="12"/>
      <c r="AF740" s="12"/>
    </row>
    <row r="741" spans="17:32" x14ac:dyDescent="0.25">
      <c r="AE741" s="12"/>
      <c r="AF741" s="12"/>
    </row>
    <row r="742" spans="17:32" x14ac:dyDescent="0.25">
      <c r="AE742" s="12"/>
      <c r="AF742" s="12"/>
    </row>
    <row r="743" spans="17:32" x14ac:dyDescent="0.25">
      <c r="AE743" s="12"/>
      <c r="AF743" s="12"/>
    </row>
    <row r="744" spans="17:32" x14ac:dyDescent="0.25">
      <c r="AE744" s="12"/>
      <c r="AF744" s="12"/>
    </row>
    <row r="745" spans="17:32" x14ac:dyDescent="0.25">
      <c r="AE745" s="12"/>
      <c r="AF745" s="12"/>
    </row>
    <row r="746" spans="17:32" x14ac:dyDescent="0.25">
      <c r="AE746" s="12"/>
      <c r="AF746" s="12"/>
    </row>
    <row r="747" spans="17:32" x14ac:dyDescent="0.25">
      <c r="AE747" s="12"/>
      <c r="AF747" s="12"/>
    </row>
    <row r="748" spans="17:32" x14ac:dyDescent="0.25">
      <c r="AE748" s="12"/>
      <c r="AF748" s="12"/>
    </row>
    <row r="749" spans="17:32" x14ac:dyDescent="0.25">
      <c r="AE749" s="12"/>
      <c r="AF749" s="12"/>
    </row>
    <row r="750" spans="17:32" x14ac:dyDescent="0.25">
      <c r="AE750" s="12"/>
      <c r="AF750" s="12"/>
    </row>
    <row r="751" spans="17:32" x14ac:dyDescent="0.25">
      <c r="Q751" s="12"/>
      <c r="R751" s="12"/>
      <c r="AE751" s="12"/>
      <c r="AF751" s="12"/>
    </row>
    <row r="754" spans="2:33" x14ac:dyDescent="0.25">
      <c r="Q754" s="12"/>
      <c r="R754" s="12"/>
      <c r="AE754" s="12"/>
      <c r="AF754" s="12"/>
    </row>
    <row r="755" spans="2:33" x14ac:dyDescent="0.25">
      <c r="Q755" s="12"/>
      <c r="R755" s="12"/>
      <c r="AE755" s="12"/>
      <c r="AF755" s="12"/>
    </row>
    <row r="756" spans="2:33" x14ac:dyDescent="0.25">
      <c r="Q756" s="7"/>
      <c r="R756" s="7"/>
      <c r="AE756" s="7"/>
      <c r="AF756" s="7"/>
    </row>
    <row r="757" spans="2:33" x14ac:dyDescent="0.25">
      <c r="Q757" s="7"/>
      <c r="R757" s="7"/>
      <c r="AE757" s="7"/>
      <c r="AF757" s="7"/>
      <c r="AG757" s="7"/>
    </row>
    <row r="758" spans="2:33" x14ac:dyDescent="0.25">
      <c r="B758" s="13"/>
      <c r="C758" s="13"/>
      <c r="D758" s="13"/>
      <c r="E758" s="13"/>
      <c r="F758" s="13"/>
      <c r="G758" s="13"/>
      <c r="H758" s="13"/>
      <c r="I758" s="13"/>
      <c r="J758" s="13"/>
      <c r="Q758" s="15"/>
      <c r="R758" s="15"/>
      <c r="AE758" s="15"/>
      <c r="AF758" s="15"/>
    </row>
    <row r="759" spans="2:33" x14ac:dyDescent="0.25">
      <c r="B759" s="2"/>
      <c r="C759" s="2"/>
      <c r="D759" s="12"/>
      <c r="E759" s="12"/>
      <c r="F759" s="12"/>
      <c r="G759" s="12"/>
      <c r="H759" s="12"/>
      <c r="I759" s="12"/>
      <c r="J759" s="12"/>
      <c r="AE759" s="12"/>
      <c r="AF759" s="12"/>
    </row>
    <row r="760" spans="2:33" x14ac:dyDescent="0.25">
      <c r="B760" s="2"/>
      <c r="C760" s="2"/>
      <c r="D760" s="12"/>
      <c r="E760" s="12"/>
      <c r="F760" s="12"/>
      <c r="G760" s="12"/>
      <c r="H760" s="12"/>
      <c r="I760" s="12"/>
      <c r="J760" s="12"/>
      <c r="AE760" s="12"/>
      <c r="AF760" s="12"/>
    </row>
    <row r="761" spans="2:33" x14ac:dyDescent="0.25">
      <c r="B761" s="2"/>
      <c r="C761" s="2"/>
      <c r="D761" s="12"/>
      <c r="E761" s="12"/>
      <c r="F761" s="12"/>
      <c r="G761" s="12"/>
      <c r="H761" s="12"/>
      <c r="I761" s="12"/>
      <c r="J761" s="12"/>
      <c r="AE761" s="12"/>
      <c r="AF761" s="12"/>
    </row>
    <row r="762" spans="2:33" x14ac:dyDescent="0.25">
      <c r="B762" s="2"/>
      <c r="C762" s="2"/>
      <c r="D762" s="12"/>
      <c r="E762" s="12"/>
      <c r="F762" s="12"/>
      <c r="G762" s="12"/>
      <c r="H762" s="12"/>
      <c r="I762" s="12"/>
      <c r="J762" s="12"/>
      <c r="AE762" s="12"/>
      <c r="AF762" s="12"/>
    </row>
    <row r="763" spans="2:33" x14ac:dyDescent="0.25">
      <c r="B763" s="2"/>
      <c r="C763" s="2"/>
      <c r="D763" s="12"/>
      <c r="E763" s="12"/>
      <c r="F763" s="12"/>
      <c r="G763" s="12"/>
      <c r="H763" s="12"/>
      <c r="I763" s="12"/>
      <c r="J763" s="12"/>
      <c r="AE763" s="12"/>
      <c r="AF763" s="12"/>
    </row>
    <row r="764" spans="2:33" x14ac:dyDescent="0.25">
      <c r="B764" s="2"/>
      <c r="C764" s="2"/>
      <c r="D764" s="12"/>
      <c r="E764" s="12"/>
      <c r="F764" s="12"/>
      <c r="G764" s="12"/>
      <c r="H764" s="12"/>
      <c r="I764" s="12"/>
      <c r="J764" s="12"/>
      <c r="AE764" s="12"/>
      <c r="AF764" s="12"/>
    </row>
    <row r="765" spans="2:33" x14ac:dyDescent="0.25">
      <c r="B765" s="2"/>
      <c r="C765" s="2"/>
      <c r="D765" s="12"/>
      <c r="E765" s="12"/>
      <c r="F765" s="12"/>
      <c r="G765" s="12"/>
      <c r="H765" s="12"/>
      <c r="I765" s="12"/>
      <c r="J765" s="12"/>
      <c r="AE765" s="12"/>
      <c r="AF765" s="12"/>
    </row>
    <row r="766" spans="2:33" x14ac:dyDescent="0.25">
      <c r="B766" s="2"/>
      <c r="C766" s="2"/>
      <c r="D766" s="12"/>
      <c r="E766" s="12"/>
      <c r="F766" s="12"/>
      <c r="G766" s="12"/>
      <c r="H766" s="12"/>
      <c r="I766" s="12"/>
      <c r="J766" s="12"/>
      <c r="AE766" s="12"/>
      <c r="AF766" s="12"/>
    </row>
    <row r="767" spans="2:33" x14ac:dyDescent="0.25">
      <c r="B767" s="2"/>
      <c r="C767" s="2"/>
      <c r="D767" s="12"/>
      <c r="E767" s="12"/>
      <c r="F767" s="12"/>
      <c r="G767" s="12"/>
      <c r="H767" s="12"/>
      <c r="I767" s="12"/>
      <c r="J767" s="12"/>
      <c r="AE767" s="12"/>
      <c r="AF767" s="12"/>
    </row>
    <row r="770" spans="1:30" ht="18.75" x14ac:dyDescent="0.3">
      <c r="A770" s="285"/>
      <c r="B770" s="285"/>
    </row>
    <row r="772" spans="1:30" x14ac:dyDescent="0.25">
      <c r="Q772" s="12"/>
      <c r="R772" s="12"/>
    </row>
    <row r="774" spans="1:30" x14ac:dyDescent="0.25">
      <c r="B774" s="54"/>
    </row>
    <row r="776" spans="1:30" x14ac:dyDescent="0.25">
      <c r="AD776" s="12"/>
    </row>
    <row r="777" spans="1:30" x14ac:dyDescent="0.25">
      <c r="D777" s="12"/>
      <c r="E777" s="12"/>
      <c r="F777" s="12"/>
      <c r="G777" s="12"/>
      <c r="H777" s="12"/>
      <c r="I777" s="12"/>
      <c r="J777" s="12"/>
    </row>
    <row r="778" spans="1:30" x14ac:dyDescent="0.25">
      <c r="C778" s="12"/>
    </row>
    <row r="779" spans="1:30" x14ac:dyDescent="0.25">
      <c r="C779" s="12"/>
      <c r="D779" s="12"/>
      <c r="E779" s="12"/>
      <c r="F779" s="12"/>
      <c r="G779" s="12"/>
      <c r="H779" s="12"/>
      <c r="I779" s="12"/>
      <c r="J779" s="12"/>
      <c r="Q779" s="12"/>
      <c r="R779" s="12"/>
      <c r="S779" s="12"/>
    </row>
    <row r="780" spans="1:30" x14ac:dyDescent="0.25">
      <c r="C780" s="12"/>
      <c r="D780" s="12"/>
      <c r="E780" s="12"/>
      <c r="F780" s="12"/>
      <c r="G780" s="12"/>
      <c r="H780" s="12"/>
      <c r="I780" s="12"/>
      <c r="J780" s="12"/>
      <c r="Q780" s="12"/>
      <c r="R780" s="12"/>
      <c r="S780" s="12"/>
    </row>
    <row r="781" spans="1:30" x14ac:dyDescent="0.25">
      <c r="C781" s="12"/>
      <c r="D781" s="12"/>
      <c r="E781" s="12"/>
      <c r="F781" s="12"/>
      <c r="G781" s="12"/>
      <c r="H781" s="12"/>
      <c r="I781" s="12"/>
      <c r="J781" s="12"/>
      <c r="Q781" s="12"/>
      <c r="R781" s="12"/>
      <c r="S781" s="12"/>
    </row>
    <row r="783" spans="1:30" x14ac:dyDescent="0.25">
      <c r="B783" s="54"/>
    </row>
    <row r="784" spans="1:30" x14ac:dyDescent="0.25">
      <c r="B784" s="55"/>
    </row>
    <row r="787" spans="1:67" ht="18.75" x14ac:dyDescent="0.3">
      <c r="A787" s="285"/>
      <c r="B787" s="285"/>
    </row>
    <row r="788" spans="1:67" x14ac:dyDescent="0.25">
      <c r="B788" s="55"/>
    </row>
    <row r="790" spans="1:67" x14ac:dyDescent="0.25">
      <c r="B790" s="55"/>
    </row>
    <row r="791" spans="1:67" x14ac:dyDescent="0.25">
      <c r="C791" s="12"/>
      <c r="D791" s="12"/>
      <c r="E791" s="12"/>
      <c r="F791" s="12"/>
      <c r="G791" s="12"/>
      <c r="H791" s="12"/>
      <c r="I791" s="12"/>
      <c r="J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5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</row>
    <row r="792" spans="1:67" x14ac:dyDescent="0.25">
      <c r="C792" s="12"/>
      <c r="D792" s="12"/>
      <c r="E792" s="12"/>
      <c r="F792" s="12"/>
      <c r="G792" s="12"/>
      <c r="H792" s="12"/>
      <c r="I792" s="12"/>
      <c r="J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5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</row>
    <row r="793" spans="1:67" x14ac:dyDescent="0.25">
      <c r="C793" s="12"/>
      <c r="D793" s="12"/>
      <c r="E793" s="12"/>
      <c r="F793" s="12"/>
      <c r="G793" s="12"/>
      <c r="H793" s="12"/>
      <c r="I793" s="12"/>
      <c r="J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5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</row>
    <row r="794" spans="1:67" x14ac:dyDescent="0.25">
      <c r="B794" s="54"/>
      <c r="C794" s="12"/>
      <c r="D794" s="12"/>
      <c r="E794" s="12"/>
      <c r="F794" s="12"/>
      <c r="G794" s="12"/>
      <c r="H794" s="12"/>
      <c r="I794" s="12"/>
      <c r="J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5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</row>
    <row r="795" spans="1:67" x14ac:dyDescent="0.25">
      <c r="C795" s="12"/>
      <c r="D795" s="12"/>
      <c r="E795" s="12"/>
      <c r="F795" s="12"/>
      <c r="G795" s="12"/>
      <c r="H795" s="12"/>
      <c r="I795" s="12"/>
      <c r="J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5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</row>
    <row r="796" spans="1:67" x14ac:dyDescent="0.25">
      <c r="C796" s="12"/>
      <c r="D796" s="12"/>
      <c r="E796" s="12"/>
      <c r="F796" s="12"/>
      <c r="G796" s="12"/>
      <c r="H796" s="12"/>
      <c r="I796" s="12"/>
      <c r="J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5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</row>
    <row r="797" spans="1:67" x14ac:dyDescent="0.25">
      <c r="C797" s="12"/>
      <c r="D797" s="12"/>
      <c r="E797" s="12"/>
      <c r="F797" s="12"/>
      <c r="G797" s="12"/>
      <c r="H797" s="12"/>
      <c r="I797" s="12"/>
      <c r="J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5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</row>
    <row r="798" spans="1:67" x14ac:dyDescent="0.25">
      <c r="C798" s="12"/>
      <c r="D798" s="12"/>
      <c r="E798" s="12"/>
      <c r="F798" s="12"/>
      <c r="G798" s="12"/>
      <c r="H798" s="12"/>
      <c r="I798" s="12"/>
      <c r="J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5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</row>
    <row r="799" spans="1:67" x14ac:dyDescent="0.25">
      <c r="C799" s="12"/>
      <c r="D799" s="12"/>
      <c r="E799" s="12"/>
      <c r="F799" s="12"/>
      <c r="G799" s="12"/>
      <c r="H799" s="12"/>
      <c r="I799" s="12"/>
      <c r="J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5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</row>
    <row r="800" spans="1:67" x14ac:dyDescent="0.25">
      <c r="C800" s="12"/>
      <c r="D800" s="15"/>
      <c r="E800" s="15"/>
      <c r="F800" s="15"/>
      <c r="G800" s="15"/>
      <c r="H800" s="15"/>
      <c r="I800" s="15"/>
      <c r="J800" s="15"/>
      <c r="Q800" s="20"/>
      <c r="R800" s="20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</row>
    <row r="801" spans="2:59" x14ac:dyDescent="0.25">
      <c r="C801" s="12"/>
      <c r="D801" s="12"/>
      <c r="E801" s="12"/>
      <c r="F801" s="12"/>
      <c r="G801" s="12"/>
      <c r="H801" s="12"/>
      <c r="I801" s="12"/>
      <c r="J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5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</row>
    <row r="802" spans="2:59" x14ac:dyDescent="0.25">
      <c r="C802" s="12"/>
      <c r="D802" s="12"/>
      <c r="E802" s="12"/>
      <c r="F802" s="12"/>
      <c r="G802" s="12"/>
      <c r="H802" s="12"/>
      <c r="I802" s="12"/>
      <c r="J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5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</row>
    <row r="803" spans="2:59" x14ac:dyDescent="0.25">
      <c r="C803" s="12"/>
      <c r="D803" s="12"/>
      <c r="E803" s="12"/>
      <c r="F803" s="12"/>
      <c r="G803" s="12"/>
      <c r="H803" s="12"/>
      <c r="I803" s="12"/>
      <c r="J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5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</row>
    <row r="804" spans="2:59" x14ac:dyDescent="0.25">
      <c r="C804" s="12"/>
      <c r="D804" s="20"/>
      <c r="E804" s="20"/>
      <c r="F804" s="20"/>
      <c r="G804" s="20"/>
      <c r="H804" s="20"/>
      <c r="I804" s="20"/>
      <c r="J804" s="20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5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</row>
    <row r="805" spans="2:59" x14ac:dyDescent="0.25">
      <c r="B805" s="54"/>
      <c r="C805" s="12"/>
      <c r="D805" s="12"/>
      <c r="E805" s="12"/>
      <c r="F805" s="12"/>
      <c r="G805" s="12"/>
      <c r="H805" s="12"/>
      <c r="I805" s="12"/>
      <c r="J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5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</row>
    <row r="806" spans="2:59" x14ac:dyDescent="0.25">
      <c r="C806" s="12"/>
      <c r="D806" s="12"/>
      <c r="E806" s="12"/>
      <c r="F806" s="12"/>
      <c r="G806" s="12"/>
      <c r="H806" s="12"/>
      <c r="I806" s="12"/>
      <c r="J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5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</row>
    <row r="807" spans="2:59" x14ac:dyDescent="0.25">
      <c r="C807" s="12"/>
      <c r="D807" s="12"/>
      <c r="E807" s="12"/>
      <c r="F807" s="12"/>
      <c r="G807" s="12"/>
      <c r="H807" s="12"/>
      <c r="I807" s="12"/>
      <c r="J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5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</row>
    <row r="808" spans="2:59" x14ac:dyDescent="0.25">
      <c r="C808" s="12"/>
      <c r="D808" s="12"/>
      <c r="E808" s="12"/>
      <c r="F808" s="12"/>
      <c r="G808" s="12"/>
      <c r="H808" s="12"/>
      <c r="I808" s="12"/>
      <c r="J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5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</row>
    <row r="809" spans="2:59" x14ac:dyDescent="0.25">
      <c r="C809" s="2"/>
      <c r="D809" s="8"/>
      <c r="E809" s="8"/>
      <c r="F809" s="8"/>
      <c r="G809" s="8"/>
      <c r="H809" s="8"/>
      <c r="I809" s="8"/>
      <c r="J809" s="8"/>
      <c r="Q809"/>
      <c r="R809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5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</row>
    <row r="810" spans="2:59" x14ac:dyDescent="0.25">
      <c r="C810" s="12"/>
      <c r="D810" s="12"/>
      <c r="E810" s="12"/>
      <c r="F810" s="12"/>
      <c r="G810" s="12"/>
      <c r="H810" s="12"/>
      <c r="I810" s="12"/>
      <c r="J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5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</row>
    <row r="811" spans="2:59" x14ac:dyDescent="0.25">
      <c r="C811" s="12"/>
      <c r="D811" s="12"/>
      <c r="E811" s="12"/>
      <c r="F811" s="12"/>
      <c r="G811" s="12"/>
      <c r="H811" s="12"/>
      <c r="I811" s="12"/>
      <c r="J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20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</row>
    <row r="812" spans="2:59" x14ac:dyDescent="0.25">
      <c r="B812" s="55"/>
      <c r="C812" s="12"/>
      <c r="D812" s="12"/>
      <c r="E812" s="12"/>
      <c r="F812" s="12"/>
      <c r="G812" s="12"/>
      <c r="H812" s="12"/>
      <c r="I812" s="12"/>
      <c r="J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5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</row>
    <row r="813" spans="2:59" x14ac:dyDescent="0.25">
      <c r="C813" s="12"/>
      <c r="D813" s="12"/>
      <c r="E813" s="12"/>
      <c r="F813" s="12"/>
      <c r="G813" s="12"/>
      <c r="H813" s="12"/>
      <c r="I813" s="12"/>
      <c r="J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5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</row>
    <row r="814" spans="2:59" x14ac:dyDescent="0.25">
      <c r="C814" s="12"/>
      <c r="D814" s="12"/>
      <c r="E814" s="12"/>
      <c r="F814" s="12"/>
      <c r="G814" s="12"/>
      <c r="H814" s="12"/>
      <c r="I814" s="12"/>
      <c r="J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5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</row>
    <row r="815" spans="2:59" x14ac:dyDescent="0.25">
      <c r="C815" s="12"/>
      <c r="D815" s="12"/>
      <c r="E815" s="12"/>
      <c r="F815" s="12"/>
      <c r="G815" s="12"/>
      <c r="H815" s="12"/>
      <c r="I815" s="12"/>
      <c r="J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5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</row>
    <row r="816" spans="2:59" x14ac:dyDescent="0.25">
      <c r="C816" s="12"/>
      <c r="D816" s="12"/>
      <c r="E816" s="12"/>
      <c r="F816" s="12"/>
      <c r="G816" s="12"/>
      <c r="H816" s="12"/>
      <c r="I816" s="12"/>
      <c r="J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5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</row>
    <row r="817" spans="3:59" x14ac:dyDescent="0.25">
      <c r="C817" s="12"/>
      <c r="D817" s="12"/>
      <c r="E817" s="12"/>
      <c r="F817" s="12"/>
      <c r="G817" s="12"/>
      <c r="H817" s="12"/>
      <c r="I817" s="12"/>
      <c r="J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5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</row>
    <row r="818" spans="3:59" x14ac:dyDescent="0.25">
      <c r="C818" s="12"/>
      <c r="D818" s="12"/>
      <c r="E818" s="12"/>
      <c r="F818" s="12"/>
      <c r="G818" s="12"/>
      <c r="H818" s="12"/>
      <c r="I818" s="12"/>
      <c r="J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5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</row>
    <row r="819" spans="3:59" x14ac:dyDescent="0.25">
      <c r="C819" s="12"/>
      <c r="D819" s="12"/>
      <c r="E819" s="12"/>
      <c r="F819" s="12"/>
      <c r="G819" s="12"/>
      <c r="H819" s="12"/>
      <c r="I819" s="12"/>
      <c r="J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5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</row>
    <row r="820" spans="3:59" x14ac:dyDescent="0.25">
      <c r="C820" s="12"/>
      <c r="D820" s="12"/>
      <c r="E820" s="12"/>
      <c r="F820" s="12"/>
      <c r="G820" s="12"/>
      <c r="H820" s="12"/>
      <c r="I820" s="12"/>
      <c r="J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5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</row>
    <row r="821" spans="3:59" x14ac:dyDescent="0.25">
      <c r="C821" s="12"/>
      <c r="D821" s="12"/>
      <c r="E821" s="12"/>
      <c r="F821" s="12"/>
      <c r="G821" s="12"/>
      <c r="H821" s="12"/>
      <c r="I821" s="12"/>
      <c r="J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5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</row>
    <row r="822" spans="3:59" x14ac:dyDescent="0.25">
      <c r="C822" s="12"/>
      <c r="D822" s="12"/>
      <c r="E822" s="12"/>
      <c r="F822" s="12"/>
      <c r="G822" s="12"/>
      <c r="H822" s="12"/>
      <c r="I822" s="12"/>
      <c r="J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5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</row>
    <row r="823" spans="3:59" x14ac:dyDescent="0.25">
      <c r="C823" s="12"/>
      <c r="D823" s="12"/>
      <c r="E823" s="12"/>
      <c r="F823" s="12"/>
      <c r="G823" s="12"/>
      <c r="H823" s="12"/>
      <c r="I823" s="12"/>
      <c r="J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5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</row>
    <row r="824" spans="3:59" x14ac:dyDescent="0.25">
      <c r="C824" s="12"/>
      <c r="D824" s="12"/>
      <c r="E824" s="12"/>
      <c r="F824" s="12"/>
      <c r="G824" s="12"/>
      <c r="H824" s="12"/>
      <c r="I824" s="12"/>
      <c r="J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5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</row>
    <row r="825" spans="3:59" x14ac:dyDescent="0.25">
      <c r="C825" s="12"/>
      <c r="D825" s="12"/>
      <c r="E825" s="12"/>
      <c r="F825" s="12"/>
      <c r="G825" s="12"/>
      <c r="H825" s="12"/>
      <c r="I825" s="12"/>
      <c r="J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5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</row>
    <row r="826" spans="3:59" x14ac:dyDescent="0.25">
      <c r="C826" s="12"/>
      <c r="D826" s="12"/>
      <c r="E826" s="12"/>
      <c r="F826" s="12"/>
      <c r="G826" s="12"/>
      <c r="H826" s="12"/>
      <c r="I826" s="12"/>
      <c r="J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5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</row>
    <row r="827" spans="3:59" x14ac:dyDescent="0.25">
      <c r="C827" s="12"/>
      <c r="D827" s="12"/>
      <c r="E827" s="12"/>
      <c r="F827" s="12"/>
      <c r="G827" s="12"/>
      <c r="H827" s="12"/>
      <c r="I827" s="12"/>
      <c r="J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5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</row>
    <row r="828" spans="3:59" x14ac:dyDescent="0.25">
      <c r="C828" s="12"/>
      <c r="D828" s="12"/>
      <c r="E828" s="12"/>
      <c r="F828" s="12"/>
      <c r="G828" s="12"/>
      <c r="H828" s="12"/>
      <c r="I828" s="12"/>
      <c r="J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5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</row>
    <row r="829" spans="3:59" x14ac:dyDescent="0.25">
      <c r="C829" s="12"/>
      <c r="D829" s="12"/>
      <c r="E829" s="12"/>
      <c r="F829" s="12"/>
      <c r="G829" s="12"/>
      <c r="H829" s="12"/>
      <c r="I829" s="12"/>
      <c r="J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5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</row>
    <row r="830" spans="3:59" x14ac:dyDescent="0.25">
      <c r="C830" s="12"/>
      <c r="D830" s="12"/>
      <c r="E830" s="12"/>
      <c r="F830" s="12"/>
      <c r="G830" s="12"/>
      <c r="H830" s="12"/>
      <c r="I830" s="12"/>
      <c r="J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5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</row>
    <row r="831" spans="3:59" x14ac:dyDescent="0.25">
      <c r="C831" s="12"/>
      <c r="D831" s="12"/>
      <c r="E831" s="12"/>
      <c r="F831" s="12"/>
      <c r="G831" s="12"/>
      <c r="H831" s="12"/>
      <c r="I831" s="12"/>
      <c r="J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5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</row>
    <row r="832" spans="3:59" x14ac:dyDescent="0.25">
      <c r="C832" s="12"/>
      <c r="D832" s="12"/>
      <c r="E832" s="12"/>
      <c r="F832" s="12"/>
      <c r="G832" s="12"/>
      <c r="H832" s="12"/>
      <c r="I832" s="12"/>
      <c r="J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5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</row>
    <row r="833" spans="3:59" x14ac:dyDescent="0.25">
      <c r="C833" s="12"/>
      <c r="D833" s="12"/>
      <c r="E833" s="12"/>
      <c r="F833" s="12"/>
      <c r="G833" s="12"/>
      <c r="H833" s="12"/>
      <c r="I833" s="12"/>
      <c r="J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5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</row>
    <row r="834" spans="3:59" x14ac:dyDescent="0.25">
      <c r="C834" s="12"/>
      <c r="D834" s="12"/>
      <c r="E834" s="12"/>
      <c r="F834" s="12"/>
      <c r="G834" s="12"/>
      <c r="H834" s="12"/>
      <c r="I834" s="12"/>
      <c r="J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5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</row>
    <row r="835" spans="3:59" x14ac:dyDescent="0.25">
      <c r="C835" s="12"/>
      <c r="D835" s="12"/>
      <c r="E835" s="12"/>
      <c r="F835" s="12"/>
      <c r="G835" s="12"/>
      <c r="H835" s="12"/>
      <c r="I835" s="12"/>
      <c r="J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5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</row>
    <row r="836" spans="3:59" x14ac:dyDescent="0.25">
      <c r="C836" s="12"/>
      <c r="D836" s="12"/>
      <c r="E836" s="12"/>
      <c r="F836" s="12"/>
      <c r="G836" s="12"/>
      <c r="H836" s="12"/>
      <c r="I836" s="12"/>
      <c r="J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5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</row>
    <row r="837" spans="3:59" x14ac:dyDescent="0.25">
      <c r="C837" s="12"/>
      <c r="D837" s="12"/>
      <c r="E837" s="12"/>
      <c r="F837" s="12"/>
      <c r="G837" s="12"/>
      <c r="H837" s="12"/>
      <c r="I837" s="12"/>
      <c r="J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5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</row>
    <row r="838" spans="3:59" x14ac:dyDescent="0.25">
      <c r="C838" s="12"/>
      <c r="D838" s="12"/>
      <c r="E838" s="12"/>
      <c r="F838" s="12"/>
      <c r="G838" s="12"/>
      <c r="H838" s="12"/>
      <c r="I838" s="12"/>
      <c r="J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5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</row>
    <row r="839" spans="3:59" x14ac:dyDescent="0.25">
      <c r="C839" s="12"/>
      <c r="D839" s="12"/>
      <c r="E839" s="12"/>
      <c r="F839" s="12"/>
      <c r="G839" s="12"/>
      <c r="H839" s="12"/>
      <c r="I839" s="12"/>
      <c r="J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5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</row>
    <row r="840" spans="3:59" x14ac:dyDescent="0.25">
      <c r="C840" s="12"/>
      <c r="D840" s="12"/>
      <c r="E840" s="12"/>
      <c r="F840" s="12"/>
      <c r="G840" s="12"/>
      <c r="H840" s="12"/>
      <c r="I840" s="12"/>
      <c r="J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5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</row>
    <row r="841" spans="3:59" x14ac:dyDescent="0.25">
      <c r="C841" s="12"/>
      <c r="D841" s="12"/>
      <c r="E841" s="12"/>
      <c r="F841" s="12"/>
      <c r="G841" s="12"/>
      <c r="H841" s="12"/>
      <c r="I841" s="12"/>
      <c r="J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5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</row>
    <row r="842" spans="3:59" x14ac:dyDescent="0.25">
      <c r="C842" s="12"/>
      <c r="D842" s="12"/>
      <c r="E842" s="12"/>
      <c r="F842" s="12"/>
      <c r="G842" s="12"/>
      <c r="H842" s="12"/>
      <c r="I842" s="12"/>
      <c r="J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5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</row>
    <row r="843" spans="3:59" x14ac:dyDescent="0.25">
      <c r="C843" s="12"/>
      <c r="D843" s="12"/>
      <c r="E843" s="12"/>
      <c r="F843" s="12"/>
      <c r="G843" s="12"/>
      <c r="H843" s="12"/>
      <c r="I843" s="12"/>
      <c r="J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5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</row>
    <row r="844" spans="3:59" x14ac:dyDescent="0.25">
      <c r="C844" s="12"/>
      <c r="D844" s="12"/>
      <c r="E844" s="12"/>
      <c r="F844" s="12"/>
      <c r="G844" s="12"/>
      <c r="H844" s="12"/>
      <c r="I844" s="12"/>
      <c r="J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5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</row>
    <row r="845" spans="3:59" x14ac:dyDescent="0.25">
      <c r="C845" s="12"/>
      <c r="D845" s="12"/>
      <c r="E845" s="12"/>
      <c r="F845" s="12"/>
      <c r="G845" s="12"/>
      <c r="H845" s="12"/>
      <c r="I845" s="12"/>
      <c r="J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5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</row>
    <row r="846" spans="3:59" x14ac:dyDescent="0.25">
      <c r="C846" s="12"/>
      <c r="D846" s="12"/>
      <c r="E846" s="12"/>
      <c r="F846" s="12"/>
      <c r="G846" s="12"/>
      <c r="H846" s="12"/>
      <c r="I846" s="12"/>
      <c r="J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5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</row>
    <row r="847" spans="3:59" x14ac:dyDescent="0.25">
      <c r="C847" s="12"/>
      <c r="D847" s="12"/>
      <c r="E847" s="12"/>
      <c r="F847" s="12"/>
      <c r="G847" s="12"/>
      <c r="H847" s="12"/>
      <c r="I847" s="12"/>
      <c r="J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5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</row>
    <row r="848" spans="3:59" x14ac:dyDescent="0.25">
      <c r="C848" s="12"/>
      <c r="D848" s="12"/>
      <c r="E848" s="12"/>
      <c r="F848" s="12"/>
      <c r="G848" s="12"/>
      <c r="H848" s="12"/>
      <c r="I848" s="12"/>
      <c r="J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5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</row>
    <row r="849" spans="3:59" x14ac:dyDescent="0.25">
      <c r="C849" s="12"/>
      <c r="D849" s="12"/>
      <c r="E849" s="12"/>
      <c r="F849" s="12"/>
      <c r="G849" s="12"/>
      <c r="H849" s="12"/>
      <c r="I849" s="12"/>
      <c r="J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5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</row>
    <row r="850" spans="3:59" x14ac:dyDescent="0.25">
      <c r="C850" s="12"/>
      <c r="D850" s="12"/>
      <c r="E850" s="12"/>
      <c r="F850" s="12"/>
      <c r="G850" s="12"/>
      <c r="H850" s="12"/>
      <c r="I850" s="12"/>
      <c r="J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5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</row>
    <row r="851" spans="3:59" x14ac:dyDescent="0.25">
      <c r="C851" s="12"/>
      <c r="D851" s="12"/>
      <c r="E851" s="12"/>
      <c r="F851" s="12"/>
      <c r="G851" s="12"/>
      <c r="H851" s="12"/>
      <c r="I851" s="12"/>
      <c r="J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5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</row>
    <row r="852" spans="3:59" x14ac:dyDescent="0.25">
      <c r="C852" s="12"/>
      <c r="D852" s="12"/>
      <c r="E852" s="12"/>
      <c r="F852" s="12"/>
      <c r="G852" s="12"/>
      <c r="H852" s="12"/>
      <c r="I852" s="12"/>
      <c r="J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5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</row>
    <row r="853" spans="3:59" x14ac:dyDescent="0.25">
      <c r="C853" s="12"/>
      <c r="D853" s="12"/>
      <c r="E853" s="12"/>
      <c r="F853" s="12"/>
      <c r="G853" s="12"/>
      <c r="H853" s="12"/>
      <c r="I853" s="12"/>
      <c r="J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5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</row>
    <row r="854" spans="3:59" x14ac:dyDescent="0.25">
      <c r="C854" s="12"/>
      <c r="D854" s="12"/>
      <c r="E854" s="12"/>
      <c r="F854" s="12"/>
      <c r="G854" s="12"/>
      <c r="H854" s="12"/>
      <c r="I854" s="12"/>
      <c r="J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5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</row>
    <row r="855" spans="3:59" x14ac:dyDescent="0.25">
      <c r="C855" s="12"/>
      <c r="D855" s="12"/>
      <c r="E855" s="12"/>
      <c r="F855" s="12"/>
      <c r="G855" s="12"/>
      <c r="H855" s="12"/>
      <c r="I855" s="12"/>
      <c r="J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5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</row>
    <row r="856" spans="3:59" x14ac:dyDescent="0.25">
      <c r="C856" s="12"/>
      <c r="D856" s="12"/>
      <c r="E856" s="12"/>
      <c r="F856" s="12"/>
      <c r="G856" s="12"/>
      <c r="H856" s="12"/>
      <c r="I856" s="12"/>
      <c r="J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5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</row>
    <row r="857" spans="3:59" x14ac:dyDescent="0.25">
      <c r="C857" s="12"/>
      <c r="D857" s="12"/>
      <c r="E857" s="12"/>
      <c r="F857" s="12"/>
      <c r="G857" s="12"/>
      <c r="H857" s="12"/>
      <c r="I857" s="12"/>
      <c r="J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5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</row>
    <row r="858" spans="3:59" x14ac:dyDescent="0.25">
      <c r="C858" s="12"/>
      <c r="D858" s="12"/>
      <c r="E858" s="12"/>
      <c r="F858" s="12"/>
      <c r="G858" s="12"/>
      <c r="H858" s="12"/>
      <c r="I858" s="12"/>
      <c r="J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5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</row>
    <row r="859" spans="3:59" x14ac:dyDescent="0.25">
      <c r="C859" s="12"/>
      <c r="D859" s="12"/>
      <c r="E859" s="12"/>
      <c r="F859" s="12"/>
      <c r="G859" s="12"/>
      <c r="H859" s="12"/>
      <c r="I859" s="12"/>
      <c r="J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5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</row>
    <row r="860" spans="3:59" x14ac:dyDescent="0.25">
      <c r="C860" s="12"/>
      <c r="D860" s="12"/>
      <c r="E860" s="12"/>
      <c r="F860" s="12"/>
      <c r="G860" s="12"/>
      <c r="H860" s="12"/>
      <c r="I860" s="12"/>
      <c r="J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5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</row>
    <row r="861" spans="3:59" x14ac:dyDescent="0.25">
      <c r="C861" s="12"/>
      <c r="D861" s="12"/>
      <c r="E861" s="12"/>
      <c r="F861" s="12"/>
      <c r="G861" s="12"/>
      <c r="H861" s="12"/>
      <c r="I861" s="12"/>
      <c r="J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5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  <c r="BD861" s="12"/>
      <c r="BE861" s="12"/>
      <c r="BF861" s="12"/>
      <c r="BG861" s="12"/>
    </row>
    <row r="862" spans="3:59" x14ac:dyDescent="0.25">
      <c r="C862" s="12"/>
      <c r="D862" s="12"/>
      <c r="E862" s="12"/>
      <c r="F862" s="12"/>
      <c r="G862" s="12"/>
      <c r="H862" s="12"/>
      <c r="I862" s="12"/>
      <c r="J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5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</row>
    <row r="863" spans="3:59" x14ac:dyDescent="0.25">
      <c r="C863" s="12"/>
      <c r="D863" s="12"/>
      <c r="E863" s="12"/>
      <c r="F863" s="12"/>
      <c r="G863" s="12"/>
      <c r="H863" s="12"/>
      <c r="I863" s="12"/>
      <c r="J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5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  <c r="BD863" s="12"/>
      <c r="BE863" s="12"/>
      <c r="BF863" s="12"/>
      <c r="BG863" s="12"/>
    </row>
    <row r="864" spans="3:59" x14ac:dyDescent="0.25">
      <c r="C864" s="12"/>
      <c r="D864" s="12"/>
      <c r="E864" s="12"/>
      <c r="F864" s="12"/>
      <c r="G864" s="12"/>
      <c r="H864" s="12"/>
      <c r="I864" s="12"/>
      <c r="J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5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  <c r="BD864" s="12"/>
      <c r="BE864" s="12"/>
      <c r="BF864" s="12"/>
      <c r="BG864" s="12"/>
    </row>
    <row r="865" spans="3:59" x14ac:dyDescent="0.25">
      <c r="C865" s="12"/>
      <c r="D865" s="12"/>
      <c r="E865" s="12"/>
      <c r="F865" s="12"/>
      <c r="G865" s="12"/>
      <c r="H865" s="12"/>
      <c r="I865" s="12"/>
      <c r="J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5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  <c r="BD865" s="12"/>
      <c r="BE865" s="12"/>
      <c r="BF865" s="12"/>
      <c r="BG865" s="12"/>
    </row>
    <row r="866" spans="3:59" x14ac:dyDescent="0.25">
      <c r="C866" s="12"/>
      <c r="D866" s="12"/>
      <c r="E866" s="12"/>
      <c r="F866" s="12"/>
      <c r="G866" s="12"/>
      <c r="H866" s="12"/>
      <c r="I866" s="12"/>
      <c r="J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5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  <c r="BD866" s="12"/>
      <c r="BE866" s="12"/>
      <c r="BF866" s="12"/>
      <c r="BG866" s="12"/>
    </row>
    <row r="867" spans="3:59" x14ac:dyDescent="0.25">
      <c r="C867" s="12"/>
      <c r="D867" s="12"/>
      <c r="E867" s="12"/>
      <c r="F867" s="12"/>
      <c r="G867" s="12"/>
      <c r="H867" s="12"/>
      <c r="I867" s="12"/>
      <c r="J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5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  <c r="BD867" s="12"/>
      <c r="BE867" s="12"/>
      <c r="BF867" s="12"/>
      <c r="BG867" s="12"/>
    </row>
    <row r="868" spans="3:59" x14ac:dyDescent="0.25">
      <c r="C868" s="12"/>
      <c r="D868" s="12"/>
      <c r="E868" s="12"/>
      <c r="F868" s="12"/>
      <c r="G868" s="12"/>
      <c r="H868" s="12"/>
      <c r="I868" s="12"/>
      <c r="J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5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  <c r="BD868" s="12"/>
      <c r="BE868" s="12"/>
      <c r="BF868" s="12"/>
      <c r="BG868" s="12"/>
    </row>
    <row r="869" spans="3:59" x14ac:dyDescent="0.25">
      <c r="C869" s="12"/>
      <c r="D869" s="12"/>
      <c r="E869" s="12"/>
      <c r="F869" s="12"/>
      <c r="G869" s="12"/>
      <c r="H869" s="12"/>
      <c r="I869" s="12"/>
      <c r="J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5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  <c r="BD869" s="12"/>
      <c r="BE869" s="12"/>
      <c r="BF869" s="12"/>
      <c r="BG869" s="12"/>
    </row>
    <row r="870" spans="3:59" x14ac:dyDescent="0.25">
      <c r="C870" s="12"/>
      <c r="D870" s="12"/>
      <c r="E870" s="12"/>
      <c r="F870" s="12"/>
      <c r="G870" s="12"/>
      <c r="H870" s="12"/>
      <c r="I870" s="12"/>
      <c r="J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5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  <c r="BD870" s="12"/>
      <c r="BE870" s="12"/>
      <c r="BF870" s="12"/>
      <c r="BG870" s="12"/>
    </row>
    <row r="871" spans="3:59" x14ac:dyDescent="0.25">
      <c r="C871" s="12"/>
      <c r="D871" s="12"/>
      <c r="E871" s="12"/>
      <c r="F871" s="12"/>
      <c r="G871" s="12"/>
      <c r="H871" s="12"/>
      <c r="I871" s="12"/>
      <c r="J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5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  <c r="BD871" s="12"/>
      <c r="BE871" s="12"/>
      <c r="BF871" s="12"/>
      <c r="BG871" s="12"/>
    </row>
    <row r="872" spans="3:59" x14ac:dyDescent="0.25">
      <c r="C872" s="12"/>
      <c r="D872" s="12"/>
      <c r="E872" s="12"/>
      <c r="F872" s="12"/>
      <c r="G872" s="12"/>
      <c r="H872" s="12"/>
      <c r="I872" s="12"/>
      <c r="J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5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  <c r="BD872" s="12"/>
      <c r="BE872" s="12"/>
      <c r="BF872" s="12"/>
      <c r="BG872" s="12"/>
    </row>
    <row r="873" spans="3:59" x14ac:dyDescent="0.25">
      <c r="C873" s="12"/>
      <c r="D873" s="12"/>
      <c r="E873" s="12"/>
      <c r="F873" s="12"/>
      <c r="G873" s="12"/>
      <c r="H873" s="12"/>
      <c r="I873" s="12"/>
      <c r="J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5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  <c r="BD873" s="12"/>
      <c r="BE873" s="12"/>
      <c r="BF873" s="12"/>
      <c r="BG873" s="12"/>
    </row>
    <row r="874" spans="3:59" x14ac:dyDescent="0.25">
      <c r="C874" s="12"/>
      <c r="D874" s="12"/>
      <c r="E874" s="12"/>
      <c r="F874" s="12"/>
      <c r="G874" s="12"/>
      <c r="H874" s="12"/>
      <c r="I874" s="12"/>
      <c r="J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5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  <c r="BD874" s="12"/>
      <c r="BE874" s="12"/>
      <c r="BF874" s="12"/>
      <c r="BG874" s="12"/>
    </row>
    <row r="875" spans="3:59" x14ac:dyDescent="0.25">
      <c r="C875" s="12"/>
      <c r="D875" s="12"/>
      <c r="E875" s="12"/>
      <c r="F875" s="12"/>
      <c r="G875" s="12"/>
      <c r="H875" s="12"/>
      <c r="I875" s="12"/>
      <c r="J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5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  <c r="BD875" s="12"/>
      <c r="BE875" s="12"/>
      <c r="BF875" s="12"/>
      <c r="BG875" s="12"/>
    </row>
    <row r="876" spans="3:59" x14ac:dyDescent="0.25">
      <c r="C876" s="12"/>
      <c r="D876" s="12"/>
      <c r="E876" s="12"/>
      <c r="F876" s="12"/>
      <c r="G876" s="12"/>
      <c r="H876" s="12"/>
      <c r="I876" s="12"/>
      <c r="J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5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  <c r="BD876" s="12"/>
      <c r="BE876" s="12"/>
      <c r="BF876" s="12"/>
      <c r="BG876" s="12"/>
    </row>
    <row r="877" spans="3:59" x14ac:dyDescent="0.25">
      <c r="C877" s="12"/>
      <c r="D877" s="12"/>
      <c r="E877" s="12"/>
      <c r="F877" s="12"/>
      <c r="G877" s="12"/>
      <c r="H877" s="12"/>
      <c r="I877" s="12"/>
      <c r="J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5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  <c r="BD877" s="12"/>
      <c r="BE877" s="12"/>
      <c r="BF877" s="12"/>
      <c r="BG877" s="12"/>
    </row>
    <row r="878" spans="3:59" x14ac:dyDescent="0.25">
      <c r="C878" s="12"/>
      <c r="D878" s="12"/>
      <c r="E878" s="12"/>
      <c r="F878" s="12"/>
      <c r="G878" s="12"/>
      <c r="H878" s="12"/>
      <c r="I878" s="12"/>
      <c r="J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5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  <c r="BD878" s="12"/>
      <c r="BE878" s="12"/>
      <c r="BF878" s="12"/>
      <c r="BG878" s="12"/>
    </row>
    <row r="879" spans="3:59" x14ac:dyDescent="0.25">
      <c r="C879" s="12"/>
      <c r="D879" s="12"/>
      <c r="E879" s="12"/>
      <c r="F879" s="12"/>
      <c r="G879" s="12"/>
      <c r="H879" s="12"/>
      <c r="I879" s="12"/>
      <c r="J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5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  <c r="BD879" s="12"/>
      <c r="BE879" s="12"/>
      <c r="BF879" s="12"/>
      <c r="BG879" s="12"/>
    </row>
    <row r="880" spans="3:59" x14ac:dyDescent="0.25">
      <c r="C880" s="12"/>
      <c r="D880" s="12"/>
      <c r="E880" s="12"/>
      <c r="F880" s="12"/>
      <c r="G880" s="12"/>
      <c r="H880" s="12"/>
      <c r="I880" s="12"/>
      <c r="J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5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  <c r="BD880" s="12"/>
      <c r="BE880" s="12"/>
      <c r="BF880" s="12"/>
      <c r="BG880" s="12"/>
    </row>
    <row r="881" spans="3:59" x14ac:dyDescent="0.25">
      <c r="C881" s="12"/>
      <c r="D881" s="12"/>
      <c r="E881" s="12"/>
      <c r="F881" s="12"/>
      <c r="G881" s="12"/>
      <c r="H881" s="12"/>
      <c r="I881" s="12"/>
      <c r="J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5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  <c r="BD881" s="12"/>
      <c r="BE881" s="12"/>
      <c r="BF881" s="12"/>
      <c r="BG881" s="12"/>
    </row>
    <row r="882" spans="3:59" x14ac:dyDescent="0.25">
      <c r="C882" s="12"/>
      <c r="D882" s="12"/>
      <c r="E882" s="12"/>
      <c r="F882" s="12"/>
      <c r="G882" s="12"/>
      <c r="H882" s="12"/>
      <c r="I882" s="12"/>
      <c r="J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5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  <c r="BD882" s="12"/>
      <c r="BE882" s="12"/>
      <c r="BF882" s="12"/>
      <c r="BG882" s="12"/>
    </row>
    <row r="883" spans="3:59" x14ac:dyDescent="0.25">
      <c r="C883" s="12"/>
      <c r="D883" s="12"/>
      <c r="E883" s="12"/>
      <c r="F883" s="12"/>
      <c r="G883" s="12"/>
      <c r="H883" s="12"/>
      <c r="I883" s="12"/>
      <c r="J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5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  <c r="BD883" s="12"/>
      <c r="BE883" s="12"/>
      <c r="BF883" s="12"/>
      <c r="BG883" s="12"/>
    </row>
    <row r="884" spans="3:59" x14ac:dyDescent="0.25">
      <c r="C884" s="12"/>
      <c r="D884" s="12"/>
      <c r="E884" s="12"/>
      <c r="F884" s="12"/>
      <c r="G884" s="12"/>
      <c r="H884" s="12"/>
      <c r="I884" s="12"/>
      <c r="J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5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  <c r="BD884" s="12"/>
      <c r="BE884" s="12"/>
      <c r="BF884" s="12"/>
      <c r="BG884" s="12"/>
    </row>
    <row r="885" spans="3:59" x14ac:dyDescent="0.25">
      <c r="C885" s="12"/>
      <c r="D885" s="12"/>
      <c r="E885" s="12"/>
      <c r="F885" s="12"/>
      <c r="G885" s="12"/>
      <c r="H885" s="12"/>
      <c r="I885" s="12"/>
      <c r="J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5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  <c r="BD885" s="12"/>
      <c r="BE885" s="12"/>
      <c r="BF885" s="12"/>
      <c r="BG885" s="12"/>
    </row>
    <row r="886" spans="3:59" x14ac:dyDescent="0.25">
      <c r="C886" s="12"/>
      <c r="D886" s="12"/>
      <c r="E886" s="12"/>
      <c r="F886" s="12"/>
      <c r="G886" s="12"/>
      <c r="H886" s="12"/>
      <c r="I886" s="12"/>
      <c r="J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5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  <c r="BD886" s="12"/>
      <c r="BE886" s="12"/>
      <c r="BF886" s="12"/>
      <c r="BG886" s="12"/>
    </row>
    <row r="887" spans="3:59" x14ac:dyDescent="0.25">
      <c r="C887" s="12"/>
      <c r="D887" s="12"/>
      <c r="E887" s="12"/>
      <c r="F887" s="12"/>
      <c r="G887" s="12"/>
      <c r="H887" s="12"/>
      <c r="I887" s="12"/>
      <c r="J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5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  <c r="BD887" s="12"/>
      <c r="BE887" s="12"/>
      <c r="BF887" s="12"/>
      <c r="BG887" s="12"/>
    </row>
    <row r="888" spans="3:59" x14ac:dyDescent="0.25">
      <c r="C888" s="12"/>
      <c r="D888" s="12"/>
      <c r="E888" s="12"/>
      <c r="F888" s="12"/>
      <c r="G888" s="12"/>
      <c r="H888" s="12"/>
      <c r="I888" s="12"/>
      <c r="J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5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  <c r="BD888" s="12"/>
      <c r="BE888" s="12"/>
      <c r="BF888" s="12"/>
      <c r="BG888" s="12"/>
    </row>
    <row r="889" spans="3:59" x14ac:dyDescent="0.25">
      <c r="C889" s="12"/>
      <c r="D889" s="12"/>
      <c r="E889" s="12"/>
      <c r="F889" s="12"/>
      <c r="G889" s="12"/>
      <c r="H889" s="12"/>
      <c r="I889" s="12"/>
      <c r="J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5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  <c r="BD889" s="12"/>
      <c r="BE889" s="12"/>
      <c r="BF889" s="12"/>
      <c r="BG889" s="12"/>
    </row>
    <row r="890" spans="3:59" x14ac:dyDescent="0.25">
      <c r="C890" s="12"/>
      <c r="D890" s="12"/>
      <c r="E890" s="12"/>
      <c r="F890" s="12"/>
      <c r="G890" s="12"/>
      <c r="H890" s="12"/>
      <c r="I890" s="12"/>
      <c r="J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5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  <c r="BD890" s="12"/>
      <c r="BE890" s="12"/>
      <c r="BF890" s="12"/>
      <c r="BG890" s="12"/>
    </row>
    <row r="891" spans="3:59" x14ac:dyDescent="0.25">
      <c r="C891" s="12"/>
      <c r="D891" s="12"/>
      <c r="E891" s="12"/>
      <c r="F891" s="12"/>
      <c r="G891" s="12"/>
      <c r="H891" s="12"/>
      <c r="I891" s="12"/>
      <c r="J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5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  <c r="BD891" s="12"/>
      <c r="BE891" s="12"/>
      <c r="BF891" s="12"/>
      <c r="BG891" s="12"/>
    </row>
    <row r="892" spans="3:59" x14ac:dyDescent="0.25">
      <c r="C892" s="12"/>
      <c r="D892" s="12"/>
      <c r="E892" s="12"/>
      <c r="F892" s="12"/>
      <c r="G892" s="12"/>
      <c r="H892" s="12"/>
      <c r="I892" s="12"/>
      <c r="J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5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  <c r="BD892" s="12"/>
      <c r="BE892" s="12"/>
      <c r="BF892" s="12"/>
      <c r="BG892" s="12"/>
    </row>
    <row r="893" spans="3:59" x14ac:dyDescent="0.25">
      <c r="C893" s="12"/>
      <c r="D893" s="12"/>
      <c r="E893" s="12"/>
      <c r="F893" s="12"/>
      <c r="G893" s="12"/>
      <c r="H893" s="12"/>
      <c r="I893" s="12"/>
      <c r="J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5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  <c r="BD893" s="12"/>
      <c r="BE893" s="12"/>
      <c r="BF893" s="12"/>
      <c r="BG893" s="12"/>
    </row>
    <row r="894" spans="3:59" x14ac:dyDescent="0.25">
      <c r="C894" s="12"/>
      <c r="D894" s="12"/>
      <c r="E894" s="12"/>
      <c r="F894" s="12"/>
      <c r="G894" s="12"/>
      <c r="H894" s="12"/>
      <c r="I894" s="12"/>
      <c r="J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5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  <c r="BD894" s="12"/>
      <c r="BE894" s="12"/>
      <c r="BF894" s="12"/>
      <c r="BG894" s="12"/>
    </row>
    <row r="895" spans="3:59" x14ac:dyDescent="0.25">
      <c r="C895" s="12"/>
      <c r="D895" s="12"/>
      <c r="E895" s="12"/>
      <c r="F895" s="12"/>
      <c r="G895" s="12"/>
      <c r="H895" s="12"/>
      <c r="I895" s="12"/>
      <c r="J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5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  <c r="BD895" s="12"/>
      <c r="BE895" s="12"/>
      <c r="BF895" s="12"/>
      <c r="BG895" s="12"/>
    </row>
    <row r="896" spans="3:59" x14ac:dyDescent="0.25">
      <c r="C896" s="12"/>
      <c r="D896" s="12"/>
      <c r="E896" s="12"/>
      <c r="F896" s="12"/>
      <c r="G896" s="12"/>
      <c r="H896" s="12"/>
      <c r="I896" s="12"/>
      <c r="J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5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  <c r="BD896" s="12"/>
      <c r="BE896" s="12"/>
      <c r="BF896" s="12"/>
      <c r="BG896" s="12"/>
    </row>
    <row r="897" spans="3:59" x14ac:dyDescent="0.25">
      <c r="C897" s="12"/>
      <c r="D897" s="12"/>
      <c r="E897" s="12"/>
      <c r="F897" s="12"/>
      <c r="G897" s="12"/>
      <c r="H897" s="12"/>
      <c r="I897" s="12"/>
      <c r="J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5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  <c r="BD897" s="12"/>
      <c r="BE897" s="12"/>
      <c r="BF897" s="12"/>
      <c r="BG897" s="12"/>
    </row>
    <row r="898" spans="3:59" x14ac:dyDescent="0.25">
      <c r="C898" s="12"/>
      <c r="D898" s="12"/>
      <c r="E898" s="12"/>
      <c r="F898" s="12"/>
      <c r="G898" s="12"/>
      <c r="H898" s="12"/>
      <c r="I898" s="12"/>
      <c r="J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5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  <c r="BD898" s="12"/>
      <c r="BE898" s="12"/>
      <c r="BF898" s="12"/>
      <c r="BG898" s="12"/>
    </row>
    <row r="899" spans="3:59" x14ac:dyDescent="0.25">
      <c r="C899" s="12"/>
      <c r="D899" s="12"/>
      <c r="E899" s="12"/>
      <c r="F899" s="12"/>
      <c r="G899" s="12"/>
      <c r="H899" s="12"/>
      <c r="I899" s="12"/>
      <c r="J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5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  <c r="BD899" s="12"/>
      <c r="BE899" s="12"/>
      <c r="BF899" s="12"/>
      <c r="BG899" s="12"/>
    </row>
    <row r="900" spans="3:59" x14ac:dyDescent="0.25">
      <c r="C900" s="12"/>
      <c r="D900" s="12"/>
      <c r="E900" s="12"/>
      <c r="F900" s="12"/>
      <c r="G900" s="12"/>
      <c r="H900" s="12"/>
      <c r="I900" s="12"/>
      <c r="J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5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  <c r="BD900" s="12"/>
      <c r="BE900" s="12"/>
      <c r="BF900" s="12"/>
      <c r="BG900" s="12"/>
    </row>
    <row r="901" spans="3:59" x14ac:dyDescent="0.25">
      <c r="C901" s="12"/>
      <c r="D901" s="12"/>
      <c r="E901" s="12"/>
      <c r="F901" s="12"/>
      <c r="G901" s="12"/>
      <c r="H901" s="12"/>
      <c r="I901" s="12"/>
      <c r="J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5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  <c r="BD901" s="12"/>
      <c r="BE901" s="12"/>
      <c r="BF901" s="12"/>
      <c r="BG901" s="12"/>
    </row>
    <row r="902" spans="3:59" x14ac:dyDescent="0.25">
      <c r="C902" s="12"/>
      <c r="D902" s="12"/>
      <c r="E902" s="12"/>
      <c r="F902" s="12"/>
      <c r="G902" s="12"/>
      <c r="H902" s="12"/>
      <c r="I902" s="12"/>
      <c r="J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5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  <c r="BD902" s="12"/>
      <c r="BE902" s="12"/>
      <c r="BF902" s="12"/>
      <c r="BG902" s="12"/>
    </row>
    <row r="903" spans="3:59" x14ac:dyDescent="0.25">
      <c r="C903" s="12"/>
      <c r="D903" s="12"/>
      <c r="E903" s="12"/>
      <c r="F903" s="12"/>
      <c r="G903" s="12"/>
      <c r="H903" s="12"/>
      <c r="I903" s="12"/>
      <c r="J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5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  <c r="BD903" s="12"/>
      <c r="BE903" s="12"/>
      <c r="BF903" s="12"/>
      <c r="BG903" s="12"/>
    </row>
    <row r="904" spans="3:59" x14ac:dyDescent="0.25">
      <c r="C904" s="12"/>
      <c r="D904" s="12"/>
      <c r="E904" s="12"/>
      <c r="F904" s="12"/>
      <c r="G904" s="12"/>
      <c r="H904" s="12"/>
      <c r="I904" s="12"/>
      <c r="J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5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  <c r="BD904" s="12"/>
      <c r="BE904" s="12"/>
      <c r="BF904" s="12"/>
      <c r="BG904" s="12"/>
    </row>
    <row r="905" spans="3:59" x14ac:dyDescent="0.25">
      <c r="C905" s="12"/>
      <c r="D905" s="12"/>
      <c r="E905" s="12"/>
      <c r="F905" s="12"/>
      <c r="G905" s="12"/>
      <c r="H905" s="12"/>
      <c r="I905" s="12"/>
      <c r="J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5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</row>
    <row r="906" spans="3:59" x14ac:dyDescent="0.25">
      <c r="C906" s="12"/>
      <c r="D906" s="12"/>
      <c r="E906" s="12"/>
      <c r="F906" s="12"/>
      <c r="G906" s="12"/>
      <c r="H906" s="12"/>
      <c r="I906" s="12"/>
      <c r="J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5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  <c r="BD906" s="12"/>
      <c r="BE906" s="12"/>
      <c r="BF906" s="12"/>
      <c r="BG906" s="12"/>
    </row>
    <row r="907" spans="3:59" x14ac:dyDescent="0.25">
      <c r="C907" s="12"/>
      <c r="D907" s="12"/>
      <c r="E907" s="12"/>
      <c r="F907" s="12"/>
      <c r="G907" s="12"/>
      <c r="H907" s="12"/>
      <c r="I907" s="12"/>
      <c r="J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5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  <c r="BD907" s="12"/>
      <c r="BE907" s="12"/>
      <c r="BF907" s="12"/>
      <c r="BG907" s="12"/>
    </row>
    <row r="908" spans="3:59" x14ac:dyDescent="0.25">
      <c r="C908" s="12"/>
      <c r="D908" s="12"/>
      <c r="E908" s="12"/>
      <c r="F908" s="12"/>
      <c r="G908" s="12"/>
      <c r="H908" s="12"/>
      <c r="I908" s="12"/>
      <c r="J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5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  <c r="BD908" s="12"/>
      <c r="BE908" s="12"/>
      <c r="BF908" s="12"/>
      <c r="BG908" s="12"/>
    </row>
    <row r="909" spans="3:59" x14ac:dyDescent="0.25">
      <c r="C909" s="12"/>
      <c r="D909" s="12"/>
      <c r="E909" s="12"/>
      <c r="F909" s="12"/>
      <c r="G909" s="12"/>
      <c r="H909" s="12"/>
      <c r="I909" s="12"/>
      <c r="J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5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  <c r="BD909" s="12"/>
      <c r="BE909" s="12"/>
      <c r="BF909" s="12"/>
      <c r="BG909" s="12"/>
    </row>
    <row r="910" spans="3:59" x14ac:dyDescent="0.25">
      <c r="C910" s="12"/>
      <c r="D910" s="12"/>
      <c r="E910" s="12"/>
      <c r="F910" s="12"/>
      <c r="G910" s="12"/>
      <c r="H910" s="12"/>
      <c r="I910" s="12"/>
      <c r="J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5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  <c r="BD910" s="12"/>
      <c r="BE910" s="12"/>
      <c r="BF910" s="12"/>
      <c r="BG910" s="12"/>
    </row>
    <row r="911" spans="3:59" x14ac:dyDescent="0.25">
      <c r="C911" s="12"/>
      <c r="D911" s="12"/>
      <c r="E911" s="12"/>
      <c r="F911" s="12"/>
      <c r="G911" s="12"/>
      <c r="H911" s="12"/>
      <c r="I911" s="12"/>
      <c r="J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5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  <c r="BD911" s="12"/>
      <c r="BE911" s="12"/>
      <c r="BF911" s="12"/>
      <c r="BG911" s="12"/>
    </row>
    <row r="912" spans="3:59" x14ac:dyDescent="0.25">
      <c r="C912" s="12"/>
      <c r="D912" s="12"/>
      <c r="E912" s="12"/>
      <c r="F912" s="12"/>
      <c r="G912" s="12"/>
      <c r="H912" s="12"/>
      <c r="I912" s="12"/>
      <c r="J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5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  <c r="BD912" s="12"/>
      <c r="BE912" s="12"/>
      <c r="BF912" s="12"/>
      <c r="BG912" s="12"/>
    </row>
    <row r="913" spans="3:59" x14ac:dyDescent="0.25">
      <c r="C913" s="12"/>
      <c r="D913" s="12"/>
      <c r="E913" s="12"/>
      <c r="F913" s="12"/>
      <c r="G913" s="12"/>
      <c r="H913" s="12"/>
      <c r="I913" s="12"/>
      <c r="J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5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  <c r="BD913" s="12"/>
      <c r="BE913" s="12"/>
      <c r="BF913" s="12"/>
      <c r="BG913" s="12"/>
    </row>
    <row r="914" spans="3:59" x14ac:dyDescent="0.25">
      <c r="C914" s="12"/>
      <c r="D914" s="12"/>
      <c r="E914" s="12"/>
      <c r="F914" s="12"/>
      <c r="G914" s="12"/>
      <c r="H914" s="12"/>
      <c r="I914" s="12"/>
      <c r="J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5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  <c r="BD914" s="12"/>
      <c r="BE914" s="12"/>
      <c r="BF914" s="12"/>
      <c r="BG914" s="12"/>
    </row>
    <row r="915" spans="3:59" x14ac:dyDescent="0.25">
      <c r="C915" s="12"/>
      <c r="D915" s="12"/>
      <c r="E915" s="12"/>
      <c r="F915" s="12"/>
      <c r="G915" s="12"/>
      <c r="H915" s="12"/>
      <c r="I915" s="12"/>
      <c r="J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5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  <c r="BD915" s="12"/>
      <c r="BE915" s="12"/>
      <c r="BF915" s="12"/>
      <c r="BG915" s="12"/>
    </row>
    <row r="916" spans="3:59" x14ac:dyDescent="0.25">
      <c r="C916" s="12"/>
      <c r="D916" s="12"/>
      <c r="E916" s="12"/>
      <c r="F916" s="12"/>
      <c r="G916" s="12"/>
      <c r="H916" s="12"/>
      <c r="I916" s="12"/>
      <c r="J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5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2"/>
      <c r="BF916" s="12"/>
      <c r="BG916" s="12"/>
    </row>
    <row r="917" spans="3:59" x14ac:dyDescent="0.25">
      <c r="C917" s="12"/>
      <c r="D917" s="12"/>
      <c r="E917" s="12"/>
      <c r="F917" s="12"/>
      <c r="G917" s="12"/>
      <c r="H917" s="12"/>
      <c r="I917" s="12"/>
      <c r="J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5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2"/>
      <c r="BF917" s="12"/>
      <c r="BG917" s="12"/>
    </row>
    <row r="918" spans="3:59" x14ac:dyDescent="0.25">
      <c r="C918" s="12"/>
      <c r="D918" s="12"/>
      <c r="E918" s="12"/>
      <c r="F918" s="12"/>
      <c r="G918" s="12"/>
      <c r="H918" s="12"/>
      <c r="I918" s="12"/>
      <c r="J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5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  <c r="BD918" s="12"/>
      <c r="BE918" s="12"/>
      <c r="BF918" s="12"/>
      <c r="BG918" s="12"/>
    </row>
    <row r="919" spans="3:59" x14ac:dyDescent="0.25">
      <c r="C919" s="12"/>
      <c r="D919" s="12"/>
      <c r="E919" s="12"/>
      <c r="F919" s="12"/>
      <c r="G919" s="12"/>
      <c r="H919" s="12"/>
      <c r="I919" s="12"/>
      <c r="J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5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  <c r="BD919" s="12"/>
      <c r="BE919" s="12"/>
      <c r="BF919" s="12"/>
      <c r="BG919" s="12"/>
    </row>
    <row r="920" spans="3:59" x14ac:dyDescent="0.25">
      <c r="C920" s="12"/>
      <c r="D920" s="12"/>
      <c r="E920" s="12"/>
      <c r="F920" s="12"/>
      <c r="G920" s="12"/>
      <c r="H920" s="12"/>
      <c r="I920" s="12"/>
      <c r="J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5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  <c r="BD920" s="12"/>
      <c r="BE920" s="12"/>
      <c r="BF920" s="12"/>
      <c r="BG920" s="12"/>
    </row>
    <row r="921" spans="3:59" x14ac:dyDescent="0.25">
      <c r="C921" s="12"/>
      <c r="D921" s="12"/>
      <c r="E921" s="12"/>
      <c r="F921" s="12"/>
      <c r="G921" s="12"/>
      <c r="H921" s="12"/>
      <c r="I921" s="12"/>
      <c r="J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5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  <c r="BD921" s="12"/>
      <c r="BE921" s="12"/>
      <c r="BF921" s="12"/>
      <c r="BG921" s="12"/>
    </row>
    <row r="922" spans="3:59" x14ac:dyDescent="0.25">
      <c r="C922" s="12"/>
      <c r="D922" s="12"/>
      <c r="E922" s="12"/>
      <c r="F922" s="12"/>
      <c r="G922" s="12"/>
      <c r="H922" s="12"/>
      <c r="I922" s="12"/>
      <c r="J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5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  <c r="BD922" s="12"/>
      <c r="BE922" s="12"/>
      <c r="BF922" s="12"/>
      <c r="BG922" s="12"/>
    </row>
    <row r="923" spans="3:59" x14ac:dyDescent="0.25">
      <c r="C923" s="12"/>
      <c r="D923" s="12"/>
      <c r="E923" s="12"/>
      <c r="F923" s="12"/>
      <c r="G923" s="12"/>
      <c r="H923" s="12"/>
      <c r="I923" s="12"/>
      <c r="J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5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  <c r="BD923" s="12"/>
      <c r="BE923" s="12"/>
      <c r="BF923" s="12"/>
      <c r="BG923" s="12"/>
    </row>
    <row r="924" spans="3:59" x14ac:dyDescent="0.25">
      <c r="C924" s="12"/>
      <c r="D924" s="12"/>
      <c r="E924" s="12"/>
      <c r="F924" s="12"/>
      <c r="G924" s="12"/>
      <c r="H924" s="12"/>
      <c r="I924" s="12"/>
      <c r="J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5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  <c r="BD924" s="12"/>
      <c r="BE924" s="12"/>
      <c r="BF924" s="12"/>
      <c r="BG924" s="12"/>
    </row>
    <row r="925" spans="3:59" x14ac:dyDescent="0.25">
      <c r="C925" s="12"/>
      <c r="D925" s="12"/>
      <c r="E925" s="12"/>
      <c r="F925" s="12"/>
      <c r="G925" s="12"/>
      <c r="H925" s="12"/>
      <c r="I925" s="12"/>
      <c r="J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5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  <c r="BD925" s="12"/>
      <c r="BE925" s="12"/>
      <c r="BF925" s="12"/>
      <c r="BG925" s="12"/>
    </row>
    <row r="926" spans="3:59" x14ac:dyDescent="0.25">
      <c r="C926" s="12"/>
      <c r="D926" s="12"/>
      <c r="E926" s="12"/>
      <c r="F926" s="12"/>
      <c r="G926" s="12"/>
      <c r="H926" s="12"/>
      <c r="I926" s="12"/>
      <c r="J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5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  <c r="BD926" s="12"/>
      <c r="BE926" s="12"/>
      <c r="BF926" s="12"/>
      <c r="BG926" s="12"/>
    </row>
    <row r="927" spans="3:59" x14ac:dyDescent="0.25">
      <c r="C927" s="12"/>
      <c r="D927" s="12"/>
      <c r="E927" s="12"/>
      <c r="F927" s="12"/>
      <c r="G927" s="12"/>
      <c r="H927" s="12"/>
      <c r="I927" s="12"/>
      <c r="J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5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  <c r="BD927" s="12"/>
      <c r="BE927" s="12"/>
      <c r="BF927" s="12"/>
      <c r="BG927" s="12"/>
    </row>
    <row r="928" spans="3:59" x14ac:dyDescent="0.25">
      <c r="C928" s="12"/>
      <c r="D928" s="12"/>
      <c r="E928" s="12"/>
      <c r="F928" s="12"/>
      <c r="G928" s="12"/>
      <c r="H928" s="12"/>
      <c r="I928" s="12"/>
      <c r="J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5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  <c r="BD928" s="12"/>
      <c r="BE928" s="12"/>
      <c r="BF928" s="12"/>
      <c r="BG928" s="12"/>
    </row>
    <row r="929" spans="3:59" x14ac:dyDescent="0.25">
      <c r="C929" s="12"/>
      <c r="D929" s="12"/>
      <c r="E929" s="12"/>
      <c r="F929" s="12"/>
      <c r="G929" s="12"/>
      <c r="H929" s="12"/>
      <c r="I929" s="12"/>
      <c r="J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5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  <c r="BD929" s="12"/>
      <c r="BE929" s="12"/>
      <c r="BF929" s="12"/>
      <c r="BG929" s="12"/>
    </row>
    <row r="930" spans="3:59" x14ac:dyDescent="0.25">
      <c r="C930" s="12"/>
      <c r="D930" s="12"/>
      <c r="E930" s="12"/>
      <c r="F930" s="12"/>
      <c r="G930" s="12"/>
      <c r="H930" s="12"/>
      <c r="I930" s="12"/>
      <c r="J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5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  <c r="BD930" s="12"/>
      <c r="BE930" s="12"/>
      <c r="BF930" s="12"/>
      <c r="BG930" s="12"/>
    </row>
    <row r="931" spans="3:59" x14ac:dyDescent="0.25">
      <c r="C931" s="12"/>
      <c r="D931" s="12"/>
      <c r="E931" s="12"/>
      <c r="F931" s="12"/>
      <c r="G931" s="12"/>
      <c r="H931" s="12"/>
      <c r="I931" s="12"/>
      <c r="J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5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  <c r="BD931" s="12"/>
      <c r="BE931" s="12"/>
      <c r="BF931" s="12"/>
      <c r="BG931" s="12"/>
    </row>
    <row r="932" spans="3:59" x14ac:dyDescent="0.25">
      <c r="C932" s="12"/>
      <c r="D932" s="12"/>
      <c r="E932" s="12"/>
      <c r="F932" s="12"/>
      <c r="G932" s="12"/>
      <c r="H932" s="12"/>
      <c r="I932" s="12"/>
      <c r="J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5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  <c r="BD932" s="12"/>
      <c r="BE932" s="12"/>
      <c r="BF932" s="12"/>
      <c r="BG932" s="12"/>
    </row>
    <row r="933" spans="3:59" x14ac:dyDescent="0.25">
      <c r="C933" s="12"/>
      <c r="D933" s="12"/>
      <c r="E933" s="12"/>
      <c r="F933" s="12"/>
      <c r="G933" s="12"/>
      <c r="H933" s="12"/>
      <c r="I933" s="12"/>
      <c r="J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5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  <c r="BD933" s="12"/>
      <c r="BE933" s="12"/>
      <c r="BF933" s="12"/>
      <c r="BG933" s="12"/>
    </row>
    <row r="934" spans="3:59" x14ac:dyDescent="0.25">
      <c r="C934" s="12"/>
      <c r="D934" s="12"/>
      <c r="E934" s="12"/>
      <c r="F934" s="12"/>
      <c r="G934" s="12"/>
      <c r="H934" s="12"/>
      <c r="I934" s="12"/>
      <c r="J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5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  <c r="BD934" s="12"/>
      <c r="BE934" s="12"/>
      <c r="BF934" s="12"/>
      <c r="BG934" s="12"/>
    </row>
    <row r="935" spans="3:59" x14ac:dyDescent="0.25">
      <c r="C935" s="12"/>
      <c r="D935" s="12"/>
      <c r="E935" s="12"/>
      <c r="F935" s="12"/>
      <c r="G935" s="12"/>
      <c r="H935" s="12"/>
      <c r="I935" s="12"/>
      <c r="J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5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  <c r="BD935" s="12"/>
      <c r="BE935" s="12"/>
      <c r="BF935" s="12"/>
      <c r="BG935" s="12"/>
    </row>
    <row r="936" spans="3:59" x14ac:dyDescent="0.25">
      <c r="C936" s="12"/>
      <c r="D936" s="12"/>
      <c r="E936" s="12"/>
      <c r="F936" s="12"/>
      <c r="G936" s="12"/>
      <c r="H936" s="12"/>
      <c r="I936" s="12"/>
      <c r="J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5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  <c r="BD936" s="12"/>
      <c r="BE936" s="12"/>
      <c r="BF936" s="12"/>
      <c r="BG936" s="12"/>
    </row>
    <row r="937" spans="3:59" x14ac:dyDescent="0.25">
      <c r="C937" s="12"/>
      <c r="D937" s="12"/>
      <c r="E937" s="12"/>
      <c r="F937" s="12"/>
      <c r="G937" s="12"/>
      <c r="H937" s="12"/>
      <c r="I937" s="12"/>
      <c r="J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5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  <c r="BD937" s="12"/>
      <c r="BE937" s="12"/>
      <c r="BF937" s="12"/>
      <c r="BG937" s="12"/>
    </row>
    <row r="938" spans="3:59" x14ac:dyDescent="0.25">
      <c r="C938" s="12"/>
      <c r="D938" s="12"/>
      <c r="E938" s="12"/>
      <c r="F938" s="12"/>
      <c r="G938" s="12"/>
      <c r="H938" s="12"/>
      <c r="I938" s="12"/>
      <c r="J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5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  <c r="BD938" s="12"/>
      <c r="BE938" s="12"/>
      <c r="BF938" s="12"/>
      <c r="BG938" s="12"/>
    </row>
    <row r="939" spans="3:59" x14ac:dyDescent="0.25">
      <c r="C939" s="12"/>
      <c r="D939" s="12"/>
      <c r="E939" s="12"/>
      <c r="F939" s="12"/>
      <c r="G939" s="12"/>
      <c r="H939" s="12"/>
      <c r="I939" s="12"/>
      <c r="J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5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</row>
    <row r="940" spans="3:59" x14ac:dyDescent="0.25">
      <c r="C940" s="12"/>
      <c r="D940" s="12"/>
      <c r="E940" s="12"/>
      <c r="F940" s="12"/>
      <c r="G940" s="12"/>
      <c r="H940" s="12"/>
      <c r="I940" s="12"/>
      <c r="J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5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  <c r="BD940" s="12"/>
      <c r="BE940" s="12"/>
      <c r="BF940" s="12"/>
      <c r="BG940" s="12"/>
    </row>
    <row r="941" spans="3:59" x14ac:dyDescent="0.25">
      <c r="C941" s="12"/>
      <c r="D941" s="12"/>
      <c r="E941" s="12"/>
      <c r="F941" s="12"/>
      <c r="G941" s="12"/>
      <c r="H941" s="12"/>
      <c r="I941" s="12"/>
      <c r="J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5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2"/>
      <c r="BF941" s="12"/>
      <c r="BG941" s="12"/>
    </row>
    <row r="942" spans="3:59" x14ac:dyDescent="0.25">
      <c r="C942" s="12"/>
      <c r="D942" s="12"/>
      <c r="E942" s="12"/>
      <c r="F942" s="12"/>
      <c r="G942" s="12"/>
      <c r="H942" s="12"/>
      <c r="I942" s="12"/>
      <c r="J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5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  <c r="BD942" s="12"/>
      <c r="BE942" s="12"/>
      <c r="BF942" s="12"/>
      <c r="BG942" s="12"/>
    </row>
    <row r="943" spans="3:59" x14ac:dyDescent="0.25">
      <c r="C943" s="12"/>
      <c r="D943" s="12"/>
      <c r="E943" s="12"/>
      <c r="F943" s="12"/>
      <c r="G943" s="12"/>
      <c r="H943" s="12"/>
      <c r="I943" s="12"/>
      <c r="J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5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  <c r="BD943" s="12"/>
      <c r="BE943" s="12"/>
      <c r="BF943" s="12"/>
      <c r="BG943" s="12"/>
    </row>
    <row r="944" spans="3:59" x14ac:dyDescent="0.25">
      <c r="C944" s="12"/>
      <c r="D944" s="12"/>
      <c r="E944" s="12"/>
      <c r="F944" s="12"/>
      <c r="G944" s="12"/>
      <c r="H944" s="12"/>
      <c r="I944" s="12"/>
      <c r="J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5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  <c r="BD944" s="12"/>
      <c r="BE944" s="12"/>
      <c r="BF944" s="12"/>
      <c r="BG944" s="12"/>
    </row>
    <row r="945" spans="3:59" x14ac:dyDescent="0.25">
      <c r="C945" s="12"/>
      <c r="D945" s="12"/>
      <c r="E945" s="12"/>
      <c r="F945" s="12"/>
      <c r="G945" s="12"/>
      <c r="H945" s="12"/>
      <c r="I945" s="12"/>
      <c r="J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5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  <c r="BD945" s="12"/>
      <c r="BE945" s="12"/>
      <c r="BF945" s="12"/>
      <c r="BG945" s="12"/>
    </row>
    <row r="946" spans="3:59" x14ac:dyDescent="0.25">
      <c r="C946" s="12"/>
      <c r="D946" s="12"/>
      <c r="E946" s="12"/>
      <c r="F946" s="12"/>
      <c r="G946" s="12"/>
      <c r="H946" s="12"/>
      <c r="I946" s="12"/>
      <c r="J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5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  <c r="BD946" s="12"/>
      <c r="BE946" s="12"/>
      <c r="BF946" s="12"/>
      <c r="BG946" s="12"/>
    </row>
    <row r="947" spans="3:59" x14ac:dyDescent="0.25">
      <c r="C947" s="12"/>
      <c r="D947" s="12"/>
      <c r="E947" s="12"/>
      <c r="F947" s="12"/>
      <c r="G947" s="12"/>
      <c r="H947" s="12"/>
      <c r="I947" s="12"/>
      <c r="J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5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  <c r="BD947" s="12"/>
      <c r="BE947" s="12"/>
      <c r="BF947" s="12"/>
      <c r="BG947" s="12"/>
    </row>
    <row r="948" spans="3:59" x14ac:dyDescent="0.25">
      <c r="C948" s="12"/>
      <c r="D948" s="12"/>
      <c r="E948" s="12"/>
      <c r="F948" s="12"/>
      <c r="G948" s="12"/>
      <c r="H948" s="12"/>
      <c r="I948" s="12"/>
      <c r="J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5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  <c r="BD948" s="12"/>
      <c r="BE948" s="12"/>
      <c r="BF948" s="12"/>
      <c r="BG948" s="12"/>
    </row>
    <row r="949" spans="3:59" x14ac:dyDescent="0.25">
      <c r="C949" s="12"/>
      <c r="D949" s="12"/>
      <c r="E949" s="12"/>
      <c r="F949" s="12"/>
      <c r="G949" s="12"/>
      <c r="H949" s="12"/>
      <c r="I949" s="12"/>
      <c r="J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5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  <c r="BD949" s="12"/>
      <c r="BE949" s="12"/>
      <c r="BF949" s="12"/>
      <c r="BG949" s="12"/>
    </row>
    <row r="950" spans="3:59" x14ac:dyDescent="0.25">
      <c r="C950" s="12"/>
      <c r="D950" s="12"/>
      <c r="E950" s="12"/>
      <c r="F950" s="12"/>
      <c r="G950" s="12"/>
      <c r="H950" s="12"/>
      <c r="I950" s="12"/>
      <c r="J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5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  <c r="BD950" s="12"/>
      <c r="BE950" s="12"/>
      <c r="BF950" s="12"/>
      <c r="BG950" s="12"/>
    </row>
    <row r="951" spans="3:59" x14ac:dyDescent="0.25">
      <c r="C951" s="12"/>
      <c r="D951" s="12"/>
      <c r="E951" s="12"/>
      <c r="F951" s="12"/>
      <c r="G951" s="12"/>
      <c r="H951" s="12"/>
      <c r="I951" s="12"/>
      <c r="J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5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  <c r="BD951" s="12"/>
      <c r="BE951" s="12"/>
      <c r="BF951" s="12"/>
      <c r="BG951" s="12"/>
    </row>
    <row r="952" spans="3:59" x14ac:dyDescent="0.25">
      <c r="C952" s="12"/>
      <c r="D952" s="12"/>
      <c r="E952" s="12"/>
      <c r="F952" s="12"/>
      <c r="G952" s="12"/>
      <c r="H952" s="12"/>
      <c r="I952" s="12"/>
      <c r="J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5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  <c r="BD952" s="12"/>
      <c r="BE952" s="12"/>
      <c r="BF952" s="12"/>
      <c r="BG952" s="12"/>
    </row>
    <row r="953" spans="3:59" x14ac:dyDescent="0.25">
      <c r="C953" s="12"/>
      <c r="D953" s="12"/>
      <c r="E953" s="12"/>
      <c r="F953" s="12"/>
      <c r="G953" s="12"/>
      <c r="H953" s="12"/>
      <c r="I953" s="12"/>
      <c r="J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5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  <c r="BD953" s="12"/>
      <c r="BE953" s="12"/>
      <c r="BF953" s="12"/>
      <c r="BG953" s="12"/>
    </row>
    <row r="954" spans="3:59" x14ac:dyDescent="0.25">
      <c r="C954" s="12"/>
      <c r="D954" s="12"/>
      <c r="E954" s="12"/>
      <c r="F954" s="12"/>
      <c r="G954" s="12"/>
      <c r="H954" s="12"/>
      <c r="I954" s="12"/>
      <c r="J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5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  <c r="BD954" s="12"/>
      <c r="BE954" s="12"/>
      <c r="BF954" s="12"/>
      <c r="BG954" s="12"/>
    </row>
    <row r="955" spans="3:59" x14ac:dyDescent="0.25">
      <c r="C955" s="12"/>
      <c r="D955" s="12"/>
      <c r="E955" s="12"/>
      <c r="F955" s="12"/>
      <c r="G955" s="12"/>
      <c r="H955" s="12"/>
      <c r="I955" s="12"/>
      <c r="J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5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  <c r="BD955" s="12"/>
      <c r="BE955" s="12"/>
      <c r="BF955" s="12"/>
      <c r="BG955" s="12"/>
    </row>
    <row r="956" spans="3:59" x14ac:dyDescent="0.25">
      <c r="C956" s="12"/>
      <c r="D956" s="12"/>
      <c r="E956" s="12"/>
      <c r="F956" s="12"/>
      <c r="G956" s="12"/>
      <c r="H956" s="12"/>
      <c r="I956" s="12"/>
      <c r="J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5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  <c r="BD956" s="12"/>
      <c r="BE956" s="12"/>
      <c r="BF956" s="12"/>
      <c r="BG956" s="12"/>
    </row>
    <row r="957" spans="3:59" x14ac:dyDescent="0.25">
      <c r="C957" s="12"/>
      <c r="D957" s="12"/>
      <c r="E957" s="12"/>
      <c r="F957" s="12"/>
      <c r="G957" s="12"/>
      <c r="H957" s="12"/>
      <c r="I957" s="12"/>
      <c r="J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5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  <c r="BD957" s="12"/>
      <c r="BE957" s="12"/>
      <c r="BF957" s="12"/>
      <c r="BG957" s="12"/>
    </row>
    <row r="958" spans="3:59" x14ac:dyDescent="0.25">
      <c r="C958" s="12"/>
      <c r="D958" s="12"/>
      <c r="E958" s="12"/>
      <c r="F958" s="12"/>
      <c r="G958" s="12"/>
      <c r="H958" s="12"/>
      <c r="I958" s="12"/>
      <c r="J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5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  <c r="BD958" s="12"/>
      <c r="BE958" s="12"/>
      <c r="BF958" s="12"/>
      <c r="BG958" s="12"/>
    </row>
    <row r="959" spans="3:59" x14ac:dyDescent="0.25">
      <c r="C959" s="12"/>
      <c r="D959" s="12"/>
      <c r="E959" s="12"/>
      <c r="F959" s="12"/>
      <c r="G959" s="12"/>
      <c r="H959" s="12"/>
      <c r="I959" s="12"/>
      <c r="J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5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  <c r="BD959" s="12"/>
      <c r="BE959" s="12"/>
      <c r="BF959" s="12"/>
      <c r="BG959" s="12"/>
    </row>
    <row r="960" spans="3:59" x14ac:dyDescent="0.25">
      <c r="C960" s="12"/>
      <c r="D960" s="12"/>
      <c r="E960" s="12"/>
      <c r="F960" s="12"/>
      <c r="G960" s="12"/>
      <c r="H960" s="12"/>
      <c r="I960" s="12"/>
      <c r="J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5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  <c r="BD960" s="12"/>
      <c r="BE960" s="12"/>
      <c r="BF960" s="12"/>
      <c r="BG960" s="12"/>
    </row>
    <row r="961" spans="3:59" x14ac:dyDescent="0.25">
      <c r="C961" s="12"/>
      <c r="D961" s="12"/>
      <c r="E961" s="12"/>
      <c r="F961" s="12"/>
      <c r="G961" s="12"/>
      <c r="H961" s="12"/>
      <c r="I961" s="12"/>
      <c r="J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5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  <c r="BD961" s="12"/>
      <c r="BE961" s="12"/>
      <c r="BF961" s="12"/>
      <c r="BG961" s="12"/>
    </row>
    <row r="962" spans="3:59" x14ac:dyDescent="0.25">
      <c r="C962" s="12"/>
      <c r="D962" s="12"/>
      <c r="E962" s="12"/>
      <c r="F962" s="12"/>
      <c r="G962" s="12"/>
      <c r="H962" s="12"/>
      <c r="I962" s="12"/>
      <c r="J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5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  <c r="BD962" s="12"/>
      <c r="BE962" s="12"/>
      <c r="BF962" s="12"/>
      <c r="BG962" s="12"/>
    </row>
    <row r="963" spans="3:59" x14ac:dyDescent="0.25">
      <c r="C963" s="12"/>
      <c r="D963" s="12"/>
      <c r="E963" s="12"/>
      <c r="F963" s="12"/>
      <c r="G963" s="12"/>
      <c r="H963" s="12"/>
      <c r="I963" s="12"/>
      <c r="J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5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2"/>
      <c r="BF963" s="12"/>
      <c r="BG963" s="12"/>
    </row>
    <row r="964" spans="3:59" x14ac:dyDescent="0.25">
      <c r="C964" s="12"/>
      <c r="D964" s="12"/>
      <c r="E964" s="12"/>
      <c r="F964" s="12"/>
      <c r="G964" s="12"/>
      <c r="H964" s="12"/>
      <c r="I964" s="12"/>
      <c r="J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5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2"/>
      <c r="BF964" s="12"/>
      <c r="BG964" s="12"/>
    </row>
    <row r="965" spans="3:59" x14ac:dyDescent="0.25">
      <c r="C965" s="12"/>
      <c r="D965" s="12"/>
      <c r="E965" s="12"/>
      <c r="F965" s="12"/>
      <c r="G965" s="12"/>
      <c r="H965" s="12"/>
      <c r="I965" s="12"/>
      <c r="J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5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2"/>
      <c r="BF965" s="12"/>
      <c r="BG965" s="12"/>
    </row>
    <row r="966" spans="3:59" x14ac:dyDescent="0.25">
      <c r="C966" s="12"/>
      <c r="D966" s="12"/>
      <c r="E966" s="12"/>
      <c r="F966" s="12"/>
      <c r="G966" s="12"/>
      <c r="H966" s="12"/>
      <c r="I966" s="12"/>
      <c r="J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5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  <c r="BD966" s="12"/>
      <c r="BE966" s="12"/>
      <c r="BF966" s="12"/>
      <c r="BG966" s="12"/>
    </row>
  </sheetData>
  <mergeCells count="7">
    <mergeCell ref="K1:M1"/>
    <mergeCell ref="N1:P1"/>
    <mergeCell ref="A770:B770"/>
    <mergeCell ref="A787:B787"/>
    <mergeCell ref="A2:B2"/>
    <mergeCell ref="F1:G1"/>
    <mergeCell ref="H1:I1"/>
  </mergeCells>
  <pageMargins left="0.32" right="0.21" top="0.36" bottom="0.33" header="0.3" footer="0.3"/>
  <pageSetup paperSize="9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65"/>
  <sheetViews>
    <sheetView zoomScaleNormal="100" workbookViewId="0">
      <pane xSplit="2" ySplit="3" topLeftCell="M293" activePane="bottomRight" state="frozen"/>
      <selection pane="topRight" activeCell="E1" sqref="E1"/>
      <selection pane="bottomLeft" activeCell="A4" sqref="A4"/>
      <selection pane="bottomRight" activeCell="M345" sqref="M345"/>
    </sheetView>
  </sheetViews>
  <sheetFormatPr baseColWidth="10" defaultRowHeight="15" x14ac:dyDescent="0.25"/>
  <cols>
    <col min="1" max="1" width="11.28515625" style="2" customWidth="1"/>
    <col min="2" max="2" width="101.28515625" customWidth="1"/>
    <col min="3" max="3" width="14.140625" style="6" customWidth="1"/>
    <col min="4" max="14" width="13.28515625" style="16" customWidth="1"/>
    <col min="15" max="15" width="12.140625" bestFit="1" customWidth="1"/>
    <col min="16" max="17" width="12.140625" customWidth="1"/>
    <col min="18" max="18" width="12.7109375" customWidth="1"/>
    <col min="19" max="19" width="11.5703125" customWidth="1"/>
    <col min="20" max="20" width="12.140625" bestFit="1" customWidth="1"/>
    <col min="21" max="21" width="12.140625" customWidth="1"/>
    <col min="22" max="23" width="11.5703125" bestFit="1" customWidth="1"/>
    <col min="24" max="24" width="12.85546875" customWidth="1"/>
    <col min="25" max="27" width="11.5703125" bestFit="1" customWidth="1"/>
    <col min="28" max="28" width="12.140625" bestFit="1" customWidth="1"/>
    <col min="29" max="30" width="12.140625" customWidth="1"/>
    <col min="31" max="31" width="11.5703125" bestFit="1" customWidth="1"/>
    <col min="32" max="32" width="11.5703125" customWidth="1"/>
    <col min="33" max="33" width="11.5703125" bestFit="1" customWidth="1"/>
    <col min="34" max="36" width="11.5703125" customWidth="1"/>
    <col min="37" max="37" width="11.5703125" bestFit="1" customWidth="1"/>
    <col min="38" max="38" width="13.5703125" customWidth="1"/>
    <col min="39" max="40" width="13.140625" customWidth="1"/>
    <col min="41" max="41" width="13.28515625" customWidth="1"/>
    <col min="42" max="42" width="11.5703125" customWidth="1"/>
    <col min="43" max="43" width="11.5703125" bestFit="1" customWidth="1"/>
    <col min="44" max="47" width="11.5703125" customWidth="1"/>
    <col min="48" max="48" width="17.140625" customWidth="1"/>
  </cols>
  <sheetData>
    <row r="1" spans="1:48" ht="21" x14ac:dyDescent="0.35">
      <c r="B1" s="250" t="s">
        <v>177</v>
      </c>
      <c r="G1" s="283" t="s">
        <v>119</v>
      </c>
      <c r="H1" s="283"/>
      <c r="I1" s="284" t="s">
        <v>120</v>
      </c>
      <c r="J1" s="284"/>
      <c r="K1" s="193" t="s">
        <v>154</v>
      </c>
      <c r="L1" s="193"/>
      <c r="M1" s="284"/>
      <c r="N1" s="284"/>
    </row>
    <row r="2" spans="1:48" ht="21" x14ac:dyDescent="0.35">
      <c r="A2" s="286" t="s">
        <v>2</v>
      </c>
      <c r="B2" s="286"/>
      <c r="C2" s="108" t="s">
        <v>109</v>
      </c>
      <c r="D2" s="16" t="s">
        <v>90</v>
      </c>
      <c r="E2" s="16" t="s">
        <v>148</v>
      </c>
      <c r="F2" s="16" t="s">
        <v>84</v>
      </c>
      <c r="G2" s="156" t="s">
        <v>122</v>
      </c>
      <c r="H2" s="156" t="s">
        <v>123</v>
      </c>
      <c r="I2" s="163" t="s">
        <v>125</v>
      </c>
      <c r="J2" s="163" t="s">
        <v>123</v>
      </c>
      <c r="K2" s="156"/>
      <c r="L2" s="156"/>
      <c r="M2" s="163"/>
      <c r="N2" s="163"/>
    </row>
    <row r="3" spans="1:48" ht="21" x14ac:dyDescent="0.35">
      <c r="A3" s="21"/>
      <c r="B3" s="232" t="s">
        <v>199</v>
      </c>
      <c r="C3" s="22">
        <v>51101</v>
      </c>
      <c r="D3" s="22">
        <v>51201</v>
      </c>
      <c r="E3" s="191">
        <v>51203</v>
      </c>
      <c r="F3" s="23">
        <v>51301</v>
      </c>
      <c r="G3" s="112">
        <v>51401</v>
      </c>
      <c r="H3" s="22">
        <v>51402</v>
      </c>
      <c r="I3" s="138">
        <v>51501</v>
      </c>
      <c r="J3" s="76">
        <v>51502</v>
      </c>
      <c r="K3" s="157">
        <v>51701</v>
      </c>
      <c r="L3" s="157">
        <v>51903</v>
      </c>
      <c r="M3" s="157">
        <v>54101</v>
      </c>
      <c r="N3" s="157">
        <v>54103</v>
      </c>
      <c r="O3" s="22">
        <v>54104</v>
      </c>
      <c r="P3" s="102">
        <v>54105</v>
      </c>
      <c r="Q3" s="102">
        <v>54106</v>
      </c>
      <c r="R3" s="22">
        <v>54107</v>
      </c>
      <c r="S3" s="102">
        <v>54108</v>
      </c>
      <c r="T3" s="22">
        <v>54109</v>
      </c>
      <c r="U3" s="150">
        <v>54110</v>
      </c>
      <c r="V3" s="22">
        <v>54111</v>
      </c>
      <c r="W3" s="22">
        <v>54112</v>
      </c>
      <c r="X3" s="22">
        <v>54114</v>
      </c>
      <c r="Y3" s="22">
        <v>54115</v>
      </c>
      <c r="Z3" s="22">
        <v>54118</v>
      </c>
      <c r="AA3" s="22">
        <v>54119</v>
      </c>
      <c r="AB3" s="22">
        <v>54199</v>
      </c>
      <c r="AC3" s="162">
        <v>54202</v>
      </c>
      <c r="AD3" s="219">
        <v>54203</v>
      </c>
      <c r="AE3" s="22">
        <v>54301</v>
      </c>
      <c r="AF3" s="180">
        <v>54302</v>
      </c>
      <c r="AG3" s="22">
        <v>54303</v>
      </c>
      <c r="AH3" s="102">
        <v>54304</v>
      </c>
      <c r="AI3" s="175">
        <v>54305</v>
      </c>
      <c r="AJ3" s="186">
        <v>54313</v>
      </c>
      <c r="AK3" s="22">
        <v>54401</v>
      </c>
      <c r="AL3" s="22">
        <v>54403</v>
      </c>
      <c r="AM3" s="22">
        <v>54505</v>
      </c>
      <c r="AN3" s="205">
        <v>55509</v>
      </c>
      <c r="AO3" s="56">
        <v>55603</v>
      </c>
      <c r="AP3" s="80">
        <v>55703</v>
      </c>
      <c r="AQ3" s="22">
        <v>61101</v>
      </c>
      <c r="AR3" s="191">
        <v>61104</v>
      </c>
      <c r="AS3" s="191">
        <v>61110</v>
      </c>
      <c r="AT3" s="191">
        <v>61199</v>
      </c>
      <c r="AU3" s="191">
        <v>61403</v>
      </c>
      <c r="AV3" s="97" t="s">
        <v>69</v>
      </c>
    </row>
    <row r="4" spans="1:48" ht="21" x14ac:dyDescent="0.35">
      <c r="B4" s="76" t="s">
        <v>67</v>
      </c>
      <c r="C4" s="12"/>
      <c r="D4" s="15"/>
      <c r="E4" s="15"/>
      <c r="F4" s="15"/>
      <c r="G4" s="15"/>
      <c r="H4" s="15"/>
      <c r="I4" s="15"/>
      <c r="J4" s="15"/>
      <c r="K4" s="20"/>
      <c r="L4" s="20"/>
      <c r="M4" s="20"/>
      <c r="N4" s="20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</row>
    <row r="5" spans="1:48" ht="19.5" customHeight="1" x14ac:dyDescent="0.25">
      <c r="A5" s="2" t="s">
        <v>187</v>
      </c>
      <c r="B5" s="55" t="s">
        <v>189</v>
      </c>
      <c r="C5" s="12"/>
      <c r="D5" s="15"/>
      <c r="E5" s="15"/>
      <c r="F5" s="15"/>
      <c r="G5" s="15"/>
      <c r="H5" s="20"/>
      <c r="I5" s="15"/>
      <c r="J5" s="12"/>
      <c r="K5" s="20"/>
      <c r="L5" s="20"/>
      <c r="M5" s="20">
        <v>52.5</v>
      </c>
      <c r="N5" s="20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98">
        <f t="shared" ref="AV5:AV69" si="0">SUM(C5:AU5)</f>
        <v>52.5</v>
      </c>
    </row>
    <row r="6" spans="1:48" ht="15.75" x14ac:dyDescent="0.25">
      <c r="A6" s="2" t="s">
        <v>187</v>
      </c>
      <c r="B6" s="55" t="s">
        <v>190</v>
      </c>
      <c r="C6" s="12"/>
      <c r="D6" s="20"/>
      <c r="E6" s="20"/>
      <c r="F6" s="15"/>
      <c r="G6" s="15"/>
      <c r="H6" s="15"/>
      <c r="I6" s="15"/>
      <c r="J6" s="20"/>
      <c r="K6" s="20"/>
      <c r="L6" s="20"/>
      <c r="M6" s="20">
        <v>59.8</v>
      </c>
      <c r="N6" s="20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98">
        <f t="shared" si="0"/>
        <v>59.8</v>
      </c>
    </row>
    <row r="7" spans="1:48" ht="15.75" x14ac:dyDescent="0.25">
      <c r="A7" s="2" t="s">
        <v>187</v>
      </c>
      <c r="B7" s="55" t="s">
        <v>191</v>
      </c>
      <c r="C7" s="12"/>
      <c r="D7" s="20"/>
      <c r="E7" s="20"/>
      <c r="F7" s="20"/>
      <c r="G7" s="15"/>
      <c r="H7" s="15"/>
      <c r="I7" s="15"/>
      <c r="J7" s="15"/>
      <c r="K7" s="20"/>
      <c r="L7" s="20"/>
      <c r="M7" s="20">
        <v>39</v>
      </c>
      <c r="N7" s="20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98">
        <f t="shared" si="0"/>
        <v>39</v>
      </c>
    </row>
    <row r="8" spans="1:48" ht="15.75" x14ac:dyDescent="0.25">
      <c r="A8" s="2" t="s">
        <v>197</v>
      </c>
      <c r="B8" s="55" t="s">
        <v>198</v>
      </c>
      <c r="C8" s="12"/>
      <c r="D8" s="20">
        <v>2983.66</v>
      </c>
      <c r="E8" s="20"/>
      <c r="F8" s="15"/>
      <c r="G8" s="15"/>
      <c r="H8" s="15"/>
      <c r="I8" s="15"/>
      <c r="J8" s="15"/>
      <c r="K8" s="20"/>
      <c r="L8" s="20"/>
      <c r="M8" s="20"/>
      <c r="N8" s="20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98">
        <f t="shared" si="0"/>
        <v>2983.66</v>
      </c>
    </row>
    <row r="9" spans="1:48" ht="15.75" x14ac:dyDescent="0.25">
      <c r="A9" s="2" t="s">
        <v>197</v>
      </c>
      <c r="B9" s="55" t="s">
        <v>203</v>
      </c>
      <c r="C9" s="12"/>
      <c r="D9" s="15"/>
      <c r="E9" s="15"/>
      <c r="F9" s="20"/>
      <c r="G9" s="20"/>
      <c r="H9" s="15"/>
      <c r="I9" s="15"/>
      <c r="J9" s="15"/>
      <c r="K9" s="20"/>
      <c r="L9" s="20"/>
      <c r="M9" s="20">
        <v>61.8</v>
      </c>
      <c r="N9" s="20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98">
        <f t="shared" si="0"/>
        <v>61.8</v>
      </c>
    </row>
    <row r="10" spans="1:48" ht="15.75" x14ac:dyDescent="0.25">
      <c r="A10" s="2" t="s">
        <v>197</v>
      </c>
      <c r="B10" s="55" t="s">
        <v>204</v>
      </c>
      <c r="C10" s="12"/>
      <c r="D10" s="15"/>
      <c r="E10" s="15"/>
      <c r="F10" s="15"/>
      <c r="G10" s="15"/>
      <c r="H10" s="15"/>
      <c r="I10" s="15"/>
      <c r="J10" s="15"/>
      <c r="K10" s="20"/>
      <c r="L10" s="20"/>
      <c r="M10" s="20">
        <v>15.6</v>
      </c>
      <c r="N10" s="20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98">
        <f t="shared" si="0"/>
        <v>15.6</v>
      </c>
    </row>
    <row r="11" spans="1:48" ht="15.75" x14ac:dyDescent="0.25">
      <c r="A11" s="2" t="s">
        <v>197</v>
      </c>
      <c r="B11" s="55" t="s">
        <v>205</v>
      </c>
      <c r="C11" s="12"/>
      <c r="D11" s="15"/>
      <c r="E11" s="15"/>
      <c r="F11" s="15"/>
      <c r="G11" s="15"/>
      <c r="H11" s="15"/>
      <c r="I11" s="15"/>
      <c r="J11" s="15"/>
      <c r="K11" s="20"/>
      <c r="L11" s="20"/>
      <c r="M11" s="20">
        <v>20.8</v>
      </c>
      <c r="N11" s="20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98">
        <f t="shared" si="0"/>
        <v>20.8</v>
      </c>
    </row>
    <row r="12" spans="1:48" ht="15.75" x14ac:dyDescent="0.25">
      <c r="A12" s="2" t="s">
        <v>197</v>
      </c>
      <c r="B12" s="55" t="s">
        <v>206</v>
      </c>
      <c r="C12" s="12"/>
      <c r="D12" s="15"/>
      <c r="E12" s="15"/>
      <c r="F12" s="15"/>
      <c r="G12" s="15"/>
      <c r="H12" s="15"/>
      <c r="I12" s="15"/>
      <c r="J12" s="15"/>
      <c r="K12" s="20"/>
      <c r="L12" s="20"/>
      <c r="M12" s="20">
        <v>18.899999999999999</v>
      </c>
      <c r="N12" s="20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98">
        <f t="shared" si="0"/>
        <v>18.899999999999999</v>
      </c>
    </row>
    <row r="13" spans="1:48" ht="15.75" x14ac:dyDescent="0.25">
      <c r="A13" s="2" t="s">
        <v>197</v>
      </c>
      <c r="B13" s="55" t="s">
        <v>224</v>
      </c>
      <c r="C13" s="12"/>
      <c r="D13" s="15"/>
      <c r="E13" s="15"/>
      <c r="F13" s="15"/>
      <c r="G13" s="15"/>
      <c r="H13" s="15"/>
      <c r="I13" s="15"/>
      <c r="J13" s="15"/>
      <c r="K13" s="20"/>
      <c r="L13" s="20"/>
      <c r="M13" s="20">
        <v>35.700000000000003</v>
      </c>
      <c r="N13" s="20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98">
        <f t="shared" si="0"/>
        <v>35.700000000000003</v>
      </c>
    </row>
    <row r="14" spans="1:48" ht="15.75" x14ac:dyDescent="0.25">
      <c r="A14" s="2" t="s">
        <v>197</v>
      </c>
      <c r="B14" s="55" t="s">
        <v>225</v>
      </c>
      <c r="C14" s="12"/>
      <c r="D14" s="15"/>
      <c r="E14" s="15"/>
      <c r="F14" s="15"/>
      <c r="G14" s="15"/>
      <c r="H14" s="15"/>
      <c r="I14" s="15"/>
      <c r="J14" s="15"/>
      <c r="K14" s="20"/>
      <c r="L14" s="20"/>
      <c r="M14" s="20">
        <v>20.8</v>
      </c>
      <c r="N14" s="20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98">
        <f t="shared" si="0"/>
        <v>20.8</v>
      </c>
    </row>
    <row r="15" spans="1:48" ht="15.75" x14ac:dyDescent="0.25">
      <c r="A15" s="2" t="s">
        <v>197</v>
      </c>
      <c r="B15" s="55" t="s">
        <v>226</v>
      </c>
      <c r="C15" s="12"/>
      <c r="D15" s="20"/>
      <c r="E15" s="20"/>
      <c r="F15" s="12"/>
      <c r="G15" s="12"/>
      <c r="H15" s="15"/>
      <c r="I15" s="15"/>
      <c r="J15" s="15"/>
      <c r="K15" s="20"/>
      <c r="L15" s="20"/>
      <c r="M15" s="20">
        <v>18.2</v>
      </c>
      <c r="N15" s="20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98">
        <f t="shared" si="0"/>
        <v>18.2</v>
      </c>
    </row>
    <row r="16" spans="1:48" ht="15.75" x14ac:dyDescent="0.25">
      <c r="A16" s="2" t="s">
        <v>197</v>
      </c>
      <c r="B16" s="55" t="s">
        <v>227</v>
      </c>
      <c r="C16" s="12"/>
      <c r="D16" s="15"/>
      <c r="E16" s="15"/>
      <c r="F16" s="12"/>
      <c r="G16" s="12"/>
      <c r="H16" s="15"/>
      <c r="I16" s="15"/>
      <c r="J16" s="15"/>
      <c r="K16" s="20"/>
      <c r="L16" s="20"/>
      <c r="M16" s="20">
        <v>48.2</v>
      </c>
      <c r="N16" s="20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98">
        <f t="shared" si="0"/>
        <v>48.2</v>
      </c>
    </row>
    <row r="17" spans="1:56" ht="15.75" x14ac:dyDescent="0.25">
      <c r="A17" s="2" t="s">
        <v>197</v>
      </c>
      <c r="B17" s="55" t="s">
        <v>228</v>
      </c>
      <c r="C17" s="12"/>
      <c r="D17" s="20"/>
      <c r="E17" s="20"/>
      <c r="F17" s="12"/>
      <c r="G17" s="12"/>
      <c r="H17" s="15"/>
      <c r="I17" s="15"/>
      <c r="J17" s="15"/>
      <c r="K17" s="20"/>
      <c r="L17" s="20"/>
      <c r="M17" s="20">
        <v>34.799999999999997</v>
      </c>
      <c r="N17" s="20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98">
        <f t="shared" si="0"/>
        <v>34.799999999999997</v>
      </c>
    </row>
    <row r="18" spans="1:56" ht="15.75" x14ac:dyDescent="0.25">
      <c r="A18" s="2" t="s">
        <v>197</v>
      </c>
      <c r="B18" s="55" t="s">
        <v>229</v>
      </c>
      <c r="C18" s="12"/>
      <c r="D18" s="15"/>
      <c r="E18" s="15"/>
      <c r="F18" s="15"/>
      <c r="G18" s="15"/>
      <c r="H18" s="15"/>
      <c r="I18" s="15"/>
      <c r="J18" s="15"/>
      <c r="K18" s="20"/>
      <c r="L18" s="20"/>
      <c r="M18" s="20">
        <v>23.4</v>
      </c>
      <c r="N18" s="20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98">
        <f t="shared" si="0"/>
        <v>23.4</v>
      </c>
    </row>
    <row r="19" spans="1:56" ht="15.75" x14ac:dyDescent="0.25">
      <c r="A19" s="2" t="s">
        <v>197</v>
      </c>
      <c r="B19" s="131" t="s">
        <v>231</v>
      </c>
      <c r="C19" s="12">
        <v>17663.78</v>
      </c>
      <c r="D19" s="12"/>
      <c r="E19" s="12"/>
      <c r="F19" s="12"/>
      <c r="G19" s="12"/>
      <c r="H19" s="15"/>
      <c r="I19" s="15"/>
      <c r="J19" s="15"/>
      <c r="K19" s="20"/>
      <c r="L19" s="20"/>
      <c r="M19" s="20"/>
      <c r="N19" s="20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98">
        <f t="shared" si="0"/>
        <v>17663.78</v>
      </c>
    </row>
    <row r="20" spans="1:56" ht="17.25" customHeight="1" x14ac:dyDescent="0.25">
      <c r="A20" s="2" t="s">
        <v>197</v>
      </c>
      <c r="B20" s="131" t="s">
        <v>232</v>
      </c>
      <c r="C20" s="12"/>
      <c r="D20" s="12"/>
      <c r="E20" s="12"/>
      <c r="F20" s="12"/>
      <c r="G20" s="12"/>
      <c r="H20" s="20"/>
      <c r="I20" s="15"/>
      <c r="J20" s="15"/>
      <c r="K20" s="20"/>
      <c r="L20" s="20">
        <v>3980.31</v>
      </c>
      <c r="M20" s="20"/>
      <c r="N20" s="20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98">
        <f t="shared" si="0"/>
        <v>3980.31</v>
      </c>
    </row>
    <row r="21" spans="1:56" ht="15.75" x14ac:dyDescent="0.25">
      <c r="A21" s="2" t="s">
        <v>236</v>
      </c>
      <c r="B21" s="2" t="s">
        <v>237</v>
      </c>
      <c r="C21" s="12"/>
      <c r="D21" s="12"/>
      <c r="E21" s="12"/>
      <c r="F21" s="12"/>
      <c r="G21" s="12"/>
      <c r="H21" s="12"/>
      <c r="I21" s="12"/>
      <c r="J21" s="12"/>
      <c r="K21" s="20"/>
      <c r="L21" s="20"/>
      <c r="M21" s="20">
        <v>158</v>
      </c>
      <c r="N21" s="20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5"/>
      <c r="AB21" s="15"/>
      <c r="AC21" s="15"/>
      <c r="AD21" s="15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98">
        <f t="shared" si="0"/>
        <v>158</v>
      </c>
      <c r="AW21" s="12"/>
      <c r="AX21" s="12"/>
      <c r="AY21" s="12"/>
      <c r="AZ21" s="12"/>
      <c r="BA21" s="12"/>
      <c r="BB21" s="12"/>
      <c r="BC21" s="12"/>
      <c r="BD21" s="12"/>
    </row>
    <row r="22" spans="1:56" ht="15.75" x14ac:dyDescent="0.25">
      <c r="A22" s="2" t="s">
        <v>239</v>
      </c>
      <c r="B22" s="2" t="s">
        <v>249</v>
      </c>
      <c r="C22" s="12"/>
      <c r="D22" s="20"/>
      <c r="E22" s="20"/>
      <c r="F22" s="12"/>
      <c r="G22" s="12"/>
      <c r="H22" s="15"/>
      <c r="I22" s="15"/>
      <c r="J22" s="15"/>
      <c r="K22" s="20"/>
      <c r="L22" s="20"/>
      <c r="M22" s="20">
        <v>27.3</v>
      </c>
      <c r="N22" s="20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98">
        <f t="shared" si="0"/>
        <v>27.3</v>
      </c>
    </row>
    <row r="23" spans="1:56" ht="15.75" x14ac:dyDescent="0.25">
      <c r="A23" s="2" t="s">
        <v>239</v>
      </c>
      <c r="B23" s="2" t="s">
        <v>250</v>
      </c>
      <c r="C23" s="12"/>
      <c r="D23" s="15"/>
      <c r="E23" s="15"/>
      <c r="F23" s="15"/>
      <c r="G23" s="15"/>
      <c r="H23" s="15"/>
      <c r="I23" s="15"/>
      <c r="J23" s="15"/>
      <c r="K23" s="20"/>
      <c r="L23" s="20"/>
      <c r="M23" s="20">
        <v>23.4</v>
      </c>
      <c r="N23" s="20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98">
        <f t="shared" si="0"/>
        <v>23.4</v>
      </c>
    </row>
    <row r="24" spans="1:56" ht="15.75" x14ac:dyDescent="0.25">
      <c r="A24" s="2" t="s">
        <v>239</v>
      </c>
      <c r="B24" s="2" t="s">
        <v>251</v>
      </c>
      <c r="C24" s="12"/>
      <c r="D24" s="15"/>
      <c r="E24" s="15"/>
      <c r="F24" s="15"/>
      <c r="G24" s="15"/>
      <c r="H24" s="15"/>
      <c r="I24" s="15"/>
      <c r="J24" s="15"/>
      <c r="K24" s="20"/>
      <c r="L24" s="20"/>
      <c r="M24" s="20">
        <v>39</v>
      </c>
      <c r="N24" s="20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98">
        <f t="shared" si="0"/>
        <v>39</v>
      </c>
    </row>
    <row r="25" spans="1:56" ht="16.5" customHeight="1" x14ac:dyDescent="0.25">
      <c r="A25" s="2" t="s">
        <v>252</v>
      </c>
      <c r="B25" t="s">
        <v>253</v>
      </c>
      <c r="C25" s="12"/>
      <c r="D25" s="12"/>
      <c r="E25" s="12"/>
      <c r="F25" s="15"/>
      <c r="G25" s="15"/>
      <c r="H25" s="15"/>
      <c r="I25" s="15"/>
      <c r="J25" s="15"/>
      <c r="K25" s="20"/>
      <c r="L25" s="20"/>
      <c r="M25" s="20"/>
      <c r="N25" s="20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>
        <v>25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98">
        <f t="shared" si="0"/>
        <v>25</v>
      </c>
    </row>
    <row r="26" spans="1:56" ht="18.75" customHeight="1" x14ac:dyDescent="0.25">
      <c r="A26" s="2" t="s">
        <v>252</v>
      </c>
      <c r="B26" s="2" t="s">
        <v>254</v>
      </c>
      <c r="C26" s="12"/>
      <c r="D26" s="15"/>
      <c r="E26" s="15"/>
      <c r="F26" s="15"/>
      <c r="G26" s="15"/>
      <c r="H26" s="15"/>
      <c r="I26" s="15"/>
      <c r="J26" s="15"/>
      <c r="K26" s="20"/>
      <c r="L26" s="20"/>
      <c r="M26" s="20"/>
      <c r="N26" s="20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>
        <v>25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98">
        <f t="shared" si="0"/>
        <v>25</v>
      </c>
    </row>
    <row r="27" spans="1:56" ht="15.75" x14ac:dyDescent="0.25">
      <c r="A27" s="2" t="s">
        <v>252</v>
      </c>
      <c r="B27" s="2" t="s">
        <v>255</v>
      </c>
      <c r="C27" s="12"/>
      <c r="D27" s="12"/>
      <c r="E27" s="12"/>
      <c r="F27" s="15"/>
      <c r="G27" s="15"/>
      <c r="H27" s="15"/>
      <c r="I27" s="15"/>
      <c r="J27" s="15"/>
      <c r="K27" s="20"/>
      <c r="L27" s="20"/>
      <c r="M27" s="20"/>
      <c r="N27" s="20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>
        <v>25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98">
        <f t="shared" si="0"/>
        <v>25</v>
      </c>
    </row>
    <row r="28" spans="1:56" ht="15.75" x14ac:dyDescent="0.25">
      <c r="A28" s="2" t="s">
        <v>252</v>
      </c>
      <c r="B28" s="2" t="s">
        <v>256</v>
      </c>
      <c r="C28" s="12"/>
      <c r="D28" s="15"/>
      <c r="E28" s="15"/>
      <c r="F28" s="15"/>
      <c r="G28" s="15"/>
      <c r="H28" s="15"/>
      <c r="I28" s="15"/>
      <c r="J28" s="15"/>
      <c r="K28" s="20"/>
      <c r="L28" s="20"/>
      <c r="M28" s="20"/>
      <c r="N28" s="20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>
        <v>25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98">
        <f t="shared" si="0"/>
        <v>25</v>
      </c>
    </row>
    <row r="29" spans="1:56" ht="15.75" x14ac:dyDescent="0.25">
      <c r="A29" s="2" t="s">
        <v>252</v>
      </c>
      <c r="B29" s="2" t="s">
        <v>257</v>
      </c>
      <c r="C29" s="12"/>
      <c r="D29" s="12"/>
      <c r="E29" s="12"/>
      <c r="F29" s="15"/>
      <c r="G29" s="15"/>
      <c r="H29" s="15"/>
      <c r="I29" s="15"/>
      <c r="J29" s="15"/>
      <c r="K29" s="20"/>
      <c r="L29" s="20"/>
      <c r="M29" s="20"/>
      <c r="N29" s="20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>
        <v>25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98">
        <f t="shared" si="0"/>
        <v>25</v>
      </c>
    </row>
    <row r="30" spans="1:56" ht="15.75" x14ac:dyDescent="0.25">
      <c r="A30" s="2" t="s">
        <v>252</v>
      </c>
      <c r="B30" s="2" t="s">
        <v>258</v>
      </c>
      <c r="C30" s="12"/>
      <c r="D30" s="15"/>
      <c r="E30" s="15"/>
      <c r="F30" s="15"/>
      <c r="G30" s="15"/>
      <c r="H30" s="15"/>
      <c r="I30" s="15"/>
      <c r="J30" s="15"/>
      <c r="K30" s="20"/>
      <c r="L30" s="20"/>
      <c r="M30" s="20"/>
      <c r="N30" s="20"/>
      <c r="O30" s="12"/>
      <c r="P30" s="12"/>
      <c r="Q30" s="12"/>
      <c r="R30" s="12">
        <v>625.5</v>
      </c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98">
        <f t="shared" si="0"/>
        <v>625.5</v>
      </c>
    </row>
    <row r="31" spans="1:56" ht="15.75" x14ac:dyDescent="0.25">
      <c r="A31" s="2" t="s">
        <v>261</v>
      </c>
      <c r="B31" s="2" t="s">
        <v>266</v>
      </c>
      <c r="C31" s="12"/>
      <c r="D31" s="15"/>
      <c r="E31" s="15"/>
      <c r="F31" s="15"/>
      <c r="G31" s="15"/>
      <c r="H31" s="15"/>
      <c r="I31" s="15"/>
      <c r="J31" s="15"/>
      <c r="K31" s="20"/>
      <c r="L31" s="20"/>
      <c r="M31" s="20"/>
      <c r="N31" s="20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>
        <v>25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98">
        <f t="shared" si="0"/>
        <v>25</v>
      </c>
    </row>
    <row r="32" spans="1:56" ht="15.75" x14ac:dyDescent="0.25">
      <c r="A32" s="2" t="s">
        <v>261</v>
      </c>
      <c r="B32" s="2" t="s">
        <v>267</v>
      </c>
      <c r="C32" s="12"/>
      <c r="D32" s="20"/>
      <c r="E32" s="20"/>
      <c r="F32" s="15"/>
      <c r="G32" s="15"/>
      <c r="H32" s="15"/>
      <c r="I32" s="15"/>
      <c r="J32" s="15"/>
      <c r="K32" s="20"/>
      <c r="L32" s="20"/>
      <c r="M32" s="20"/>
      <c r="N32" s="20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>
        <v>25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98">
        <f t="shared" si="0"/>
        <v>25</v>
      </c>
    </row>
    <row r="33" spans="1:48" ht="15.75" x14ac:dyDescent="0.25">
      <c r="A33" s="2" t="s">
        <v>261</v>
      </c>
      <c r="B33" s="2" t="s">
        <v>268</v>
      </c>
      <c r="C33" s="12"/>
      <c r="D33" s="15"/>
      <c r="E33" s="15"/>
      <c r="F33" s="20"/>
      <c r="G33" s="15"/>
      <c r="H33" s="15"/>
      <c r="I33" s="15"/>
      <c r="J33" s="15"/>
      <c r="K33" s="20"/>
      <c r="L33" s="20"/>
      <c r="M33" s="20"/>
      <c r="N33" s="20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>
        <v>25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98">
        <f t="shared" si="0"/>
        <v>25</v>
      </c>
    </row>
    <row r="34" spans="1:48" ht="15.75" x14ac:dyDescent="0.25">
      <c r="A34" s="2" t="s">
        <v>261</v>
      </c>
      <c r="B34" s="2" t="s">
        <v>269</v>
      </c>
      <c r="C34" s="12"/>
      <c r="D34" s="20"/>
      <c r="E34" s="15"/>
      <c r="F34" s="15"/>
      <c r="G34" s="15"/>
      <c r="H34" s="15"/>
      <c r="I34" s="15"/>
      <c r="J34" s="15"/>
      <c r="K34" s="20"/>
      <c r="L34" s="20"/>
      <c r="M34" s="20"/>
      <c r="N34" s="20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>
        <v>25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98">
        <f t="shared" si="0"/>
        <v>25</v>
      </c>
    </row>
    <row r="35" spans="1:48" ht="15.75" x14ac:dyDescent="0.25">
      <c r="A35" s="2" t="s">
        <v>261</v>
      </c>
      <c r="B35" s="2" t="s">
        <v>270</v>
      </c>
      <c r="C35" s="12"/>
      <c r="D35" s="15"/>
      <c r="E35" s="15"/>
      <c r="F35" s="20"/>
      <c r="G35" s="20"/>
      <c r="H35" s="15"/>
      <c r="I35" s="15"/>
      <c r="J35" s="15"/>
      <c r="K35" s="20"/>
      <c r="L35" s="20"/>
      <c r="M35" s="20"/>
      <c r="N35" s="20"/>
      <c r="O35" s="139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>
        <v>25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98">
        <f t="shared" si="0"/>
        <v>25</v>
      </c>
    </row>
    <row r="36" spans="1:48" ht="15.75" x14ac:dyDescent="0.25">
      <c r="A36" s="2" t="s">
        <v>261</v>
      </c>
      <c r="B36" s="2" t="s">
        <v>271</v>
      </c>
      <c r="C36" s="12"/>
      <c r="D36" s="20"/>
      <c r="E36" s="20"/>
      <c r="F36" s="15"/>
      <c r="G36" s="15"/>
      <c r="H36" s="20"/>
      <c r="I36" s="15"/>
      <c r="J36" s="15"/>
      <c r="K36" s="20"/>
      <c r="L36" s="20"/>
      <c r="M36" s="20"/>
      <c r="N36" s="20"/>
      <c r="O36" s="139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>
        <v>25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98">
        <f t="shared" si="0"/>
        <v>25</v>
      </c>
    </row>
    <row r="37" spans="1:48" ht="15.75" x14ac:dyDescent="0.25">
      <c r="A37" s="2" t="s">
        <v>261</v>
      </c>
      <c r="B37" s="2" t="s">
        <v>273</v>
      </c>
      <c r="C37" s="139"/>
      <c r="D37" s="167"/>
      <c r="E37" s="167"/>
      <c r="F37" s="167"/>
      <c r="G37" s="167"/>
      <c r="H37" s="139"/>
      <c r="I37" s="139"/>
      <c r="J37" s="167"/>
      <c r="K37" s="139"/>
      <c r="L37" s="139"/>
      <c r="M37" s="139">
        <v>64.400000000000006</v>
      </c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98">
        <f t="shared" si="0"/>
        <v>64.400000000000006</v>
      </c>
    </row>
    <row r="38" spans="1:48" ht="15.75" x14ac:dyDescent="0.25">
      <c r="A38" s="2" t="s">
        <v>290</v>
      </c>
      <c r="B38" s="55" t="s">
        <v>291</v>
      </c>
      <c r="C38" s="139"/>
      <c r="D38" s="167"/>
      <c r="E38" s="167"/>
      <c r="F38" s="167"/>
      <c r="G38" s="139"/>
      <c r="H38" s="167"/>
      <c r="I38" s="167"/>
      <c r="J38" s="167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>
        <v>100</v>
      </c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98">
        <f t="shared" si="0"/>
        <v>100</v>
      </c>
    </row>
    <row r="39" spans="1:48" ht="15.75" x14ac:dyDescent="0.25">
      <c r="A39" s="2" t="s">
        <v>292</v>
      </c>
      <c r="B39" s="55" t="s">
        <v>293</v>
      </c>
      <c r="C39" s="139"/>
      <c r="D39" s="167"/>
      <c r="E39" s="167"/>
      <c r="F39" s="139"/>
      <c r="G39" s="167"/>
      <c r="H39" s="167"/>
      <c r="I39" s="167"/>
      <c r="J39" s="167"/>
      <c r="K39" s="139"/>
      <c r="L39" s="139"/>
      <c r="M39" s="139"/>
      <c r="N39" s="139"/>
      <c r="O39" s="170"/>
      <c r="P39" s="170"/>
      <c r="Q39" s="170"/>
      <c r="R39" s="139">
        <v>13</v>
      </c>
      <c r="S39" s="139">
        <v>50.37</v>
      </c>
      <c r="T39" s="139"/>
      <c r="U39" s="139"/>
      <c r="V39" s="139"/>
      <c r="W39" s="139"/>
      <c r="X39" s="139"/>
      <c r="Y39" s="139"/>
      <c r="Z39" s="139"/>
      <c r="AA39" s="139"/>
      <c r="AB39" s="139">
        <f>35.5+95.6+94.3</f>
        <v>225.39999999999998</v>
      </c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98">
        <f t="shared" si="0"/>
        <v>288.77</v>
      </c>
    </row>
    <row r="40" spans="1:48" ht="15.75" x14ac:dyDescent="0.25">
      <c r="A40" s="2" t="s">
        <v>294</v>
      </c>
      <c r="B40" s="55" t="s">
        <v>295</v>
      </c>
      <c r="C40" s="139"/>
      <c r="D40" s="139"/>
      <c r="E40" s="139"/>
      <c r="F40" s="139"/>
      <c r="G40" s="167"/>
      <c r="H40" s="167"/>
      <c r="I40" s="139">
        <v>639.86</v>
      </c>
      <c r="J40" s="139">
        <v>112.4</v>
      </c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98">
        <f t="shared" si="0"/>
        <v>752.26</v>
      </c>
    </row>
    <row r="41" spans="1:48" ht="15.75" x14ac:dyDescent="0.25">
      <c r="A41" s="2" t="s">
        <v>294</v>
      </c>
      <c r="B41" s="55" t="s">
        <v>296</v>
      </c>
      <c r="C41" s="139"/>
      <c r="D41" s="167"/>
      <c r="E41" s="167"/>
      <c r="F41" s="139"/>
      <c r="G41" s="167"/>
      <c r="H41" s="167"/>
      <c r="I41" s="139">
        <v>637.54999999999995</v>
      </c>
      <c r="J41" s="139">
        <v>137.47</v>
      </c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98">
        <f t="shared" si="0"/>
        <v>775.02</v>
      </c>
    </row>
    <row r="42" spans="1:48" ht="15.75" x14ac:dyDescent="0.25">
      <c r="A42" s="2" t="s">
        <v>294</v>
      </c>
      <c r="B42" s="55" t="s">
        <v>297</v>
      </c>
      <c r="C42" s="139"/>
      <c r="D42" s="167"/>
      <c r="E42" s="167"/>
      <c r="F42" s="139"/>
      <c r="G42" s="139">
        <v>1528.69</v>
      </c>
      <c r="H42" s="139">
        <v>274.05</v>
      </c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98">
        <f t="shared" si="0"/>
        <v>1802.74</v>
      </c>
    </row>
    <row r="43" spans="1:48" ht="15.75" x14ac:dyDescent="0.25">
      <c r="A43" s="2" t="s">
        <v>299</v>
      </c>
      <c r="B43" s="55" t="s">
        <v>300</v>
      </c>
      <c r="C43" s="139"/>
      <c r="D43" s="167"/>
      <c r="E43" s="167"/>
      <c r="F43" s="167"/>
      <c r="G43" s="167"/>
      <c r="H43" s="139"/>
      <c r="I43" s="167"/>
      <c r="J43" s="167"/>
      <c r="K43" s="139"/>
      <c r="L43" s="139"/>
      <c r="M43" s="139">
        <v>31.2</v>
      </c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98">
        <f t="shared" si="0"/>
        <v>31.2</v>
      </c>
    </row>
    <row r="44" spans="1:48" ht="17.25" customHeight="1" x14ac:dyDescent="0.25">
      <c r="A44" s="2" t="s">
        <v>299</v>
      </c>
      <c r="B44" s="55" t="s">
        <v>301</v>
      </c>
      <c r="C44" s="139"/>
      <c r="D44" s="167"/>
      <c r="E44" s="167"/>
      <c r="F44" s="167"/>
      <c r="G44" s="167"/>
      <c r="H44" s="139"/>
      <c r="I44" s="167"/>
      <c r="J44" s="167"/>
      <c r="K44" s="139"/>
      <c r="L44" s="139"/>
      <c r="M44" s="139">
        <v>31.2</v>
      </c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98">
        <f t="shared" si="0"/>
        <v>31.2</v>
      </c>
    </row>
    <row r="45" spans="1:48" ht="15.75" x14ac:dyDescent="0.25">
      <c r="A45" s="2" t="s">
        <v>299</v>
      </c>
      <c r="B45" s="55" t="s">
        <v>302</v>
      </c>
      <c r="C45" s="139"/>
      <c r="D45" s="139"/>
      <c r="E45" s="139"/>
      <c r="F45" s="139"/>
      <c r="G45" s="167"/>
      <c r="H45" s="139"/>
      <c r="I45" s="139"/>
      <c r="J45" s="139"/>
      <c r="K45" s="139"/>
      <c r="L45" s="139"/>
      <c r="M45" s="139">
        <v>20.8</v>
      </c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98">
        <f t="shared" si="0"/>
        <v>20.8</v>
      </c>
    </row>
    <row r="46" spans="1:48" ht="15.75" x14ac:dyDescent="0.25">
      <c r="A46" s="2" t="s">
        <v>303</v>
      </c>
      <c r="B46" s="2" t="s">
        <v>309</v>
      </c>
      <c r="C46" s="139"/>
      <c r="D46" s="167"/>
      <c r="E46" s="167"/>
      <c r="F46" s="139"/>
      <c r="G46" s="167"/>
      <c r="H46" s="139"/>
      <c r="I46" s="139"/>
      <c r="J46" s="139"/>
      <c r="K46" s="139"/>
      <c r="L46" s="139"/>
      <c r="M46" s="139">
        <v>77.7</v>
      </c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98">
        <f t="shared" si="0"/>
        <v>77.7</v>
      </c>
    </row>
    <row r="47" spans="1:48" ht="15.75" x14ac:dyDescent="0.25">
      <c r="A47" s="2" t="s">
        <v>303</v>
      </c>
      <c r="B47" s="131" t="s">
        <v>312</v>
      </c>
      <c r="C47" s="139"/>
      <c r="D47" s="139"/>
      <c r="E47" s="139"/>
      <c r="F47" s="167"/>
      <c r="G47" s="167"/>
      <c r="H47" s="139"/>
      <c r="I47" s="167"/>
      <c r="J47" s="139"/>
      <c r="K47" s="139"/>
      <c r="L47" s="139"/>
      <c r="M47" s="139">
        <v>28.6</v>
      </c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98">
        <f t="shared" si="0"/>
        <v>28.6</v>
      </c>
    </row>
    <row r="48" spans="1:48" ht="15.75" x14ac:dyDescent="0.25">
      <c r="A48" s="2" t="s">
        <v>316</v>
      </c>
      <c r="B48" s="55" t="s">
        <v>320</v>
      </c>
      <c r="C48" s="139"/>
      <c r="D48" s="167"/>
      <c r="E48" s="167"/>
      <c r="F48" s="139">
        <v>70</v>
      </c>
      <c r="G48" s="167"/>
      <c r="H48" s="167"/>
      <c r="I48" s="167"/>
      <c r="J48" s="167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98">
        <f t="shared" si="0"/>
        <v>70</v>
      </c>
    </row>
    <row r="49" spans="1:48" ht="15.75" x14ac:dyDescent="0.25">
      <c r="A49" s="2" t="s">
        <v>316</v>
      </c>
      <c r="B49" s="131" t="s">
        <v>321</v>
      </c>
      <c r="C49" s="139"/>
      <c r="D49" s="167"/>
      <c r="E49" s="167"/>
      <c r="F49" s="167"/>
      <c r="G49" s="167"/>
      <c r="H49" s="167"/>
      <c r="I49" s="167"/>
      <c r="J49" s="167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>
        <v>25</v>
      </c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98">
        <f t="shared" si="0"/>
        <v>25</v>
      </c>
    </row>
    <row r="50" spans="1:48" ht="15.75" x14ac:dyDescent="0.25">
      <c r="A50" s="2" t="s">
        <v>322</v>
      </c>
      <c r="B50" s="131" t="s">
        <v>323</v>
      </c>
      <c r="C50" s="139"/>
      <c r="D50" s="167"/>
      <c r="E50" s="167"/>
      <c r="F50" s="139"/>
      <c r="G50" s="139"/>
      <c r="H50" s="167"/>
      <c r="I50" s="167"/>
      <c r="J50" s="167"/>
      <c r="K50" s="139"/>
      <c r="L50" s="139"/>
      <c r="M50" s="139"/>
      <c r="N50" s="139"/>
      <c r="O50" s="139"/>
      <c r="P50" s="139"/>
      <c r="Q50" s="139"/>
      <c r="R50" s="139">
        <f>83</f>
        <v>83</v>
      </c>
      <c r="S50" s="139"/>
      <c r="T50" s="139"/>
      <c r="U50" s="139"/>
      <c r="V50" s="139"/>
      <c r="W50" s="139"/>
      <c r="X50" s="139"/>
      <c r="Y50" s="139"/>
      <c r="Z50" s="139">
        <f>2.25+4.75+3.85+7.05</f>
        <v>17.899999999999999</v>
      </c>
      <c r="AA50" s="139"/>
      <c r="AB50" s="139">
        <f>28.5+13.5+9.5</f>
        <v>51.5</v>
      </c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98">
        <f t="shared" si="0"/>
        <v>152.4</v>
      </c>
    </row>
    <row r="51" spans="1:48" ht="15.75" x14ac:dyDescent="0.25">
      <c r="A51" s="2" t="s">
        <v>333</v>
      </c>
      <c r="B51" s="55" t="s">
        <v>334</v>
      </c>
      <c r="C51" s="139"/>
      <c r="D51" s="139"/>
      <c r="E51" s="139"/>
      <c r="F51" s="167"/>
      <c r="G51" s="167"/>
      <c r="H51" s="167"/>
      <c r="I51" s="167"/>
      <c r="J51" s="139"/>
      <c r="K51" s="139"/>
      <c r="L51" s="139"/>
      <c r="M51" s="139">
        <f>16.5+16.8+90+27+90</f>
        <v>240.3</v>
      </c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98">
        <f t="shared" si="0"/>
        <v>240.3</v>
      </c>
    </row>
    <row r="52" spans="1:48" ht="15.75" x14ac:dyDescent="0.25">
      <c r="A52" s="2" t="s">
        <v>333</v>
      </c>
      <c r="B52" s="131" t="s">
        <v>335</v>
      </c>
      <c r="C52" s="139"/>
      <c r="D52" s="167"/>
      <c r="E52" s="167"/>
      <c r="F52" s="167"/>
      <c r="G52" s="139"/>
      <c r="H52" s="167"/>
      <c r="I52" s="167"/>
      <c r="J52" s="139"/>
      <c r="K52" s="139"/>
      <c r="L52" s="139"/>
      <c r="M52" s="139">
        <v>23.4</v>
      </c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  <c r="AO52" s="139"/>
      <c r="AP52" s="139"/>
      <c r="AQ52" s="139"/>
      <c r="AR52" s="139"/>
      <c r="AS52" s="139"/>
      <c r="AT52" s="139"/>
      <c r="AU52" s="139"/>
      <c r="AV52" s="98">
        <f t="shared" si="0"/>
        <v>23.4</v>
      </c>
    </row>
    <row r="53" spans="1:48" ht="15.75" x14ac:dyDescent="0.25">
      <c r="A53" s="2" t="s">
        <v>333</v>
      </c>
      <c r="B53" s="131" t="s">
        <v>336</v>
      </c>
      <c r="C53" s="139"/>
      <c r="D53" s="139"/>
      <c r="E53" s="167"/>
      <c r="F53" s="167"/>
      <c r="G53" s="167"/>
      <c r="H53" s="167"/>
      <c r="I53" s="167"/>
      <c r="J53" s="167"/>
      <c r="K53" s="139"/>
      <c r="L53" s="139"/>
      <c r="M53" s="139">
        <v>20.8</v>
      </c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  <c r="AN53" s="139"/>
      <c r="AO53" s="139"/>
      <c r="AP53" s="139"/>
      <c r="AQ53" s="139"/>
      <c r="AR53" s="139"/>
      <c r="AS53" s="139"/>
      <c r="AT53" s="139"/>
      <c r="AU53" s="139"/>
      <c r="AV53" s="98">
        <f t="shared" si="0"/>
        <v>20.8</v>
      </c>
    </row>
    <row r="54" spans="1:48" ht="15.75" x14ac:dyDescent="0.25">
      <c r="A54" s="2" t="s">
        <v>333</v>
      </c>
      <c r="B54" s="131" t="s">
        <v>337</v>
      </c>
      <c r="C54" s="139"/>
      <c r="D54" s="139"/>
      <c r="E54" s="139"/>
      <c r="F54" s="167"/>
      <c r="G54" s="167"/>
      <c r="H54" s="139"/>
      <c r="I54" s="167"/>
      <c r="J54" s="167"/>
      <c r="K54" s="139"/>
      <c r="L54" s="139"/>
      <c r="M54" s="139">
        <v>28.6</v>
      </c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98">
        <f t="shared" si="0"/>
        <v>28.6</v>
      </c>
    </row>
    <row r="55" spans="1:48" ht="15.75" x14ac:dyDescent="0.25">
      <c r="A55" s="2" t="s">
        <v>333</v>
      </c>
      <c r="B55" s="131" t="s">
        <v>338</v>
      </c>
      <c r="C55" s="139"/>
      <c r="D55" s="167"/>
      <c r="E55" s="167"/>
      <c r="F55" s="139"/>
      <c r="G55" s="167"/>
      <c r="H55" s="167"/>
      <c r="I55" s="167"/>
      <c r="J55" s="167"/>
      <c r="K55" s="139"/>
      <c r="L55" s="139"/>
      <c r="M55" s="139">
        <v>26</v>
      </c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98">
        <f t="shared" si="0"/>
        <v>26</v>
      </c>
    </row>
    <row r="56" spans="1:48" ht="15.75" x14ac:dyDescent="0.25">
      <c r="A56" s="2" t="s">
        <v>333</v>
      </c>
      <c r="B56" s="131" t="s">
        <v>339</v>
      </c>
      <c r="C56" s="12"/>
      <c r="D56" s="15"/>
      <c r="E56" s="15"/>
      <c r="F56" s="20"/>
      <c r="G56" s="15"/>
      <c r="H56" s="15"/>
      <c r="I56" s="15"/>
      <c r="J56" s="15"/>
      <c r="K56" s="20"/>
      <c r="L56" s="20"/>
      <c r="M56" s="20">
        <v>50.6</v>
      </c>
      <c r="N56" s="20"/>
      <c r="O56" s="135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98">
        <f t="shared" si="0"/>
        <v>50.6</v>
      </c>
    </row>
    <row r="57" spans="1:48" ht="15.75" x14ac:dyDescent="0.25">
      <c r="A57" s="2" t="s">
        <v>333</v>
      </c>
      <c r="B57" s="131" t="s">
        <v>340</v>
      </c>
      <c r="C57" s="12"/>
      <c r="D57" s="20"/>
      <c r="E57" s="20"/>
      <c r="F57" s="15"/>
      <c r="G57" s="15"/>
      <c r="H57" s="15"/>
      <c r="I57" s="15"/>
      <c r="J57" s="15"/>
      <c r="K57" s="20"/>
      <c r="L57" s="20"/>
      <c r="M57" s="20">
        <v>28.6</v>
      </c>
      <c r="N57" s="20"/>
      <c r="O57" s="139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98">
        <f t="shared" si="0"/>
        <v>28.6</v>
      </c>
    </row>
    <row r="58" spans="1:48" ht="15.75" x14ac:dyDescent="0.25">
      <c r="A58" s="2" t="s">
        <v>333</v>
      </c>
      <c r="B58" s="2" t="s">
        <v>341</v>
      </c>
      <c r="C58" s="12"/>
      <c r="D58" s="15"/>
      <c r="E58" s="15"/>
      <c r="F58" s="15"/>
      <c r="G58" s="15"/>
      <c r="H58" s="15"/>
      <c r="I58" s="15"/>
      <c r="J58" s="15"/>
      <c r="K58" s="20"/>
      <c r="L58" s="20"/>
      <c r="M58" s="20">
        <v>44.1</v>
      </c>
      <c r="N58" s="20"/>
      <c r="O58" s="139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98">
        <f t="shared" si="0"/>
        <v>44.1</v>
      </c>
    </row>
    <row r="59" spans="1:48" ht="15.75" x14ac:dyDescent="0.25">
      <c r="A59" s="2" t="s">
        <v>333</v>
      </c>
      <c r="B59" s="2" t="s">
        <v>353</v>
      </c>
      <c r="C59" s="12"/>
      <c r="D59" s="15"/>
      <c r="E59" s="15"/>
      <c r="F59" s="20"/>
      <c r="G59" s="20"/>
      <c r="H59" s="15"/>
      <c r="I59" s="15"/>
      <c r="J59" s="15"/>
      <c r="K59" s="20"/>
      <c r="L59" s="20"/>
      <c r="M59" s="20">
        <v>120</v>
      </c>
      <c r="N59" s="20"/>
      <c r="O59" s="139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98">
        <f t="shared" si="0"/>
        <v>120</v>
      </c>
    </row>
    <row r="60" spans="1:48" ht="15.75" x14ac:dyDescent="0.25">
      <c r="A60" s="2" t="s">
        <v>333</v>
      </c>
      <c r="B60" s="2" t="s">
        <v>354</v>
      </c>
      <c r="C60" s="12"/>
      <c r="D60" s="20"/>
      <c r="E60" s="20"/>
      <c r="F60" s="15"/>
      <c r="G60" s="15"/>
      <c r="H60" s="15"/>
      <c r="I60" s="15"/>
      <c r="J60" s="15"/>
      <c r="K60" s="135"/>
      <c r="L60" s="20"/>
      <c r="M60" s="20"/>
      <c r="N60" s="20"/>
      <c r="O60" s="139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>
        <v>25</v>
      </c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98">
        <f t="shared" si="0"/>
        <v>25</v>
      </c>
    </row>
    <row r="61" spans="1:48" ht="15.75" x14ac:dyDescent="0.25">
      <c r="A61" s="2" t="s">
        <v>333</v>
      </c>
      <c r="B61" s="2" t="s">
        <v>355</v>
      </c>
      <c r="C61" s="12"/>
      <c r="D61" s="20"/>
      <c r="E61" s="20"/>
      <c r="F61" s="15"/>
      <c r="G61" s="15"/>
      <c r="H61" s="15"/>
      <c r="I61" s="15"/>
      <c r="J61" s="15"/>
      <c r="K61" s="20"/>
      <c r="L61" s="20"/>
      <c r="M61" s="20"/>
      <c r="N61" s="20"/>
      <c r="O61" s="139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>
        <v>25</v>
      </c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98">
        <f t="shared" si="0"/>
        <v>25</v>
      </c>
    </row>
    <row r="62" spans="1:48" ht="15.75" x14ac:dyDescent="0.25">
      <c r="A62" s="2" t="s">
        <v>333</v>
      </c>
      <c r="B62" s="2" t="s">
        <v>356</v>
      </c>
      <c r="C62" s="12"/>
      <c r="D62" s="12"/>
      <c r="E62" s="12"/>
      <c r="F62" s="12"/>
      <c r="G62" s="12"/>
      <c r="H62" s="15"/>
      <c r="I62" s="15"/>
      <c r="J62" s="15"/>
      <c r="K62" s="20"/>
      <c r="L62" s="20"/>
      <c r="M62" s="20"/>
      <c r="N62" s="20"/>
      <c r="O62" s="135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>
        <v>25</v>
      </c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98">
        <f t="shared" si="0"/>
        <v>25</v>
      </c>
    </row>
    <row r="63" spans="1:48" ht="15.75" x14ac:dyDescent="0.25">
      <c r="A63" s="2" t="s">
        <v>333</v>
      </c>
      <c r="B63" s="2" t="s">
        <v>357</v>
      </c>
      <c r="C63" s="12"/>
      <c r="D63" s="12"/>
      <c r="E63" s="12"/>
      <c r="F63" s="12"/>
      <c r="G63" s="12"/>
      <c r="H63" s="15"/>
      <c r="I63" s="15"/>
      <c r="J63" s="15"/>
      <c r="K63" s="20"/>
      <c r="L63" s="20"/>
      <c r="M63" s="20"/>
      <c r="N63" s="20"/>
      <c r="O63" s="135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>
        <v>25</v>
      </c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98">
        <f t="shared" si="0"/>
        <v>25</v>
      </c>
    </row>
    <row r="64" spans="1:48" ht="15.75" x14ac:dyDescent="0.25">
      <c r="A64" s="2" t="s">
        <v>333</v>
      </c>
      <c r="B64" s="2" t="s">
        <v>358</v>
      </c>
      <c r="C64" s="12"/>
      <c r="D64" s="12"/>
      <c r="E64" s="12"/>
      <c r="F64" s="12"/>
      <c r="G64" s="12"/>
      <c r="H64" s="15"/>
      <c r="I64" s="15"/>
      <c r="J64" s="15"/>
      <c r="K64" s="20"/>
      <c r="L64" s="20"/>
      <c r="M64" s="20"/>
      <c r="N64" s="20"/>
      <c r="O64" s="135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>
        <v>25</v>
      </c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98">
        <f t="shared" si="0"/>
        <v>25</v>
      </c>
    </row>
    <row r="65" spans="1:48" ht="15.75" x14ac:dyDescent="0.25">
      <c r="A65" s="2" t="s">
        <v>359</v>
      </c>
      <c r="B65" s="55" t="s">
        <v>360</v>
      </c>
      <c r="C65" s="12">
        <v>17284.53</v>
      </c>
      <c r="D65" s="12"/>
      <c r="E65" s="12"/>
      <c r="F65" s="12"/>
      <c r="G65" s="12"/>
      <c r="H65" s="15"/>
      <c r="I65" s="15"/>
      <c r="J65" s="15"/>
      <c r="K65" s="20"/>
      <c r="L65" s="20"/>
      <c r="M65" s="20"/>
      <c r="N65" s="20"/>
      <c r="O65" s="135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98">
        <f t="shared" si="0"/>
        <v>17284.53</v>
      </c>
    </row>
    <row r="66" spans="1:48" ht="15.75" x14ac:dyDescent="0.25">
      <c r="A66" s="2" t="s">
        <v>359</v>
      </c>
      <c r="B66" s="2" t="s">
        <v>361</v>
      </c>
      <c r="C66" s="12"/>
      <c r="D66" s="12">
        <v>3095</v>
      </c>
      <c r="E66" s="12"/>
      <c r="F66" s="12"/>
      <c r="G66" s="12"/>
      <c r="H66" s="20"/>
      <c r="I66" s="15"/>
      <c r="J66" s="15"/>
      <c r="K66" s="20"/>
      <c r="L66" s="20"/>
      <c r="M66" s="20"/>
      <c r="N66" s="20"/>
      <c r="O66" s="135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98">
        <f t="shared" si="0"/>
        <v>3095</v>
      </c>
    </row>
    <row r="67" spans="1:48" ht="15.75" x14ac:dyDescent="0.25">
      <c r="A67" s="2" t="s">
        <v>366</v>
      </c>
      <c r="B67" s="55" t="s">
        <v>367</v>
      </c>
      <c r="C67" s="12"/>
      <c r="D67" s="12"/>
      <c r="E67" s="12"/>
      <c r="F67" s="12">
        <v>430.89</v>
      </c>
      <c r="G67" s="12"/>
      <c r="H67" s="15"/>
      <c r="I67" s="15"/>
      <c r="J67" s="15"/>
      <c r="K67" s="20"/>
      <c r="L67" s="20"/>
      <c r="M67" s="20"/>
      <c r="N67" s="20"/>
      <c r="O67" s="135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98">
        <f t="shared" si="0"/>
        <v>430.89</v>
      </c>
    </row>
    <row r="68" spans="1:48" ht="15.75" x14ac:dyDescent="0.25">
      <c r="A68" s="2" t="s">
        <v>368</v>
      </c>
      <c r="B68" s="55" t="s">
        <v>369</v>
      </c>
      <c r="C68" s="12">
        <v>18167.66</v>
      </c>
      <c r="D68" s="12"/>
      <c r="E68" s="12"/>
      <c r="F68" s="12"/>
      <c r="G68" s="12"/>
      <c r="H68" s="20"/>
      <c r="I68" s="20"/>
      <c r="J68" s="15"/>
      <c r="K68" s="20"/>
      <c r="L68" s="20"/>
      <c r="M68" s="20"/>
      <c r="N68" s="20"/>
      <c r="O68" s="135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98">
        <f t="shared" si="0"/>
        <v>18167.66</v>
      </c>
    </row>
    <row r="69" spans="1:48" ht="15.75" x14ac:dyDescent="0.25">
      <c r="A69" s="2" t="s">
        <v>368</v>
      </c>
      <c r="B69" s="55" t="s">
        <v>370</v>
      </c>
      <c r="C69" s="12"/>
      <c r="D69" s="12">
        <v>3547.45</v>
      </c>
      <c r="E69" s="12"/>
      <c r="F69" s="12"/>
      <c r="G69" s="12"/>
      <c r="H69" s="15"/>
      <c r="I69" s="20"/>
      <c r="J69" s="20"/>
      <c r="K69" s="20"/>
      <c r="L69" s="20"/>
      <c r="M69" s="20"/>
      <c r="N69" s="20"/>
      <c r="O69" s="135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98">
        <f t="shared" si="0"/>
        <v>3547.45</v>
      </c>
    </row>
    <row r="70" spans="1:48" ht="15.75" x14ac:dyDescent="0.25">
      <c r="A70" s="2" t="s">
        <v>372</v>
      </c>
      <c r="B70" s="131" t="s">
        <v>373</v>
      </c>
      <c r="C70" s="135"/>
      <c r="D70" s="12"/>
      <c r="E70" s="12"/>
      <c r="F70" s="135"/>
      <c r="G70" s="12"/>
      <c r="H70" s="15"/>
      <c r="I70" s="20"/>
      <c r="J70" s="20"/>
      <c r="K70" s="20"/>
      <c r="L70" s="20"/>
      <c r="M70" s="20"/>
      <c r="N70" s="20"/>
      <c r="O70" s="12"/>
      <c r="P70" s="12"/>
      <c r="Q70" s="12"/>
      <c r="R70" s="12">
        <v>5.58</v>
      </c>
      <c r="S70" s="12"/>
      <c r="T70" s="12"/>
      <c r="U70" s="12"/>
      <c r="V70" s="12">
        <v>18</v>
      </c>
      <c r="W70" s="12"/>
      <c r="X70" s="12"/>
      <c r="Y70" s="12"/>
      <c r="Z70" s="12">
        <v>48</v>
      </c>
      <c r="AA70" s="12">
        <v>146.35</v>
      </c>
      <c r="AB70" s="12">
        <v>111</v>
      </c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98">
        <f t="shared" ref="AV70:AV132" si="1">SUM(C70:AU70)</f>
        <v>328.93</v>
      </c>
    </row>
    <row r="71" spans="1:48" ht="15.75" x14ac:dyDescent="0.25">
      <c r="A71" s="2" t="s">
        <v>372</v>
      </c>
      <c r="B71" s="131" t="s">
        <v>375</v>
      </c>
      <c r="C71" s="12"/>
      <c r="D71" s="12"/>
      <c r="E71" s="12"/>
      <c r="F71" s="12"/>
      <c r="G71" s="12"/>
      <c r="H71" s="15"/>
      <c r="I71" s="20"/>
      <c r="J71" s="20"/>
      <c r="K71" s="20"/>
      <c r="L71" s="20"/>
      <c r="M71" s="20"/>
      <c r="N71" s="20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>
        <v>25</v>
      </c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98">
        <f t="shared" si="1"/>
        <v>25</v>
      </c>
    </row>
    <row r="72" spans="1:48" ht="15.75" x14ac:dyDescent="0.25">
      <c r="A72" s="2" t="s">
        <v>372</v>
      </c>
      <c r="B72" s="131" t="s">
        <v>376</v>
      </c>
      <c r="C72" s="12"/>
      <c r="D72" s="12"/>
      <c r="E72" s="12"/>
      <c r="F72" s="12"/>
      <c r="G72" s="12"/>
      <c r="H72" s="15"/>
      <c r="I72" s="20"/>
      <c r="J72" s="20"/>
      <c r="K72" s="135"/>
      <c r="L72" s="20"/>
      <c r="M72" s="20"/>
      <c r="N72" s="20"/>
      <c r="O72" s="135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>
        <v>25</v>
      </c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98">
        <f t="shared" si="1"/>
        <v>25</v>
      </c>
    </row>
    <row r="73" spans="1:48" ht="15.75" x14ac:dyDescent="0.25">
      <c r="A73" s="2" t="s">
        <v>372</v>
      </c>
      <c r="B73" s="131" t="s">
        <v>377</v>
      </c>
      <c r="C73" s="12"/>
      <c r="D73" s="12"/>
      <c r="E73" s="12"/>
      <c r="F73" s="12"/>
      <c r="G73" s="12"/>
      <c r="H73" s="20"/>
      <c r="I73" s="15"/>
      <c r="J73" s="15"/>
      <c r="K73" s="20"/>
      <c r="L73" s="20"/>
      <c r="M73" s="20"/>
      <c r="N73" s="20"/>
      <c r="O73" s="135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>
        <v>25</v>
      </c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98">
        <f t="shared" si="1"/>
        <v>25</v>
      </c>
    </row>
    <row r="74" spans="1:48" ht="15.75" x14ac:dyDescent="0.25">
      <c r="A74" s="2" t="s">
        <v>372</v>
      </c>
      <c r="B74" s="131" t="s">
        <v>378</v>
      </c>
      <c r="C74" s="12"/>
      <c r="D74" s="12"/>
      <c r="E74" s="12"/>
      <c r="F74" s="12"/>
      <c r="G74" s="12"/>
      <c r="H74" s="20"/>
      <c r="I74" s="15"/>
      <c r="J74" s="15"/>
      <c r="K74" s="20"/>
      <c r="L74" s="20"/>
      <c r="M74" s="20"/>
      <c r="N74" s="20"/>
      <c r="O74" s="135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>
        <v>25</v>
      </c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98">
        <f t="shared" si="1"/>
        <v>25</v>
      </c>
    </row>
    <row r="75" spans="1:48" ht="15.75" x14ac:dyDescent="0.25">
      <c r="A75" s="2" t="s">
        <v>372</v>
      </c>
      <c r="B75" s="2" t="s">
        <v>379</v>
      </c>
      <c r="C75" s="12"/>
      <c r="D75" s="12"/>
      <c r="E75" s="12"/>
      <c r="F75" s="12"/>
      <c r="G75" s="12"/>
      <c r="H75" s="15"/>
      <c r="I75" s="15"/>
      <c r="J75" s="15"/>
      <c r="K75" s="20"/>
      <c r="L75" s="20"/>
      <c r="M75" s="20"/>
      <c r="N75" s="20"/>
      <c r="O75" s="135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>
        <v>25</v>
      </c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98">
        <f t="shared" si="1"/>
        <v>25</v>
      </c>
    </row>
    <row r="76" spans="1:48" ht="15.75" x14ac:dyDescent="0.25">
      <c r="A76" s="2" t="s">
        <v>372</v>
      </c>
      <c r="B76" s="2" t="s">
        <v>380</v>
      </c>
      <c r="C76" s="12"/>
      <c r="D76" s="12"/>
      <c r="E76" s="12"/>
      <c r="F76" s="12"/>
      <c r="G76" s="12"/>
      <c r="H76" s="20"/>
      <c r="I76" s="15"/>
      <c r="J76" s="15"/>
      <c r="K76" s="20"/>
      <c r="L76" s="20"/>
      <c r="M76" s="20"/>
      <c r="N76" s="20"/>
      <c r="O76" s="135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>
        <v>25</v>
      </c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98">
        <f t="shared" si="1"/>
        <v>25</v>
      </c>
    </row>
    <row r="77" spans="1:48" ht="15.75" x14ac:dyDescent="0.25">
      <c r="A77" s="2" t="s">
        <v>384</v>
      </c>
      <c r="B77" s="2" t="s">
        <v>385</v>
      </c>
      <c r="C77" s="12"/>
      <c r="D77" s="12"/>
      <c r="E77" s="12"/>
      <c r="F77" s="12"/>
      <c r="G77" s="12"/>
      <c r="H77" s="15"/>
      <c r="I77" s="15"/>
      <c r="J77" s="15"/>
      <c r="K77" s="20"/>
      <c r="L77" s="20"/>
      <c r="M77" s="20">
        <v>39</v>
      </c>
      <c r="N77" s="20"/>
      <c r="O77" s="135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98">
        <f t="shared" si="1"/>
        <v>39</v>
      </c>
    </row>
    <row r="78" spans="1:48" ht="18" customHeight="1" x14ac:dyDescent="0.25">
      <c r="A78" s="2" t="s">
        <v>384</v>
      </c>
      <c r="B78" s="2" t="s">
        <v>386</v>
      </c>
      <c r="C78" s="12"/>
      <c r="D78" s="12"/>
      <c r="E78" s="12"/>
      <c r="F78" s="12"/>
      <c r="G78" s="12"/>
      <c r="H78" s="15"/>
      <c r="I78" s="15"/>
      <c r="J78" s="15"/>
      <c r="K78" s="20"/>
      <c r="L78" s="20"/>
      <c r="M78" s="20">
        <v>18.2</v>
      </c>
      <c r="N78" s="20"/>
      <c r="O78" s="135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98">
        <f t="shared" si="1"/>
        <v>18.2</v>
      </c>
    </row>
    <row r="79" spans="1:48" ht="15.75" x14ac:dyDescent="0.25">
      <c r="A79" s="2" t="s">
        <v>384</v>
      </c>
      <c r="B79" s="2" t="s">
        <v>387</v>
      </c>
      <c r="C79" s="12"/>
      <c r="D79" s="12"/>
      <c r="E79" s="12"/>
      <c r="F79" s="135"/>
      <c r="G79" s="135"/>
      <c r="H79" s="172"/>
      <c r="I79" s="15"/>
      <c r="J79" s="15"/>
      <c r="K79" s="20"/>
      <c r="L79" s="20"/>
      <c r="M79" s="20">
        <v>28.6</v>
      </c>
      <c r="N79" s="20"/>
      <c r="O79" s="135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98">
        <f t="shared" si="1"/>
        <v>28.6</v>
      </c>
    </row>
    <row r="80" spans="1:48" ht="15.75" x14ac:dyDescent="0.25">
      <c r="A80" s="2" t="s">
        <v>384</v>
      </c>
      <c r="B80" s="2" t="s">
        <v>388</v>
      </c>
      <c r="C80" s="12"/>
      <c r="D80" s="12"/>
      <c r="E80" s="12"/>
      <c r="F80" s="135"/>
      <c r="G80" s="135"/>
      <c r="H80" s="172"/>
      <c r="I80" s="15"/>
      <c r="J80" s="15"/>
      <c r="K80" s="20"/>
      <c r="L80" s="20"/>
      <c r="M80" s="135">
        <v>15.6</v>
      </c>
      <c r="N80" s="20"/>
      <c r="O80" s="135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98">
        <f t="shared" si="1"/>
        <v>15.6</v>
      </c>
    </row>
    <row r="81" spans="1:64" ht="15.75" x14ac:dyDescent="0.25">
      <c r="A81" s="2" t="s">
        <v>384</v>
      </c>
      <c r="B81" s="2" t="s">
        <v>389</v>
      </c>
      <c r="C81" s="12"/>
      <c r="D81" s="135"/>
      <c r="E81" s="12"/>
      <c r="F81" s="12"/>
      <c r="G81" s="135"/>
      <c r="H81" s="172"/>
      <c r="I81" s="15"/>
      <c r="J81" s="15"/>
      <c r="K81" s="20"/>
      <c r="L81" s="20"/>
      <c r="M81" s="135">
        <v>23.4</v>
      </c>
      <c r="N81" s="20"/>
      <c r="O81" s="135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98">
        <f t="shared" si="1"/>
        <v>23.4</v>
      </c>
    </row>
    <row r="82" spans="1:64" ht="15.75" x14ac:dyDescent="0.25">
      <c r="A82" s="2" t="s">
        <v>384</v>
      </c>
      <c r="B82" s="2" t="s">
        <v>390</v>
      </c>
      <c r="C82" s="135"/>
      <c r="D82" s="12"/>
      <c r="E82" s="12"/>
      <c r="F82" s="135"/>
      <c r="G82" s="135"/>
      <c r="H82" s="172"/>
      <c r="I82" s="15"/>
      <c r="J82" s="15"/>
      <c r="K82" s="20"/>
      <c r="L82" s="20"/>
      <c r="M82" s="20">
        <v>36.4</v>
      </c>
      <c r="N82" s="20"/>
      <c r="O82" s="135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98">
        <f t="shared" si="1"/>
        <v>36.4</v>
      </c>
    </row>
    <row r="83" spans="1:64" ht="15.75" x14ac:dyDescent="0.25">
      <c r="A83" s="2" t="s">
        <v>393</v>
      </c>
      <c r="B83" s="2" t="s">
        <v>394</v>
      </c>
      <c r="C83" s="135"/>
      <c r="D83" s="12">
        <v>150</v>
      </c>
      <c r="E83" s="12"/>
      <c r="F83" s="135"/>
      <c r="G83" s="135"/>
      <c r="H83" s="135"/>
      <c r="I83" s="12"/>
      <c r="J83" s="12"/>
      <c r="K83" s="20"/>
      <c r="L83" s="20"/>
      <c r="M83" s="135"/>
      <c r="N83" s="20"/>
      <c r="O83" s="135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5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98">
        <f t="shared" si="1"/>
        <v>150</v>
      </c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">
        <f>SUM(C83:BK83)</f>
        <v>300</v>
      </c>
    </row>
    <row r="84" spans="1:64" ht="15.75" x14ac:dyDescent="0.25">
      <c r="A84" s="2" t="s">
        <v>393</v>
      </c>
      <c r="B84" s="2" t="s">
        <v>395</v>
      </c>
      <c r="C84" s="12"/>
      <c r="D84" s="12"/>
      <c r="E84" s="12"/>
      <c r="F84" s="135"/>
      <c r="G84" s="135"/>
      <c r="H84" s="135"/>
      <c r="I84" s="12"/>
      <c r="J84" s="12"/>
      <c r="K84" s="20"/>
      <c r="L84" s="20"/>
      <c r="M84" s="135"/>
      <c r="N84" s="20"/>
      <c r="O84" s="135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5"/>
      <c r="AH84" s="12"/>
      <c r="AI84" s="12"/>
      <c r="AJ84" s="12"/>
      <c r="AK84" s="12">
        <v>25</v>
      </c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98">
        <f t="shared" si="1"/>
        <v>25</v>
      </c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">
        <f>SUM(C84:BK84)</f>
        <v>50</v>
      </c>
    </row>
    <row r="85" spans="1:64" ht="15.75" x14ac:dyDescent="0.25">
      <c r="A85" s="2" t="s">
        <v>414</v>
      </c>
      <c r="B85" s="164" t="s">
        <v>418</v>
      </c>
      <c r="C85" s="12"/>
      <c r="D85" s="12"/>
      <c r="E85" s="12"/>
      <c r="F85" s="12"/>
      <c r="G85" s="135"/>
      <c r="H85" s="135"/>
      <c r="I85" s="12"/>
      <c r="J85" s="12"/>
      <c r="K85" s="20"/>
      <c r="L85" s="20"/>
      <c r="M85" s="20">
        <v>33.799999999999997</v>
      </c>
      <c r="N85" s="20"/>
      <c r="O85" s="135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5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98">
        <f t="shared" si="1"/>
        <v>33.799999999999997</v>
      </c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">
        <f>SUM(C85:BK85)</f>
        <v>67.599999999999994</v>
      </c>
    </row>
    <row r="86" spans="1:64" ht="15.75" x14ac:dyDescent="0.25">
      <c r="A86" s="2" t="s">
        <v>414</v>
      </c>
      <c r="B86" s="164" t="s">
        <v>419</v>
      </c>
      <c r="C86" s="12"/>
      <c r="D86" s="12"/>
      <c r="E86" s="12"/>
      <c r="F86" s="12"/>
      <c r="G86" s="135"/>
      <c r="H86" s="135"/>
      <c r="I86" s="12"/>
      <c r="J86" s="12"/>
      <c r="K86" s="20"/>
      <c r="L86" s="20"/>
      <c r="M86" s="20">
        <v>10.4</v>
      </c>
      <c r="N86" s="20"/>
      <c r="O86" s="135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5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98">
        <f t="shared" si="1"/>
        <v>10.4</v>
      </c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"/>
    </row>
    <row r="87" spans="1:64" ht="15.75" x14ac:dyDescent="0.25">
      <c r="A87" s="2" t="s">
        <v>414</v>
      </c>
      <c r="B87" s="164" t="s">
        <v>420</v>
      </c>
      <c r="C87" s="12"/>
      <c r="D87" s="12"/>
      <c r="E87" s="12"/>
      <c r="F87" s="12"/>
      <c r="G87" s="135"/>
      <c r="H87" s="135"/>
      <c r="I87" s="12"/>
      <c r="J87" s="12"/>
      <c r="K87" s="20"/>
      <c r="L87" s="20"/>
      <c r="M87" s="20">
        <v>52.2</v>
      </c>
      <c r="N87" s="20"/>
      <c r="O87" s="135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5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98">
        <f t="shared" si="1"/>
        <v>52.2</v>
      </c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"/>
    </row>
    <row r="88" spans="1:64" ht="15.75" x14ac:dyDescent="0.25">
      <c r="A88" s="2" t="s">
        <v>414</v>
      </c>
      <c r="B88" s="2" t="s">
        <v>421</v>
      </c>
      <c r="C88" s="12"/>
      <c r="D88" s="12"/>
      <c r="E88" s="12"/>
      <c r="F88" s="12"/>
      <c r="G88" s="135"/>
      <c r="H88" s="135"/>
      <c r="I88" s="12"/>
      <c r="J88" s="12"/>
      <c r="K88" s="20"/>
      <c r="L88" s="20"/>
      <c r="M88" s="20">
        <v>73.5</v>
      </c>
      <c r="N88" s="20"/>
      <c r="O88" s="135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5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98">
        <f t="shared" si="1"/>
        <v>73.5</v>
      </c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"/>
    </row>
    <row r="89" spans="1:64" ht="15.75" x14ac:dyDescent="0.25">
      <c r="A89" s="2" t="s">
        <v>414</v>
      </c>
      <c r="B89" s="2" t="s">
        <v>422</v>
      </c>
      <c r="C89" s="12"/>
      <c r="D89" s="12"/>
      <c r="E89" s="12"/>
      <c r="F89" s="12"/>
      <c r="G89" s="135"/>
      <c r="H89" s="135"/>
      <c r="I89" s="12"/>
      <c r="J89" s="12"/>
      <c r="K89" s="20"/>
      <c r="L89" s="20"/>
      <c r="M89" s="20">
        <v>94.5</v>
      </c>
      <c r="N89" s="20"/>
      <c r="O89" s="135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5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98">
        <f t="shared" si="1"/>
        <v>94.5</v>
      </c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"/>
    </row>
    <row r="90" spans="1:64" ht="15.75" x14ac:dyDescent="0.25">
      <c r="A90" s="2" t="s">
        <v>423</v>
      </c>
      <c r="B90" s="164" t="s">
        <v>430</v>
      </c>
      <c r="C90" s="12"/>
      <c r="D90" s="12"/>
      <c r="E90" s="12"/>
      <c r="F90" s="12"/>
      <c r="G90" s="135"/>
      <c r="H90" s="135"/>
      <c r="I90" s="12"/>
      <c r="J90" s="12"/>
      <c r="K90" s="20"/>
      <c r="L90" s="20"/>
      <c r="M90" s="135">
        <v>49.4</v>
      </c>
      <c r="N90" s="20"/>
      <c r="O90" s="135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5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98">
        <f t="shared" si="1"/>
        <v>49.4</v>
      </c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"/>
    </row>
    <row r="91" spans="1:64" ht="15.75" x14ac:dyDescent="0.25">
      <c r="A91" s="2" t="s">
        <v>423</v>
      </c>
      <c r="B91" s="164" t="s">
        <v>431</v>
      </c>
      <c r="C91" s="12"/>
      <c r="D91" s="12"/>
      <c r="E91" s="12"/>
      <c r="F91" s="12"/>
      <c r="G91" s="135"/>
      <c r="H91" s="135"/>
      <c r="I91" s="12"/>
      <c r="J91" s="12"/>
      <c r="K91" s="20"/>
      <c r="L91" s="20"/>
      <c r="M91" s="135">
        <v>31.2</v>
      </c>
      <c r="N91" s="20"/>
      <c r="O91" s="135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5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98">
        <f t="shared" si="1"/>
        <v>31.2</v>
      </c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"/>
    </row>
    <row r="92" spans="1:64" ht="15.75" x14ac:dyDescent="0.25">
      <c r="A92" s="2" t="s">
        <v>423</v>
      </c>
      <c r="B92" s="164" t="s">
        <v>432</v>
      </c>
      <c r="C92" s="12"/>
      <c r="D92" s="12"/>
      <c r="E92" s="12"/>
      <c r="F92" s="12"/>
      <c r="G92" s="135"/>
      <c r="H92" s="135"/>
      <c r="I92" s="12"/>
      <c r="J92" s="12"/>
      <c r="K92" s="20"/>
      <c r="L92" s="20"/>
      <c r="M92" s="135">
        <v>41.6</v>
      </c>
      <c r="N92" s="20"/>
      <c r="O92" s="135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5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98">
        <f t="shared" si="1"/>
        <v>41.6</v>
      </c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"/>
    </row>
    <row r="93" spans="1:64" ht="15.75" x14ac:dyDescent="0.25">
      <c r="A93" s="2" t="s">
        <v>423</v>
      </c>
      <c r="B93" s="55" t="s">
        <v>433</v>
      </c>
      <c r="C93" s="12"/>
      <c r="D93" s="12"/>
      <c r="E93" s="12"/>
      <c r="F93" s="12"/>
      <c r="G93" s="135"/>
      <c r="H93" s="135"/>
      <c r="I93" s="12"/>
      <c r="J93" s="12"/>
      <c r="K93" s="20"/>
      <c r="L93" s="20"/>
      <c r="M93" s="135"/>
      <c r="N93" s="20"/>
      <c r="O93" s="135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>
        <v>1585.35</v>
      </c>
      <c r="AC93" s="12"/>
      <c r="AD93" s="12"/>
      <c r="AE93" s="12"/>
      <c r="AF93" s="12"/>
      <c r="AG93" s="15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98">
        <f t="shared" si="1"/>
        <v>1585.35</v>
      </c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"/>
    </row>
    <row r="94" spans="1:64" ht="15.75" x14ac:dyDescent="0.25">
      <c r="A94" s="2" t="s">
        <v>423</v>
      </c>
      <c r="B94" s="55" t="s">
        <v>434</v>
      </c>
      <c r="C94" s="12"/>
      <c r="D94" s="12"/>
      <c r="E94" s="12"/>
      <c r="F94" s="12"/>
      <c r="G94" s="135"/>
      <c r="H94" s="135"/>
      <c r="I94" s="12"/>
      <c r="J94" s="12"/>
      <c r="K94" s="20"/>
      <c r="L94" s="20"/>
      <c r="M94" s="135"/>
      <c r="N94" s="20"/>
      <c r="O94" s="135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>
        <v>261</v>
      </c>
      <c r="AC94" s="12"/>
      <c r="AD94" s="12"/>
      <c r="AE94" s="12"/>
      <c r="AF94" s="12"/>
      <c r="AG94" s="15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98">
        <f t="shared" si="1"/>
        <v>261</v>
      </c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"/>
    </row>
    <row r="95" spans="1:64" ht="15.75" x14ac:dyDescent="0.25">
      <c r="A95" s="2" t="s">
        <v>435</v>
      </c>
      <c r="B95" s="55" t="s">
        <v>436</v>
      </c>
      <c r="C95" s="12"/>
      <c r="D95" s="12"/>
      <c r="E95" s="12"/>
      <c r="F95" s="12"/>
      <c r="G95" s="135"/>
      <c r="H95" s="135"/>
      <c r="I95" s="12"/>
      <c r="J95" s="12"/>
      <c r="K95" s="12"/>
      <c r="L95" s="12"/>
      <c r="M95" s="135">
        <v>11</v>
      </c>
      <c r="N95" s="12"/>
      <c r="O95" s="135"/>
      <c r="P95" s="12"/>
      <c r="Q95" s="12"/>
      <c r="R95" s="12">
        <v>27.75</v>
      </c>
      <c r="S95" s="12"/>
      <c r="T95" s="12"/>
      <c r="U95" s="12"/>
      <c r="V95" s="12"/>
      <c r="W95" s="12"/>
      <c r="X95" s="12">
        <v>23.25</v>
      </c>
      <c r="Y95" s="12"/>
      <c r="Z95" s="12">
        <v>25</v>
      </c>
      <c r="AA95" s="12"/>
      <c r="AB95" s="12"/>
      <c r="AC95" s="12"/>
      <c r="AD95" s="12"/>
      <c r="AE95" s="12"/>
      <c r="AF95" s="12"/>
      <c r="AG95" s="15"/>
      <c r="AH95" s="12"/>
      <c r="AI95" s="12"/>
      <c r="AJ95" s="12">
        <v>84</v>
      </c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98">
        <f t="shared" si="1"/>
        <v>171</v>
      </c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"/>
    </row>
    <row r="96" spans="1:64" ht="15.75" x14ac:dyDescent="0.25">
      <c r="A96" s="2" t="s">
        <v>435</v>
      </c>
      <c r="B96" s="2" t="s">
        <v>437</v>
      </c>
      <c r="C96" s="12"/>
      <c r="D96" s="12"/>
      <c r="E96" s="12"/>
      <c r="F96" s="12"/>
      <c r="G96" s="135"/>
      <c r="H96" s="135"/>
      <c r="I96" s="12">
        <v>609.24</v>
      </c>
      <c r="J96" s="135">
        <v>129.04</v>
      </c>
      <c r="K96" s="20"/>
      <c r="L96" s="20"/>
      <c r="M96" s="135"/>
      <c r="N96" s="20"/>
      <c r="O96" s="135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5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98">
        <f t="shared" si="1"/>
        <v>738.28</v>
      </c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"/>
    </row>
    <row r="97" spans="1:64" ht="15.75" x14ac:dyDescent="0.25">
      <c r="A97" s="2" t="s">
        <v>435</v>
      </c>
      <c r="B97" s="2" t="s">
        <v>438</v>
      </c>
      <c r="C97" s="12"/>
      <c r="D97" s="12"/>
      <c r="E97" s="12"/>
      <c r="F97" s="12"/>
      <c r="G97" s="135"/>
      <c r="H97" s="135"/>
      <c r="I97" s="12">
        <v>616.86</v>
      </c>
      <c r="J97" s="12">
        <v>110.83</v>
      </c>
      <c r="K97" s="135"/>
      <c r="L97" s="20"/>
      <c r="M97" s="135"/>
      <c r="N97" s="20"/>
      <c r="O97" s="135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98">
        <f t="shared" si="1"/>
        <v>727.69</v>
      </c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"/>
    </row>
    <row r="98" spans="1:64" ht="15.75" x14ac:dyDescent="0.25">
      <c r="A98" s="2" t="s">
        <v>435</v>
      </c>
      <c r="B98" s="2" t="s">
        <v>439</v>
      </c>
      <c r="C98" s="12"/>
      <c r="D98" s="12"/>
      <c r="E98" s="12"/>
      <c r="F98" s="12"/>
      <c r="G98" s="135">
        <v>1475.14</v>
      </c>
      <c r="H98" s="135">
        <v>263.08</v>
      </c>
      <c r="I98" s="12"/>
      <c r="J98" s="12"/>
      <c r="K98" s="20"/>
      <c r="L98" s="20"/>
      <c r="M98" s="135"/>
      <c r="N98" s="20"/>
      <c r="O98" s="135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5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98">
        <f t="shared" si="1"/>
        <v>1738.22</v>
      </c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"/>
    </row>
    <row r="99" spans="1:64" ht="15.75" x14ac:dyDescent="0.25">
      <c r="A99" s="2" t="s">
        <v>454</v>
      </c>
      <c r="B99" s="133" t="s">
        <v>455</v>
      </c>
      <c r="C99" s="12"/>
      <c r="D99" s="12"/>
      <c r="E99" s="12"/>
      <c r="F99" s="12"/>
      <c r="G99" s="135"/>
      <c r="H99" s="135"/>
      <c r="I99" s="12">
        <v>644.88</v>
      </c>
      <c r="J99" s="12">
        <v>119.35</v>
      </c>
      <c r="K99" s="20"/>
      <c r="L99" s="20"/>
      <c r="M99" s="135"/>
      <c r="N99" s="20"/>
      <c r="O99" s="135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5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98">
        <f t="shared" si="1"/>
        <v>764.23</v>
      </c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"/>
    </row>
    <row r="100" spans="1:64" ht="15.75" x14ac:dyDescent="0.25">
      <c r="A100" s="2" t="s">
        <v>454</v>
      </c>
      <c r="B100" s="55" t="s">
        <v>456</v>
      </c>
      <c r="C100" s="12"/>
      <c r="D100" s="12"/>
      <c r="E100" s="12"/>
      <c r="F100" s="12"/>
      <c r="G100" s="135"/>
      <c r="H100" s="135"/>
      <c r="I100" s="12"/>
      <c r="J100" s="12"/>
      <c r="K100" s="20"/>
      <c r="L100" s="20"/>
      <c r="M100" s="135">
        <v>112</v>
      </c>
      <c r="N100" s="20"/>
      <c r="O100" s="135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5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98">
        <f t="shared" si="1"/>
        <v>112</v>
      </c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"/>
    </row>
    <row r="101" spans="1:64" ht="15.75" x14ac:dyDescent="0.25">
      <c r="A101" s="2" t="s">
        <v>454</v>
      </c>
      <c r="B101" s="55" t="s">
        <v>458</v>
      </c>
      <c r="C101" s="12"/>
      <c r="D101" s="12"/>
      <c r="E101" s="12"/>
      <c r="F101" s="12"/>
      <c r="G101" s="135"/>
      <c r="H101" s="135"/>
      <c r="I101" s="12"/>
      <c r="J101" s="12"/>
      <c r="K101" s="135"/>
      <c r="L101" s="20"/>
      <c r="M101" s="135"/>
      <c r="N101" s="20"/>
      <c r="O101" s="135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5"/>
      <c r="AH101" s="12"/>
      <c r="AI101" s="12"/>
      <c r="AJ101" s="12"/>
      <c r="AK101" s="12">
        <v>25</v>
      </c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98">
        <f t="shared" si="1"/>
        <v>25</v>
      </c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"/>
    </row>
    <row r="102" spans="1:64" ht="15.75" x14ac:dyDescent="0.25">
      <c r="A102" s="2" t="s">
        <v>454</v>
      </c>
      <c r="B102" s="2" t="s">
        <v>459</v>
      </c>
      <c r="C102" s="12"/>
      <c r="D102" s="12"/>
      <c r="E102" s="12"/>
      <c r="F102" s="12"/>
      <c r="G102" s="135"/>
      <c r="H102" s="135"/>
      <c r="I102" s="12"/>
      <c r="J102" s="12"/>
      <c r="K102" s="20"/>
      <c r="L102" s="20"/>
      <c r="M102" s="135"/>
      <c r="N102" s="20"/>
      <c r="O102" s="135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5"/>
      <c r="AH102" s="12"/>
      <c r="AI102" s="12"/>
      <c r="AJ102" s="12"/>
      <c r="AK102" s="12">
        <v>25</v>
      </c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98">
        <f t="shared" si="1"/>
        <v>25</v>
      </c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"/>
    </row>
    <row r="103" spans="1:64" ht="15.75" x14ac:dyDescent="0.25">
      <c r="A103" s="2" t="s">
        <v>454</v>
      </c>
      <c r="B103" s="2" t="s">
        <v>460</v>
      </c>
      <c r="C103" s="135"/>
      <c r="D103" s="135"/>
      <c r="E103" s="135"/>
      <c r="F103" s="135"/>
      <c r="G103" s="135"/>
      <c r="H103" s="135"/>
      <c r="I103" s="12"/>
      <c r="J103" s="12"/>
      <c r="K103" s="20"/>
      <c r="L103" s="20"/>
      <c r="M103" s="135"/>
      <c r="N103" s="20"/>
      <c r="O103" s="135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5"/>
      <c r="AH103" s="12"/>
      <c r="AI103" s="12"/>
      <c r="AJ103" s="12"/>
      <c r="AK103" s="12">
        <v>25</v>
      </c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98">
        <f t="shared" si="1"/>
        <v>25</v>
      </c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"/>
    </row>
    <row r="104" spans="1:64" ht="15.75" x14ac:dyDescent="0.25">
      <c r="A104" s="2" t="s">
        <v>454</v>
      </c>
      <c r="B104" s="2" t="s">
        <v>461</v>
      </c>
      <c r="C104" s="135"/>
      <c r="D104" s="135"/>
      <c r="E104" s="135"/>
      <c r="F104" s="135"/>
      <c r="G104" s="135"/>
      <c r="H104" s="135"/>
      <c r="I104" s="12"/>
      <c r="J104" s="12"/>
      <c r="K104" s="20"/>
      <c r="L104" s="20"/>
      <c r="M104" s="135"/>
      <c r="N104" s="20"/>
      <c r="O104" s="135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5"/>
      <c r="AH104" s="12"/>
      <c r="AI104" s="12"/>
      <c r="AJ104" s="12"/>
      <c r="AK104" s="12">
        <v>25</v>
      </c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98">
        <f t="shared" si="1"/>
        <v>25</v>
      </c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"/>
    </row>
    <row r="105" spans="1:64" ht="15.75" x14ac:dyDescent="0.25">
      <c r="A105" s="2" t="s">
        <v>454</v>
      </c>
      <c r="B105" s="2" t="s">
        <v>462</v>
      </c>
      <c r="C105" s="135"/>
      <c r="D105" s="135"/>
      <c r="E105" s="135"/>
      <c r="F105" s="135"/>
      <c r="G105" s="135"/>
      <c r="H105" s="135"/>
      <c r="I105" s="12"/>
      <c r="J105" s="12"/>
      <c r="K105" s="20"/>
      <c r="L105" s="20"/>
      <c r="M105" s="135"/>
      <c r="N105" s="20"/>
      <c r="O105" s="135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5"/>
      <c r="AH105" s="12"/>
      <c r="AI105" s="12"/>
      <c r="AJ105" s="12"/>
      <c r="AK105" s="12">
        <v>25</v>
      </c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98">
        <f t="shared" si="1"/>
        <v>25</v>
      </c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"/>
    </row>
    <row r="106" spans="1:64" ht="15.75" x14ac:dyDescent="0.25">
      <c r="A106" s="2" t="s">
        <v>469</v>
      </c>
      <c r="B106" s="2" t="s">
        <v>470</v>
      </c>
      <c r="C106" s="135"/>
      <c r="D106" s="135"/>
      <c r="E106" s="135"/>
      <c r="F106" s="135"/>
      <c r="G106" s="135"/>
      <c r="H106" s="135"/>
      <c r="I106" s="12"/>
      <c r="J106" s="12"/>
      <c r="K106" s="20"/>
      <c r="L106" s="20"/>
      <c r="M106" s="135">
        <v>48.6</v>
      </c>
      <c r="N106" s="20"/>
      <c r="O106" s="135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5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98">
        <f t="shared" si="1"/>
        <v>48.6</v>
      </c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"/>
    </row>
    <row r="107" spans="1:64" ht="15.75" x14ac:dyDescent="0.25">
      <c r="A107" s="2" t="s">
        <v>469</v>
      </c>
      <c r="B107" s="2" t="s">
        <v>471</v>
      </c>
      <c r="C107" s="135"/>
      <c r="D107" s="135"/>
      <c r="E107" s="135"/>
      <c r="F107" s="135"/>
      <c r="G107" s="135"/>
      <c r="H107" s="135"/>
      <c r="I107" s="12"/>
      <c r="J107" s="12"/>
      <c r="K107" s="20"/>
      <c r="L107" s="20"/>
      <c r="M107" s="135">
        <v>31.2</v>
      </c>
      <c r="N107" s="20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20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98">
        <f t="shared" si="1"/>
        <v>31.2</v>
      </c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"/>
    </row>
    <row r="108" spans="1:64" ht="15.75" x14ac:dyDescent="0.25">
      <c r="A108" s="2" t="s">
        <v>469</v>
      </c>
      <c r="B108" s="2" t="s">
        <v>472</v>
      </c>
      <c r="C108" s="135"/>
      <c r="D108" s="135"/>
      <c r="E108" s="135"/>
      <c r="F108" s="135"/>
      <c r="G108" s="135"/>
      <c r="H108" s="135"/>
      <c r="I108" s="12"/>
      <c r="J108" s="12"/>
      <c r="K108" s="20"/>
      <c r="L108" s="20"/>
      <c r="M108" s="135">
        <v>46.8</v>
      </c>
      <c r="N108" s="20"/>
      <c r="O108" s="135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5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98">
        <f t="shared" si="1"/>
        <v>46.8</v>
      </c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"/>
    </row>
    <row r="109" spans="1:64" ht="15.75" x14ac:dyDescent="0.25">
      <c r="A109" s="2" t="s">
        <v>473</v>
      </c>
      <c r="B109" s="2" t="s">
        <v>474</v>
      </c>
      <c r="C109" s="12"/>
      <c r="D109" s="15"/>
      <c r="E109" s="15"/>
      <c r="F109" s="20">
        <v>620.36</v>
      </c>
      <c r="G109" s="172"/>
      <c r="H109" s="172"/>
      <c r="I109" s="15"/>
      <c r="J109" s="15"/>
      <c r="K109" s="20"/>
      <c r="L109" s="20"/>
      <c r="M109" s="135"/>
      <c r="N109" s="20"/>
      <c r="O109" s="135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98">
        <f t="shared" si="1"/>
        <v>620.36</v>
      </c>
    </row>
    <row r="110" spans="1:64" ht="15.75" x14ac:dyDescent="0.25">
      <c r="A110" s="2" t="s">
        <v>479</v>
      </c>
      <c r="B110" s="2" t="s">
        <v>475</v>
      </c>
      <c r="C110" s="12">
        <v>17783</v>
      </c>
      <c r="D110" s="15"/>
      <c r="E110" s="15"/>
      <c r="F110" s="15"/>
      <c r="G110" s="172"/>
      <c r="H110" s="172"/>
      <c r="I110" s="15"/>
      <c r="J110" s="15"/>
      <c r="K110" s="20"/>
      <c r="L110" s="20"/>
      <c r="M110" s="135"/>
      <c r="N110" s="20"/>
      <c r="O110" s="135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98">
        <f t="shared" si="1"/>
        <v>17783</v>
      </c>
    </row>
    <row r="111" spans="1:64" ht="15.75" x14ac:dyDescent="0.25">
      <c r="A111" s="2" t="s">
        <v>473</v>
      </c>
      <c r="B111" s="2" t="s">
        <v>477</v>
      </c>
      <c r="C111" s="12"/>
      <c r="D111" s="20">
        <v>3653.42</v>
      </c>
      <c r="E111" s="15"/>
      <c r="F111" s="15"/>
      <c r="G111" s="172"/>
      <c r="H111" s="172"/>
      <c r="I111" s="15"/>
      <c r="J111" s="15"/>
      <c r="K111" s="20"/>
      <c r="L111" s="20"/>
      <c r="M111" s="135"/>
      <c r="N111" s="20"/>
      <c r="O111" s="135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98">
        <f t="shared" si="1"/>
        <v>3653.42</v>
      </c>
    </row>
    <row r="112" spans="1:64" ht="15.75" x14ac:dyDescent="0.25">
      <c r="A112" s="2" t="s">
        <v>480</v>
      </c>
      <c r="B112" s="2" t="s">
        <v>481</v>
      </c>
      <c r="C112" s="12"/>
      <c r="D112" s="15"/>
      <c r="E112" s="15"/>
      <c r="F112" s="15"/>
      <c r="G112" s="172"/>
      <c r="H112" s="172"/>
      <c r="I112" s="15"/>
      <c r="J112" s="15"/>
      <c r="K112" s="20"/>
      <c r="L112" s="20"/>
      <c r="M112" s="135"/>
      <c r="N112" s="20"/>
      <c r="O112" s="135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>
        <v>25</v>
      </c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98">
        <f t="shared" si="1"/>
        <v>25</v>
      </c>
    </row>
    <row r="113" spans="1:48" ht="15.75" x14ac:dyDescent="0.25">
      <c r="A113" s="2" t="s">
        <v>502</v>
      </c>
      <c r="B113" s="2" t="s">
        <v>503</v>
      </c>
      <c r="C113" s="12"/>
      <c r="D113" s="15"/>
      <c r="E113" s="15"/>
      <c r="F113" s="20"/>
      <c r="G113" s="135"/>
      <c r="H113" s="135"/>
      <c r="I113" s="15"/>
      <c r="J113" s="15"/>
      <c r="K113" s="20"/>
      <c r="L113" s="20"/>
      <c r="M113" s="20"/>
      <c r="N113" s="20"/>
      <c r="O113" s="135"/>
      <c r="P113" s="12"/>
      <c r="Q113" s="12"/>
      <c r="R113" s="12"/>
      <c r="S113" s="12"/>
      <c r="T113" s="12"/>
      <c r="U113" s="12"/>
      <c r="V113" s="12"/>
      <c r="W113" s="12"/>
      <c r="X113" s="12">
        <v>1441.79</v>
      </c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98">
        <f t="shared" si="1"/>
        <v>1441.79</v>
      </c>
    </row>
    <row r="114" spans="1:48" ht="15.75" x14ac:dyDescent="0.25">
      <c r="A114" s="2" t="s">
        <v>502</v>
      </c>
      <c r="B114" s="2" t="s">
        <v>504</v>
      </c>
      <c r="C114" s="12"/>
      <c r="D114" s="20"/>
      <c r="E114" s="15"/>
      <c r="F114" s="15"/>
      <c r="G114" s="172"/>
      <c r="H114" s="172"/>
      <c r="I114" s="135"/>
      <c r="J114" s="135"/>
      <c r="K114" s="20"/>
      <c r="L114" s="20"/>
      <c r="M114" s="20"/>
      <c r="N114" s="20"/>
      <c r="O114" s="135"/>
      <c r="P114" s="12"/>
      <c r="Q114" s="12"/>
      <c r="R114" s="12"/>
      <c r="S114" s="12"/>
      <c r="T114" s="12"/>
      <c r="U114" s="12"/>
      <c r="V114" s="12"/>
      <c r="W114" s="12"/>
      <c r="X114" s="12">
        <v>875.53</v>
      </c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98">
        <f t="shared" si="1"/>
        <v>875.53</v>
      </c>
    </row>
    <row r="115" spans="1:48" ht="15.75" x14ac:dyDescent="0.25">
      <c r="A115" s="2" t="s">
        <v>502</v>
      </c>
      <c r="B115" s="2" t="s">
        <v>505</v>
      </c>
      <c r="C115" s="12"/>
      <c r="D115" s="15"/>
      <c r="E115" s="15"/>
      <c r="F115" s="20"/>
      <c r="G115" s="172"/>
      <c r="H115" s="172"/>
      <c r="I115" s="135"/>
      <c r="J115" s="135"/>
      <c r="K115" s="20"/>
      <c r="L115" s="20"/>
      <c r="M115" s="20"/>
      <c r="N115" s="20"/>
      <c r="O115" s="135"/>
      <c r="P115" s="12"/>
      <c r="Q115" s="12"/>
      <c r="R115" s="12"/>
      <c r="S115" s="12"/>
      <c r="T115" s="12"/>
      <c r="U115" s="12"/>
      <c r="V115" s="12"/>
      <c r="W115" s="12"/>
      <c r="X115" s="12">
        <v>3580.64</v>
      </c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98">
        <f t="shared" si="1"/>
        <v>3580.64</v>
      </c>
    </row>
    <row r="116" spans="1:48" ht="15.75" x14ac:dyDescent="0.25">
      <c r="A116" s="2" t="s">
        <v>508</v>
      </c>
      <c r="B116" s="131" t="s">
        <v>514</v>
      </c>
      <c r="C116" s="12"/>
      <c r="D116" s="15"/>
      <c r="E116" s="15"/>
      <c r="F116" s="15"/>
      <c r="G116" s="172"/>
      <c r="H116" s="172"/>
      <c r="I116" s="135"/>
      <c r="J116" s="135"/>
      <c r="K116" s="20"/>
      <c r="L116" s="20"/>
      <c r="M116" s="20">
        <v>235</v>
      </c>
      <c r="N116" s="20"/>
      <c r="O116" s="135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98">
        <f t="shared" si="1"/>
        <v>235</v>
      </c>
    </row>
    <row r="117" spans="1:48" ht="15.75" x14ac:dyDescent="0.25">
      <c r="A117" s="2" t="s">
        <v>508</v>
      </c>
      <c r="B117" s="131" t="s">
        <v>516</v>
      </c>
      <c r="C117" s="12"/>
      <c r="D117" s="15"/>
      <c r="E117" s="15"/>
      <c r="F117" s="15"/>
      <c r="G117" s="135"/>
      <c r="H117" s="172"/>
      <c r="I117" s="135"/>
      <c r="J117" s="135"/>
      <c r="K117" s="20"/>
      <c r="L117" s="20"/>
      <c r="M117" s="20">
        <v>41.6</v>
      </c>
      <c r="N117" s="20"/>
      <c r="O117" s="135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98">
        <f t="shared" si="1"/>
        <v>41.6</v>
      </c>
    </row>
    <row r="118" spans="1:48" ht="15.75" x14ac:dyDescent="0.25">
      <c r="A118" s="2" t="s">
        <v>508</v>
      </c>
      <c r="B118" s="131" t="s">
        <v>517</v>
      </c>
      <c r="C118" s="12"/>
      <c r="D118" s="15"/>
      <c r="E118" s="15"/>
      <c r="F118" s="20"/>
      <c r="G118" s="135"/>
      <c r="H118" s="135"/>
      <c r="I118" s="135"/>
      <c r="J118" s="135"/>
      <c r="K118" s="20"/>
      <c r="L118" s="20"/>
      <c r="M118" s="20">
        <v>39</v>
      </c>
      <c r="N118" s="20"/>
      <c r="O118" s="135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98">
        <f t="shared" si="1"/>
        <v>39</v>
      </c>
    </row>
    <row r="119" spans="1:48" ht="15.75" x14ac:dyDescent="0.25">
      <c r="A119" s="2" t="s">
        <v>508</v>
      </c>
      <c r="B119" s="131" t="s">
        <v>518</v>
      </c>
      <c r="C119" s="12"/>
      <c r="D119" s="20"/>
      <c r="E119" s="20"/>
      <c r="F119" s="20"/>
      <c r="G119" s="135"/>
      <c r="H119" s="135"/>
      <c r="I119" s="135"/>
      <c r="J119" s="135"/>
      <c r="K119" s="20"/>
      <c r="L119" s="20"/>
      <c r="M119" s="20">
        <v>33.799999999999997</v>
      </c>
      <c r="N119" s="20"/>
      <c r="O119" s="135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98">
        <f t="shared" si="1"/>
        <v>33.799999999999997</v>
      </c>
    </row>
    <row r="120" spans="1:48" ht="15.75" x14ac:dyDescent="0.25">
      <c r="A120" s="2" t="s">
        <v>508</v>
      </c>
      <c r="B120" s="131" t="s">
        <v>519</v>
      </c>
      <c r="C120" s="12"/>
      <c r="D120" s="15"/>
      <c r="E120" s="15"/>
      <c r="F120" s="15"/>
      <c r="G120" s="135"/>
      <c r="H120" s="135"/>
      <c r="I120" s="135"/>
      <c r="J120" s="135"/>
      <c r="K120" s="20"/>
      <c r="L120" s="20"/>
      <c r="M120" s="20">
        <v>26</v>
      </c>
      <c r="N120" s="20"/>
      <c r="O120" s="135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98">
        <f t="shared" si="1"/>
        <v>26</v>
      </c>
    </row>
    <row r="121" spans="1:48" ht="15.75" x14ac:dyDescent="0.25">
      <c r="A121" s="2" t="s">
        <v>508</v>
      </c>
      <c r="B121" s="131" t="s">
        <v>520</v>
      </c>
      <c r="C121" s="12"/>
      <c r="D121" s="15"/>
      <c r="E121" s="15"/>
      <c r="F121" s="15"/>
      <c r="G121" s="135"/>
      <c r="H121" s="135"/>
      <c r="I121" s="135"/>
      <c r="J121" s="135"/>
      <c r="K121" s="20"/>
      <c r="L121" s="20"/>
      <c r="M121" s="20">
        <v>44.4</v>
      </c>
      <c r="N121" s="20"/>
      <c r="O121" s="135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98">
        <f t="shared" si="1"/>
        <v>44.4</v>
      </c>
    </row>
    <row r="122" spans="1:48" ht="15.75" x14ac:dyDescent="0.25">
      <c r="A122" s="2" t="s">
        <v>508</v>
      </c>
      <c r="B122" s="2" t="s">
        <v>521</v>
      </c>
      <c r="C122" s="135"/>
      <c r="D122" s="20"/>
      <c r="E122" s="20"/>
      <c r="F122" s="135"/>
      <c r="G122" s="135"/>
      <c r="H122" s="135"/>
      <c r="I122" s="135"/>
      <c r="J122" s="135"/>
      <c r="K122" s="20"/>
      <c r="L122" s="20"/>
      <c r="M122" s="20">
        <v>81.900000000000006</v>
      </c>
      <c r="N122" s="20"/>
      <c r="O122" s="135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98">
        <f t="shared" si="1"/>
        <v>81.900000000000006</v>
      </c>
    </row>
    <row r="123" spans="1:48" ht="15.75" x14ac:dyDescent="0.25">
      <c r="A123" s="2" t="s">
        <v>508</v>
      </c>
      <c r="B123" s="2" t="s">
        <v>522</v>
      </c>
      <c r="C123" s="12"/>
      <c r="D123" s="15"/>
      <c r="E123" s="15"/>
      <c r="F123" s="20"/>
      <c r="G123" s="20"/>
      <c r="H123" s="20"/>
      <c r="I123" s="135"/>
      <c r="J123" s="135"/>
      <c r="K123" s="20"/>
      <c r="L123" s="20"/>
      <c r="M123" s="20">
        <v>79.8</v>
      </c>
      <c r="N123" s="20"/>
      <c r="O123" s="135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98">
        <f t="shared" si="1"/>
        <v>79.8</v>
      </c>
    </row>
    <row r="124" spans="1:48" ht="15.75" x14ac:dyDescent="0.25">
      <c r="A124" s="2" t="s">
        <v>527</v>
      </c>
      <c r="B124" s="131" t="s">
        <v>531</v>
      </c>
      <c r="C124" s="12"/>
      <c r="D124" s="15"/>
      <c r="E124" s="15"/>
      <c r="F124" s="15"/>
      <c r="G124" s="15"/>
      <c r="H124" s="20"/>
      <c r="I124" s="135"/>
      <c r="J124" s="135"/>
      <c r="K124" s="20"/>
      <c r="L124" s="20"/>
      <c r="M124" s="20"/>
      <c r="N124" s="20"/>
      <c r="O124" s="135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>
        <v>25</v>
      </c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98">
        <f t="shared" si="1"/>
        <v>25</v>
      </c>
    </row>
    <row r="125" spans="1:48" ht="15.75" x14ac:dyDescent="0.25">
      <c r="A125" s="2" t="s">
        <v>527</v>
      </c>
      <c r="B125" s="131" t="s">
        <v>532</v>
      </c>
      <c r="C125" s="12"/>
      <c r="D125" s="15"/>
      <c r="E125" s="15"/>
      <c r="F125" s="15"/>
      <c r="G125" s="15"/>
      <c r="H125" s="15"/>
      <c r="I125" s="15"/>
      <c r="J125" s="15"/>
      <c r="K125" s="20"/>
      <c r="L125" s="20"/>
      <c r="M125" s="20"/>
      <c r="N125" s="20"/>
      <c r="O125" s="135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>
        <v>25</v>
      </c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98">
        <f t="shared" si="1"/>
        <v>25</v>
      </c>
    </row>
    <row r="126" spans="1:48" ht="15.75" x14ac:dyDescent="0.25">
      <c r="A126" s="17" t="s">
        <v>527</v>
      </c>
      <c r="B126" s="2" t="s">
        <v>533</v>
      </c>
      <c r="C126" s="12"/>
      <c r="D126" s="15"/>
      <c r="E126" s="15"/>
      <c r="F126" s="15"/>
      <c r="G126" s="139"/>
      <c r="H126" s="139"/>
      <c r="I126" s="15"/>
      <c r="J126" s="15"/>
      <c r="K126" s="20"/>
      <c r="L126" s="20"/>
      <c r="M126" s="20"/>
      <c r="N126" s="20"/>
      <c r="O126" s="135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>
        <v>25</v>
      </c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98">
        <f t="shared" si="1"/>
        <v>25</v>
      </c>
    </row>
    <row r="127" spans="1:48" ht="15.75" x14ac:dyDescent="0.25">
      <c r="A127" s="2" t="s">
        <v>527</v>
      </c>
      <c r="B127" s="55" t="s">
        <v>534</v>
      </c>
      <c r="C127" s="12"/>
      <c r="D127" s="15"/>
      <c r="E127" s="15"/>
      <c r="F127" s="15"/>
      <c r="G127" s="15"/>
      <c r="H127" s="15"/>
      <c r="I127" s="20"/>
      <c r="J127" s="20"/>
      <c r="K127" s="20"/>
      <c r="L127" s="20"/>
      <c r="M127" s="20"/>
      <c r="N127" s="20"/>
      <c r="O127" s="135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>
        <v>25</v>
      </c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98">
        <f t="shared" si="1"/>
        <v>25</v>
      </c>
    </row>
    <row r="128" spans="1:48" ht="15.75" x14ac:dyDescent="0.25">
      <c r="A128" s="2" t="s">
        <v>527</v>
      </c>
      <c r="B128" s="55" t="s">
        <v>535</v>
      </c>
      <c r="C128" s="12"/>
      <c r="D128" s="15"/>
      <c r="E128" s="15"/>
      <c r="F128" s="15"/>
      <c r="G128" s="15"/>
      <c r="H128" s="15"/>
      <c r="I128" s="20"/>
      <c r="J128" s="20"/>
      <c r="K128" s="20"/>
      <c r="L128" s="20"/>
      <c r="M128" s="20"/>
      <c r="N128" s="20"/>
      <c r="O128" s="135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>
        <v>25</v>
      </c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98">
        <f t="shared" si="1"/>
        <v>25</v>
      </c>
    </row>
    <row r="129" spans="1:48" ht="15.75" x14ac:dyDescent="0.25">
      <c r="A129" s="2" t="s">
        <v>527</v>
      </c>
      <c r="B129" s="55" t="s">
        <v>536</v>
      </c>
      <c r="C129" s="12"/>
      <c r="D129" s="20"/>
      <c r="E129" s="15"/>
      <c r="F129" s="15"/>
      <c r="G129" s="15"/>
      <c r="H129" s="15"/>
      <c r="I129" s="15"/>
      <c r="J129" s="15"/>
      <c r="K129" s="20"/>
      <c r="L129" s="20"/>
      <c r="M129" s="20"/>
      <c r="N129" s="20"/>
      <c r="O129" s="135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>
        <v>25</v>
      </c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98">
        <f t="shared" si="1"/>
        <v>25</v>
      </c>
    </row>
    <row r="130" spans="1:48" ht="15.75" x14ac:dyDescent="0.25">
      <c r="A130" s="2" t="s">
        <v>537</v>
      </c>
      <c r="B130" s="2" t="s">
        <v>539</v>
      </c>
      <c r="C130" s="12"/>
      <c r="D130" s="20"/>
      <c r="E130" s="15"/>
      <c r="F130" s="15"/>
      <c r="G130" s="15"/>
      <c r="H130" s="15"/>
      <c r="I130" s="15"/>
      <c r="J130" s="15"/>
      <c r="K130" s="20"/>
      <c r="L130" s="20"/>
      <c r="M130" s="20">
        <f>90+100+90+96+77.5+60+60+62.5+150+90+57.85+39+33+53+90+15+45+90+48+75+30+60+90+135</f>
        <v>1736.85</v>
      </c>
      <c r="N130" s="20"/>
      <c r="O130" s="135"/>
      <c r="P130" s="12"/>
      <c r="Q130" s="12"/>
      <c r="R130" s="12"/>
      <c r="S130" s="12"/>
      <c r="T130" s="12"/>
      <c r="U130" s="12"/>
      <c r="V130" s="12"/>
      <c r="W130" s="12"/>
      <c r="X130" s="12">
        <v>51.6</v>
      </c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98">
        <f t="shared" si="1"/>
        <v>1788.4499999999998</v>
      </c>
    </row>
    <row r="131" spans="1:48" ht="15.75" x14ac:dyDescent="0.25">
      <c r="A131" s="2" t="s">
        <v>540</v>
      </c>
      <c r="B131" s="2" t="s">
        <v>541</v>
      </c>
      <c r="C131" s="12"/>
      <c r="D131" s="20"/>
      <c r="E131" s="15"/>
      <c r="F131" s="15"/>
      <c r="G131" s="15"/>
      <c r="H131" s="15"/>
      <c r="I131" s="15"/>
      <c r="J131" s="15"/>
      <c r="K131" s="20"/>
      <c r="L131" s="20"/>
      <c r="M131" s="20">
        <v>102</v>
      </c>
      <c r="N131" s="20"/>
      <c r="O131" s="135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98">
        <f t="shared" si="1"/>
        <v>102</v>
      </c>
    </row>
    <row r="132" spans="1:48" ht="15.75" x14ac:dyDescent="0.25">
      <c r="A132" s="2" t="s">
        <v>540</v>
      </c>
      <c r="B132" s="2" t="s">
        <v>542</v>
      </c>
      <c r="C132" s="12"/>
      <c r="D132" s="20"/>
      <c r="E132" s="20"/>
      <c r="F132" s="20"/>
      <c r="G132" s="15"/>
      <c r="H132" s="15"/>
      <c r="I132" s="15"/>
      <c r="J132" s="15"/>
      <c r="K132" s="20"/>
      <c r="L132" s="20"/>
      <c r="M132" s="20"/>
      <c r="N132" s="20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>
        <v>25</v>
      </c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98">
        <f t="shared" si="1"/>
        <v>25</v>
      </c>
    </row>
    <row r="133" spans="1:48" ht="15.75" x14ac:dyDescent="0.25">
      <c r="A133" s="2" t="s">
        <v>540</v>
      </c>
      <c r="B133" s="2" t="s">
        <v>543</v>
      </c>
      <c r="C133" s="12"/>
      <c r="D133" s="20"/>
      <c r="E133" s="20"/>
      <c r="F133" s="20"/>
      <c r="G133" s="15"/>
      <c r="H133" s="15"/>
      <c r="I133" s="15"/>
      <c r="J133" s="15"/>
      <c r="K133" s="20"/>
      <c r="L133" s="20"/>
      <c r="M133" s="20"/>
      <c r="N133" s="20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>
        <v>25</v>
      </c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98">
        <f t="shared" ref="AV133:AV196" si="2">SUM(C133:AU133)</f>
        <v>25</v>
      </c>
    </row>
    <row r="134" spans="1:48" ht="15.75" x14ac:dyDescent="0.25">
      <c r="A134" s="2" t="s">
        <v>540</v>
      </c>
      <c r="B134" s="2" t="s">
        <v>544</v>
      </c>
      <c r="C134" s="12"/>
      <c r="D134" s="20"/>
      <c r="E134" s="20"/>
      <c r="F134" s="20"/>
      <c r="G134" s="15"/>
      <c r="H134" s="15"/>
      <c r="I134" s="15"/>
      <c r="J134" s="15"/>
      <c r="K134" s="20"/>
      <c r="L134" s="20"/>
      <c r="M134" s="20"/>
      <c r="N134" s="20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>
        <v>25</v>
      </c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98">
        <f t="shared" si="2"/>
        <v>25</v>
      </c>
    </row>
    <row r="135" spans="1:48" ht="15.75" x14ac:dyDescent="0.25">
      <c r="A135" s="2" t="s">
        <v>540</v>
      </c>
      <c r="B135" s="54" t="s">
        <v>545</v>
      </c>
      <c r="C135" s="12"/>
      <c r="D135" s="20"/>
      <c r="E135" s="20"/>
      <c r="F135" s="20"/>
      <c r="G135" s="15"/>
      <c r="H135" s="15"/>
      <c r="I135" s="15"/>
      <c r="J135" s="15"/>
      <c r="K135" s="20"/>
      <c r="L135" s="20"/>
      <c r="M135" s="20"/>
      <c r="N135" s="20"/>
      <c r="O135" s="135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>
        <v>25</v>
      </c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98">
        <f t="shared" si="2"/>
        <v>25</v>
      </c>
    </row>
    <row r="136" spans="1:48" ht="15.75" x14ac:dyDescent="0.25">
      <c r="A136" s="2" t="s">
        <v>540</v>
      </c>
      <c r="B136" s="55" t="s">
        <v>546</v>
      </c>
      <c r="C136" s="12"/>
      <c r="D136" s="15"/>
      <c r="E136" s="15"/>
      <c r="F136" s="20"/>
      <c r="G136" s="15"/>
      <c r="H136" s="20"/>
      <c r="I136" s="15"/>
      <c r="J136" s="15"/>
      <c r="K136" s="12"/>
      <c r="L136" s="12"/>
      <c r="M136" s="12"/>
      <c r="N136" s="12"/>
      <c r="O136" s="135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>
        <v>25</v>
      </c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98">
        <f t="shared" si="2"/>
        <v>25</v>
      </c>
    </row>
    <row r="137" spans="1:48" ht="15.75" x14ac:dyDescent="0.25">
      <c r="A137" s="2" t="s">
        <v>540</v>
      </c>
      <c r="B137" s="55" t="s">
        <v>547</v>
      </c>
      <c r="C137" s="12"/>
      <c r="D137" s="15"/>
      <c r="E137" s="15"/>
      <c r="F137" s="15"/>
      <c r="G137" s="15"/>
      <c r="H137" s="15"/>
      <c r="I137" s="15"/>
      <c r="J137" s="15"/>
      <c r="K137" s="135"/>
      <c r="L137" s="20"/>
      <c r="M137" s="20"/>
      <c r="N137" s="20"/>
      <c r="O137" s="135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>
        <v>25</v>
      </c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98">
        <f t="shared" si="2"/>
        <v>25</v>
      </c>
    </row>
    <row r="138" spans="1:48" ht="15.75" x14ac:dyDescent="0.25">
      <c r="A138" s="2" t="s">
        <v>540</v>
      </c>
      <c r="B138" s="55" t="s">
        <v>548</v>
      </c>
      <c r="C138" s="12"/>
      <c r="D138" s="20"/>
      <c r="E138" s="20"/>
      <c r="F138" s="15"/>
      <c r="G138" s="15"/>
      <c r="H138" s="15"/>
      <c r="I138" s="20"/>
      <c r="J138" s="15"/>
      <c r="K138" s="20"/>
      <c r="L138" s="20"/>
      <c r="M138" s="20"/>
      <c r="N138" s="20"/>
      <c r="O138" s="135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>
        <v>25</v>
      </c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98">
        <f t="shared" si="2"/>
        <v>25</v>
      </c>
    </row>
    <row r="139" spans="1:48" ht="15.75" x14ac:dyDescent="0.25">
      <c r="A139" s="2" t="s">
        <v>540</v>
      </c>
      <c r="B139" s="2" t="s">
        <v>549</v>
      </c>
      <c r="C139" s="12"/>
      <c r="D139" s="15"/>
      <c r="E139" s="15"/>
      <c r="F139" s="15"/>
      <c r="G139" s="20"/>
      <c r="H139" s="15"/>
      <c r="I139" s="15"/>
      <c r="J139" s="15"/>
      <c r="K139" s="20"/>
      <c r="L139" s="20"/>
      <c r="M139" s="20"/>
      <c r="N139" s="20"/>
      <c r="O139" s="135"/>
      <c r="P139" s="12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>
        <v>25</v>
      </c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98">
        <f t="shared" si="2"/>
        <v>25</v>
      </c>
    </row>
    <row r="140" spans="1:48" ht="15.75" x14ac:dyDescent="0.25">
      <c r="A140" s="2" t="s">
        <v>540</v>
      </c>
      <c r="B140" s="2" t="s">
        <v>550</v>
      </c>
      <c r="C140" s="12"/>
      <c r="D140" s="20"/>
      <c r="E140" s="15"/>
      <c r="F140" s="15"/>
      <c r="G140" s="15"/>
      <c r="H140" s="20"/>
      <c r="I140" s="15"/>
      <c r="J140" s="15"/>
      <c r="K140" s="20"/>
      <c r="L140" s="20"/>
      <c r="M140" s="20"/>
      <c r="N140" s="20"/>
      <c r="O140" s="135"/>
      <c r="P140" s="12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>
        <v>2250.4</v>
      </c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98">
        <f t="shared" si="2"/>
        <v>2250.4</v>
      </c>
    </row>
    <row r="141" spans="1:48" ht="15.75" x14ac:dyDescent="0.25">
      <c r="A141" s="2" t="s">
        <v>540</v>
      </c>
      <c r="B141" s="2" t="s">
        <v>551</v>
      </c>
      <c r="C141" s="12"/>
      <c r="D141" s="15"/>
      <c r="E141" s="15"/>
      <c r="F141" s="20"/>
      <c r="G141" s="15"/>
      <c r="H141" s="15"/>
      <c r="I141" s="15"/>
      <c r="J141" s="15"/>
      <c r="K141" s="20"/>
      <c r="L141" s="20"/>
      <c r="M141" s="20"/>
      <c r="N141" s="20"/>
      <c r="O141" s="135"/>
      <c r="P141" s="12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>
        <v>1164.25</v>
      </c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98">
        <f t="shared" si="2"/>
        <v>1164.25</v>
      </c>
    </row>
    <row r="142" spans="1:48" ht="15.75" x14ac:dyDescent="0.25">
      <c r="A142" s="2" t="s">
        <v>540</v>
      </c>
      <c r="B142" s="2" t="s">
        <v>555</v>
      </c>
      <c r="C142" s="12"/>
      <c r="D142" s="15"/>
      <c r="E142" s="15"/>
      <c r="F142" s="15"/>
      <c r="G142" s="15"/>
      <c r="H142" s="15"/>
      <c r="I142" s="15"/>
      <c r="J142" s="15"/>
      <c r="K142" s="20"/>
      <c r="L142" s="20"/>
      <c r="M142" s="20"/>
      <c r="N142" s="20"/>
      <c r="O142" s="135"/>
      <c r="P142" s="12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>
        <v>25</v>
      </c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98">
        <f t="shared" si="2"/>
        <v>25</v>
      </c>
    </row>
    <row r="143" spans="1:48" ht="15.75" x14ac:dyDescent="0.25">
      <c r="A143" s="2" t="s">
        <v>556</v>
      </c>
      <c r="B143" t="s">
        <v>557</v>
      </c>
      <c r="C143" s="12"/>
      <c r="D143" s="20"/>
      <c r="E143" s="15"/>
      <c r="F143" s="20">
        <v>628.63</v>
      </c>
      <c r="G143" s="15"/>
      <c r="H143" s="15"/>
      <c r="I143" s="15"/>
      <c r="J143" s="15"/>
      <c r="K143" s="20"/>
      <c r="L143" s="20"/>
      <c r="M143" s="20"/>
      <c r="N143" s="20"/>
      <c r="O143" s="135"/>
      <c r="P143" s="12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98">
        <f t="shared" si="2"/>
        <v>628.63</v>
      </c>
    </row>
    <row r="144" spans="1:48" ht="15.75" x14ac:dyDescent="0.25">
      <c r="A144" s="2" t="s">
        <v>558</v>
      </c>
      <c r="B144" s="55" t="s">
        <v>559</v>
      </c>
      <c r="C144" s="135"/>
      <c r="D144" s="15"/>
      <c r="E144" s="15"/>
      <c r="F144" s="135"/>
      <c r="G144" s="15"/>
      <c r="H144" s="15"/>
      <c r="I144" s="15"/>
      <c r="J144" s="15"/>
      <c r="K144" s="20"/>
      <c r="L144" s="20"/>
      <c r="M144" s="20">
        <v>26</v>
      </c>
      <c r="N144" s="20"/>
      <c r="O144" s="135"/>
      <c r="P144" s="12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98">
        <f t="shared" si="2"/>
        <v>26</v>
      </c>
    </row>
    <row r="145" spans="1:48" ht="15.75" x14ac:dyDescent="0.25">
      <c r="A145" s="2" t="s">
        <v>558</v>
      </c>
      <c r="B145" s="55" t="s">
        <v>560</v>
      </c>
      <c r="C145" s="12"/>
      <c r="D145" s="15"/>
      <c r="E145" s="15"/>
      <c r="F145" s="15"/>
      <c r="G145" s="15"/>
      <c r="H145" s="15"/>
      <c r="I145" s="15"/>
      <c r="J145" s="15"/>
      <c r="K145" s="20"/>
      <c r="L145" s="20"/>
      <c r="M145" s="20">
        <v>28.6</v>
      </c>
      <c r="N145" s="20"/>
      <c r="O145" s="135"/>
      <c r="P145" s="12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98">
        <f t="shared" si="2"/>
        <v>28.6</v>
      </c>
    </row>
    <row r="146" spans="1:48" ht="15.75" x14ac:dyDescent="0.25">
      <c r="A146" s="2" t="s">
        <v>558</v>
      </c>
      <c r="B146" s="55" t="s">
        <v>561</v>
      </c>
      <c r="C146" s="12"/>
      <c r="D146" s="15"/>
      <c r="E146" s="15"/>
      <c r="F146" s="15"/>
      <c r="G146" s="15"/>
      <c r="H146" s="15"/>
      <c r="I146" s="15"/>
      <c r="J146" s="15"/>
      <c r="K146" s="20"/>
      <c r="L146" s="20"/>
      <c r="M146" s="20">
        <v>20.8</v>
      </c>
      <c r="N146" s="20"/>
      <c r="O146" s="135"/>
      <c r="P146" s="12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98">
        <f t="shared" si="2"/>
        <v>20.8</v>
      </c>
    </row>
    <row r="147" spans="1:48" ht="15.75" x14ac:dyDescent="0.25">
      <c r="A147" s="2" t="s">
        <v>558</v>
      </c>
      <c r="B147" s="55" t="s">
        <v>562</v>
      </c>
      <c r="C147" s="12"/>
      <c r="D147" s="15"/>
      <c r="E147" s="15"/>
      <c r="F147" s="15"/>
      <c r="G147" s="15"/>
      <c r="H147" s="15"/>
      <c r="I147" s="15"/>
      <c r="J147" s="15"/>
      <c r="K147" s="20"/>
      <c r="L147" s="20"/>
      <c r="M147" s="20">
        <v>31.2</v>
      </c>
      <c r="N147" s="20"/>
      <c r="O147" s="135"/>
      <c r="P147" s="12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98">
        <f t="shared" si="2"/>
        <v>31.2</v>
      </c>
    </row>
    <row r="148" spans="1:48" ht="15.75" x14ac:dyDescent="0.25">
      <c r="A148" s="2" t="s">
        <v>558</v>
      </c>
      <c r="B148" s="55" t="s">
        <v>563</v>
      </c>
      <c r="C148" s="12"/>
      <c r="D148" s="20"/>
      <c r="E148" s="20"/>
      <c r="F148" s="15"/>
      <c r="G148" s="15"/>
      <c r="H148" s="15"/>
      <c r="I148" s="15"/>
      <c r="J148" s="15"/>
      <c r="K148" s="20"/>
      <c r="L148" s="20"/>
      <c r="M148" s="20">
        <v>20.8</v>
      </c>
      <c r="N148" s="20"/>
      <c r="O148" s="135"/>
      <c r="P148" s="12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98">
        <f t="shared" si="2"/>
        <v>20.8</v>
      </c>
    </row>
    <row r="149" spans="1:48" ht="15.75" x14ac:dyDescent="0.25">
      <c r="A149" s="2" t="s">
        <v>558</v>
      </c>
      <c r="B149" s="55" t="s">
        <v>564</v>
      </c>
      <c r="C149" s="12"/>
      <c r="D149" s="15"/>
      <c r="E149" s="15"/>
      <c r="F149" s="15"/>
      <c r="G149" s="15"/>
      <c r="H149" s="15"/>
      <c r="I149" s="15"/>
      <c r="J149" s="15"/>
      <c r="K149" s="20"/>
      <c r="L149" s="20"/>
      <c r="M149" s="20">
        <v>20.8</v>
      </c>
      <c r="N149" s="20"/>
      <c r="O149" s="135"/>
      <c r="P149" s="12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98">
        <f t="shared" si="2"/>
        <v>20.8</v>
      </c>
    </row>
    <row r="150" spans="1:48" ht="15.75" x14ac:dyDescent="0.25">
      <c r="A150" s="2" t="s">
        <v>558</v>
      </c>
      <c r="B150" s="55" t="s">
        <v>565</v>
      </c>
      <c r="C150" s="12"/>
      <c r="D150" s="20"/>
      <c r="E150" s="20"/>
      <c r="F150" s="15"/>
      <c r="G150" s="15"/>
      <c r="H150" s="15"/>
      <c r="I150" s="15"/>
      <c r="J150" s="15"/>
      <c r="K150" s="20"/>
      <c r="L150" s="20"/>
      <c r="M150" s="20"/>
      <c r="N150" s="20"/>
      <c r="O150" s="135"/>
      <c r="P150" s="12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>
        <v>25</v>
      </c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98">
        <f t="shared" si="2"/>
        <v>25</v>
      </c>
    </row>
    <row r="151" spans="1:48" ht="15.75" x14ac:dyDescent="0.25">
      <c r="A151" s="2" t="s">
        <v>568</v>
      </c>
      <c r="B151" s="164" t="s">
        <v>573</v>
      </c>
      <c r="C151" s="12"/>
      <c r="D151" s="15"/>
      <c r="E151" s="15"/>
      <c r="F151" s="15"/>
      <c r="G151" s="15"/>
      <c r="H151" s="15"/>
      <c r="I151" s="15"/>
      <c r="J151" s="15"/>
      <c r="K151" s="20"/>
      <c r="L151" s="20"/>
      <c r="M151" s="20">
        <f>9.5</f>
        <v>9.5</v>
      </c>
      <c r="N151" s="20"/>
      <c r="O151" s="135"/>
      <c r="P151" s="12"/>
      <c r="Q151" s="12"/>
      <c r="R151" s="12">
        <f>28.85+40+3</f>
        <v>71.849999999999994</v>
      </c>
      <c r="S151" s="12"/>
      <c r="T151" s="12"/>
      <c r="U151" s="12"/>
      <c r="V151" s="12"/>
      <c r="W151" s="12"/>
      <c r="X151" s="12">
        <f>8.55+28.5</f>
        <v>37.049999999999997</v>
      </c>
      <c r="Y151" s="12"/>
      <c r="Z151" s="12">
        <v>28.55</v>
      </c>
      <c r="AA151" s="12">
        <f>1+15.3+9.85</f>
        <v>26.15</v>
      </c>
      <c r="AB151" s="12">
        <v>9</v>
      </c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98">
        <f t="shared" si="2"/>
        <v>182.1</v>
      </c>
    </row>
    <row r="152" spans="1:48" ht="15.75" x14ac:dyDescent="0.25">
      <c r="A152" s="2" t="s">
        <v>568</v>
      </c>
      <c r="B152" s="55" t="s">
        <v>576</v>
      </c>
      <c r="C152" s="12"/>
      <c r="D152" s="15"/>
      <c r="E152" s="15"/>
      <c r="F152" s="15"/>
      <c r="G152" s="15"/>
      <c r="H152" s="15"/>
      <c r="I152" s="15"/>
      <c r="J152" s="15"/>
      <c r="K152" s="20"/>
      <c r="L152" s="20"/>
      <c r="M152" s="20"/>
      <c r="N152" s="20"/>
      <c r="O152" s="135"/>
      <c r="P152" s="12"/>
      <c r="Q152" s="12"/>
      <c r="R152" s="12"/>
      <c r="S152" s="12"/>
      <c r="T152" s="12"/>
      <c r="U152" s="12"/>
      <c r="V152" s="12"/>
      <c r="W152" s="12"/>
      <c r="X152" s="12">
        <v>510</v>
      </c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98">
        <f t="shared" si="2"/>
        <v>510</v>
      </c>
    </row>
    <row r="153" spans="1:48" ht="15.75" x14ac:dyDescent="0.25">
      <c r="A153" s="2" t="s">
        <v>568</v>
      </c>
      <c r="B153" s="2" t="s">
        <v>579</v>
      </c>
      <c r="C153" s="12"/>
      <c r="D153" s="20"/>
      <c r="E153" s="15"/>
      <c r="F153" s="20">
        <v>55</v>
      </c>
      <c r="G153" s="15"/>
      <c r="H153" s="15"/>
      <c r="I153" s="15"/>
      <c r="J153" s="15"/>
      <c r="K153" s="20"/>
      <c r="L153" s="20"/>
      <c r="M153" s="20"/>
      <c r="N153" s="20"/>
      <c r="O153" s="135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98">
        <f t="shared" si="2"/>
        <v>55</v>
      </c>
    </row>
    <row r="154" spans="1:48" ht="15.75" x14ac:dyDescent="0.25">
      <c r="A154" s="2" t="s">
        <v>580</v>
      </c>
      <c r="B154" s="164" t="s">
        <v>581</v>
      </c>
      <c r="C154" s="12"/>
      <c r="D154" s="20">
        <v>3682.8</v>
      </c>
      <c r="E154" s="20"/>
      <c r="F154" s="20"/>
      <c r="G154" s="15"/>
      <c r="H154" s="15"/>
      <c r="I154" s="15"/>
      <c r="J154" s="15"/>
      <c r="K154" s="20"/>
      <c r="L154" s="20"/>
      <c r="M154" s="135"/>
      <c r="N154" s="135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98">
        <f t="shared" si="2"/>
        <v>3682.8</v>
      </c>
    </row>
    <row r="155" spans="1:48" ht="15.75" x14ac:dyDescent="0.25">
      <c r="A155" s="2" t="s">
        <v>580</v>
      </c>
      <c r="B155" s="164" t="s">
        <v>583</v>
      </c>
      <c r="C155" s="12">
        <v>17786.650000000001</v>
      </c>
      <c r="D155" s="15"/>
      <c r="E155" s="15"/>
      <c r="F155" s="20"/>
      <c r="G155" s="15"/>
      <c r="H155" s="15"/>
      <c r="I155" s="15"/>
      <c r="J155" s="15"/>
      <c r="K155" s="20"/>
      <c r="L155" s="20"/>
      <c r="M155" s="139"/>
      <c r="N155" s="135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98">
        <f t="shared" si="2"/>
        <v>17786.650000000001</v>
      </c>
    </row>
    <row r="156" spans="1:48" ht="15.75" x14ac:dyDescent="0.25">
      <c r="A156" s="2" t="s">
        <v>603</v>
      </c>
      <c r="B156" s="55" t="s">
        <v>605</v>
      </c>
      <c r="C156" s="12"/>
      <c r="D156" s="15"/>
      <c r="E156" s="15"/>
      <c r="F156" s="15"/>
      <c r="G156" s="15"/>
      <c r="H156" s="15"/>
      <c r="I156" s="15"/>
      <c r="J156" s="15"/>
      <c r="K156" s="20"/>
      <c r="L156" s="20"/>
      <c r="M156" s="139">
        <v>20.8</v>
      </c>
      <c r="N156" s="20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98">
        <f t="shared" si="2"/>
        <v>20.8</v>
      </c>
    </row>
    <row r="157" spans="1:48" ht="15.75" x14ac:dyDescent="0.25">
      <c r="A157" s="2" t="s">
        <v>603</v>
      </c>
      <c r="B157" s="55" t="s">
        <v>606</v>
      </c>
      <c r="C157" s="12"/>
      <c r="D157" s="15"/>
      <c r="E157" s="15"/>
      <c r="F157" s="15"/>
      <c r="G157" s="15"/>
      <c r="H157" s="15"/>
      <c r="I157" s="15"/>
      <c r="J157" s="15"/>
      <c r="K157" s="20"/>
      <c r="L157" s="20"/>
      <c r="M157" s="20">
        <v>28.6</v>
      </c>
      <c r="N157" s="20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98">
        <f t="shared" si="2"/>
        <v>28.6</v>
      </c>
    </row>
    <row r="158" spans="1:48" ht="15.75" x14ac:dyDescent="0.25">
      <c r="A158" s="2" t="s">
        <v>603</v>
      </c>
      <c r="B158" s="55" t="s">
        <v>607</v>
      </c>
      <c r="C158" s="12"/>
      <c r="D158" s="15"/>
      <c r="E158" s="15"/>
      <c r="F158" s="15"/>
      <c r="G158" s="15"/>
      <c r="H158" s="15"/>
      <c r="I158" s="15"/>
      <c r="J158" s="15"/>
      <c r="K158" s="20"/>
      <c r="L158" s="20"/>
      <c r="M158" s="20">
        <v>28.6</v>
      </c>
      <c r="N158" s="20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98">
        <f t="shared" si="2"/>
        <v>28.6</v>
      </c>
    </row>
    <row r="159" spans="1:48" ht="15.75" x14ac:dyDescent="0.25">
      <c r="A159" s="2" t="s">
        <v>603</v>
      </c>
      <c r="B159" s="55" t="s">
        <v>608</v>
      </c>
      <c r="C159" s="12"/>
      <c r="D159" s="15"/>
      <c r="E159" s="15"/>
      <c r="F159" s="15"/>
      <c r="G159" s="15"/>
      <c r="H159" s="15"/>
      <c r="I159" s="15"/>
      <c r="J159" s="15"/>
      <c r="M159" s="12">
        <v>34.799999999999997</v>
      </c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98">
        <f t="shared" si="2"/>
        <v>34.799999999999997</v>
      </c>
    </row>
    <row r="160" spans="1:48" ht="15.75" x14ac:dyDescent="0.25">
      <c r="A160" s="2" t="s">
        <v>603</v>
      </c>
      <c r="B160" s="55" t="s">
        <v>609</v>
      </c>
      <c r="C160" s="12"/>
      <c r="D160" s="15"/>
      <c r="E160" s="15"/>
      <c r="F160" s="15"/>
      <c r="G160" s="15"/>
      <c r="H160" s="15"/>
      <c r="I160" s="15"/>
      <c r="J160" s="15"/>
      <c r="M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>
        <v>25</v>
      </c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98">
        <f t="shared" si="2"/>
        <v>25</v>
      </c>
    </row>
    <row r="161" spans="1:48" ht="15.75" x14ac:dyDescent="0.25">
      <c r="A161" s="2" t="s">
        <v>610</v>
      </c>
      <c r="B161" s="2" t="s">
        <v>611</v>
      </c>
      <c r="C161" s="12"/>
      <c r="D161" s="15"/>
      <c r="E161" s="15"/>
      <c r="F161" s="15"/>
      <c r="G161" s="15"/>
      <c r="H161" s="15"/>
      <c r="I161" s="15"/>
      <c r="J161" s="15"/>
      <c r="K161" s="20"/>
      <c r="L161" s="6"/>
      <c r="M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>
        <v>25</v>
      </c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98">
        <f t="shared" si="2"/>
        <v>25</v>
      </c>
    </row>
    <row r="162" spans="1:48" ht="15.75" x14ac:dyDescent="0.25">
      <c r="A162" s="164" t="s">
        <v>616</v>
      </c>
      <c r="B162" s="164" t="s">
        <v>618</v>
      </c>
      <c r="C162" s="12"/>
      <c r="D162" s="15"/>
      <c r="E162" s="15"/>
      <c r="F162" s="20"/>
      <c r="G162" s="15"/>
      <c r="H162" s="15"/>
      <c r="I162" s="20">
        <v>656.54</v>
      </c>
      <c r="J162" s="20">
        <v>176</v>
      </c>
      <c r="M162" s="20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98">
        <f t="shared" si="2"/>
        <v>832.54</v>
      </c>
    </row>
    <row r="163" spans="1:48" ht="15.75" x14ac:dyDescent="0.25">
      <c r="A163" s="164" t="s">
        <v>616</v>
      </c>
      <c r="B163" s="164" t="s">
        <v>619</v>
      </c>
      <c r="C163" s="12"/>
      <c r="D163" s="15"/>
      <c r="E163" s="15"/>
      <c r="F163" s="15"/>
      <c r="G163" s="15"/>
      <c r="H163" s="15"/>
      <c r="I163" s="20">
        <v>644.45000000000005</v>
      </c>
      <c r="J163" s="20">
        <v>118.58</v>
      </c>
      <c r="M163" s="20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98">
        <f t="shared" si="2"/>
        <v>763.03000000000009</v>
      </c>
    </row>
    <row r="164" spans="1:48" ht="15.75" x14ac:dyDescent="0.25">
      <c r="A164" s="2" t="s">
        <v>616</v>
      </c>
      <c r="B164" s="55" t="s">
        <v>624</v>
      </c>
      <c r="C164" s="12"/>
      <c r="D164" s="15"/>
      <c r="E164" s="15"/>
      <c r="F164" s="15"/>
      <c r="G164" s="15"/>
      <c r="H164" s="15"/>
      <c r="I164" s="20"/>
      <c r="J164" s="20"/>
      <c r="M164" s="20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>
        <v>887.88</v>
      </c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98">
        <f t="shared" si="2"/>
        <v>887.88</v>
      </c>
    </row>
    <row r="165" spans="1:48" ht="15.75" x14ac:dyDescent="0.25">
      <c r="A165" s="2" t="s">
        <v>616</v>
      </c>
      <c r="B165" s="55" t="s">
        <v>625</v>
      </c>
      <c r="C165" s="12"/>
      <c r="D165" s="15"/>
      <c r="E165" s="15"/>
      <c r="F165" s="15"/>
      <c r="G165" s="15"/>
      <c r="H165" s="15"/>
      <c r="I165" s="20"/>
      <c r="J165" s="20"/>
      <c r="K165" s="12"/>
      <c r="L165" s="12"/>
      <c r="M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>
        <v>380.88</v>
      </c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98">
        <f t="shared" si="2"/>
        <v>380.88</v>
      </c>
    </row>
    <row r="166" spans="1:48" ht="15.75" x14ac:dyDescent="0.25">
      <c r="A166" s="2" t="s">
        <v>616</v>
      </c>
      <c r="B166" s="55" t="s">
        <v>626</v>
      </c>
      <c r="C166" s="12"/>
      <c r="D166" s="15"/>
      <c r="E166" s="15"/>
      <c r="F166" s="15"/>
      <c r="G166" s="20"/>
      <c r="H166" s="20"/>
      <c r="I166" s="15"/>
      <c r="J166" s="15"/>
      <c r="M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>
        <v>1719.58</v>
      </c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98">
        <f t="shared" si="2"/>
        <v>1719.58</v>
      </c>
    </row>
    <row r="167" spans="1:48" ht="15.75" x14ac:dyDescent="0.25">
      <c r="A167" s="2" t="s">
        <v>616</v>
      </c>
      <c r="B167" s="55" t="s">
        <v>627</v>
      </c>
      <c r="C167" s="12"/>
      <c r="D167" s="15"/>
      <c r="E167" s="15"/>
      <c r="F167" s="15"/>
      <c r="G167" s="15"/>
      <c r="H167" s="15"/>
      <c r="I167" s="15"/>
      <c r="J167" s="15"/>
      <c r="M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>
        <v>1580.77</v>
      </c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98">
        <f t="shared" si="2"/>
        <v>1580.77</v>
      </c>
    </row>
    <row r="168" spans="1:48" ht="15.75" x14ac:dyDescent="0.25">
      <c r="A168" s="2" t="s">
        <v>616</v>
      </c>
      <c r="B168" s="2" t="s">
        <v>630</v>
      </c>
      <c r="C168" s="12"/>
      <c r="D168" s="20"/>
      <c r="E168" s="20"/>
      <c r="F168" s="15"/>
      <c r="G168" s="15"/>
      <c r="H168" s="15"/>
      <c r="I168" s="15"/>
      <c r="J168" s="15"/>
      <c r="K168" s="12"/>
      <c r="M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>
        <v>616</v>
      </c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98">
        <f t="shared" si="2"/>
        <v>616</v>
      </c>
    </row>
    <row r="169" spans="1:48" ht="15.75" x14ac:dyDescent="0.25">
      <c r="A169" s="2" t="s">
        <v>639</v>
      </c>
      <c r="B169" s="2" t="s">
        <v>645</v>
      </c>
      <c r="C169" s="12"/>
      <c r="D169" s="15"/>
      <c r="E169" s="15"/>
      <c r="F169" s="15"/>
      <c r="G169" s="20">
        <v>1554.72</v>
      </c>
      <c r="H169" s="20">
        <v>323.08</v>
      </c>
      <c r="I169" s="15"/>
      <c r="J169" s="15"/>
      <c r="M169" s="20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98">
        <f t="shared" si="2"/>
        <v>1877.8</v>
      </c>
    </row>
    <row r="170" spans="1:48" ht="15.75" x14ac:dyDescent="0.25">
      <c r="A170" s="2" t="s">
        <v>647</v>
      </c>
      <c r="B170" s="2" t="s">
        <v>652</v>
      </c>
      <c r="C170" s="12"/>
      <c r="D170" s="15"/>
      <c r="E170" s="15"/>
      <c r="F170" s="15"/>
      <c r="G170" s="15"/>
      <c r="H170" s="15"/>
      <c r="I170" s="15"/>
      <c r="J170" s="15"/>
      <c r="M170" s="20">
        <v>106</v>
      </c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98">
        <f t="shared" si="2"/>
        <v>106</v>
      </c>
    </row>
    <row r="171" spans="1:48" ht="15.75" x14ac:dyDescent="0.25">
      <c r="A171" s="2" t="s">
        <v>647</v>
      </c>
      <c r="B171" s="2" t="s">
        <v>655</v>
      </c>
      <c r="C171" s="12"/>
      <c r="D171" s="15"/>
      <c r="E171" s="15"/>
      <c r="F171" s="20"/>
      <c r="G171" s="15"/>
      <c r="H171" s="15"/>
      <c r="I171" s="15"/>
      <c r="J171" s="15"/>
      <c r="K171" s="12"/>
      <c r="L171" s="12"/>
      <c r="M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>
        <v>25</v>
      </c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98">
        <f t="shared" si="2"/>
        <v>25</v>
      </c>
    </row>
    <row r="172" spans="1:48" ht="15.75" x14ac:dyDescent="0.25">
      <c r="A172" s="2" t="s">
        <v>647</v>
      </c>
      <c r="B172" s="55" t="s">
        <v>656</v>
      </c>
      <c r="C172" s="12"/>
      <c r="D172" s="15"/>
      <c r="E172" s="15"/>
      <c r="F172" s="20"/>
      <c r="G172" s="15"/>
      <c r="H172" s="15"/>
      <c r="I172" s="15"/>
      <c r="J172" s="15"/>
      <c r="M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>
        <v>25</v>
      </c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98">
        <f t="shared" si="2"/>
        <v>25</v>
      </c>
    </row>
    <row r="173" spans="1:48" ht="15.75" x14ac:dyDescent="0.25">
      <c r="A173" s="2" t="s">
        <v>647</v>
      </c>
      <c r="B173" s="55" t="s">
        <v>657</v>
      </c>
      <c r="C173" s="12"/>
      <c r="D173" s="20"/>
      <c r="E173" s="20"/>
      <c r="F173" s="20"/>
      <c r="G173" s="15"/>
      <c r="H173" s="15"/>
      <c r="I173" s="15"/>
      <c r="J173" s="15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>
        <v>25</v>
      </c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98">
        <f t="shared" si="2"/>
        <v>25</v>
      </c>
    </row>
    <row r="174" spans="1:48" ht="15.75" x14ac:dyDescent="0.25">
      <c r="A174" s="2" t="s">
        <v>647</v>
      </c>
      <c r="B174" s="55" t="s">
        <v>658</v>
      </c>
      <c r="C174" s="12"/>
      <c r="D174" s="20"/>
      <c r="E174" s="15"/>
      <c r="F174" s="15"/>
      <c r="G174" s="20"/>
      <c r="H174" s="20"/>
      <c r="I174" s="15"/>
      <c r="J174" s="15"/>
      <c r="M174" s="12">
        <v>50.4</v>
      </c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98">
        <f t="shared" si="2"/>
        <v>50.4</v>
      </c>
    </row>
    <row r="175" spans="1:48" ht="15.75" x14ac:dyDescent="0.25">
      <c r="A175" s="2" t="s">
        <v>647</v>
      </c>
      <c r="B175" s="55" t="s">
        <v>659</v>
      </c>
      <c r="C175" s="12"/>
      <c r="D175" s="15"/>
      <c r="E175" s="15"/>
      <c r="F175" s="15"/>
      <c r="G175" s="15"/>
      <c r="H175" s="15"/>
      <c r="I175" s="20"/>
      <c r="J175" s="20"/>
      <c r="M175" s="12">
        <v>81.900000000000006</v>
      </c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98">
        <f t="shared" si="2"/>
        <v>81.900000000000006</v>
      </c>
    </row>
    <row r="176" spans="1:48" ht="15.75" x14ac:dyDescent="0.25">
      <c r="A176" s="2" t="s">
        <v>663</v>
      </c>
      <c r="B176" s="2" t="s">
        <v>665</v>
      </c>
      <c r="C176" s="12"/>
      <c r="D176" s="15"/>
      <c r="E176" s="15"/>
      <c r="F176" s="15"/>
      <c r="G176" s="15"/>
      <c r="H176" s="15"/>
      <c r="I176" s="20"/>
      <c r="J176" s="20"/>
      <c r="L176" s="12">
        <v>4084.32</v>
      </c>
      <c r="M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98">
        <f t="shared" si="2"/>
        <v>4084.32</v>
      </c>
    </row>
    <row r="177" spans="1:48" ht="15.75" x14ac:dyDescent="0.25">
      <c r="A177" s="2" t="s">
        <v>666</v>
      </c>
      <c r="B177" s="2" t="s">
        <v>667</v>
      </c>
      <c r="C177" s="12"/>
      <c r="D177" s="15"/>
      <c r="E177" s="15"/>
      <c r="F177" s="15"/>
      <c r="G177" s="15"/>
      <c r="H177" s="15"/>
      <c r="I177" s="20"/>
      <c r="J177" s="20"/>
      <c r="K177" s="12"/>
      <c r="L177" s="12"/>
      <c r="M177" s="12">
        <v>23.4</v>
      </c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98">
        <f t="shared" si="2"/>
        <v>23.4</v>
      </c>
    </row>
    <row r="178" spans="1:48" ht="15.75" x14ac:dyDescent="0.25">
      <c r="A178" s="2" t="s">
        <v>666</v>
      </c>
      <c r="B178" s="2" t="s">
        <v>668</v>
      </c>
      <c r="C178" s="12"/>
      <c r="D178" s="15"/>
      <c r="E178" s="15"/>
      <c r="F178" s="15"/>
      <c r="G178" s="15"/>
      <c r="H178" s="15"/>
      <c r="I178" s="20"/>
      <c r="J178" s="20"/>
      <c r="M178" s="20">
        <v>15.6</v>
      </c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98">
        <f t="shared" si="2"/>
        <v>15.6</v>
      </c>
    </row>
    <row r="179" spans="1:48" ht="15.75" x14ac:dyDescent="0.25">
      <c r="A179" s="2" t="s">
        <v>666</v>
      </c>
      <c r="B179" s="2" t="s">
        <v>669</v>
      </c>
      <c r="C179" s="12"/>
      <c r="D179" s="15"/>
      <c r="E179" s="15"/>
      <c r="F179" s="15"/>
      <c r="G179" s="15"/>
      <c r="H179" s="15"/>
      <c r="I179" s="20"/>
      <c r="J179" s="20"/>
      <c r="M179" s="20">
        <v>36.4</v>
      </c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98">
        <f t="shared" si="2"/>
        <v>36.4</v>
      </c>
    </row>
    <row r="180" spans="1:48" ht="15.75" x14ac:dyDescent="0.25">
      <c r="A180" s="2" t="s">
        <v>666</v>
      </c>
      <c r="B180" s="2" t="s">
        <v>670</v>
      </c>
      <c r="C180" s="12"/>
      <c r="D180" s="15"/>
      <c r="E180" s="15"/>
      <c r="F180" s="15"/>
      <c r="G180" s="20"/>
      <c r="H180" s="20"/>
      <c r="I180" s="20"/>
      <c r="J180" s="20"/>
      <c r="M180" s="12">
        <v>20.8</v>
      </c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98">
        <f t="shared" si="2"/>
        <v>20.8</v>
      </c>
    </row>
    <row r="181" spans="1:48" ht="15.75" x14ac:dyDescent="0.25">
      <c r="A181" s="2" t="s">
        <v>666</v>
      </c>
      <c r="B181" s="2" t="s">
        <v>671</v>
      </c>
      <c r="C181" s="12"/>
      <c r="D181" s="15"/>
      <c r="E181" s="15"/>
      <c r="F181" s="15"/>
      <c r="G181" s="20"/>
      <c r="H181" s="20"/>
      <c r="I181" s="20"/>
      <c r="J181" s="20"/>
      <c r="M181" s="20">
        <v>28.6</v>
      </c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98">
        <f t="shared" si="2"/>
        <v>28.6</v>
      </c>
    </row>
    <row r="182" spans="1:48" ht="15.75" x14ac:dyDescent="0.25">
      <c r="A182" s="2" t="s">
        <v>666</v>
      </c>
      <c r="B182" s="2" t="s">
        <v>672</v>
      </c>
      <c r="C182" s="12"/>
      <c r="D182" s="20"/>
      <c r="E182" s="20"/>
      <c r="F182" s="15"/>
      <c r="G182" s="15"/>
      <c r="H182" s="15"/>
      <c r="I182" s="20"/>
      <c r="J182" s="20"/>
      <c r="M182" s="20">
        <v>58.4</v>
      </c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98">
        <f t="shared" si="2"/>
        <v>58.4</v>
      </c>
    </row>
    <row r="183" spans="1:48" ht="15.75" x14ac:dyDescent="0.25">
      <c r="A183" s="2" t="s">
        <v>666</v>
      </c>
      <c r="B183" s="2" t="s">
        <v>673</v>
      </c>
      <c r="C183" s="12"/>
      <c r="D183" s="20"/>
      <c r="E183" s="20"/>
      <c r="F183" s="15"/>
      <c r="G183" s="15"/>
      <c r="H183" s="15"/>
      <c r="I183" s="20"/>
      <c r="J183" s="20"/>
      <c r="M183" s="20">
        <v>31.2</v>
      </c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98">
        <f t="shared" si="2"/>
        <v>31.2</v>
      </c>
    </row>
    <row r="184" spans="1:48" ht="15.75" x14ac:dyDescent="0.25">
      <c r="A184" s="2" t="s">
        <v>666</v>
      </c>
      <c r="B184" s="2" t="s">
        <v>674</v>
      </c>
      <c r="C184" s="12"/>
      <c r="D184" s="15"/>
      <c r="E184" s="15"/>
      <c r="F184" s="15"/>
      <c r="G184" s="15"/>
      <c r="H184" s="20"/>
      <c r="I184" s="15"/>
      <c r="J184" s="15"/>
      <c r="M184" s="20">
        <v>18.2</v>
      </c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98">
        <f t="shared" si="2"/>
        <v>18.2</v>
      </c>
    </row>
    <row r="185" spans="1:48" ht="15.75" x14ac:dyDescent="0.25">
      <c r="A185" s="2" t="s">
        <v>675</v>
      </c>
      <c r="B185" s="2" t="s">
        <v>676</v>
      </c>
      <c r="C185" s="12"/>
      <c r="D185" s="15"/>
      <c r="E185" s="15"/>
      <c r="F185" s="20">
        <v>538.19000000000005</v>
      </c>
      <c r="G185" s="15"/>
      <c r="H185" s="15"/>
      <c r="I185" s="15"/>
      <c r="J185" s="15"/>
      <c r="M185" s="20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98">
        <f t="shared" si="2"/>
        <v>538.19000000000005</v>
      </c>
    </row>
    <row r="186" spans="1:48" ht="15.75" x14ac:dyDescent="0.25">
      <c r="A186" s="2" t="s">
        <v>675</v>
      </c>
      <c r="B186" s="2" t="s">
        <v>678</v>
      </c>
      <c r="C186" s="12"/>
      <c r="D186" s="15"/>
      <c r="E186" s="15"/>
      <c r="F186" s="15"/>
      <c r="G186" s="20"/>
      <c r="H186" s="20"/>
      <c r="I186" s="20"/>
      <c r="J186" s="20"/>
      <c r="M186" s="20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>
        <v>25</v>
      </c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98">
        <f t="shared" si="2"/>
        <v>25</v>
      </c>
    </row>
    <row r="187" spans="1:48" ht="15.75" x14ac:dyDescent="0.25">
      <c r="A187" s="2" t="s">
        <v>675</v>
      </c>
      <c r="B187" s="2" t="s">
        <v>679</v>
      </c>
      <c r="C187" s="12"/>
      <c r="D187" s="15"/>
      <c r="E187" s="15"/>
      <c r="F187" s="15"/>
      <c r="G187" s="20"/>
      <c r="H187" s="20"/>
      <c r="I187" s="20"/>
      <c r="J187" s="20"/>
      <c r="M187" s="20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>
        <v>25</v>
      </c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98">
        <f t="shared" si="2"/>
        <v>25</v>
      </c>
    </row>
    <row r="188" spans="1:48" ht="15.75" x14ac:dyDescent="0.25">
      <c r="A188" s="2" t="s">
        <v>680</v>
      </c>
      <c r="B188" s="2" t="s">
        <v>681</v>
      </c>
      <c r="C188" s="12"/>
      <c r="D188" s="15"/>
      <c r="E188" s="15"/>
      <c r="F188" s="20">
        <v>78.2</v>
      </c>
      <c r="G188" s="20"/>
      <c r="H188" s="20"/>
      <c r="I188" s="20"/>
      <c r="J188" s="20"/>
      <c r="M188" s="20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98">
        <f t="shared" si="2"/>
        <v>78.2</v>
      </c>
    </row>
    <row r="189" spans="1:48" ht="15.75" x14ac:dyDescent="0.25">
      <c r="A189" s="2" t="s">
        <v>684</v>
      </c>
      <c r="B189" s="2" t="s">
        <v>685</v>
      </c>
      <c r="C189" s="12"/>
      <c r="D189" s="15"/>
      <c r="E189" s="15"/>
      <c r="F189" s="15"/>
      <c r="G189" s="20"/>
      <c r="H189" s="20"/>
      <c r="I189" s="20"/>
      <c r="J189" s="20"/>
      <c r="M189" s="20"/>
      <c r="O189" s="12"/>
      <c r="P189" s="12"/>
      <c r="Q189" s="12"/>
      <c r="R189" s="12"/>
      <c r="S189" s="12"/>
      <c r="T189" s="12"/>
      <c r="U189" s="12"/>
      <c r="V189" s="12"/>
      <c r="W189" s="12"/>
      <c r="X189" s="12">
        <v>20</v>
      </c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98">
        <f t="shared" si="2"/>
        <v>20</v>
      </c>
    </row>
    <row r="190" spans="1:48" ht="15.75" x14ac:dyDescent="0.25">
      <c r="A190" s="2" t="s">
        <v>686</v>
      </c>
      <c r="B190" s="2" t="s">
        <v>687</v>
      </c>
      <c r="C190" s="12">
        <v>17281.88</v>
      </c>
      <c r="D190" s="15"/>
      <c r="E190" s="15"/>
      <c r="F190" s="15"/>
      <c r="G190" s="15"/>
      <c r="H190" s="15"/>
      <c r="I190" s="15"/>
      <c r="J190" s="15"/>
      <c r="M190" s="20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98">
        <f t="shared" si="2"/>
        <v>17281.88</v>
      </c>
    </row>
    <row r="191" spans="1:48" ht="15.75" x14ac:dyDescent="0.25">
      <c r="A191" s="2" t="s">
        <v>686</v>
      </c>
      <c r="B191" s="2" t="s">
        <v>688</v>
      </c>
      <c r="C191" s="12"/>
      <c r="D191" s="20">
        <v>3903.31</v>
      </c>
      <c r="E191" s="15"/>
      <c r="F191" s="20"/>
      <c r="G191" s="15"/>
      <c r="H191" s="15"/>
      <c r="I191" s="15"/>
      <c r="J191" s="15"/>
      <c r="M191" s="20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98">
        <f t="shared" si="2"/>
        <v>3903.31</v>
      </c>
    </row>
    <row r="192" spans="1:48" ht="15.75" x14ac:dyDescent="0.25">
      <c r="A192" s="2" t="s">
        <v>686</v>
      </c>
      <c r="B192" s="164" t="s">
        <v>690</v>
      </c>
      <c r="C192" s="12">
        <v>420</v>
      </c>
      <c r="D192" s="15"/>
      <c r="E192" s="15"/>
      <c r="F192" s="15"/>
      <c r="G192" s="15"/>
      <c r="H192" s="15"/>
      <c r="I192" s="15"/>
      <c r="J192" s="15"/>
      <c r="M192" s="20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98">
        <f t="shared" si="2"/>
        <v>420</v>
      </c>
    </row>
    <row r="193" spans="1:48" ht="15.75" x14ac:dyDescent="0.25">
      <c r="A193" s="2" t="s">
        <v>691</v>
      </c>
      <c r="B193" s="164" t="s">
        <v>693</v>
      </c>
      <c r="C193" s="12"/>
      <c r="D193" s="20"/>
      <c r="E193" s="15"/>
      <c r="F193" s="15"/>
      <c r="G193" s="15"/>
      <c r="H193" s="15"/>
      <c r="I193" s="15"/>
      <c r="J193" s="15"/>
      <c r="K193" s="12"/>
      <c r="M193" s="20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>
        <v>25</v>
      </c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98">
        <f t="shared" si="2"/>
        <v>25</v>
      </c>
    </row>
    <row r="194" spans="1:48" ht="15.75" x14ac:dyDescent="0.25">
      <c r="A194" s="2" t="s">
        <v>691</v>
      </c>
      <c r="B194" s="164" t="s">
        <v>695</v>
      </c>
      <c r="C194" s="12"/>
      <c r="D194" s="15"/>
      <c r="E194" s="15"/>
      <c r="F194" s="15"/>
      <c r="G194" s="15"/>
      <c r="H194" s="15"/>
      <c r="I194" s="15"/>
      <c r="J194" s="15"/>
      <c r="M194" s="20"/>
      <c r="N194" s="20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>
        <v>25</v>
      </c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98">
        <f t="shared" si="2"/>
        <v>25</v>
      </c>
    </row>
    <row r="195" spans="1:48" ht="15.75" x14ac:dyDescent="0.25">
      <c r="A195" s="2" t="s">
        <v>691</v>
      </c>
      <c r="B195" s="164" t="s">
        <v>694</v>
      </c>
      <c r="C195" s="12"/>
      <c r="D195" s="15"/>
      <c r="E195" s="15"/>
      <c r="F195" s="15"/>
      <c r="G195" s="15"/>
      <c r="H195" s="15"/>
      <c r="I195" s="15"/>
      <c r="J195" s="15"/>
      <c r="K195" s="12"/>
      <c r="L195" s="12"/>
      <c r="M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>
        <v>25</v>
      </c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98">
        <f t="shared" si="2"/>
        <v>25</v>
      </c>
    </row>
    <row r="196" spans="1:48" ht="15.75" x14ac:dyDescent="0.25">
      <c r="A196" s="2" t="s">
        <v>691</v>
      </c>
      <c r="B196" s="164" t="s">
        <v>696</v>
      </c>
      <c r="C196" s="12"/>
      <c r="D196" s="15"/>
      <c r="E196" s="15"/>
      <c r="F196" s="20"/>
      <c r="G196" s="15"/>
      <c r="H196" s="15"/>
      <c r="I196" s="15"/>
      <c r="J196" s="15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>
        <v>25</v>
      </c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98">
        <f t="shared" si="2"/>
        <v>25</v>
      </c>
    </row>
    <row r="197" spans="1:48" ht="15.75" x14ac:dyDescent="0.25">
      <c r="A197" s="2" t="s">
        <v>691</v>
      </c>
      <c r="B197" s="164" t="s">
        <v>697</v>
      </c>
      <c r="C197" s="12"/>
      <c r="D197" s="20"/>
      <c r="E197" s="20"/>
      <c r="F197" s="20"/>
      <c r="G197" s="15"/>
      <c r="H197" s="15"/>
      <c r="I197" s="15"/>
      <c r="J197" s="15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>
        <v>25</v>
      </c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98">
        <f t="shared" ref="AV197:AV260" si="3">SUM(C197:AU197)</f>
        <v>25</v>
      </c>
    </row>
    <row r="198" spans="1:48" ht="15.75" x14ac:dyDescent="0.25">
      <c r="A198" s="17" t="s">
        <v>691</v>
      </c>
      <c r="B198" s="2" t="s">
        <v>698</v>
      </c>
      <c r="C198" s="12"/>
      <c r="D198" s="15"/>
      <c r="E198" s="15"/>
      <c r="F198" s="15"/>
      <c r="G198" s="15"/>
      <c r="H198" s="15"/>
      <c r="I198" s="15"/>
      <c r="J198" s="15"/>
      <c r="K198" s="12"/>
      <c r="L198" s="12"/>
      <c r="M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>
        <v>25</v>
      </c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98">
        <f t="shared" si="3"/>
        <v>25</v>
      </c>
    </row>
    <row r="199" spans="1:48" ht="15.75" x14ac:dyDescent="0.25">
      <c r="A199" s="2" t="s">
        <v>700</v>
      </c>
      <c r="B199" s="2" t="s">
        <v>699</v>
      </c>
      <c r="C199" s="12"/>
      <c r="D199" s="15"/>
      <c r="E199" s="15"/>
      <c r="F199" s="20"/>
      <c r="G199" s="15"/>
      <c r="H199" s="15"/>
      <c r="I199" s="20">
        <v>645.36</v>
      </c>
      <c r="J199" s="20">
        <v>129.22999999999999</v>
      </c>
      <c r="M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98">
        <f t="shared" si="3"/>
        <v>774.59</v>
      </c>
    </row>
    <row r="200" spans="1:48" ht="15.75" x14ac:dyDescent="0.25">
      <c r="A200" s="2" t="s">
        <v>700</v>
      </c>
      <c r="B200" s="2" t="s">
        <v>701</v>
      </c>
      <c r="C200" s="12"/>
      <c r="D200" s="15"/>
      <c r="E200" s="15"/>
      <c r="F200" s="15"/>
      <c r="G200" s="15"/>
      <c r="H200" s="15"/>
      <c r="I200" s="20">
        <v>644.01</v>
      </c>
      <c r="J200" s="20">
        <v>180.55</v>
      </c>
      <c r="M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98">
        <f t="shared" si="3"/>
        <v>824.56</v>
      </c>
    </row>
    <row r="201" spans="1:48" ht="15.75" x14ac:dyDescent="0.25">
      <c r="A201" s="2" t="s">
        <v>700</v>
      </c>
      <c r="B201" s="2" t="s">
        <v>702</v>
      </c>
      <c r="C201" s="12"/>
      <c r="D201" s="15"/>
      <c r="E201" s="15"/>
      <c r="F201" s="20"/>
      <c r="G201" s="20">
        <v>1544.52</v>
      </c>
      <c r="H201" s="20">
        <v>339.76</v>
      </c>
      <c r="I201" s="15"/>
      <c r="J201" s="15"/>
      <c r="M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98">
        <f t="shared" si="3"/>
        <v>1884.28</v>
      </c>
    </row>
    <row r="202" spans="1:48" ht="15.75" x14ac:dyDescent="0.25">
      <c r="A202" s="2" t="s">
        <v>700</v>
      </c>
      <c r="B202" s="2" t="s">
        <v>712</v>
      </c>
      <c r="C202" s="12"/>
      <c r="D202" s="15"/>
      <c r="E202" s="15"/>
      <c r="F202" s="15"/>
      <c r="G202" s="15"/>
      <c r="H202" s="15"/>
      <c r="I202" s="15"/>
      <c r="J202" s="15"/>
      <c r="M202" s="12">
        <v>30.4</v>
      </c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98">
        <f t="shared" si="3"/>
        <v>30.4</v>
      </c>
    </row>
    <row r="203" spans="1:48" ht="15.75" x14ac:dyDescent="0.25">
      <c r="A203" s="2" t="s">
        <v>700</v>
      </c>
      <c r="B203" s="2" t="s">
        <v>713</v>
      </c>
      <c r="C203" s="12"/>
      <c r="D203" s="20"/>
      <c r="E203" s="15"/>
      <c r="F203" s="15"/>
      <c r="G203" s="15"/>
      <c r="H203" s="15"/>
      <c r="I203" s="15"/>
      <c r="J203" s="15"/>
      <c r="M203" s="12">
        <v>51.4</v>
      </c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98">
        <f t="shared" si="3"/>
        <v>51.4</v>
      </c>
    </row>
    <row r="204" spans="1:48" ht="15.75" x14ac:dyDescent="0.25">
      <c r="A204" s="2" t="s">
        <v>700</v>
      </c>
      <c r="B204" s="2" t="s">
        <v>714</v>
      </c>
      <c r="C204" s="12"/>
      <c r="D204" s="20"/>
      <c r="E204" s="15"/>
      <c r="F204" s="15"/>
      <c r="G204" s="15"/>
      <c r="H204" s="15"/>
      <c r="I204" s="15"/>
      <c r="J204" s="15"/>
      <c r="M204" s="20">
        <v>31.2</v>
      </c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98">
        <f t="shared" si="3"/>
        <v>31.2</v>
      </c>
    </row>
    <row r="205" spans="1:48" ht="15.75" x14ac:dyDescent="0.25">
      <c r="A205" s="2" t="s">
        <v>700</v>
      </c>
      <c r="B205" s="2" t="s">
        <v>715</v>
      </c>
      <c r="C205" s="12"/>
      <c r="D205" s="15"/>
      <c r="E205" s="15"/>
      <c r="F205" s="15"/>
      <c r="G205" s="15"/>
      <c r="H205" s="15"/>
      <c r="I205" s="20"/>
      <c r="J205" s="20"/>
      <c r="M205" s="20">
        <v>36.4</v>
      </c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98">
        <f t="shared" si="3"/>
        <v>36.4</v>
      </c>
    </row>
    <row r="206" spans="1:48" ht="15.75" x14ac:dyDescent="0.25">
      <c r="A206" s="2" t="s">
        <v>700</v>
      </c>
      <c r="B206" s="164" t="s">
        <v>726</v>
      </c>
      <c r="C206" s="12"/>
      <c r="D206" s="15"/>
      <c r="E206" s="15"/>
      <c r="F206" s="15"/>
      <c r="G206" s="15"/>
      <c r="H206" s="15"/>
      <c r="I206" s="20"/>
      <c r="J206" s="20"/>
      <c r="K206" s="12"/>
      <c r="L206" s="12"/>
      <c r="M206" s="20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>
        <v>25</v>
      </c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98">
        <f t="shared" si="3"/>
        <v>25</v>
      </c>
    </row>
    <row r="207" spans="1:48" ht="15.75" x14ac:dyDescent="0.25">
      <c r="A207" s="2" t="s">
        <v>729</v>
      </c>
      <c r="B207" s="2" t="s">
        <v>731</v>
      </c>
      <c r="C207" s="12"/>
      <c r="D207" s="15"/>
      <c r="E207" s="15"/>
      <c r="F207" s="15"/>
      <c r="G207" s="20"/>
      <c r="H207" s="20"/>
      <c r="I207" s="20"/>
      <c r="J207" s="20"/>
      <c r="M207" s="20">
        <f>5+12</f>
        <v>17</v>
      </c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98">
        <f t="shared" si="3"/>
        <v>17</v>
      </c>
    </row>
    <row r="208" spans="1:48" ht="15.75" x14ac:dyDescent="0.25">
      <c r="A208" s="2" t="s">
        <v>732</v>
      </c>
      <c r="B208" s="2" t="s">
        <v>733</v>
      </c>
      <c r="C208" s="12"/>
      <c r="D208" s="20"/>
      <c r="E208" s="20"/>
      <c r="F208" s="15"/>
      <c r="G208" s="15"/>
      <c r="H208" s="15"/>
      <c r="I208" s="20"/>
      <c r="J208" s="20"/>
      <c r="M208" s="12">
        <v>28.6</v>
      </c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98">
        <f t="shared" si="3"/>
        <v>28.6</v>
      </c>
    </row>
    <row r="209" spans="1:48" ht="15.75" x14ac:dyDescent="0.25">
      <c r="A209" s="2" t="s">
        <v>732</v>
      </c>
      <c r="B209" s="2" t="s">
        <v>734</v>
      </c>
      <c r="C209" s="12"/>
      <c r="D209" s="15"/>
      <c r="E209" s="15"/>
      <c r="F209" s="15"/>
      <c r="G209" s="15"/>
      <c r="H209" s="15"/>
      <c r="I209" s="20"/>
      <c r="J209" s="20"/>
      <c r="M209" s="12">
        <v>23.4</v>
      </c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98">
        <f t="shared" si="3"/>
        <v>23.4</v>
      </c>
    </row>
    <row r="210" spans="1:48" ht="15.75" x14ac:dyDescent="0.25">
      <c r="A210" s="2" t="s">
        <v>732</v>
      </c>
      <c r="B210" s="2" t="s">
        <v>735</v>
      </c>
      <c r="C210" s="12"/>
      <c r="D210" s="15"/>
      <c r="E210" s="15"/>
      <c r="F210" s="15"/>
      <c r="G210" s="15"/>
      <c r="H210" s="15"/>
      <c r="I210" s="15"/>
      <c r="J210" s="15"/>
      <c r="M210" s="12">
        <v>31.2</v>
      </c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98">
        <f t="shared" si="3"/>
        <v>31.2</v>
      </c>
    </row>
    <row r="211" spans="1:48" ht="15.75" x14ac:dyDescent="0.25">
      <c r="A211" s="2" t="s">
        <v>732</v>
      </c>
      <c r="B211" s="2" t="s">
        <v>736</v>
      </c>
      <c r="C211" s="12"/>
      <c r="D211" s="15"/>
      <c r="E211" s="15"/>
      <c r="F211" s="15"/>
      <c r="G211" s="15"/>
      <c r="H211" s="15"/>
      <c r="I211" s="15"/>
      <c r="J211" s="15"/>
      <c r="M211" s="12">
        <v>23.4</v>
      </c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98">
        <f t="shared" si="3"/>
        <v>23.4</v>
      </c>
    </row>
    <row r="212" spans="1:48" ht="15.75" x14ac:dyDescent="0.25">
      <c r="A212" s="2" t="s">
        <v>732</v>
      </c>
      <c r="B212" s="2" t="s">
        <v>750</v>
      </c>
      <c r="C212" s="12"/>
      <c r="D212" s="20"/>
      <c r="E212" s="20"/>
      <c r="F212" s="20"/>
      <c r="G212" s="15"/>
      <c r="H212" s="15"/>
      <c r="I212" s="15"/>
      <c r="J212" s="15"/>
      <c r="M212" s="12">
        <v>98</v>
      </c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98">
        <f t="shared" si="3"/>
        <v>98</v>
      </c>
    </row>
    <row r="213" spans="1:48" ht="15.75" x14ac:dyDescent="0.25">
      <c r="A213" s="2" t="s">
        <v>757</v>
      </c>
      <c r="B213" s="2" t="s">
        <v>762</v>
      </c>
      <c r="C213" s="12"/>
      <c r="D213" s="15"/>
      <c r="E213" s="15"/>
      <c r="F213" s="20"/>
      <c r="G213" s="15"/>
      <c r="H213" s="15"/>
      <c r="I213" s="15"/>
      <c r="J213" s="15"/>
      <c r="M213" s="12">
        <v>112.5</v>
      </c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98">
        <f t="shared" si="3"/>
        <v>112.5</v>
      </c>
    </row>
    <row r="214" spans="1:48" ht="15.75" x14ac:dyDescent="0.25">
      <c r="A214" s="2" t="s">
        <v>788</v>
      </c>
      <c r="B214" s="2" t="s">
        <v>789</v>
      </c>
      <c r="C214" s="12"/>
      <c r="D214" s="15"/>
      <c r="E214" s="15"/>
      <c r="F214" s="15"/>
      <c r="G214" s="15"/>
      <c r="H214" s="15"/>
      <c r="I214" s="15"/>
      <c r="J214" s="15"/>
      <c r="M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>
        <v>25</v>
      </c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98">
        <f t="shared" si="3"/>
        <v>25</v>
      </c>
    </row>
    <row r="215" spans="1:48" ht="15.75" x14ac:dyDescent="0.25">
      <c r="A215" s="2" t="s">
        <v>788</v>
      </c>
      <c r="B215" s="2" t="s">
        <v>790</v>
      </c>
      <c r="C215" s="12"/>
      <c r="D215" s="15"/>
      <c r="E215" s="15"/>
      <c r="F215" s="20"/>
      <c r="G215" s="15"/>
      <c r="H215" s="15"/>
      <c r="I215" s="15"/>
      <c r="J215" s="15"/>
      <c r="M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>
        <v>25</v>
      </c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98">
        <f t="shared" si="3"/>
        <v>25</v>
      </c>
    </row>
    <row r="216" spans="1:48" ht="15.75" x14ac:dyDescent="0.25">
      <c r="A216" s="2" t="s">
        <v>788</v>
      </c>
      <c r="B216" s="2" t="s">
        <v>791</v>
      </c>
      <c r="C216" s="12"/>
      <c r="D216" s="15"/>
      <c r="E216" s="15"/>
      <c r="F216" s="15"/>
      <c r="G216" s="15"/>
      <c r="H216" s="15"/>
      <c r="I216" s="15"/>
      <c r="J216" s="15"/>
      <c r="M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>
        <v>25</v>
      </c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98">
        <f t="shared" si="3"/>
        <v>25</v>
      </c>
    </row>
    <row r="217" spans="1:48" ht="15.75" x14ac:dyDescent="0.25">
      <c r="A217" s="2" t="s">
        <v>788</v>
      </c>
      <c r="B217" s="2" t="s">
        <v>793</v>
      </c>
      <c r="C217" s="12"/>
      <c r="D217" s="15"/>
      <c r="E217" s="15"/>
      <c r="F217" s="15"/>
      <c r="G217" s="15"/>
      <c r="H217" s="15"/>
      <c r="I217" s="15"/>
      <c r="J217" s="15"/>
      <c r="M217" s="12">
        <v>31.4</v>
      </c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98">
        <f t="shared" si="3"/>
        <v>31.4</v>
      </c>
    </row>
    <row r="218" spans="1:48" ht="15.75" x14ac:dyDescent="0.25">
      <c r="A218" s="2" t="s">
        <v>788</v>
      </c>
      <c r="B218" s="2" t="s">
        <v>794</v>
      </c>
      <c r="C218" s="12"/>
      <c r="D218" s="15"/>
      <c r="E218" s="15"/>
      <c r="F218" s="15"/>
      <c r="G218" s="15"/>
      <c r="H218" s="15"/>
      <c r="I218" s="15"/>
      <c r="J218" s="15"/>
      <c r="M218" s="12">
        <v>36.6</v>
      </c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98">
        <f t="shared" si="3"/>
        <v>36.6</v>
      </c>
    </row>
    <row r="219" spans="1:48" ht="15.75" x14ac:dyDescent="0.25">
      <c r="A219" s="2" t="s">
        <v>788</v>
      </c>
      <c r="B219" s="2" t="s">
        <v>795</v>
      </c>
      <c r="C219" s="12"/>
      <c r="D219" s="15"/>
      <c r="E219" s="15"/>
      <c r="F219" s="20"/>
      <c r="G219" s="15"/>
      <c r="H219" s="15"/>
      <c r="I219" s="15"/>
      <c r="J219" s="15"/>
      <c r="M219" s="12">
        <v>28.6</v>
      </c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98">
        <f t="shared" si="3"/>
        <v>28.6</v>
      </c>
    </row>
    <row r="220" spans="1:48" ht="15.75" x14ac:dyDescent="0.25">
      <c r="A220" s="2" t="s">
        <v>788</v>
      </c>
      <c r="B220" s="2" t="s">
        <v>796</v>
      </c>
      <c r="C220" s="12"/>
      <c r="D220" s="15"/>
      <c r="E220" s="15"/>
      <c r="F220" s="15"/>
      <c r="G220" s="15"/>
      <c r="H220" s="15"/>
      <c r="I220" s="15"/>
      <c r="J220" s="15"/>
      <c r="M220" s="12">
        <v>33.799999999999997</v>
      </c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98">
        <f t="shared" si="3"/>
        <v>33.799999999999997</v>
      </c>
    </row>
    <row r="221" spans="1:48" ht="15.75" x14ac:dyDescent="0.25">
      <c r="A221" s="2" t="s">
        <v>801</v>
      </c>
      <c r="B221" s="2" t="s">
        <v>807</v>
      </c>
      <c r="C221" s="12"/>
      <c r="D221" s="15"/>
      <c r="E221" s="15"/>
      <c r="F221" s="15"/>
      <c r="G221" s="15"/>
      <c r="H221" s="15"/>
      <c r="I221" s="15"/>
      <c r="J221" s="15"/>
      <c r="M221" s="12">
        <v>948.82</v>
      </c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>
        <v>25</v>
      </c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98">
        <f t="shared" si="3"/>
        <v>973.82</v>
      </c>
    </row>
    <row r="222" spans="1:48" ht="15.75" x14ac:dyDescent="0.25">
      <c r="A222" s="2" t="s">
        <v>801</v>
      </c>
      <c r="B222" s="2" t="s">
        <v>808</v>
      </c>
      <c r="C222" s="12"/>
      <c r="D222" s="20"/>
      <c r="E222" s="15"/>
      <c r="F222" s="15"/>
      <c r="G222" s="15"/>
      <c r="H222" s="20"/>
      <c r="I222" s="15"/>
      <c r="J222" s="15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>
        <v>25</v>
      </c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98">
        <f t="shared" si="3"/>
        <v>25</v>
      </c>
    </row>
    <row r="223" spans="1:48" ht="15.75" x14ac:dyDescent="0.25">
      <c r="A223" s="2" t="s">
        <v>801</v>
      </c>
      <c r="B223" s="2" t="s">
        <v>809</v>
      </c>
      <c r="C223" s="12"/>
      <c r="D223" s="15"/>
      <c r="E223" s="15"/>
      <c r="F223" s="20"/>
      <c r="G223" s="15"/>
      <c r="H223" s="15"/>
      <c r="I223" s="15"/>
      <c r="J223" s="15"/>
      <c r="M223" s="20"/>
      <c r="N223" s="20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>
        <v>25</v>
      </c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98">
        <f t="shared" si="3"/>
        <v>25</v>
      </c>
    </row>
    <row r="224" spans="1:48" ht="15.75" x14ac:dyDescent="0.25">
      <c r="A224" s="2" t="s">
        <v>812</v>
      </c>
      <c r="B224" s="2" t="s">
        <v>813</v>
      </c>
      <c r="C224" s="12"/>
      <c r="D224" s="15"/>
      <c r="E224" s="15"/>
      <c r="F224" s="20">
        <v>639.97</v>
      </c>
      <c r="G224" s="15"/>
      <c r="H224" s="15"/>
      <c r="I224" s="15"/>
      <c r="J224" s="15"/>
      <c r="M224" s="20"/>
      <c r="N224" s="20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98">
        <f t="shared" si="3"/>
        <v>639.97</v>
      </c>
    </row>
    <row r="225" spans="1:48" ht="15.75" x14ac:dyDescent="0.25">
      <c r="A225" s="2" t="s">
        <v>817</v>
      </c>
      <c r="B225" s="2" t="s">
        <v>820</v>
      </c>
      <c r="C225" s="12"/>
      <c r="D225" s="15"/>
      <c r="E225" s="15"/>
      <c r="F225" s="15"/>
      <c r="G225" s="15"/>
      <c r="H225" s="15"/>
      <c r="I225" s="15"/>
      <c r="J225" s="15"/>
      <c r="K225" s="12">
        <v>2697.41</v>
      </c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98">
        <f t="shared" si="3"/>
        <v>2697.41</v>
      </c>
    </row>
    <row r="226" spans="1:48" ht="15.75" x14ac:dyDescent="0.25">
      <c r="A226" s="2" t="s">
        <v>817</v>
      </c>
      <c r="B226" s="2" t="s">
        <v>826</v>
      </c>
      <c r="C226" s="12"/>
      <c r="D226" s="20"/>
      <c r="E226" s="15"/>
      <c r="F226" s="15"/>
      <c r="G226" s="15"/>
      <c r="H226" s="15"/>
      <c r="I226" s="15"/>
      <c r="J226" s="15"/>
      <c r="M226" s="12"/>
      <c r="N226" s="12"/>
      <c r="O226" s="12"/>
      <c r="P226" s="12">
        <v>2371</v>
      </c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98">
        <f t="shared" si="3"/>
        <v>2371</v>
      </c>
    </row>
    <row r="227" spans="1:48" ht="15.75" x14ac:dyDescent="0.25">
      <c r="A227" s="2" t="s">
        <v>817</v>
      </c>
      <c r="B227" s="2" t="s">
        <v>829</v>
      </c>
      <c r="C227" s="12"/>
      <c r="D227" s="15"/>
      <c r="E227" s="15"/>
      <c r="F227" s="15"/>
      <c r="G227" s="15"/>
      <c r="H227" s="15"/>
      <c r="I227" s="15"/>
      <c r="J227" s="15"/>
      <c r="M227" s="12">
        <v>98.7</v>
      </c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98">
        <f t="shared" si="3"/>
        <v>98.7</v>
      </c>
    </row>
    <row r="228" spans="1:48" ht="15.75" x14ac:dyDescent="0.25">
      <c r="A228" s="2" t="s">
        <v>817</v>
      </c>
      <c r="B228" s="164" t="s">
        <v>830</v>
      </c>
      <c r="C228" s="12"/>
      <c r="D228" s="15"/>
      <c r="E228" s="15"/>
      <c r="F228" s="15"/>
      <c r="G228" s="15"/>
      <c r="H228" s="15"/>
      <c r="I228" s="15"/>
      <c r="J228" s="15"/>
      <c r="M228" s="12">
        <v>46.8</v>
      </c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98">
        <f t="shared" si="3"/>
        <v>46.8</v>
      </c>
    </row>
    <row r="229" spans="1:48" ht="15.75" x14ac:dyDescent="0.25">
      <c r="A229" s="2" t="s">
        <v>817</v>
      </c>
      <c r="B229" s="164" t="s">
        <v>831</v>
      </c>
      <c r="C229" s="12"/>
      <c r="D229" s="15"/>
      <c r="E229" s="15"/>
      <c r="F229" s="15"/>
      <c r="G229" s="15"/>
      <c r="H229" s="15"/>
      <c r="I229" s="15"/>
      <c r="J229" s="15"/>
      <c r="M229" s="12">
        <v>34</v>
      </c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98">
        <f t="shared" si="3"/>
        <v>34</v>
      </c>
    </row>
    <row r="230" spans="1:48" ht="15.75" x14ac:dyDescent="0.25">
      <c r="A230" s="2" t="s">
        <v>817</v>
      </c>
      <c r="B230" s="164" t="s">
        <v>832</v>
      </c>
      <c r="C230" s="12"/>
      <c r="D230" s="15"/>
      <c r="E230" s="15"/>
      <c r="F230" s="15"/>
      <c r="G230" s="15"/>
      <c r="H230" s="15"/>
      <c r="I230" s="15"/>
      <c r="J230" s="15"/>
      <c r="K230" s="12"/>
      <c r="M230" s="12">
        <v>45.2</v>
      </c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98">
        <f t="shared" si="3"/>
        <v>45.2</v>
      </c>
    </row>
    <row r="231" spans="1:48" ht="15.75" x14ac:dyDescent="0.25">
      <c r="A231" s="2" t="s">
        <v>845</v>
      </c>
      <c r="B231" s="2" t="s">
        <v>846</v>
      </c>
      <c r="C231" s="12">
        <v>17287.13</v>
      </c>
      <c r="D231" s="15"/>
      <c r="E231" s="15"/>
      <c r="F231" s="15"/>
      <c r="G231" s="15"/>
      <c r="H231" s="15"/>
      <c r="I231" s="15"/>
      <c r="J231" s="15"/>
      <c r="K231" s="12"/>
      <c r="M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98">
        <f t="shared" si="3"/>
        <v>17287.13</v>
      </c>
    </row>
    <row r="232" spans="1:48" ht="15.75" x14ac:dyDescent="0.25">
      <c r="A232" s="2" t="s">
        <v>845</v>
      </c>
      <c r="B232" s="2" t="s">
        <v>848</v>
      </c>
      <c r="C232" s="12"/>
      <c r="D232" s="20">
        <v>4484.07</v>
      </c>
      <c r="E232" s="15"/>
      <c r="F232" s="20"/>
      <c r="G232" s="15"/>
      <c r="H232" s="15"/>
      <c r="I232" s="20"/>
      <c r="J232" s="20"/>
      <c r="M232" s="12"/>
      <c r="O232" s="12"/>
      <c r="P232" s="12"/>
      <c r="Q232" s="12"/>
      <c r="R232" s="12"/>
      <c r="S232" s="12"/>
      <c r="T232" s="12"/>
      <c r="U232" s="135"/>
      <c r="V232" s="12"/>
      <c r="W232" s="135"/>
      <c r="X232" s="12"/>
      <c r="Y232" s="12"/>
      <c r="Z232" s="135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98">
        <f t="shared" si="3"/>
        <v>4484.07</v>
      </c>
    </row>
    <row r="233" spans="1:48" ht="15.75" x14ac:dyDescent="0.25">
      <c r="A233" s="2" t="s">
        <v>849</v>
      </c>
      <c r="B233" s="133" t="s">
        <v>850</v>
      </c>
      <c r="C233" s="12"/>
      <c r="D233" s="15"/>
      <c r="E233" s="15"/>
      <c r="F233" s="15"/>
      <c r="G233" s="15"/>
      <c r="H233" s="15"/>
      <c r="I233" s="20"/>
      <c r="J233" s="20"/>
      <c r="M233" s="12">
        <v>71.400000000000006</v>
      </c>
      <c r="O233" s="12"/>
      <c r="P233" s="12"/>
      <c r="Q233" s="12"/>
      <c r="R233" s="135"/>
      <c r="S233" s="12"/>
      <c r="T233" s="12"/>
      <c r="U233" s="12"/>
      <c r="V233" s="12"/>
      <c r="W233" s="135"/>
      <c r="X233" s="135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98">
        <f t="shared" si="3"/>
        <v>71.400000000000006</v>
      </c>
    </row>
    <row r="234" spans="1:48" ht="15.75" x14ac:dyDescent="0.25">
      <c r="A234" s="2" t="s">
        <v>851</v>
      </c>
      <c r="B234" s="133" t="s">
        <v>852</v>
      </c>
      <c r="C234" s="12"/>
      <c r="D234" s="15"/>
      <c r="E234" s="15"/>
      <c r="F234" s="15"/>
      <c r="G234" s="20"/>
      <c r="H234" s="20"/>
      <c r="I234" s="20"/>
      <c r="J234" s="20"/>
      <c r="M234" s="12">
        <v>31.2</v>
      </c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98">
        <f t="shared" si="3"/>
        <v>31.2</v>
      </c>
    </row>
    <row r="235" spans="1:48" ht="15.75" x14ac:dyDescent="0.25">
      <c r="A235" s="2" t="s">
        <v>849</v>
      </c>
      <c r="B235" s="2" t="s">
        <v>853</v>
      </c>
      <c r="C235" s="12"/>
      <c r="D235" s="15"/>
      <c r="E235" s="15"/>
      <c r="F235" s="15"/>
      <c r="G235" s="20"/>
      <c r="H235" s="20"/>
      <c r="I235" s="20"/>
      <c r="J235" s="20"/>
      <c r="M235" s="12">
        <v>28.6</v>
      </c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98">
        <f t="shared" si="3"/>
        <v>28.6</v>
      </c>
    </row>
    <row r="236" spans="1:48" ht="15.75" x14ac:dyDescent="0.25">
      <c r="A236" s="2" t="s">
        <v>849</v>
      </c>
      <c r="B236" s="2" t="s">
        <v>854</v>
      </c>
      <c r="C236" s="12"/>
      <c r="D236" s="15"/>
      <c r="E236" s="15"/>
      <c r="F236" s="15"/>
      <c r="G236" s="20"/>
      <c r="H236" s="20"/>
      <c r="I236" s="20"/>
      <c r="J236" s="20"/>
      <c r="M236" s="12">
        <v>31.2</v>
      </c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98">
        <f t="shared" si="3"/>
        <v>31.2</v>
      </c>
    </row>
    <row r="237" spans="1:48" ht="15.75" x14ac:dyDescent="0.25">
      <c r="A237" s="2" t="s">
        <v>857</v>
      </c>
      <c r="B237" s="2" t="s">
        <v>858</v>
      </c>
      <c r="C237" s="12"/>
      <c r="D237" s="15"/>
      <c r="E237" s="15"/>
      <c r="F237" s="15"/>
      <c r="G237" s="15"/>
      <c r="H237" s="15"/>
      <c r="I237" s="15"/>
      <c r="J237" s="15"/>
      <c r="M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>
        <v>25</v>
      </c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98">
        <f t="shared" si="3"/>
        <v>25</v>
      </c>
    </row>
    <row r="238" spans="1:48" ht="15.75" x14ac:dyDescent="0.25">
      <c r="A238" s="2" t="s">
        <v>857</v>
      </c>
      <c r="B238" s="2" t="s">
        <v>859</v>
      </c>
      <c r="C238" s="12"/>
      <c r="D238" s="15"/>
      <c r="E238" s="20"/>
      <c r="F238" s="15"/>
      <c r="G238" s="15"/>
      <c r="H238" s="15"/>
      <c r="I238" s="15"/>
      <c r="J238" s="15"/>
      <c r="M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>
        <v>25</v>
      </c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98">
        <f t="shared" si="3"/>
        <v>25</v>
      </c>
    </row>
    <row r="239" spans="1:48" ht="15.75" x14ac:dyDescent="0.25">
      <c r="A239" s="2" t="s">
        <v>857</v>
      </c>
      <c r="B239" s="2" t="s">
        <v>860</v>
      </c>
      <c r="C239" s="12"/>
      <c r="D239" s="15"/>
      <c r="E239" s="15"/>
      <c r="F239" s="15"/>
      <c r="G239" s="15"/>
      <c r="H239" s="15"/>
      <c r="I239" s="15"/>
      <c r="J239" s="15"/>
      <c r="M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>
        <v>25</v>
      </c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98">
        <f t="shared" si="3"/>
        <v>25</v>
      </c>
    </row>
    <row r="240" spans="1:48" ht="15.75" x14ac:dyDescent="0.25">
      <c r="A240" s="2" t="s">
        <v>857</v>
      </c>
      <c r="B240" s="2" t="s">
        <v>861</v>
      </c>
      <c r="C240" s="12"/>
      <c r="D240" s="15"/>
      <c r="E240" s="15"/>
      <c r="F240" s="15"/>
      <c r="G240" s="15"/>
      <c r="H240" s="15"/>
      <c r="I240" s="15"/>
      <c r="J240" s="15"/>
      <c r="M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>
        <v>25</v>
      </c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98">
        <f t="shared" si="3"/>
        <v>25</v>
      </c>
    </row>
    <row r="241" spans="1:48" ht="15.75" x14ac:dyDescent="0.25">
      <c r="A241" s="2" t="s">
        <v>857</v>
      </c>
      <c r="B241" s="124" t="s">
        <v>862</v>
      </c>
      <c r="C241" s="12"/>
      <c r="D241" s="15"/>
      <c r="E241" s="15"/>
      <c r="F241" s="15"/>
      <c r="G241" s="15"/>
      <c r="H241" s="15"/>
      <c r="I241" s="20"/>
      <c r="J241" s="20"/>
      <c r="M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>
        <v>25</v>
      </c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98">
        <f t="shared" si="3"/>
        <v>25</v>
      </c>
    </row>
    <row r="242" spans="1:48" ht="15.75" x14ac:dyDescent="0.25">
      <c r="A242" s="2" t="s">
        <v>857</v>
      </c>
      <c r="B242" s="124" t="s">
        <v>863</v>
      </c>
      <c r="C242" s="12"/>
      <c r="D242" s="15"/>
      <c r="E242" s="15"/>
      <c r="F242" s="15"/>
      <c r="G242" s="15"/>
      <c r="H242" s="15"/>
      <c r="I242" s="20"/>
      <c r="J242" s="20"/>
      <c r="M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>
        <v>25</v>
      </c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98">
        <f t="shared" si="3"/>
        <v>25</v>
      </c>
    </row>
    <row r="243" spans="1:48" ht="15.75" x14ac:dyDescent="0.25">
      <c r="A243" s="2" t="s">
        <v>867</v>
      </c>
      <c r="B243" s="133" t="s">
        <v>890</v>
      </c>
      <c r="C243" s="12"/>
      <c r="D243" s="15"/>
      <c r="E243" s="15"/>
      <c r="F243" s="20"/>
      <c r="G243" s="15"/>
      <c r="H243" s="15"/>
      <c r="I243" s="15"/>
      <c r="J243" s="15"/>
      <c r="M243" s="12">
        <v>49.6</v>
      </c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98">
        <f t="shared" si="3"/>
        <v>49.6</v>
      </c>
    </row>
    <row r="244" spans="1:48" ht="15.75" x14ac:dyDescent="0.25">
      <c r="A244" s="2" t="s">
        <v>867</v>
      </c>
      <c r="B244" s="133" t="s">
        <v>891</v>
      </c>
      <c r="C244" s="12"/>
      <c r="D244" s="15"/>
      <c r="E244" s="15"/>
      <c r="F244" s="7"/>
      <c r="G244" s="15"/>
      <c r="H244" s="15"/>
      <c r="I244" s="15"/>
      <c r="J244" s="15"/>
      <c r="M244" s="12">
        <v>13</v>
      </c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98">
        <f t="shared" si="3"/>
        <v>13</v>
      </c>
    </row>
    <row r="245" spans="1:48" ht="15.75" x14ac:dyDescent="0.25">
      <c r="A245" s="2" t="s">
        <v>867</v>
      </c>
      <c r="B245" s="133" t="s">
        <v>892</v>
      </c>
      <c r="C245" s="12"/>
      <c r="D245" s="15"/>
      <c r="E245" s="15"/>
      <c r="F245" s="15"/>
      <c r="G245" s="15"/>
      <c r="H245" s="15"/>
      <c r="I245" s="15"/>
      <c r="J245" s="15"/>
      <c r="M245" s="12">
        <v>33.799999999999997</v>
      </c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98">
        <f t="shared" si="3"/>
        <v>33.799999999999997</v>
      </c>
    </row>
    <row r="246" spans="1:48" ht="15.75" x14ac:dyDescent="0.25">
      <c r="A246" s="2" t="s">
        <v>893</v>
      </c>
      <c r="B246" s="2" t="s">
        <v>897</v>
      </c>
      <c r="C246" s="12"/>
      <c r="D246" s="15"/>
      <c r="E246" s="15"/>
      <c r="F246" s="15"/>
      <c r="G246" s="15"/>
      <c r="H246" s="15"/>
      <c r="I246" s="15"/>
      <c r="J246" s="15"/>
      <c r="M246" s="12">
        <v>138</v>
      </c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98">
        <f t="shared" si="3"/>
        <v>138</v>
      </c>
    </row>
    <row r="247" spans="1:48" ht="15.75" x14ac:dyDescent="0.25">
      <c r="A247" s="2" t="s">
        <v>893</v>
      </c>
      <c r="B247" s="133" t="s">
        <v>898</v>
      </c>
      <c r="C247" s="12"/>
      <c r="D247" s="15"/>
      <c r="E247" s="15"/>
      <c r="F247" s="15"/>
      <c r="G247" s="15"/>
      <c r="H247" s="15"/>
      <c r="I247" s="15"/>
      <c r="J247" s="15"/>
      <c r="M247" s="12">
        <v>20.8</v>
      </c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98">
        <f t="shared" si="3"/>
        <v>20.8</v>
      </c>
    </row>
    <row r="248" spans="1:48" ht="15.75" x14ac:dyDescent="0.25">
      <c r="A248" s="2" t="s">
        <v>893</v>
      </c>
      <c r="B248" s="133" t="s">
        <v>899</v>
      </c>
      <c r="C248" s="12"/>
      <c r="D248" s="15"/>
      <c r="E248" s="15"/>
      <c r="F248" s="15"/>
      <c r="G248" s="15"/>
      <c r="H248" s="15"/>
      <c r="I248" s="15"/>
      <c r="J248" s="15"/>
      <c r="K248" s="12"/>
      <c r="M248" s="12">
        <v>18.2</v>
      </c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98">
        <f t="shared" si="3"/>
        <v>18.2</v>
      </c>
    </row>
    <row r="249" spans="1:48" ht="15.75" x14ac:dyDescent="0.25">
      <c r="A249" s="2" t="s">
        <v>893</v>
      </c>
      <c r="B249" s="133" t="s">
        <v>900</v>
      </c>
      <c r="C249" s="12"/>
      <c r="D249" s="15"/>
      <c r="E249" s="15"/>
      <c r="F249" s="20"/>
      <c r="G249" s="15"/>
      <c r="H249" s="15"/>
      <c r="I249" s="15"/>
      <c r="J249" s="15"/>
      <c r="K249" s="12"/>
      <c r="M249" s="12">
        <v>26</v>
      </c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98">
        <f t="shared" si="3"/>
        <v>26</v>
      </c>
    </row>
    <row r="250" spans="1:48" ht="15.75" x14ac:dyDescent="0.25">
      <c r="A250" s="2" t="s">
        <v>893</v>
      </c>
      <c r="B250" s="2" t="s">
        <v>901</v>
      </c>
      <c r="C250" s="12"/>
      <c r="D250" s="15"/>
      <c r="E250" s="15"/>
      <c r="F250" s="15"/>
      <c r="G250" s="15"/>
      <c r="H250" s="15"/>
      <c r="I250" s="15"/>
      <c r="J250" s="15"/>
      <c r="M250" s="20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>
        <v>25</v>
      </c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98">
        <f t="shared" si="3"/>
        <v>25</v>
      </c>
    </row>
    <row r="251" spans="1:48" ht="15.75" x14ac:dyDescent="0.25">
      <c r="A251" s="2" t="s">
        <v>893</v>
      </c>
      <c r="B251" s="2" t="s">
        <v>902</v>
      </c>
      <c r="C251" s="12"/>
      <c r="D251" s="20"/>
      <c r="E251" s="20"/>
      <c r="F251" s="15"/>
      <c r="G251" s="15"/>
      <c r="H251" s="15"/>
      <c r="I251" s="15"/>
      <c r="J251" s="15"/>
      <c r="M251" s="20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>
        <v>25</v>
      </c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98">
        <f t="shared" si="3"/>
        <v>25</v>
      </c>
    </row>
    <row r="252" spans="1:48" ht="15.75" x14ac:dyDescent="0.25">
      <c r="A252" s="2" t="s">
        <v>906</v>
      </c>
      <c r="B252" s="2" t="s">
        <v>907</v>
      </c>
      <c r="C252" s="12"/>
      <c r="D252" s="20"/>
      <c r="E252" s="15"/>
      <c r="F252" s="15"/>
      <c r="G252" s="15"/>
      <c r="H252" s="20"/>
      <c r="I252" s="15"/>
      <c r="J252" s="15"/>
      <c r="K252" s="12">
        <v>2697.41</v>
      </c>
      <c r="M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98">
        <f t="shared" si="3"/>
        <v>2697.41</v>
      </c>
    </row>
    <row r="253" spans="1:48" ht="15.75" x14ac:dyDescent="0.25">
      <c r="A253" s="2" t="s">
        <v>906</v>
      </c>
      <c r="B253" s="2" t="s">
        <v>910</v>
      </c>
      <c r="C253" s="12"/>
      <c r="D253" s="15"/>
      <c r="E253" s="15"/>
      <c r="F253" s="15"/>
      <c r="G253" s="15"/>
      <c r="H253" s="20"/>
      <c r="I253" s="15"/>
      <c r="J253" s="15"/>
      <c r="K253" s="12">
        <v>2678.69</v>
      </c>
      <c r="M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98">
        <f t="shared" si="3"/>
        <v>2678.69</v>
      </c>
    </row>
    <row r="254" spans="1:48" ht="15.75" x14ac:dyDescent="0.25">
      <c r="A254" s="2" t="s">
        <v>911</v>
      </c>
      <c r="B254" s="2" t="s">
        <v>912</v>
      </c>
      <c r="C254" s="12"/>
      <c r="D254" s="15"/>
      <c r="E254" s="15"/>
      <c r="F254" s="15"/>
      <c r="G254" s="15"/>
      <c r="H254" s="15"/>
      <c r="I254" s="15"/>
      <c r="J254" s="15"/>
      <c r="M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>
        <v>25</v>
      </c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98">
        <f t="shared" si="3"/>
        <v>25</v>
      </c>
    </row>
    <row r="255" spans="1:48" ht="15.75" x14ac:dyDescent="0.25">
      <c r="A255" s="2" t="s">
        <v>911</v>
      </c>
      <c r="B255" s="2" t="s">
        <v>913</v>
      </c>
      <c r="C255" s="12"/>
      <c r="D255" s="15"/>
      <c r="E255" s="15"/>
      <c r="F255" s="15"/>
      <c r="G255" s="15"/>
      <c r="H255" s="15"/>
      <c r="I255" s="15"/>
      <c r="J255" s="15"/>
      <c r="M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>
        <v>25</v>
      </c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98">
        <f t="shared" si="3"/>
        <v>25</v>
      </c>
    </row>
    <row r="256" spans="1:48" ht="15.75" x14ac:dyDescent="0.25">
      <c r="A256" s="17" t="s">
        <v>911</v>
      </c>
      <c r="B256" s="2" t="s">
        <v>914</v>
      </c>
      <c r="C256" s="12"/>
      <c r="D256" s="15"/>
      <c r="E256" s="15"/>
      <c r="F256" s="20"/>
      <c r="G256" s="15"/>
      <c r="H256" s="15"/>
      <c r="I256" s="15"/>
      <c r="J256" s="15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>
        <v>25</v>
      </c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98">
        <f t="shared" si="3"/>
        <v>25</v>
      </c>
    </row>
    <row r="257" spans="1:48" ht="15.75" x14ac:dyDescent="0.25">
      <c r="A257" s="2" t="s">
        <v>916</v>
      </c>
      <c r="B257" s="2" t="s">
        <v>917</v>
      </c>
      <c r="C257" s="12"/>
      <c r="D257" s="15"/>
      <c r="E257" s="15"/>
      <c r="F257" s="15"/>
      <c r="G257" s="15"/>
      <c r="H257" s="15"/>
      <c r="I257" s="15"/>
      <c r="J257" s="15"/>
      <c r="M257" s="12">
        <f>135+90+60+30+75+48+90+45+15+90+53+33+39+57.85+90+150+62.5+60+60+77.5+96+90+100+90</f>
        <v>1736.85</v>
      </c>
      <c r="O257" s="12"/>
      <c r="P257" s="12"/>
      <c r="Q257" s="12"/>
      <c r="R257" s="12"/>
      <c r="S257" s="12"/>
      <c r="T257" s="12"/>
      <c r="U257" s="12"/>
      <c r="V257" s="12"/>
      <c r="W257" s="12"/>
      <c r="X257" s="12">
        <f>51.6</f>
        <v>51.6</v>
      </c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98">
        <f t="shared" si="3"/>
        <v>1788.4499999999998</v>
      </c>
    </row>
    <row r="258" spans="1:48" ht="15.75" x14ac:dyDescent="0.25">
      <c r="A258" s="2" t="s">
        <v>918</v>
      </c>
      <c r="B258" s="2" t="s">
        <v>919</v>
      </c>
      <c r="C258" s="12">
        <v>16667.89</v>
      </c>
      <c r="D258" s="20"/>
      <c r="E258" s="15"/>
      <c r="F258" s="15"/>
      <c r="G258" s="15"/>
      <c r="H258" s="15"/>
      <c r="I258" s="15"/>
      <c r="J258" s="15"/>
      <c r="M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98">
        <f t="shared" si="3"/>
        <v>16667.89</v>
      </c>
    </row>
    <row r="259" spans="1:48" ht="15.75" x14ac:dyDescent="0.25">
      <c r="A259" s="2" t="s">
        <v>918</v>
      </c>
      <c r="B259" s="2" t="s">
        <v>920</v>
      </c>
      <c r="C259" s="12"/>
      <c r="D259" s="20">
        <v>4520</v>
      </c>
      <c r="E259" s="15"/>
      <c r="F259" s="15"/>
      <c r="G259" s="15"/>
      <c r="H259" s="15"/>
      <c r="I259" s="15"/>
      <c r="J259" s="15"/>
      <c r="M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98">
        <f t="shared" si="3"/>
        <v>4520</v>
      </c>
    </row>
    <row r="260" spans="1:48" ht="15.75" x14ac:dyDescent="0.25">
      <c r="A260" s="2" t="s">
        <v>918</v>
      </c>
      <c r="B260" s="2" t="s">
        <v>923</v>
      </c>
      <c r="C260" s="12"/>
      <c r="D260" s="15"/>
      <c r="E260" s="15"/>
      <c r="F260" s="15"/>
      <c r="G260" s="15"/>
      <c r="H260" s="15"/>
      <c r="I260" s="15"/>
      <c r="J260" s="15"/>
      <c r="M260" s="12">
        <v>61.8</v>
      </c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98">
        <f t="shared" si="3"/>
        <v>61.8</v>
      </c>
    </row>
    <row r="261" spans="1:48" ht="15.75" x14ac:dyDescent="0.25">
      <c r="A261" s="2" t="s">
        <v>918</v>
      </c>
      <c r="B261" s="2" t="s">
        <v>924</v>
      </c>
      <c r="C261" s="12"/>
      <c r="D261" s="15"/>
      <c r="E261" s="15"/>
      <c r="F261" s="15"/>
      <c r="G261" s="15"/>
      <c r="H261" s="15"/>
      <c r="I261" s="15"/>
      <c r="J261" s="15"/>
      <c r="M261" s="12">
        <v>20.8</v>
      </c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98">
        <f t="shared" ref="AV261:AV364" si="4">SUM(C261:AU261)</f>
        <v>20.8</v>
      </c>
    </row>
    <row r="262" spans="1:48" ht="15.75" x14ac:dyDescent="0.25">
      <c r="A262" s="2" t="s">
        <v>918</v>
      </c>
      <c r="B262" s="2" t="s">
        <v>925</v>
      </c>
      <c r="C262" s="12"/>
      <c r="D262" s="15"/>
      <c r="E262" s="15"/>
      <c r="F262" s="15"/>
      <c r="G262" s="15"/>
      <c r="H262" s="15"/>
      <c r="I262" s="15"/>
      <c r="J262" s="15"/>
      <c r="K262" s="12"/>
      <c r="L262" s="12"/>
      <c r="M262" s="12">
        <v>28.6</v>
      </c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98">
        <f t="shared" si="4"/>
        <v>28.6</v>
      </c>
    </row>
    <row r="263" spans="1:48" ht="15.75" x14ac:dyDescent="0.25">
      <c r="A263" s="2" t="s">
        <v>918</v>
      </c>
      <c r="B263" s="2" t="s">
        <v>926</v>
      </c>
      <c r="C263" s="12"/>
      <c r="D263" s="15"/>
      <c r="E263" s="15"/>
      <c r="F263" s="15"/>
      <c r="G263" s="15"/>
      <c r="H263" s="15"/>
      <c r="I263" s="15"/>
      <c r="J263" s="15"/>
      <c r="M263" s="20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>
        <v>25</v>
      </c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98">
        <f t="shared" si="4"/>
        <v>25</v>
      </c>
    </row>
    <row r="264" spans="1:48" ht="15.75" x14ac:dyDescent="0.25">
      <c r="A264" s="2" t="s">
        <v>918</v>
      </c>
      <c r="B264" s="2" t="s">
        <v>927</v>
      </c>
      <c r="C264" s="12"/>
      <c r="D264" s="15"/>
      <c r="E264" s="15"/>
      <c r="F264" s="15"/>
      <c r="G264" s="15"/>
      <c r="H264" s="15"/>
      <c r="I264" s="15"/>
      <c r="J264" s="15"/>
      <c r="M264" s="20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>
        <v>25</v>
      </c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98">
        <f t="shared" si="4"/>
        <v>25</v>
      </c>
    </row>
    <row r="265" spans="1:48" ht="15.75" x14ac:dyDescent="0.25">
      <c r="A265" s="2" t="s">
        <v>918</v>
      </c>
      <c r="B265" s="2" t="s">
        <v>928</v>
      </c>
      <c r="C265" s="12"/>
      <c r="D265" s="15"/>
      <c r="E265" s="15"/>
      <c r="F265" s="15"/>
      <c r="G265" s="15"/>
      <c r="H265" s="15"/>
      <c r="I265" s="15"/>
      <c r="J265" s="15"/>
      <c r="M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>
        <v>25</v>
      </c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98">
        <f t="shared" si="4"/>
        <v>25</v>
      </c>
    </row>
    <row r="266" spans="1:48" ht="15.75" x14ac:dyDescent="0.25">
      <c r="A266" s="2" t="s">
        <v>918</v>
      </c>
      <c r="B266" s="2" t="s">
        <v>929</v>
      </c>
      <c r="C266" s="12"/>
      <c r="D266" s="15"/>
      <c r="E266" s="15"/>
      <c r="F266" s="15"/>
      <c r="G266" s="15"/>
      <c r="H266" s="15"/>
      <c r="I266" s="15"/>
      <c r="J266" s="15"/>
      <c r="M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>
        <v>25</v>
      </c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98">
        <f t="shared" si="4"/>
        <v>25</v>
      </c>
    </row>
    <row r="267" spans="1:48" ht="15.75" x14ac:dyDescent="0.25">
      <c r="A267" s="2" t="s">
        <v>918</v>
      </c>
      <c r="B267" s="2" t="s">
        <v>931</v>
      </c>
      <c r="C267" s="12"/>
      <c r="D267" s="15"/>
      <c r="E267" s="15"/>
      <c r="F267" s="15"/>
      <c r="G267" s="15"/>
      <c r="H267" s="15"/>
      <c r="I267" s="15"/>
      <c r="J267" s="15"/>
      <c r="M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>
        <v>25</v>
      </c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98">
        <f t="shared" si="4"/>
        <v>25</v>
      </c>
    </row>
    <row r="268" spans="1:48" ht="15.75" x14ac:dyDescent="0.25">
      <c r="A268" s="2" t="s">
        <v>918</v>
      </c>
      <c r="B268" s="2" t="s">
        <v>930</v>
      </c>
      <c r="C268" s="12"/>
      <c r="D268" s="15"/>
      <c r="E268" s="15"/>
      <c r="F268" s="15"/>
      <c r="G268" s="15"/>
      <c r="H268" s="15"/>
      <c r="I268" s="15"/>
      <c r="J268" s="15"/>
      <c r="M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>
        <v>25</v>
      </c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98">
        <f t="shared" si="4"/>
        <v>25</v>
      </c>
    </row>
    <row r="269" spans="1:48" ht="15.75" x14ac:dyDescent="0.25">
      <c r="A269" s="2" t="s">
        <v>932</v>
      </c>
      <c r="B269" s="2" t="s">
        <v>936</v>
      </c>
      <c r="C269" s="12"/>
      <c r="D269" s="15"/>
      <c r="E269" s="15"/>
      <c r="F269" s="15"/>
      <c r="G269" s="15"/>
      <c r="H269" s="15"/>
      <c r="I269" s="20">
        <v>628.82000000000005</v>
      </c>
      <c r="J269" s="20">
        <v>179.03</v>
      </c>
      <c r="M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98">
        <f t="shared" si="4"/>
        <v>807.85</v>
      </c>
    </row>
    <row r="270" spans="1:48" ht="15.75" x14ac:dyDescent="0.25">
      <c r="A270" s="2" t="s">
        <v>932</v>
      </c>
      <c r="B270" s="2" t="s">
        <v>937</v>
      </c>
      <c r="C270" s="12"/>
      <c r="D270" s="15"/>
      <c r="E270" s="15"/>
      <c r="F270" s="15"/>
      <c r="G270" s="15"/>
      <c r="H270" s="15"/>
      <c r="I270" s="20">
        <v>646.26</v>
      </c>
      <c r="J270" s="20">
        <v>144.19</v>
      </c>
      <c r="M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98">
        <f t="shared" si="4"/>
        <v>790.45</v>
      </c>
    </row>
    <row r="271" spans="1:48" ht="15.75" x14ac:dyDescent="0.25">
      <c r="A271" s="2" t="s">
        <v>932</v>
      </c>
      <c r="B271" s="2" t="s">
        <v>938</v>
      </c>
      <c r="C271" s="12"/>
      <c r="D271" s="20"/>
      <c r="E271" s="15"/>
      <c r="F271" s="15"/>
      <c r="G271" s="20">
        <v>1537.31</v>
      </c>
      <c r="H271" s="20">
        <v>354.5</v>
      </c>
      <c r="I271" s="20"/>
      <c r="J271" s="20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98">
        <f t="shared" si="4"/>
        <v>1891.81</v>
      </c>
    </row>
    <row r="272" spans="1:48" ht="15.75" x14ac:dyDescent="0.25">
      <c r="A272" s="2" t="s">
        <v>932</v>
      </c>
      <c r="B272" s="2" t="s">
        <v>939</v>
      </c>
      <c r="C272" s="12"/>
      <c r="D272" s="15"/>
      <c r="E272" s="15"/>
      <c r="F272" s="20"/>
      <c r="G272" s="15"/>
      <c r="H272" s="15"/>
      <c r="I272" s="20"/>
      <c r="J272" s="20"/>
      <c r="M272" s="12">
        <v>79.8</v>
      </c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98">
        <f t="shared" si="4"/>
        <v>79.8</v>
      </c>
    </row>
    <row r="273" spans="1:48" ht="15.75" x14ac:dyDescent="0.25">
      <c r="A273" s="2" t="s">
        <v>932</v>
      </c>
      <c r="B273" s="2" t="s">
        <v>940</v>
      </c>
      <c r="C273" s="12"/>
      <c r="D273" s="20"/>
      <c r="E273" s="20"/>
      <c r="F273" s="15"/>
      <c r="G273" s="15"/>
      <c r="H273" s="15"/>
      <c r="I273" s="15"/>
      <c r="J273" s="15"/>
      <c r="M273" s="12">
        <v>23.4</v>
      </c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98">
        <f t="shared" si="4"/>
        <v>23.4</v>
      </c>
    </row>
    <row r="274" spans="1:48" ht="15.75" x14ac:dyDescent="0.25">
      <c r="A274" s="2" t="s">
        <v>932</v>
      </c>
      <c r="B274" s="2" t="s">
        <v>941</v>
      </c>
      <c r="C274" s="12"/>
      <c r="D274" s="15"/>
      <c r="E274" s="15"/>
      <c r="F274" s="15"/>
      <c r="G274" s="15"/>
      <c r="H274" s="15"/>
      <c r="I274" s="15"/>
      <c r="J274" s="15"/>
      <c r="M274" s="12">
        <v>23.4</v>
      </c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98">
        <f t="shared" si="4"/>
        <v>23.4</v>
      </c>
    </row>
    <row r="275" spans="1:48" ht="15.75" x14ac:dyDescent="0.25">
      <c r="A275" s="2" t="s">
        <v>932</v>
      </c>
      <c r="B275" s="2" t="s">
        <v>942</v>
      </c>
      <c r="C275" s="12"/>
      <c r="D275" s="15"/>
      <c r="E275" s="15"/>
      <c r="F275" s="15"/>
      <c r="G275" s="15"/>
      <c r="H275" s="15"/>
      <c r="I275" s="15"/>
      <c r="J275" s="15"/>
      <c r="M275" s="12">
        <v>20.8</v>
      </c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98">
        <f t="shared" si="4"/>
        <v>20.8</v>
      </c>
    </row>
    <row r="276" spans="1:48" ht="15.75" x14ac:dyDescent="0.25">
      <c r="A276" s="2" t="s">
        <v>945</v>
      </c>
      <c r="B276" s="2" t="s">
        <v>962</v>
      </c>
      <c r="C276" s="12"/>
      <c r="D276" s="15"/>
      <c r="E276" s="15"/>
      <c r="F276" s="15"/>
      <c r="G276" s="15"/>
      <c r="H276" s="15"/>
      <c r="I276" s="15"/>
      <c r="J276" s="15"/>
      <c r="M276" s="12">
        <f>39+62.5</f>
        <v>101.5</v>
      </c>
      <c r="O276" s="12"/>
      <c r="P276" s="12"/>
      <c r="Q276" s="12"/>
      <c r="R276" s="12">
        <v>26</v>
      </c>
      <c r="S276" s="12"/>
      <c r="T276" s="12"/>
      <c r="U276" s="12"/>
      <c r="V276" s="12"/>
      <c r="W276" s="12"/>
      <c r="X276" s="12">
        <f>12+8.19+10</f>
        <v>30.189999999999998</v>
      </c>
      <c r="Y276" s="12"/>
      <c r="Z276" s="12">
        <f>56.45+15</f>
        <v>71.45</v>
      </c>
      <c r="AA276" s="12"/>
      <c r="AB276" s="12"/>
      <c r="AC276" s="12"/>
      <c r="AD276" s="12"/>
      <c r="AE276" s="12"/>
      <c r="AF276" s="12"/>
      <c r="AG276" s="12"/>
      <c r="AH276" s="12"/>
      <c r="AI276" s="12"/>
      <c r="AJ276" s="12">
        <v>31</v>
      </c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98">
        <f t="shared" si="4"/>
        <v>260.14</v>
      </c>
    </row>
    <row r="277" spans="1:48" ht="15.75" x14ac:dyDescent="0.25">
      <c r="A277" s="2" t="s">
        <v>984</v>
      </c>
      <c r="B277" s="2" t="s">
        <v>989</v>
      </c>
      <c r="C277" s="12"/>
      <c r="D277" s="15"/>
      <c r="E277" s="15"/>
      <c r="F277" s="15"/>
      <c r="G277" s="15"/>
      <c r="H277" s="15"/>
      <c r="I277" s="15"/>
      <c r="J277" s="15"/>
      <c r="M277" s="12">
        <v>39</v>
      </c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98">
        <f t="shared" si="4"/>
        <v>39</v>
      </c>
    </row>
    <row r="278" spans="1:48" ht="15.75" x14ac:dyDescent="0.25">
      <c r="A278" s="2" t="s">
        <v>984</v>
      </c>
      <c r="B278" s="2" t="s">
        <v>990</v>
      </c>
      <c r="C278" s="12"/>
      <c r="D278" s="15"/>
      <c r="E278" s="15"/>
      <c r="F278" s="15"/>
      <c r="G278" s="15"/>
      <c r="H278" s="15"/>
      <c r="I278" s="15"/>
      <c r="J278" s="15"/>
      <c r="M278" s="12">
        <v>53</v>
      </c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98">
        <f t="shared" si="4"/>
        <v>53</v>
      </c>
    </row>
    <row r="279" spans="1:48" ht="15.75" x14ac:dyDescent="0.25">
      <c r="A279" s="2" t="s">
        <v>1011</v>
      </c>
      <c r="B279" s="2" t="s">
        <v>1012</v>
      </c>
      <c r="C279" s="12"/>
      <c r="D279" s="15"/>
      <c r="E279" s="15"/>
      <c r="F279" s="15"/>
      <c r="G279" s="15"/>
      <c r="H279" s="15"/>
      <c r="I279" s="20">
        <v>619.19000000000005</v>
      </c>
      <c r="J279" s="20">
        <v>216.03</v>
      </c>
      <c r="M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98">
        <f t="shared" si="4"/>
        <v>835.22</v>
      </c>
    </row>
    <row r="280" spans="1:48" ht="15.75" x14ac:dyDescent="0.25">
      <c r="A280" s="2" t="s">
        <v>1011</v>
      </c>
      <c r="B280" s="2" t="s">
        <v>1013</v>
      </c>
      <c r="C280" s="12"/>
      <c r="D280" s="15"/>
      <c r="E280" s="15"/>
      <c r="F280" s="15"/>
      <c r="G280" s="15"/>
      <c r="H280" s="15"/>
      <c r="I280" s="20">
        <v>673.72</v>
      </c>
      <c r="J280" s="20">
        <v>128.30000000000001</v>
      </c>
      <c r="M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98">
        <f t="shared" si="4"/>
        <v>802.02</v>
      </c>
    </row>
    <row r="281" spans="1:48" ht="15.75" x14ac:dyDescent="0.25">
      <c r="A281" s="2" t="s">
        <v>1014</v>
      </c>
      <c r="B281" s="2" t="s">
        <v>1015</v>
      </c>
      <c r="C281" s="12"/>
      <c r="D281" s="15"/>
      <c r="E281" s="15"/>
      <c r="F281" s="15"/>
      <c r="G281" s="15"/>
      <c r="H281" s="15"/>
      <c r="I281" s="15"/>
      <c r="J281" s="15"/>
      <c r="M281" s="12">
        <v>92</v>
      </c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98">
        <f t="shared" si="4"/>
        <v>92</v>
      </c>
    </row>
    <row r="282" spans="1:48" ht="15.75" x14ac:dyDescent="0.25">
      <c r="A282" s="2" t="s">
        <v>1014</v>
      </c>
      <c r="B282" s="2" t="s">
        <v>1021</v>
      </c>
      <c r="C282" s="12"/>
      <c r="D282" s="15"/>
      <c r="E282" s="15"/>
      <c r="F282" s="15"/>
      <c r="G282" s="15"/>
      <c r="H282" s="15"/>
      <c r="I282" s="15"/>
      <c r="J282" s="15"/>
      <c r="M282" s="12">
        <v>55.6</v>
      </c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98">
        <f t="shared" si="4"/>
        <v>55.6</v>
      </c>
    </row>
    <row r="283" spans="1:48" ht="15.75" x14ac:dyDescent="0.25">
      <c r="A283" s="2" t="s">
        <v>1014</v>
      </c>
      <c r="B283" s="2" t="s">
        <v>1022</v>
      </c>
      <c r="C283" s="12"/>
      <c r="D283" s="15"/>
      <c r="E283" s="15"/>
      <c r="F283" s="15"/>
      <c r="G283" s="15"/>
      <c r="H283" s="15"/>
      <c r="I283" s="15"/>
      <c r="J283" s="15"/>
      <c r="M283" s="12">
        <v>33.799999999999997</v>
      </c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98">
        <f t="shared" si="4"/>
        <v>33.799999999999997</v>
      </c>
    </row>
    <row r="284" spans="1:48" ht="15.75" x14ac:dyDescent="0.25">
      <c r="A284" s="2" t="s">
        <v>1014</v>
      </c>
      <c r="B284" s="2" t="s">
        <v>1023</v>
      </c>
      <c r="C284" s="12"/>
      <c r="D284" s="15"/>
      <c r="E284" s="15"/>
      <c r="F284" s="15"/>
      <c r="G284" s="15"/>
      <c r="H284" s="15"/>
      <c r="I284" s="15"/>
      <c r="J284" s="15"/>
      <c r="M284" s="12">
        <v>20.8</v>
      </c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98">
        <f t="shared" si="4"/>
        <v>20.8</v>
      </c>
    </row>
    <row r="285" spans="1:48" ht="15.75" x14ac:dyDescent="0.25">
      <c r="A285" s="2" t="s">
        <v>1025</v>
      </c>
      <c r="B285" s="2" t="s">
        <v>1026</v>
      </c>
      <c r="C285" s="12"/>
      <c r="D285" s="15"/>
      <c r="E285" s="15"/>
      <c r="F285" s="15"/>
      <c r="G285" s="15"/>
      <c r="H285" s="15"/>
      <c r="I285" s="15"/>
      <c r="J285" s="15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>
        <v>25</v>
      </c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98">
        <f t="shared" si="4"/>
        <v>25</v>
      </c>
    </row>
    <row r="286" spans="1:48" ht="15.75" x14ac:dyDescent="0.25">
      <c r="A286" s="2" t="s">
        <v>1025</v>
      </c>
      <c r="B286" s="2" t="s">
        <v>1027</v>
      </c>
      <c r="C286" s="12"/>
      <c r="D286" s="15"/>
      <c r="E286" s="15"/>
      <c r="F286" s="15"/>
      <c r="G286" s="15"/>
      <c r="H286" s="15"/>
      <c r="I286" s="15"/>
      <c r="J286" s="15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>
        <v>25</v>
      </c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98">
        <f t="shared" si="4"/>
        <v>25</v>
      </c>
    </row>
    <row r="287" spans="1:48" ht="15.75" x14ac:dyDescent="0.25">
      <c r="A287" s="2" t="s">
        <v>1025</v>
      </c>
      <c r="B287" s="2" t="s">
        <v>1028</v>
      </c>
      <c r="C287" s="12"/>
      <c r="D287" s="15"/>
      <c r="E287" s="15"/>
      <c r="F287" s="15"/>
      <c r="G287" s="15"/>
      <c r="H287" s="15"/>
      <c r="I287" s="15"/>
      <c r="J287" s="15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>
        <v>25</v>
      </c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98">
        <f t="shared" si="4"/>
        <v>25</v>
      </c>
    </row>
    <row r="288" spans="1:48" ht="15.75" x14ac:dyDescent="0.25">
      <c r="A288" s="2" t="s">
        <v>1025</v>
      </c>
      <c r="B288" s="2" t="s">
        <v>1029</v>
      </c>
      <c r="C288" s="12"/>
      <c r="D288" s="15"/>
      <c r="E288" s="15"/>
      <c r="F288" s="15"/>
      <c r="G288" s="15"/>
      <c r="H288" s="15"/>
      <c r="I288" s="15"/>
      <c r="J288" s="15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>
        <v>25</v>
      </c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98">
        <f t="shared" si="4"/>
        <v>25</v>
      </c>
    </row>
    <row r="289" spans="1:48" ht="15.75" x14ac:dyDescent="0.25">
      <c r="A289" s="2" t="s">
        <v>1030</v>
      </c>
      <c r="B289" s="2" t="s">
        <v>1031</v>
      </c>
      <c r="C289" s="12"/>
      <c r="D289" s="15"/>
      <c r="E289" s="15"/>
      <c r="F289" s="15"/>
      <c r="G289" s="15"/>
      <c r="H289" s="15"/>
      <c r="I289" s="15"/>
      <c r="J289" s="15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>
        <v>25</v>
      </c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98">
        <f t="shared" si="4"/>
        <v>25</v>
      </c>
    </row>
    <row r="290" spans="1:48" ht="15.75" x14ac:dyDescent="0.25">
      <c r="A290" s="2" t="s">
        <v>1025</v>
      </c>
      <c r="B290" s="2" t="s">
        <v>1032</v>
      </c>
      <c r="C290" s="12"/>
      <c r="D290" s="15"/>
      <c r="E290" s="15"/>
      <c r="F290" s="15"/>
      <c r="G290" s="15"/>
      <c r="H290" s="15"/>
      <c r="I290" s="15"/>
      <c r="J290" s="15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>
        <v>25</v>
      </c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98">
        <f t="shared" si="4"/>
        <v>25</v>
      </c>
    </row>
    <row r="291" spans="1:48" ht="15.75" x14ac:dyDescent="0.25">
      <c r="A291" s="2" t="s">
        <v>1025</v>
      </c>
      <c r="B291" s="2" t="s">
        <v>1033</v>
      </c>
      <c r="C291" s="12"/>
      <c r="D291" s="15"/>
      <c r="E291" s="15"/>
      <c r="F291" s="15"/>
      <c r="G291" s="15"/>
      <c r="H291" s="15"/>
      <c r="I291" s="15"/>
      <c r="J291" s="15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>
        <v>25</v>
      </c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98">
        <f t="shared" si="4"/>
        <v>25</v>
      </c>
    </row>
    <row r="292" spans="1:48" ht="15.75" x14ac:dyDescent="0.25">
      <c r="A292" s="2" t="s">
        <v>1025</v>
      </c>
      <c r="B292" s="2" t="s">
        <v>1034</v>
      </c>
      <c r="C292" s="12"/>
      <c r="D292" s="15"/>
      <c r="E292" s="15"/>
      <c r="F292" s="15"/>
      <c r="G292" s="15"/>
      <c r="H292" s="15"/>
      <c r="I292" s="15"/>
      <c r="J292" s="15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>
        <v>25</v>
      </c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98">
        <f t="shared" si="4"/>
        <v>25</v>
      </c>
    </row>
    <row r="293" spans="1:48" ht="15.75" x14ac:dyDescent="0.25">
      <c r="A293" s="2" t="s">
        <v>1025</v>
      </c>
      <c r="B293" s="2" t="s">
        <v>1035</v>
      </c>
      <c r="C293" s="12"/>
      <c r="D293" s="15"/>
      <c r="E293" s="15"/>
      <c r="F293" s="15"/>
      <c r="G293" s="15"/>
      <c r="H293" s="15"/>
      <c r="I293" s="15"/>
      <c r="J293" s="15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>
        <v>25</v>
      </c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98">
        <f t="shared" si="4"/>
        <v>25</v>
      </c>
    </row>
    <row r="294" spans="1:48" ht="15.75" x14ac:dyDescent="0.25">
      <c r="A294" s="2" t="s">
        <v>1025</v>
      </c>
      <c r="B294" s="2" t="s">
        <v>1036</v>
      </c>
      <c r="C294" s="12"/>
      <c r="D294" s="15"/>
      <c r="E294" s="15"/>
      <c r="F294" s="15"/>
      <c r="G294" s="15"/>
      <c r="H294" s="15"/>
      <c r="I294" s="15"/>
      <c r="J294" s="15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>
        <v>25</v>
      </c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98">
        <f t="shared" si="4"/>
        <v>25</v>
      </c>
    </row>
    <row r="295" spans="1:48" ht="15.75" x14ac:dyDescent="0.25">
      <c r="A295" s="2" t="s">
        <v>1041</v>
      </c>
      <c r="B295" s="2" t="s">
        <v>1042</v>
      </c>
      <c r="C295" s="12"/>
      <c r="D295" s="15"/>
      <c r="E295" s="15"/>
      <c r="F295" s="15"/>
      <c r="G295" s="15"/>
      <c r="H295" s="15"/>
      <c r="I295" s="15"/>
      <c r="J295" s="15"/>
      <c r="M295" s="12">
        <v>69.3</v>
      </c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98">
        <f t="shared" si="4"/>
        <v>69.3</v>
      </c>
    </row>
    <row r="296" spans="1:48" ht="15.75" x14ac:dyDescent="0.25">
      <c r="A296" s="2" t="s">
        <v>1041</v>
      </c>
      <c r="B296" s="2" t="s">
        <v>1043</v>
      </c>
      <c r="C296" s="12"/>
      <c r="D296" s="15"/>
      <c r="E296" s="15"/>
      <c r="F296" s="15"/>
      <c r="G296" s="15"/>
      <c r="H296" s="15"/>
      <c r="I296" s="15"/>
      <c r="J296" s="15"/>
      <c r="K296" s="12">
        <v>2678.69</v>
      </c>
      <c r="M296" s="20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98">
        <f t="shared" si="4"/>
        <v>2678.69</v>
      </c>
    </row>
    <row r="297" spans="1:48" ht="15.75" x14ac:dyDescent="0.25">
      <c r="A297" s="2" t="s">
        <v>1044</v>
      </c>
      <c r="B297" s="2" t="s">
        <v>1049</v>
      </c>
      <c r="C297" s="12"/>
      <c r="D297" s="15"/>
      <c r="E297" s="15"/>
      <c r="F297" s="15"/>
      <c r="G297" s="15"/>
      <c r="H297" s="15"/>
      <c r="I297" s="15"/>
      <c r="J297" s="15"/>
      <c r="M297" s="20">
        <v>47.8</v>
      </c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98">
        <f t="shared" si="4"/>
        <v>47.8</v>
      </c>
    </row>
    <row r="298" spans="1:48" ht="15.75" x14ac:dyDescent="0.25">
      <c r="A298" s="2" t="s">
        <v>1044</v>
      </c>
      <c r="B298" s="2" t="s">
        <v>1050</v>
      </c>
      <c r="C298" s="12"/>
      <c r="D298" s="15"/>
      <c r="E298" s="15"/>
      <c r="F298" s="15"/>
      <c r="G298" s="15"/>
      <c r="H298" s="15"/>
      <c r="I298" s="15"/>
      <c r="J298" s="15"/>
      <c r="M298" s="20">
        <v>49.4</v>
      </c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98">
        <f t="shared" si="4"/>
        <v>49.4</v>
      </c>
    </row>
    <row r="299" spans="1:48" ht="15.75" x14ac:dyDescent="0.25">
      <c r="A299" s="2" t="s">
        <v>1044</v>
      </c>
      <c r="B299" s="2" t="s">
        <v>1051</v>
      </c>
      <c r="C299" s="12"/>
      <c r="D299" s="15"/>
      <c r="E299" s="15"/>
      <c r="F299" s="15"/>
      <c r="G299" s="15"/>
      <c r="H299" s="15"/>
      <c r="I299" s="15"/>
      <c r="J299" s="15"/>
      <c r="M299" s="20">
        <v>23.4</v>
      </c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98">
        <f t="shared" si="4"/>
        <v>23.4</v>
      </c>
    </row>
    <row r="300" spans="1:48" ht="15.75" x14ac:dyDescent="0.25">
      <c r="A300" s="2" t="s">
        <v>1055</v>
      </c>
      <c r="B300" s="2" t="s">
        <v>1056</v>
      </c>
      <c r="C300" s="12">
        <v>16016.6</v>
      </c>
      <c r="D300" s="15"/>
      <c r="E300" s="15"/>
      <c r="F300" s="15"/>
      <c r="G300" s="15"/>
      <c r="H300" s="15"/>
      <c r="I300" s="15"/>
      <c r="J300" s="15"/>
      <c r="M300" s="20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98">
        <f t="shared" si="4"/>
        <v>16016.6</v>
      </c>
    </row>
    <row r="301" spans="1:48" ht="15.75" x14ac:dyDescent="0.25">
      <c r="A301" s="2" t="s">
        <v>1055</v>
      </c>
      <c r="B301" s="2" t="s">
        <v>1058</v>
      </c>
      <c r="C301" s="12"/>
      <c r="D301" s="20">
        <v>4520</v>
      </c>
      <c r="E301" s="15"/>
      <c r="F301" s="15"/>
      <c r="G301" s="15"/>
      <c r="H301" s="15"/>
      <c r="I301" s="15"/>
      <c r="J301" s="15"/>
      <c r="M301" s="20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98">
        <f t="shared" si="4"/>
        <v>4520</v>
      </c>
    </row>
    <row r="302" spans="1:48" ht="15.75" x14ac:dyDescent="0.25">
      <c r="A302" s="2" t="s">
        <v>1060</v>
      </c>
      <c r="B302" s="2" t="s">
        <v>1061</v>
      </c>
      <c r="C302" s="12"/>
      <c r="D302" s="15"/>
      <c r="E302" s="15"/>
      <c r="F302" s="15"/>
      <c r="G302" s="20">
        <v>1533.96</v>
      </c>
      <c r="H302" s="20">
        <v>407.19</v>
      </c>
      <c r="I302" s="15"/>
      <c r="J302" s="15"/>
      <c r="M302" s="20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98">
        <f t="shared" si="4"/>
        <v>1941.15</v>
      </c>
    </row>
    <row r="303" spans="1:48" ht="15.75" x14ac:dyDescent="0.25">
      <c r="A303" s="2" t="s">
        <v>1066</v>
      </c>
      <c r="B303" s="2" t="s">
        <v>1067</v>
      </c>
      <c r="C303" s="12"/>
      <c r="D303" s="15"/>
      <c r="E303" s="15"/>
      <c r="F303" s="15"/>
      <c r="G303" s="15"/>
      <c r="H303" s="15"/>
      <c r="I303" s="15"/>
      <c r="J303" s="15"/>
      <c r="M303" s="20">
        <v>28.6</v>
      </c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98">
        <f t="shared" si="4"/>
        <v>28.6</v>
      </c>
    </row>
    <row r="304" spans="1:48" ht="15.75" x14ac:dyDescent="0.25">
      <c r="A304" s="2" t="s">
        <v>1066</v>
      </c>
      <c r="B304" s="2" t="s">
        <v>1068</v>
      </c>
      <c r="C304" s="12"/>
      <c r="D304" s="15"/>
      <c r="E304" s="15"/>
      <c r="F304" s="15"/>
      <c r="G304" s="15"/>
      <c r="H304" s="15"/>
      <c r="I304" s="15"/>
      <c r="J304" s="15"/>
      <c r="M304" s="20">
        <v>67</v>
      </c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98">
        <f t="shared" si="4"/>
        <v>67</v>
      </c>
    </row>
    <row r="305" spans="1:48" ht="15.75" x14ac:dyDescent="0.25">
      <c r="A305" s="2" t="s">
        <v>1071</v>
      </c>
      <c r="B305" s="2" t="s">
        <v>1072</v>
      </c>
      <c r="C305" s="12"/>
      <c r="D305" s="15"/>
      <c r="E305" s="15"/>
      <c r="F305" s="15"/>
      <c r="G305" s="20">
        <v>1450.77</v>
      </c>
      <c r="H305" s="20">
        <v>384.2</v>
      </c>
      <c r="I305" s="15"/>
      <c r="J305" s="15"/>
      <c r="M305" s="20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98">
        <f t="shared" si="4"/>
        <v>1834.97</v>
      </c>
    </row>
    <row r="306" spans="1:48" ht="15.75" x14ac:dyDescent="0.25">
      <c r="A306" s="2" t="s">
        <v>1071</v>
      </c>
      <c r="B306" s="2" t="s">
        <v>1073</v>
      </c>
      <c r="C306" s="12"/>
      <c r="D306" s="15"/>
      <c r="E306" s="15"/>
      <c r="F306" s="15"/>
      <c r="G306" s="15"/>
      <c r="H306" s="15"/>
      <c r="I306" s="20">
        <v>612.65</v>
      </c>
      <c r="J306" s="20">
        <v>208.86</v>
      </c>
      <c r="M306" s="20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98">
        <f t="shared" si="4"/>
        <v>821.51</v>
      </c>
    </row>
    <row r="307" spans="1:48" ht="15.75" x14ac:dyDescent="0.25">
      <c r="A307" s="2" t="s">
        <v>1071</v>
      </c>
      <c r="B307" s="2" t="s">
        <v>1074</v>
      </c>
      <c r="C307" s="12"/>
      <c r="D307" s="15"/>
      <c r="E307" s="15"/>
      <c r="F307" s="15"/>
      <c r="G307" s="15"/>
      <c r="H307" s="15"/>
      <c r="I307" s="20">
        <v>650.14</v>
      </c>
      <c r="J307" s="20">
        <v>113.15</v>
      </c>
      <c r="M307" s="20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98">
        <f t="shared" si="4"/>
        <v>763.29</v>
      </c>
    </row>
    <row r="308" spans="1:48" ht="15.75" x14ac:dyDescent="0.25">
      <c r="A308" s="2" t="s">
        <v>1076</v>
      </c>
      <c r="B308" s="2" t="s">
        <v>1080</v>
      </c>
      <c r="C308" s="12"/>
      <c r="D308" s="15"/>
      <c r="E308" s="15"/>
      <c r="F308" s="15"/>
      <c r="G308" s="15"/>
      <c r="H308" s="15"/>
      <c r="I308" s="15"/>
      <c r="J308" s="15"/>
      <c r="M308" s="20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>
        <v>25</v>
      </c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98">
        <f t="shared" si="4"/>
        <v>25</v>
      </c>
    </row>
    <row r="309" spans="1:48" ht="15.75" x14ac:dyDescent="0.25">
      <c r="A309" s="2" t="s">
        <v>1076</v>
      </c>
      <c r="B309" s="2" t="s">
        <v>1079</v>
      </c>
      <c r="C309" s="12"/>
      <c r="D309" s="20"/>
      <c r="E309" s="20"/>
      <c r="F309" s="15"/>
      <c r="G309" s="15"/>
      <c r="H309" s="15"/>
      <c r="I309" s="15"/>
      <c r="J309" s="15"/>
      <c r="M309" s="20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>
        <v>25</v>
      </c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98">
        <f t="shared" si="4"/>
        <v>25</v>
      </c>
    </row>
    <row r="310" spans="1:48" ht="15.75" x14ac:dyDescent="0.25">
      <c r="A310" s="2" t="s">
        <v>1104</v>
      </c>
      <c r="B310" s="2" t="s">
        <v>1105</v>
      </c>
      <c r="C310" s="12"/>
      <c r="D310" s="20"/>
      <c r="E310" s="20"/>
      <c r="F310" s="15"/>
      <c r="G310" s="15"/>
      <c r="H310" s="15"/>
      <c r="I310" s="15"/>
      <c r="J310" s="15"/>
      <c r="K310" s="12">
        <v>2678.69</v>
      </c>
      <c r="M310" s="20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98">
        <f t="shared" si="4"/>
        <v>2678.69</v>
      </c>
    </row>
    <row r="311" spans="1:48" ht="15.75" x14ac:dyDescent="0.25">
      <c r="A311" s="2" t="s">
        <v>1104</v>
      </c>
      <c r="B311" s="2" t="s">
        <v>1106</v>
      </c>
      <c r="C311" s="12"/>
      <c r="D311" s="20"/>
      <c r="E311" s="20"/>
      <c r="F311" s="15"/>
      <c r="G311" s="15"/>
      <c r="H311" s="15"/>
      <c r="I311" s="15"/>
      <c r="J311" s="15"/>
      <c r="M311" s="20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>
        <v>25</v>
      </c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98">
        <f t="shared" si="4"/>
        <v>25</v>
      </c>
    </row>
    <row r="312" spans="1:48" ht="15.75" x14ac:dyDescent="0.25">
      <c r="A312" s="2" t="s">
        <v>1115</v>
      </c>
      <c r="B312" s="2" t="s">
        <v>1118</v>
      </c>
      <c r="C312" s="12"/>
      <c r="D312" s="20"/>
      <c r="E312" s="20"/>
      <c r="F312" s="15"/>
      <c r="G312" s="15"/>
      <c r="H312" s="15"/>
      <c r="I312" s="15"/>
      <c r="J312" s="15"/>
      <c r="M312" s="20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>
        <v>25</v>
      </c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98">
        <f t="shared" si="4"/>
        <v>25</v>
      </c>
    </row>
    <row r="313" spans="1:48" ht="15.75" x14ac:dyDescent="0.25">
      <c r="A313" s="2" t="s">
        <v>1115</v>
      </c>
      <c r="B313" s="2" t="s">
        <v>1119</v>
      </c>
      <c r="C313" s="12"/>
      <c r="D313" s="20"/>
      <c r="E313" s="20"/>
      <c r="F313" s="15"/>
      <c r="G313" s="15"/>
      <c r="H313" s="15"/>
      <c r="I313" s="15"/>
      <c r="J313" s="15"/>
      <c r="M313" s="20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>
        <v>25</v>
      </c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98">
        <f t="shared" si="4"/>
        <v>25</v>
      </c>
    </row>
    <row r="314" spans="1:48" ht="15.75" x14ac:dyDescent="0.25">
      <c r="A314" s="2" t="s">
        <v>1115</v>
      </c>
      <c r="B314" s="2" t="s">
        <v>1120</v>
      </c>
      <c r="C314" s="12"/>
      <c r="D314" s="20"/>
      <c r="E314" s="20"/>
      <c r="F314" s="15"/>
      <c r="G314" s="15"/>
      <c r="H314" s="15"/>
      <c r="I314" s="15"/>
      <c r="J314" s="15"/>
      <c r="M314" s="20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>
        <v>25</v>
      </c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98">
        <f t="shared" si="4"/>
        <v>25</v>
      </c>
    </row>
    <row r="315" spans="1:48" ht="15.75" x14ac:dyDescent="0.25">
      <c r="A315" s="2" t="s">
        <v>1115</v>
      </c>
      <c r="B315" s="2" t="s">
        <v>1121</v>
      </c>
      <c r="C315" s="12"/>
      <c r="D315" s="20"/>
      <c r="E315" s="20"/>
      <c r="F315" s="15"/>
      <c r="G315" s="15"/>
      <c r="H315" s="15"/>
      <c r="I315" s="15"/>
      <c r="J315" s="15"/>
      <c r="M315" s="20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>
        <v>25</v>
      </c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98">
        <f t="shared" si="4"/>
        <v>25</v>
      </c>
    </row>
    <row r="316" spans="1:48" ht="15.75" x14ac:dyDescent="0.25">
      <c r="A316" s="2" t="s">
        <v>1115</v>
      </c>
      <c r="B316" s="2" t="s">
        <v>1122</v>
      </c>
      <c r="C316" s="12"/>
      <c r="D316" s="20"/>
      <c r="E316" s="20"/>
      <c r="F316" s="15"/>
      <c r="G316" s="15"/>
      <c r="H316" s="15"/>
      <c r="I316" s="15"/>
      <c r="J316" s="15"/>
      <c r="M316" s="20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>
        <v>25</v>
      </c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98">
        <f t="shared" si="4"/>
        <v>25</v>
      </c>
    </row>
    <row r="317" spans="1:48" ht="15.75" x14ac:dyDescent="0.25">
      <c r="A317" s="2" t="s">
        <v>1115</v>
      </c>
      <c r="B317" s="2" t="s">
        <v>1123</v>
      </c>
      <c r="C317" s="12"/>
      <c r="D317" s="20"/>
      <c r="E317" s="20"/>
      <c r="F317" s="15"/>
      <c r="G317" s="15"/>
      <c r="H317" s="15"/>
      <c r="I317" s="15"/>
      <c r="J317" s="15"/>
      <c r="M317" s="20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>
        <v>25</v>
      </c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98">
        <f t="shared" si="4"/>
        <v>25</v>
      </c>
    </row>
    <row r="318" spans="1:48" ht="15.75" x14ac:dyDescent="0.25">
      <c r="A318" s="2" t="s">
        <v>1115</v>
      </c>
      <c r="B318" s="2" t="s">
        <v>1126</v>
      </c>
      <c r="C318" s="12"/>
      <c r="D318" s="20"/>
      <c r="E318" s="20"/>
      <c r="F318" s="15"/>
      <c r="G318" s="15"/>
      <c r="H318" s="15"/>
      <c r="I318" s="15"/>
      <c r="J318" s="15"/>
      <c r="M318" s="20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>
        <v>25</v>
      </c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98">
        <f t="shared" si="4"/>
        <v>25</v>
      </c>
    </row>
    <row r="319" spans="1:48" ht="15.75" x14ac:dyDescent="0.25">
      <c r="A319" s="2" t="s">
        <v>1115</v>
      </c>
      <c r="B319" s="2" t="s">
        <v>1127</v>
      </c>
      <c r="C319" s="12"/>
      <c r="D319" s="20"/>
      <c r="E319" s="20"/>
      <c r="F319" s="15"/>
      <c r="G319" s="15"/>
      <c r="H319" s="15"/>
      <c r="I319" s="15"/>
      <c r="J319" s="15"/>
      <c r="M319" s="20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>
        <v>25</v>
      </c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98">
        <f t="shared" si="4"/>
        <v>25</v>
      </c>
    </row>
    <row r="320" spans="1:48" ht="15.75" x14ac:dyDescent="0.25">
      <c r="A320" s="2" t="s">
        <v>1115</v>
      </c>
      <c r="B320" s="252" t="s">
        <v>1128</v>
      </c>
      <c r="C320" s="12"/>
      <c r="D320" s="20"/>
      <c r="E320" s="20"/>
      <c r="F320" s="15"/>
      <c r="G320" s="15"/>
      <c r="H320" s="15"/>
      <c r="I320" s="15"/>
      <c r="J320" s="15"/>
      <c r="M320" s="20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>
        <v>25</v>
      </c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98">
        <f t="shared" si="4"/>
        <v>25</v>
      </c>
    </row>
    <row r="321" spans="1:48" ht="15.75" x14ac:dyDescent="0.25">
      <c r="A321" s="2" t="s">
        <v>1115</v>
      </c>
      <c r="B321" s="2" t="s">
        <v>1129</v>
      </c>
      <c r="C321" s="12"/>
      <c r="D321" s="20"/>
      <c r="E321" s="20"/>
      <c r="F321" s="15"/>
      <c r="G321" s="15"/>
      <c r="H321" s="15"/>
      <c r="I321" s="15"/>
      <c r="J321" s="15"/>
      <c r="M321" s="20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>
        <v>25</v>
      </c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98">
        <f t="shared" si="4"/>
        <v>25</v>
      </c>
    </row>
    <row r="322" spans="1:48" ht="15.75" x14ac:dyDescent="0.25">
      <c r="A322" s="2" t="s">
        <v>1150</v>
      </c>
      <c r="B322" s="2" t="s">
        <v>1152</v>
      </c>
      <c r="C322" s="12"/>
      <c r="D322" s="20"/>
      <c r="E322" s="20"/>
      <c r="F322" s="15"/>
      <c r="G322" s="15"/>
      <c r="H322" s="15"/>
      <c r="I322" s="15"/>
      <c r="J322" s="15"/>
      <c r="M322" s="20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>
        <v>25</v>
      </c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98">
        <f t="shared" si="4"/>
        <v>25</v>
      </c>
    </row>
    <row r="323" spans="1:48" ht="15.75" x14ac:dyDescent="0.25">
      <c r="A323" s="2" t="s">
        <v>1169</v>
      </c>
      <c r="B323" s="2" t="s">
        <v>1170</v>
      </c>
      <c r="C323" s="12"/>
      <c r="D323" s="20"/>
      <c r="E323" s="20"/>
      <c r="F323" s="20">
        <v>314.13</v>
      </c>
      <c r="G323" s="15"/>
      <c r="H323" s="15"/>
      <c r="I323" s="15"/>
      <c r="J323" s="15"/>
      <c r="M323" s="20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98">
        <f t="shared" si="4"/>
        <v>314.13</v>
      </c>
    </row>
    <row r="324" spans="1:48" ht="15.75" x14ac:dyDescent="0.25">
      <c r="A324" s="2" t="s">
        <v>1169</v>
      </c>
      <c r="B324" s="2" t="s">
        <v>1171</v>
      </c>
      <c r="C324" s="12"/>
      <c r="D324" s="20"/>
      <c r="E324" s="20"/>
      <c r="F324" s="15"/>
      <c r="G324" s="15"/>
      <c r="H324" s="15"/>
      <c r="I324" s="15"/>
      <c r="J324" s="15"/>
      <c r="M324" s="20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>
        <v>238.95</v>
      </c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98">
        <f t="shared" si="4"/>
        <v>238.95</v>
      </c>
    </row>
    <row r="325" spans="1:48" ht="15.75" x14ac:dyDescent="0.25">
      <c r="A325" s="2" t="s">
        <v>1169</v>
      </c>
      <c r="B325" s="2" t="s">
        <v>1172</v>
      </c>
      <c r="C325" s="12"/>
      <c r="D325" s="20"/>
      <c r="E325" s="20"/>
      <c r="F325" s="15"/>
      <c r="G325" s="15"/>
      <c r="H325" s="15"/>
      <c r="I325" s="15"/>
      <c r="J325" s="15"/>
      <c r="M325" s="20"/>
      <c r="N325" s="12">
        <v>50</v>
      </c>
      <c r="O325" s="12"/>
      <c r="P325" s="12">
        <v>25.35</v>
      </c>
      <c r="Q325" s="12"/>
      <c r="R325" s="12">
        <f>28+27.5</f>
        <v>55.5</v>
      </c>
      <c r="S325" s="12"/>
      <c r="T325" s="12"/>
      <c r="U325" s="12"/>
      <c r="V325" s="12"/>
      <c r="W325" s="12"/>
      <c r="X325" s="12"/>
      <c r="Y325" s="12"/>
      <c r="Z325" s="12">
        <v>20.85</v>
      </c>
      <c r="AA325" s="12">
        <f>15.2+78.68+75.84+65.75</f>
        <v>235.47000000000003</v>
      </c>
      <c r="AB325" s="12">
        <v>23</v>
      </c>
      <c r="AC325" s="12"/>
      <c r="AD325" s="12"/>
      <c r="AE325" s="12"/>
      <c r="AF325" s="12"/>
      <c r="AG325" s="12"/>
      <c r="AH325" s="12"/>
      <c r="AI325" s="12"/>
      <c r="AJ325" s="12">
        <v>48</v>
      </c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98">
        <f t="shared" si="4"/>
        <v>458.17</v>
      </c>
    </row>
    <row r="326" spans="1:48" ht="15.75" x14ac:dyDescent="0.25">
      <c r="A326" s="2" t="s">
        <v>1187</v>
      </c>
      <c r="B326" s="2" t="s">
        <v>1188</v>
      </c>
      <c r="C326" s="12"/>
      <c r="D326" s="20"/>
      <c r="E326" s="20"/>
      <c r="F326" s="20">
        <v>245.4</v>
      </c>
      <c r="G326" s="15"/>
      <c r="H326" s="15"/>
      <c r="I326" s="15"/>
      <c r="J326" s="15"/>
      <c r="M326" s="20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98">
        <f t="shared" si="4"/>
        <v>245.4</v>
      </c>
    </row>
    <row r="327" spans="1:48" ht="15.75" x14ac:dyDescent="0.25">
      <c r="A327" s="2" t="s">
        <v>1194</v>
      </c>
      <c r="B327" s="2" t="s">
        <v>1195</v>
      </c>
      <c r="C327" s="12"/>
      <c r="D327" s="20">
        <v>5201.33</v>
      </c>
      <c r="E327" s="20"/>
      <c r="F327" s="15"/>
      <c r="G327" s="15"/>
      <c r="H327" s="15"/>
      <c r="I327" s="15"/>
      <c r="J327" s="15"/>
      <c r="M327" s="20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98">
        <f t="shared" si="4"/>
        <v>5201.33</v>
      </c>
    </row>
    <row r="328" spans="1:48" ht="15.75" x14ac:dyDescent="0.25">
      <c r="A328" s="2" t="s">
        <v>1194</v>
      </c>
      <c r="B328" s="2" t="s">
        <v>1197</v>
      </c>
      <c r="C328" s="12">
        <v>15907.54</v>
      </c>
      <c r="D328" s="20"/>
      <c r="E328" s="20"/>
      <c r="F328" s="15"/>
      <c r="G328" s="15"/>
      <c r="H328" s="15"/>
      <c r="I328" s="15"/>
      <c r="J328" s="15"/>
      <c r="M328" s="20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98">
        <f t="shared" si="4"/>
        <v>15907.54</v>
      </c>
    </row>
    <row r="329" spans="1:48" ht="15.75" x14ac:dyDescent="0.25">
      <c r="A329" s="2" t="s">
        <v>1239</v>
      </c>
      <c r="B329" s="236" t="s">
        <v>1240</v>
      </c>
      <c r="C329" s="12"/>
      <c r="D329" s="20"/>
      <c r="E329" s="20"/>
      <c r="F329" s="15"/>
      <c r="G329" s="15"/>
      <c r="H329" s="15"/>
      <c r="I329" s="15"/>
      <c r="J329" s="15"/>
      <c r="M329" s="20"/>
      <c r="O329" s="12"/>
      <c r="P329" s="12"/>
      <c r="Q329" s="12"/>
      <c r="R329" s="12">
        <f>7.5+3.75+8.25+5.5</f>
        <v>25</v>
      </c>
      <c r="S329" s="12"/>
      <c r="T329" s="12"/>
      <c r="U329" s="12"/>
      <c r="V329" s="12"/>
      <c r="W329" s="12">
        <v>4</v>
      </c>
      <c r="X329" s="12">
        <f>3.5</f>
        <v>3.5</v>
      </c>
      <c r="Y329" s="12"/>
      <c r="Z329" s="12">
        <f>18+14.85</f>
        <v>32.85</v>
      </c>
      <c r="AA329" s="12">
        <f>34.35+94.5</f>
        <v>128.85</v>
      </c>
      <c r="AB329" s="12">
        <f>34.5+54+60</f>
        <v>148.5</v>
      </c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98">
        <f t="shared" si="4"/>
        <v>342.7</v>
      </c>
    </row>
    <row r="330" spans="1:48" ht="15.75" x14ac:dyDescent="0.25">
      <c r="A330" s="2" t="s">
        <v>1260</v>
      </c>
      <c r="B330" s="236" t="s">
        <v>1265</v>
      </c>
      <c r="C330" s="12"/>
      <c r="D330" s="20"/>
      <c r="E330" s="20"/>
      <c r="F330" s="15"/>
      <c r="G330" s="15"/>
      <c r="H330" s="15"/>
      <c r="I330" s="15"/>
      <c r="J330" s="15"/>
      <c r="M330" s="20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>
        <v>25</v>
      </c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98">
        <f t="shared" si="4"/>
        <v>25</v>
      </c>
    </row>
    <row r="331" spans="1:48" ht="15.75" x14ac:dyDescent="0.25">
      <c r="A331" s="2" t="s">
        <v>1260</v>
      </c>
      <c r="B331" s="236" t="s">
        <v>1266</v>
      </c>
      <c r="C331" s="12"/>
      <c r="D331" s="20"/>
      <c r="E331" s="20"/>
      <c r="F331" s="15"/>
      <c r="G331" s="15"/>
      <c r="H331" s="15"/>
      <c r="I331" s="15"/>
      <c r="J331" s="15"/>
      <c r="M331" s="20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>
        <v>25</v>
      </c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98">
        <f t="shared" si="4"/>
        <v>25</v>
      </c>
    </row>
    <row r="332" spans="1:48" ht="15.75" x14ac:dyDescent="0.25">
      <c r="A332" s="2" t="s">
        <v>1260</v>
      </c>
      <c r="B332" s="236" t="s">
        <v>1267</v>
      </c>
      <c r="C332" s="12"/>
      <c r="D332" s="20"/>
      <c r="E332" s="20"/>
      <c r="F332" s="15"/>
      <c r="G332" s="15"/>
      <c r="H332" s="15"/>
      <c r="I332" s="15"/>
      <c r="J332" s="15"/>
      <c r="M332" s="20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>
        <v>25</v>
      </c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98">
        <f t="shared" si="4"/>
        <v>25</v>
      </c>
    </row>
    <row r="333" spans="1:48" ht="15.75" x14ac:dyDescent="0.25">
      <c r="A333" s="2" t="s">
        <v>1260</v>
      </c>
      <c r="B333" s="236" t="s">
        <v>1269</v>
      </c>
      <c r="C333" s="12"/>
      <c r="D333" s="20"/>
      <c r="E333" s="20"/>
      <c r="F333" s="15"/>
      <c r="G333" s="15"/>
      <c r="H333" s="15"/>
      <c r="I333" s="15"/>
      <c r="J333" s="15"/>
      <c r="M333" s="20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>
        <v>25</v>
      </c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98">
        <f t="shared" si="4"/>
        <v>25</v>
      </c>
    </row>
    <row r="334" spans="1:48" ht="15.75" x14ac:dyDescent="0.25">
      <c r="A334" s="2" t="s">
        <v>1260</v>
      </c>
      <c r="B334" s="236" t="s">
        <v>1268</v>
      </c>
      <c r="C334" s="12"/>
      <c r="D334" s="20"/>
      <c r="E334" s="20"/>
      <c r="F334" s="15"/>
      <c r="G334" s="15"/>
      <c r="H334" s="15"/>
      <c r="I334" s="15"/>
      <c r="J334" s="15"/>
      <c r="M334" s="20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>
        <v>25</v>
      </c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98">
        <f t="shared" si="4"/>
        <v>25</v>
      </c>
    </row>
    <row r="335" spans="1:48" ht="15.75" x14ac:dyDescent="0.25">
      <c r="A335" s="2" t="s">
        <v>1270</v>
      </c>
      <c r="B335" s="236" t="s">
        <v>1271</v>
      </c>
      <c r="C335" s="12"/>
      <c r="D335" s="20"/>
      <c r="E335" s="20"/>
      <c r="F335" s="15"/>
      <c r="G335" s="15"/>
      <c r="H335" s="15"/>
      <c r="I335" s="15"/>
      <c r="J335" s="15"/>
      <c r="M335" s="20"/>
      <c r="O335" s="12"/>
      <c r="P335" s="12"/>
      <c r="Q335" s="12"/>
      <c r="R335" s="12">
        <v>720.15</v>
      </c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98">
        <f t="shared" si="4"/>
        <v>720.15</v>
      </c>
    </row>
    <row r="336" spans="1:48" ht="15.75" x14ac:dyDescent="0.25">
      <c r="A336" s="2" t="s">
        <v>1273</v>
      </c>
      <c r="B336" s="236" t="s">
        <v>1275</v>
      </c>
      <c r="C336" s="12"/>
      <c r="D336" s="20"/>
      <c r="E336" s="20"/>
      <c r="F336" s="15"/>
      <c r="G336" s="15"/>
      <c r="H336" s="15"/>
      <c r="I336" s="15"/>
      <c r="J336" s="15"/>
      <c r="M336" s="20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>
        <v>25</v>
      </c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98">
        <f t="shared" si="4"/>
        <v>25</v>
      </c>
    </row>
    <row r="337" spans="1:48" ht="15.75" x14ac:dyDescent="0.25">
      <c r="A337" s="2" t="s">
        <v>1273</v>
      </c>
      <c r="B337" s="236" t="s">
        <v>1276</v>
      </c>
      <c r="C337" s="12"/>
      <c r="D337" s="20"/>
      <c r="E337" s="20"/>
      <c r="F337" s="15"/>
      <c r="G337" s="15"/>
      <c r="H337" s="15"/>
      <c r="I337" s="15"/>
      <c r="J337" s="15"/>
      <c r="M337" s="20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>
        <v>25</v>
      </c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98">
        <f t="shared" si="4"/>
        <v>25</v>
      </c>
    </row>
    <row r="338" spans="1:48" ht="15.75" x14ac:dyDescent="0.25">
      <c r="A338" s="2" t="s">
        <v>1287</v>
      </c>
      <c r="B338" s="236" t="s">
        <v>1290</v>
      </c>
      <c r="C338" s="12"/>
      <c r="D338" s="20"/>
      <c r="E338" s="20"/>
      <c r="F338" s="15"/>
      <c r="G338" s="15"/>
      <c r="H338" s="15"/>
      <c r="I338" s="15"/>
      <c r="J338" s="15"/>
      <c r="M338" s="20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>
        <v>25</v>
      </c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98">
        <f t="shared" si="4"/>
        <v>25</v>
      </c>
    </row>
    <row r="339" spans="1:48" ht="15.75" x14ac:dyDescent="0.25">
      <c r="A339" s="2" t="s">
        <v>1287</v>
      </c>
      <c r="B339" s="236" t="s">
        <v>1291</v>
      </c>
      <c r="C339" s="12"/>
      <c r="D339" s="20"/>
      <c r="E339" s="20"/>
      <c r="F339" s="15"/>
      <c r="G339" s="15"/>
      <c r="H339" s="15"/>
      <c r="I339" s="15"/>
      <c r="J339" s="15"/>
      <c r="M339" s="20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>
        <v>25</v>
      </c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98">
        <f t="shared" si="4"/>
        <v>25</v>
      </c>
    </row>
    <row r="340" spans="1:48" ht="15.75" x14ac:dyDescent="0.25">
      <c r="A340" s="2" t="s">
        <v>1287</v>
      </c>
      <c r="B340" s="236" t="s">
        <v>1292</v>
      </c>
      <c r="C340" s="12"/>
      <c r="D340" s="20"/>
      <c r="E340" s="20"/>
      <c r="F340" s="15"/>
      <c r="G340" s="15"/>
      <c r="H340" s="15"/>
      <c r="I340" s="15"/>
      <c r="J340" s="15"/>
      <c r="M340" s="20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>
        <v>25</v>
      </c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98">
        <f t="shared" si="4"/>
        <v>25</v>
      </c>
    </row>
    <row r="341" spans="1:48" ht="15.75" x14ac:dyDescent="0.25">
      <c r="A341" s="2" t="s">
        <v>1287</v>
      </c>
      <c r="B341" s="236" t="s">
        <v>1293</v>
      </c>
      <c r="C341" s="12"/>
      <c r="D341" s="20"/>
      <c r="E341" s="20"/>
      <c r="F341" s="15"/>
      <c r="G341" s="15"/>
      <c r="H341" s="15"/>
      <c r="I341" s="15"/>
      <c r="J341" s="15"/>
      <c r="M341" s="20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>
        <v>25</v>
      </c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98">
        <f t="shared" si="4"/>
        <v>25</v>
      </c>
    </row>
    <row r="342" spans="1:48" ht="15.75" x14ac:dyDescent="0.25">
      <c r="A342" s="2" t="s">
        <v>1287</v>
      </c>
      <c r="B342" s="236" t="s">
        <v>1294</v>
      </c>
      <c r="C342" s="12"/>
      <c r="D342" s="20"/>
      <c r="E342" s="20"/>
      <c r="F342" s="20">
        <v>399.59</v>
      </c>
      <c r="G342" s="15"/>
      <c r="H342" s="15"/>
      <c r="I342" s="15"/>
      <c r="J342" s="15"/>
      <c r="M342" s="20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98">
        <f t="shared" si="4"/>
        <v>399.59</v>
      </c>
    </row>
    <row r="343" spans="1:48" ht="15.75" x14ac:dyDescent="0.25">
      <c r="A343" s="2" t="s">
        <v>1296</v>
      </c>
      <c r="B343" s="236" t="s">
        <v>1299</v>
      </c>
      <c r="C343" s="12"/>
      <c r="D343" s="20"/>
      <c r="E343" s="20"/>
      <c r="F343" s="15"/>
      <c r="G343" s="15"/>
      <c r="H343" s="15"/>
      <c r="I343" s="15"/>
      <c r="J343" s="15"/>
      <c r="M343" s="20"/>
      <c r="O343" s="12"/>
      <c r="P343" s="12"/>
      <c r="Q343" s="12"/>
      <c r="R343" s="12">
        <f>8.25+5+38.97</f>
        <v>52.22</v>
      </c>
      <c r="S343" s="12"/>
      <c r="T343" s="12"/>
      <c r="U343" s="12"/>
      <c r="V343" s="12"/>
      <c r="W343" s="12">
        <v>6.9</v>
      </c>
      <c r="X343" s="12">
        <v>50</v>
      </c>
      <c r="Y343" s="12"/>
      <c r="Z343" s="12">
        <f>8+3</f>
        <v>11</v>
      </c>
      <c r="AA343" s="12">
        <f>26.3+16.07+68</f>
        <v>110.37</v>
      </c>
      <c r="AB343" s="12">
        <f>7.5</f>
        <v>7.5</v>
      </c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98">
        <f t="shared" si="4"/>
        <v>237.99</v>
      </c>
    </row>
    <row r="344" spans="1:48" ht="15.75" x14ac:dyDescent="0.25">
      <c r="A344" s="2" t="s">
        <v>1316</v>
      </c>
      <c r="B344" s="236" t="s">
        <v>1317</v>
      </c>
      <c r="C344" s="12"/>
      <c r="D344" s="20"/>
      <c r="E344" s="20"/>
      <c r="F344" s="15"/>
      <c r="G344" s="15"/>
      <c r="H344" s="15"/>
      <c r="I344" s="15"/>
      <c r="J344" s="15"/>
      <c r="M344" s="20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>
        <v>325.61</v>
      </c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98">
        <f t="shared" si="4"/>
        <v>325.61</v>
      </c>
    </row>
    <row r="345" spans="1:48" ht="15.75" x14ac:dyDescent="0.25">
      <c r="B345" s="236"/>
      <c r="C345" s="12"/>
      <c r="D345" s="20"/>
      <c r="E345" s="20"/>
      <c r="F345" s="15"/>
      <c r="G345" s="15"/>
      <c r="H345" s="15"/>
      <c r="I345" s="15"/>
      <c r="J345" s="15"/>
      <c r="M345" s="20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98">
        <f t="shared" si="4"/>
        <v>0</v>
      </c>
    </row>
    <row r="346" spans="1:48" ht="15.75" x14ac:dyDescent="0.25">
      <c r="B346" s="236"/>
      <c r="C346" s="12"/>
      <c r="D346" s="20"/>
      <c r="E346" s="20"/>
      <c r="F346" s="15"/>
      <c r="G346" s="15"/>
      <c r="H346" s="15"/>
      <c r="I346" s="15"/>
      <c r="J346" s="15"/>
      <c r="M346" s="20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98">
        <f t="shared" si="4"/>
        <v>0</v>
      </c>
    </row>
    <row r="347" spans="1:48" ht="15.75" x14ac:dyDescent="0.25">
      <c r="B347" s="236"/>
      <c r="C347" s="12"/>
      <c r="D347" s="20"/>
      <c r="E347" s="20"/>
      <c r="F347" s="15"/>
      <c r="G347" s="15"/>
      <c r="H347" s="15"/>
      <c r="I347" s="15"/>
      <c r="J347" s="15"/>
      <c r="M347" s="20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98">
        <f t="shared" si="4"/>
        <v>0</v>
      </c>
    </row>
    <row r="348" spans="1:48" ht="15.75" x14ac:dyDescent="0.25">
      <c r="B348" s="236"/>
      <c r="C348" s="12"/>
      <c r="D348" s="20"/>
      <c r="E348" s="20"/>
      <c r="F348" s="15"/>
      <c r="G348" s="15"/>
      <c r="H348" s="15"/>
      <c r="I348" s="15"/>
      <c r="J348" s="15"/>
      <c r="M348" s="20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98">
        <f t="shared" si="4"/>
        <v>0</v>
      </c>
    </row>
    <row r="349" spans="1:48" ht="15.75" x14ac:dyDescent="0.25">
      <c r="B349" s="236"/>
      <c r="C349" s="12"/>
      <c r="D349" s="20"/>
      <c r="E349" s="20"/>
      <c r="F349" s="15"/>
      <c r="G349" s="15"/>
      <c r="H349" s="15"/>
      <c r="I349" s="15"/>
      <c r="J349" s="15"/>
      <c r="M349" s="20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98">
        <f t="shared" si="4"/>
        <v>0</v>
      </c>
    </row>
    <row r="350" spans="1:48" ht="15.75" x14ac:dyDescent="0.25">
      <c r="B350" s="236"/>
      <c r="C350" s="12"/>
      <c r="D350" s="20"/>
      <c r="E350" s="20"/>
      <c r="F350" s="15"/>
      <c r="G350" s="15"/>
      <c r="H350" s="15"/>
      <c r="I350" s="15"/>
      <c r="J350" s="15"/>
      <c r="M350" s="20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98">
        <f t="shared" si="4"/>
        <v>0</v>
      </c>
    </row>
    <row r="351" spans="1:48" ht="15.75" x14ac:dyDescent="0.25">
      <c r="B351" s="236"/>
      <c r="C351" s="12"/>
      <c r="D351" s="20"/>
      <c r="E351" s="20"/>
      <c r="F351" s="15"/>
      <c r="G351" s="15"/>
      <c r="H351" s="15"/>
      <c r="I351" s="15"/>
      <c r="J351" s="15"/>
      <c r="M351" s="20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98">
        <f t="shared" si="4"/>
        <v>0</v>
      </c>
    </row>
    <row r="352" spans="1:48" ht="15.75" x14ac:dyDescent="0.25">
      <c r="B352" s="236"/>
      <c r="C352" s="12"/>
      <c r="D352" s="20"/>
      <c r="E352" s="20"/>
      <c r="F352" s="15"/>
      <c r="G352" s="15"/>
      <c r="H352" s="15"/>
      <c r="I352" s="15"/>
      <c r="J352" s="15"/>
      <c r="M352" s="20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98">
        <f t="shared" si="4"/>
        <v>0</v>
      </c>
    </row>
    <row r="353" spans="2:48" ht="15.75" x14ac:dyDescent="0.25">
      <c r="B353" s="236"/>
      <c r="C353" s="12"/>
      <c r="D353" s="20"/>
      <c r="E353" s="20"/>
      <c r="F353" s="15"/>
      <c r="G353" s="15"/>
      <c r="H353" s="15"/>
      <c r="I353" s="15"/>
      <c r="J353" s="15"/>
      <c r="M353" s="20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98">
        <f t="shared" si="4"/>
        <v>0</v>
      </c>
    </row>
    <row r="354" spans="2:48" ht="15.75" x14ac:dyDescent="0.25">
      <c r="B354" s="236"/>
      <c r="C354" s="12"/>
      <c r="D354" s="20"/>
      <c r="E354" s="20"/>
      <c r="F354" s="15"/>
      <c r="G354" s="15"/>
      <c r="H354" s="15"/>
      <c r="I354" s="15"/>
      <c r="J354" s="15"/>
      <c r="M354" s="20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98">
        <f t="shared" si="4"/>
        <v>0</v>
      </c>
    </row>
    <row r="355" spans="2:48" ht="15.75" x14ac:dyDescent="0.25">
      <c r="B355" s="236"/>
      <c r="C355" s="12"/>
      <c r="D355" s="20"/>
      <c r="E355" s="20"/>
      <c r="F355" s="15"/>
      <c r="G355" s="15"/>
      <c r="H355" s="15"/>
      <c r="I355" s="15"/>
      <c r="J355" s="15"/>
      <c r="M355" s="20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98">
        <f t="shared" si="4"/>
        <v>0</v>
      </c>
    </row>
    <row r="356" spans="2:48" ht="15.75" x14ac:dyDescent="0.25">
      <c r="B356" s="236"/>
      <c r="C356" s="12"/>
      <c r="D356" s="20"/>
      <c r="E356" s="20"/>
      <c r="F356" s="15"/>
      <c r="G356" s="15"/>
      <c r="H356" s="15"/>
      <c r="I356" s="15"/>
      <c r="J356" s="15"/>
      <c r="M356" s="20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98">
        <f t="shared" si="4"/>
        <v>0</v>
      </c>
    </row>
    <row r="357" spans="2:48" ht="15.75" x14ac:dyDescent="0.25">
      <c r="B357" s="236"/>
      <c r="C357" s="12"/>
      <c r="D357" s="20"/>
      <c r="E357" s="20"/>
      <c r="F357" s="15"/>
      <c r="G357" s="15"/>
      <c r="H357" s="15"/>
      <c r="I357" s="15"/>
      <c r="J357" s="15"/>
      <c r="M357" s="20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98">
        <f t="shared" si="4"/>
        <v>0</v>
      </c>
    </row>
    <row r="358" spans="2:48" ht="15.75" x14ac:dyDescent="0.25">
      <c r="B358" s="236"/>
      <c r="C358" s="12"/>
      <c r="D358" s="20"/>
      <c r="E358" s="20"/>
      <c r="F358" s="15"/>
      <c r="G358" s="15"/>
      <c r="H358" s="15"/>
      <c r="I358" s="15"/>
      <c r="J358" s="15"/>
      <c r="M358" s="20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98">
        <f t="shared" si="4"/>
        <v>0</v>
      </c>
    </row>
    <row r="359" spans="2:48" ht="15.75" x14ac:dyDescent="0.25">
      <c r="B359" s="2"/>
      <c r="C359" s="12"/>
      <c r="D359" s="20"/>
      <c r="E359" s="20"/>
      <c r="F359" s="15"/>
      <c r="G359" s="15"/>
      <c r="H359" s="15"/>
      <c r="I359" s="15"/>
      <c r="J359" s="15"/>
      <c r="M359" s="20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98">
        <f t="shared" si="4"/>
        <v>0</v>
      </c>
    </row>
    <row r="360" spans="2:48" ht="15.75" x14ac:dyDescent="0.25">
      <c r="B360" s="2"/>
      <c r="C360" s="12"/>
      <c r="D360" s="20"/>
      <c r="E360" s="20"/>
      <c r="F360" s="15"/>
      <c r="G360" s="15"/>
      <c r="H360" s="15"/>
      <c r="I360" s="15"/>
      <c r="J360" s="15"/>
      <c r="M360" s="20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98">
        <f t="shared" si="4"/>
        <v>0</v>
      </c>
    </row>
    <row r="361" spans="2:48" ht="15.75" x14ac:dyDescent="0.25">
      <c r="B361" s="2"/>
      <c r="C361" s="12"/>
      <c r="D361" s="20"/>
      <c r="E361" s="20"/>
      <c r="F361" s="15"/>
      <c r="G361" s="15"/>
      <c r="H361" s="15"/>
      <c r="I361" s="15"/>
      <c r="J361" s="15"/>
      <c r="M361" s="20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98">
        <f t="shared" si="4"/>
        <v>0</v>
      </c>
    </row>
    <row r="362" spans="2:48" ht="15.75" x14ac:dyDescent="0.25">
      <c r="B362" s="2"/>
      <c r="C362" s="12"/>
      <c r="D362" s="20"/>
      <c r="E362" s="20"/>
      <c r="F362" s="15"/>
      <c r="G362" s="15"/>
      <c r="H362" s="15"/>
      <c r="I362" s="15"/>
      <c r="J362" s="15"/>
      <c r="M362" s="20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98">
        <f t="shared" si="4"/>
        <v>0</v>
      </c>
    </row>
    <row r="363" spans="2:48" ht="15.75" x14ac:dyDescent="0.25">
      <c r="B363" s="2"/>
      <c r="C363" s="12"/>
      <c r="D363" s="15"/>
      <c r="E363" s="15"/>
      <c r="F363" s="15"/>
      <c r="G363" s="15"/>
      <c r="H363" s="15"/>
      <c r="I363" s="15"/>
      <c r="J363" s="15"/>
      <c r="M363" s="20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98">
        <f t="shared" si="4"/>
        <v>0</v>
      </c>
    </row>
    <row r="364" spans="2:48" ht="15.75" x14ac:dyDescent="0.25">
      <c r="C364" s="12"/>
      <c r="D364" s="15"/>
      <c r="E364" s="15"/>
      <c r="F364" s="15"/>
      <c r="G364" s="15"/>
      <c r="H364" s="15"/>
      <c r="I364" s="15"/>
      <c r="J364" s="15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98">
        <f t="shared" si="4"/>
        <v>0</v>
      </c>
    </row>
    <row r="365" spans="2:48" ht="15.75" x14ac:dyDescent="0.25">
      <c r="C365" s="24">
        <f>SUM(C4:C364)</f>
        <v>172266.66000000003</v>
      </c>
      <c r="D365" s="24">
        <f t="shared" ref="D365:AV365" si="5">SUM(D4:D364)</f>
        <v>39741.040000000008</v>
      </c>
      <c r="E365" s="24">
        <f t="shared" si="5"/>
        <v>0</v>
      </c>
      <c r="F365" s="24">
        <f t="shared" si="5"/>
        <v>4020.36</v>
      </c>
      <c r="G365" s="24">
        <f t="shared" si="5"/>
        <v>10625.11</v>
      </c>
      <c r="H365" s="24">
        <f t="shared" si="5"/>
        <v>2345.86</v>
      </c>
      <c r="I365" s="24">
        <f t="shared" si="5"/>
        <v>9569.5299999999988</v>
      </c>
      <c r="J365" s="24">
        <f t="shared" si="5"/>
        <v>2203.0099999999998</v>
      </c>
      <c r="K365" s="24">
        <f t="shared" si="5"/>
        <v>13430.890000000001</v>
      </c>
      <c r="L365" s="24">
        <f t="shared" si="5"/>
        <v>8064.63</v>
      </c>
      <c r="M365" s="24">
        <f t="shared" si="5"/>
        <v>10418.519999999993</v>
      </c>
      <c r="N365" s="24">
        <f t="shared" si="5"/>
        <v>50</v>
      </c>
      <c r="O365" s="24">
        <f t="shared" si="5"/>
        <v>0</v>
      </c>
      <c r="P365" s="24">
        <f t="shared" si="5"/>
        <v>2396.35</v>
      </c>
      <c r="Q365" s="24">
        <f t="shared" si="5"/>
        <v>0</v>
      </c>
      <c r="R365" s="24">
        <f t="shared" si="5"/>
        <v>1705.55</v>
      </c>
      <c r="S365" s="24">
        <f t="shared" si="5"/>
        <v>50.37</v>
      </c>
      <c r="T365" s="24">
        <f t="shared" si="5"/>
        <v>0</v>
      </c>
      <c r="U365" s="24">
        <f t="shared" si="5"/>
        <v>0</v>
      </c>
      <c r="V365" s="24">
        <f t="shared" si="5"/>
        <v>18</v>
      </c>
      <c r="W365" s="24">
        <f t="shared" si="5"/>
        <v>10.9</v>
      </c>
      <c r="X365" s="24">
        <f t="shared" si="5"/>
        <v>11244.260000000002</v>
      </c>
      <c r="Y365" s="24">
        <f t="shared" si="5"/>
        <v>716</v>
      </c>
      <c r="Z365" s="24">
        <f t="shared" si="5"/>
        <v>255.6</v>
      </c>
      <c r="AA365" s="24">
        <f t="shared" si="5"/>
        <v>647.19000000000005</v>
      </c>
      <c r="AB365" s="24">
        <f t="shared" si="5"/>
        <v>6401.4599999999991</v>
      </c>
      <c r="AC365" s="24">
        <f t="shared" si="5"/>
        <v>0</v>
      </c>
      <c r="AD365" s="24">
        <f t="shared" si="5"/>
        <v>0</v>
      </c>
      <c r="AE365" s="24">
        <f t="shared" si="5"/>
        <v>0</v>
      </c>
      <c r="AF365" s="24">
        <f t="shared" si="5"/>
        <v>0</v>
      </c>
      <c r="AG365" s="24">
        <f t="shared" si="5"/>
        <v>0</v>
      </c>
      <c r="AH365" s="24">
        <f t="shared" si="5"/>
        <v>0</v>
      </c>
      <c r="AI365" s="24">
        <f t="shared" si="5"/>
        <v>0</v>
      </c>
      <c r="AJ365" s="24">
        <f t="shared" si="5"/>
        <v>163</v>
      </c>
      <c r="AK365" s="24">
        <f t="shared" si="5"/>
        <v>2950</v>
      </c>
      <c r="AL365" s="24">
        <f t="shared" si="5"/>
        <v>0</v>
      </c>
      <c r="AM365" s="24">
        <f t="shared" si="5"/>
        <v>0</v>
      </c>
      <c r="AN365" s="24">
        <f t="shared" si="5"/>
        <v>0</v>
      </c>
      <c r="AO365" s="24">
        <f t="shared" si="5"/>
        <v>0</v>
      </c>
      <c r="AP365" s="24">
        <f t="shared" si="5"/>
        <v>0</v>
      </c>
      <c r="AQ365" s="24">
        <f t="shared" si="5"/>
        <v>0</v>
      </c>
      <c r="AR365" s="24">
        <f t="shared" si="5"/>
        <v>0</v>
      </c>
      <c r="AS365" s="24">
        <f t="shared" si="5"/>
        <v>0</v>
      </c>
      <c r="AT365" s="24">
        <f t="shared" si="5"/>
        <v>0</v>
      </c>
      <c r="AU365" s="24">
        <f t="shared" si="5"/>
        <v>0</v>
      </c>
      <c r="AV365" s="24">
        <f t="shared" si="5"/>
        <v>299294.28999999998</v>
      </c>
    </row>
  </sheetData>
  <mergeCells count="4">
    <mergeCell ref="A2:B2"/>
    <mergeCell ref="M1:N1"/>
    <mergeCell ref="G1:H1"/>
    <mergeCell ref="I1:J1"/>
  </mergeCells>
  <conditionalFormatting sqref="I156">
    <cfRule type="dataBar" priority="1">
      <dataBar>
        <cfvo type="min"/>
        <cfvo type="max"/>
        <color rgb="FF63C384"/>
      </dataBar>
    </cfRule>
  </conditionalFormatting>
  <pageMargins left="0.32" right="0.21" top="0.36" bottom="0.33" header="0.3" footer="0.3"/>
  <pageSetup paperSize="9" orientation="landscape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I166"/>
  <sheetViews>
    <sheetView tabSelected="1" zoomScaleNormal="100" workbookViewId="0">
      <pane xSplit="2" ySplit="3" topLeftCell="C137" activePane="bottomRight" state="frozen"/>
      <selection activeCell="A114" sqref="A114:B114"/>
      <selection pane="topRight" activeCell="A114" sqref="A114:B114"/>
      <selection pane="bottomLeft" activeCell="A114" sqref="A114:B114"/>
      <selection pane="bottomRight" activeCell="B111" sqref="B111"/>
    </sheetView>
  </sheetViews>
  <sheetFormatPr baseColWidth="10" defaultRowHeight="15" x14ac:dyDescent="0.25"/>
  <cols>
    <col min="1" max="1" width="10.5703125" style="2" customWidth="1"/>
    <col min="2" max="2" width="115.42578125" customWidth="1"/>
    <col min="3" max="3" width="14.42578125" style="6" bestFit="1" customWidth="1"/>
    <col min="4" max="4" width="14.42578125" style="6" customWidth="1"/>
    <col min="5" max="7" width="13.28515625" style="16" customWidth="1"/>
    <col min="8" max="8" width="18.28515625" style="16" customWidth="1"/>
    <col min="9" max="9" width="15.5703125" style="16" customWidth="1"/>
    <col min="10" max="19" width="13.28515625" style="16" customWidth="1"/>
    <col min="20" max="20" width="12.42578125" customWidth="1"/>
    <col min="21" max="21" width="10.5703125" customWidth="1"/>
    <col min="22" max="22" width="11.5703125" bestFit="1" customWidth="1"/>
    <col min="23" max="23" width="13.85546875" customWidth="1"/>
    <col min="24" max="24" width="12.42578125" bestFit="1" customWidth="1"/>
    <col min="25" max="26" width="13.42578125" customWidth="1"/>
    <col min="27" max="27" width="11.5703125" bestFit="1" customWidth="1"/>
    <col min="28" max="28" width="12.140625" bestFit="1" customWidth="1"/>
    <col min="29" max="29" width="11.5703125" bestFit="1" customWidth="1"/>
    <col min="30" max="30" width="12.140625" bestFit="1" customWidth="1"/>
    <col min="31" max="31" width="12.140625" customWidth="1"/>
    <col min="32" max="32" width="12.42578125" bestFit="1" customWidth="1"/>
    <col min="33" max="33" width="12.140625" bestFit="1" customWidth="1"/>
    <col min="34" max="34" width="13.5703125" bestFit="1" customWidth="1"/>
    <col min="35" max="35" width="11.5703125" bestFit="1" customWidth="1"/>
    <col min="36" max="36" width="12.7109375" customWidth="1"/>
    <col min="37" max="37" width="11.5703125" customWidth="1"/>
    <col min="38" max="39" width="12.28515625" customWidth="1"/>
    <col min="40" max="40" width="13.28515625" customWidth="1"/>
    <col min="41" max="41" width="11.5703125" bestFit="1" customWidth="1"/>
    <col min="42" max="42" width="11.5703125" customWidth="1"/>
    <col min="43" max="43" width="12.140625" bestFit="1" customWidth="1"/>
    <col min="44" max="44" width="13.5703125" customWidth="1"/>
    <col min="45" max="45" width="17" customWidth="1"/>
  </cols>
  <sheetData>
    <row r="1" spans="1:46" ht="18" customHeight="1" x14ac:dyDescent="0.25">
      <c r="B1" s="287" t="s">
        <v>177</v>
      </c>
      <c r="C1" s="287"/>
      <c r="D1" s="287"/>
      <c r="E1" s="287"/>
      <c r="H1" s="288" t="s">
        <v>119</v>
      </c>
      <c r="I1" s="288"/>
      <c r="J1" s="284" t="s">
        <v>120</v>
      </c>
      <c r="K1" s="284"/>
      <c r="L1" s="194"/>
      <c r="M1" s="194"/>
      <c r="P1" s="283"/>
      <c r="Q1" s="283"/>
      <c r="R1" s="284"/>
      <c r="S1" s="284"/>
    </row>
    <row r="2" spans="1:46" ht="30.75" customHeight="1" x14ac:dyDescent="0.35">
      <c r="A2" s="286" t="s">
        <v>4</v>
      </c>
      <c r="B2" s="286"/>
      <c r="C2" s="105" t="s">
        <v>91</v>
      </c>
      <c r="D2" s="105" t="s">
        <v>86</v>
      </c>
      <c r="E2" s="107" t="s">
        <v>87</v>
      </c>
      <c r="F2" s="16" t="s">
        <v>84</v>
      </c>
      <c r="G2" s="207" t="s">
        <v>162</v>
      </c>
      <c r="H2" s="163" t="s">
        <v>122</v>
      </c>
      <c r="I2" s="163" t="s">
        <v>169</v>
      </c>
      <c r="J2" s="163" t="s">
        <v>125</v>
      </c>
      <c r="K2" s="163" t="s">
        <v>158</v>
      </c>
      <c r="L2" s="163" t="s">
        <v>17</v>
      </c>
      <c r="M2" s="156"/>
      <c r="O2" s="179"/>
      <c r="P2" s="163"/>
      <c r="Q2" s="163"/>
      <c r="R2" s="163"/>
      <c r="S2" s="163"/>
    </row>
    <row r="3" spans="1:46" ht="21" x14ac:dyDescent="0.35">
      <c r="A3" s="22"/>
      <c r="B3" s="232" t="s">
        <v>199</v>
      </c>
      <c r="C3" s="22">
        <v>51101</v>
      </c>
      <c r="D3" s="213">
        <v>51201</v>
      </c>
      <c r="E3" s="191">
        <v>51107</v>
      </c>
      <c r="F3" s="53">
        <v>51301</v>
      </c>
      <c r="G3" s="206">
        <v>51701</v>
      </c>
      <c r="H3" s="22">
        <v>51401</v>
      </c>
      <c r="I3" s="214">
        <v>51402</v>
      </c>
      <c r="J3" s="22">
        <v>51501</v>
      </c>
      <c r="K3" s="145">
        <v>51502</v>
      </c>
      <c r="L3" s="137">
        <v>51901</v>
      </c>
      <c r="M3" s="199">
        <v>51903</v>
      </c>
      <c r="N3" s="22">
        <v>54101</v>
      </c>
      <c r="O3" s="25">
        <v>54103</v>
      </c>
      <c r="P3" s="155">
        <v>54104</v>
      </c>
      <c r="Q3" s="155">
        <v>54105</v>
      </c>
      <c r="R3" s="155">
        <v>54106</v>
      </c>
      <c r="S3" s="155">
        <v>54107</v>
      </c>
      <c r="T3" s="22">
        <v>54108</v>
      </c>
      <c r="U3" s="73">
        <v>54109</v>
      </c>
      <c r="V3" s="22">
        <v>54110</v>
      </c>
      <c r="W3" s="102">
        <v>54111</v>
      </c>
      <c r="X3" s="22">
        <v>54112</v>
      </c>
      <c r="Y3" s="22">
        <v>54114</v>
      </c>
      <c r="Z3" s="153">
        <v>54115</v>
      </c>
      <c r="AA3" s="22">
        <v>54117</v>
      </c>
      <c r="AB3" s="22">
        <v>54118</v>
      </c>
      <c r="AC3" s="22">
        <v>54119</v>
      </c>
      <c r="AD3" s="22">
        <v>54199</v>
      </c>
      <c r="AE3" s="102">
        <v>54202</v>
      </c>
      <c r="AF3" s="22">
        <v>54204</v>
      </c>
      <c r="AG3" s="22">
        <v>54301</v>
      </c>
      <c r="AH3" s="22">
        <v>54302</v>
      </c>
      <c r="AI3" s="22">
        <v>54304</v>
      </c>
      <c r="AJ3" s="75">
        <v>54313</v>
      </c>
      <c r="AK3" s="102">
        <v>54401</v>
      </c>
      <c r="AL3" s="103">
        <v>54403</v>
      </c>
      <c r="AM3" s="153">
        <v>54505</v>
      </c>
      <c r="AN3" s="103">
        <v>61101</v>
      </c>
      <c r="AO3" s="22">
        <v>61104</v>
      </c>
      <c r="AP3" s="174">
        <v>61110</v>
      </c>
      <c r="AQ3" s="22">
        <v>61199</v>
      </c>
      <c r="AR3" s="22">
        <v>61403</v>
      </c>
      <c r="AS3" s="99" t="s">
        <v>69</v>
      </c>
    </row>
    <row r="4" spans="1:46" ht="21" x14ac:dyDescent="0.35">
      <c r="A4" s="286" t="s">
        <v>67</v>
      </c>
      <c r="B4" s="286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6"/>
      <c r="AT4" s="6"/>
    </row>
    <row r="5" spans="1:46" ht="21" customHeight="1" x14ac:dyDescent="0.25">
      <c r="A5" s="2" t="s">
        <v>197</v>
      </c>
      <c r="B5" s="55" t="s">
        <v>198</v>
      </c>
      <c r="C5" s="20"/>
      <c r="D5" s="20">
        <v>1540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98">
        <f t="shared" ref="AS5:AS35" si="0">SUM(C5:AR5)</f>
        <v>1540</v>
      </c>
      <c r="AT5" s="6"/>
    </row>
    <row r="6" spans="1:46" ht="15.75" x14ac:dyDescent="0.25">
      <c r="A6" s="2" t="s">
        <v>197</v>
      </c>
      <c r="B6" t="s">
        <v>200</v>
      </c>
      <c r="C6" s="20"/>
      <c r="D6" s="20"/>
      <c r="E6" s="20"/>
      <c r="F6" s="20"/>
      <c r="G6" s="20"/>
      <c r="H6" s="20"/>
      <c r="I6" s="20"/>
      <c r="J6" s="20"/>
      <c r="K6" s="20"/>
      <c r="L6" s="20">
        <v>886</v>
      </c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98">
        <f t="shared" si="0"/>
        <v>886</v>
      </c>
      <c r="AT6" s="6"/>
    </row>
    <row r="7" spans="1:46" ht="15.75" x14ac:dyDescent="0.25">
      <c r="A7" s="2" t="s">
        <v>197</v>
      </c>
      <c r="B7" s="55" t="s">
        <v>1530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>
        <v>438</v>
      </c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98">
        <f t="shared" si="0"/>
        <v>438</v>
      </c>
      <c r="AT7" s="6"/>
    </row>
    <row r="8" spans="1:46" ht="15.75" x14ac:dyDescent="0.25">
      <c r="A8" s="2" t="s">
        <v>197</v>
      </c>
      <c r="B8" s="131" t="s">
        <v>231</v>
      </c>
      <c r="C8" s="20">
        <f>40887.05+225</f>
        <v>41112.050000000003</v>
      </c>
      <c r="D8" s="20"/>
      <c r="E8" s="20">
        <v>67.5</v>
      </c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98">
        <f t="shared" si="0"/>
        <v>41179.550000000003</v>
      </c>
      <c r="AT8" s="6"/>
    </row>
    <row r="9" spans="1:46" ht="15.75" x14ac:dyDescent="0.25">
      <c r="A9" s="2" t="s">
        <v>197</v>
      </c>
      <c r="B9" s="131" t="s">
        <v>232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>
        <v>9180</v>
      </c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98">
        <f t="shared" si="0"/>
        <v>9180</v>
      </c>
      <c r="AT9" s="6"/>
    </row>
    <row r="10" spans="1:46" ht="15.75" x14ac:dyDescent="0.25">
      <c r="A10" s="2" t="s">
        <v>290</v>
      </c>
      <c r="B10" s="55" t="s">
        <v>1482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>
        <v>91.6</v>
      </c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98">
        <f t="shared" si="0"/>
        <v>91.6</v>
      </c>
      <c r="AT10" s="6"/>
    </row>
    <row r="11" spans="1:46" ht="15.75" x14ac:dyDescent="0.25">
      <c r="A11" s="2" t="s">
        <v>294</v>
      </c>
      <c r="B11" s="55" t="s">
        <v>295</v>
      </c>
      <c r="C11" s="20"/>
      <c r="D11" s="20"/>
      <c r="E11" s="20"/>
      <c r="F11" s="20"/>
      <c r="G11" s="20"/>
      <c r="H11" s="20"/>
      <c r="I11" s="20"/>
      <c r="J11" s="20">
        <v>1414.5</v>
      </c>
      <c r="K11" s="20">
        <v>72.849999999999994</v>
      </c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98">
        <f t="shared" si="0"/>
        <v>1487.35</v>
      </c>
      <c r="AT11" s="6"/>
    </row>
    <row r="12" spans="1:46" s="16" customFormat="1" ht="15.75" x14ac:dyDescent="0.25">
      <c r="A12" s="2" t="s">
        <v>294</v>
      </c>
      <c r="B12" s="55" t="s">
        <v>296</v>
      </c>
      <c r="C12" s="20"/>
      <c r="D12" s="20"/>
      <c r="E12" s="20"/>
      <c r="F12" s="20"/>
      <c r="G12" s="20"/>
      <c r="J12" s="20">
        <v>1389.39</v>
      </c>
      <c r="K12" s="20">
        <v>46.5</v>
      </c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98">
        <f t="shared" si="0"/>
        <v>1435.89</v>
      </c>
      <c r="AT12" s="6"/>
    </row>
    <row r="13" spans="1:46" s="16" customFormat="1" ht="15.75" x14ac:dyDescent="0.25">
      <c r="A13" s="2" t="s">
        <v>294</v>
      </c>
      <c r="B13" s="55" t="s">
        <v>297</v>
      </c>
      <c r="C13" s="20"/>
      <c r="D13" s="20"/>
      <c r="E13" s="20"/>
      <c r="F13" s="20"/>
      <c r="G13" s="20"/>
      <c r="H13" s="20">
        <v>3838.99</v>
      </c>
      <c r="I13" s="20">
        <v>130.9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98">
        <f t="shared" si="0"/>
        <v>3969.89</v>
      </c>
      <c r="AT13" s="6"/>
    </row>
    <row r="14" spans="1:46" ht="15.75" x14ac:dyDescent="0.25">
      <c r="A14" s="2" t="s">
        <v>294</v>
      </c>
      <c r="B14" s="2" t="s">
        <v>298</v>
      </c>
      <c r="C14" s="20"/>
      <c r="D14" s="20"/>
      <c r="E14" s="20"/>
      <c r="F14" s="20"/>
      <c r="G14" s="20"/>
      <c r="H14" s="20">
        <v>166.26</v>
      </c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98">
        <f t="shared" si="0"/>
        <v>166.26</v>
      </c>
      <c r="AT14" s="6"/>
    </row>
    <row r="15" spans="1:46" s="16" customFormat="1" ht="16.5" customHeight="1" x14ac:dyDescent="0.25">
      <c r="A15" s="2" t="s">
        <v>303</v>
      </c>
      <c r="B15" s="2" t="s">
        <v>304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>
        <v>180</v>
      </c>
      <c r="AK15" s="20"/>
      <c r="AL15" s="20"/>
      <c r="AM15" s="20"/>
      <c r="AN15" s="20"/>
      <c r="AO15" s="20"/>
      <c r="AP15" s="20"/>
      <c r="AQ15" s="20"/>
      <c r="AR15" s="20"/>
      <c r="AS15" s="98">
        <f t="shared" si="0"/>
        <v>180</v>
      </c>
      <c r="AT15" s="6"/>
    </row>
    <row r="16" spans="1:46" s="16" customFormat="1" ht="15.75" x14ac:dyDescent="0.25">
      <c r="A16" s="2" t="s">
        <v>317</v>
      </c>
      <c r="B16" s="55" t="s">
        <v>318</v>
      </c>
      <c r="C16" s="20"/>
      <c r="D16" s="20"/>
      <c r="E16" s="20"/>
      <c r="F16" s="20"/>
      <c r="G16" s="20"/>
      <c r="H16" s="20"/>
      <c r="I16" s="20"/>
      <c r="J16" s="20"/>
      <c r="K16" s="20"/>
      <c r="L16" s="20">
        <v>886</v>
      </c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139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98">
        <f t="shared" si="0"/>
        <v>886</v>
      </c>
      <c r="AT16" s="6"/>
    </row>
    <row r="17" spans="1:46" s="16" customFormat="1" ht="15.75" x14ac:dyDescent="0.25">
      <c r="A17" s="2" t="s">
        <v>316</v>
      </c>
      <c r="B17" s="2" t="s">
        <v>1483</v>
      </c>
      <c r="C17" s="20"/>
      <c r="D17" s="20">
        <v>300</v>
      </c>
      <c r="E17" s="20"/>
      <c r="F17" s="135"/>
      <c r="G17" s="135"/>
      <c r="H17" s="135"/>
      <c r="I17" s="135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98">
        <f t="shared" si="0"/>
        <v>300</v>
      </c>
      <c r="AT17" s="6"/>
    </row>
    <row r="18" spans="1:46" s="16" customFormat="1" ht="15.75" x14ac:dyDescent="0.25">
      <c r="A18" s="2" t="s">
        <v>316</v>
      </c>
      <c r="B18" s="2" t="s">
        <v>1484</v>
      </c>
      <c r="C18" s="135">
        <v>110.67</v>
      </c>
      <c r="D18" s="135"/>
      <c r="E18" s="20"/>
      <c r="F18" s="135"/>
      <c r="G18" s="135"/>
      <c r="H18" s="135"/>
      <c r="I18" s="135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98">
        <f t="shared" si="0"/>
        <v>110.67</v>
      </c>
      <c r="AT18" s="6"/>
    </row>
    <row r="19" spans="1:46" s="16" customFormat="1" ht="15.75" x14ac:dyDescent="0.25">
      <c r="A19" s="2" t="s">
        <v>316</v>
      </c>
      <c r="B19" s="2" t="s">
        <v>1484</v>
      </c>
      <c r="C19" s="20">
        <v>300</v>
      </c>
      <c r="D19" s="20"/>
      <c r="E19" s="20"/>
      <c r="F19" s="135"/>
      <c r="G19" s="135"/>
      <c r="H19" s="135"/>
      <c r="I19" s="135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98">
        <f t="shared" si="0"/>
        <v>300</v>
      </c>
      <c r="AT19" s="6"/>
    </row>
    <row r="20" spans="1:46" s="16" customFormat="1" ht="15.75" x14ac:dyDescent="0.25">
      <c r="A20" s="2" t="s">
        <v>316</v>
      </c>
      <c r="B20" s="55" t="s">
        <v>320</v>
      </c>
      <c r="C20" s="139"/>
      <c r="D20" s="139"/>
      <c r="E20" s="139"/>
      <c r="F20" s="135">
        <v>916.19</v>
      </c>
      <c r="G20" s="135"/>
      <c r="H20" s="135"/>
      <c r="I20" s="135"/>
      <c r="J20" s="139"/>
      <c r="K20" s="139"/>
      <c r="L20" s="135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98">
        <f t="shared" si="0"/>
        <v>916.19</v>
      </c>
      <c r="AT20" s="6"/>
    </row>
    <row r="21" spans="1:46" s="16" customFormat="1" ht="15.75" x14ac:dyDescent="0.25">
      <c r="A21" s="2" t="s">
        <v>322</v>
      </c>
      <c r="B21" s="131" t="s">
        <v>1485</v>
      </c>
      <c r="C21" s="135"/>
      <c r="D21" s="135"/>
      <c r="E21" s="139"/>
      <c r="F21" s="135"/>
      <c r="G21" s="135"/>
      <c r="H21" s="135"/>
      <c r="I21" s="135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>
        <v>49</v>
      </c>
      <c r="AC21" s="139"/>
      <c r="AD21" s="139">
        <v>57.75</v>
      </c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98">
        <f t="shared" si="0"/>
        <v>106.75</v>
      </c>
      <c r="AT21" s="6"/>
    </row>
    <row r="22" spans="1:46" s="16" customFormat="1" ht="15.75" x14ac:dyDescent="0.25">
      <c r="A22" s="2" t="s">
        <v>333</v>
      </c>
      <c r="B22" s="55" t="s">
        <v>1486</v>
      </c>
      <c r="C22" s="139"/>
      <c r="D22" s="139"/>
      <c r="E22" s="139"/>
      <c r="F22" s="135"/>
      <c r="G22" s="135"/>
      <c r="H22" s="135"/>
      <c r="I22" s="135"/>
      <c r="J22" s="139"/>
      <c r="K22" s="139"/>
      <c r="L22" s="139"/>
      <c r="M22" s="139"/>
      <c r="N22" s="139"/>
      <c r="O22" s="139"/>
      <c r="P22" s="139"/>
      <c r="Q22" s="139"/>
      <c r="R22" s="139"/>
      <c r="S22" s="139">
        <v>88.79</v>
      </c>
      <c r="T22" s="139"/>
      <c r="U22" s="139"/>
      <c r="V22" s="139"/>
      <c r="W22" s="139"/>
      <c r="X22" s="139"/>
      <c r="Y22" s="139"/>
      <c r="Z22" s="139"/>
      <c r="AA22" s="139"/>
      <c r="AB22" s="135">
        <f>79.5+50+99.45+3.55</f>
        <v>232.5</v>
      </c>
      <c r="AC22" s="139">
        <f>31.4+2.65</f>
        <v>34.049999999999997</v>
      </c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98">
        <f t="shared" si="0"/>
        <v>355.34000000000003</v>
      </c>
      <c r="AT22" s="6"/>
    </row>
    <row r="23" spans="1:46" s="16" customFormat="1" ht="15.75" x14ac:dyDescent="0.25">
      <c r="A23" s="2" t="s">
        <v>333</v>
      </c>
      <c r="B23" s="131" t="s">
        <v>1487</v>
      </c>
      <c r="C23" s="139"/>
      <c r="D23" s="139"/>
      <c r="E23" s="139"/>
      <c r="F23" s="135"/>
      <c r="G23" s="135"/>
      <c r="H23" s="135"/>
      <c r="I23" s="135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5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>
        <v>375</v>
      </c>
      <c r="AS23" s="98">
        <f t="shared" si="0"/>
        <v>375</v>
      </c>
      <c r="AT23" s="6"/>
    </row>
    <row r="24" spans="1:46" s="16" customFormat="1" ht="15.75" x14ac:dyDescent="0.25">
      <c r="A24" s="2" t="s">
        <v>359</v>
      </c>
      <c r="B24" s="55" t="s">
        <v>360</v>
      </c>
      <c r="C24" s="12">
        <f>39319.56+182.5+182.5+225+182.5+182.5</f>
        <v>40274.559999999998</v>
      </c>
      <c r="D24" s="2"/>
      <c r="E24" s="139">
        <f>54.75+54.75+54.75+54.75+67.5</f>
        <v>286.5</v>
      </c>
      <c r="F24" s="135"/>
      <c r="G24" s="135"/>
      <c r="H24" s="135"/>
      <c r="I24" s="135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98">
        <f t="shared" si="0"/>
        <v>40561.06</v>
      </c>
      <c r="AT24" s="6"/>
    </row>
    <row r="25" spans="1:46" s="16" customFormat="1" ht="15.75" x14ac:dyDescent="0.25">
      <c r="A25" s="2" t="s">
        <v>359</v>
      </c>
      <c r="B25" s="2" t="s">
        <v>361</v>
      </c>
      <c r="C25" s="139"/>
      <c r="D25" s="139">
        <f>559.66+940</f>
        <v>1499.6599999999999</v>
      </c>
      <c r="E25" s="139"/>
      <c r="F25" s="135"/>
      <c r="G25" s="135"/>
      <c r="H25" s="135"/>
      <c r="I25" s="135"/>
      <c r="J25" s="135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98">
        <f t="shared" si="0"/>
        <v>1499.6599999999999</v>
      </c>
      <c r="AT25" s="6"/>
    </row>
    <row r="26" spans="1:46" s="16" customFormat="1" ht="15.75" x14ac:dyDescent="0.25">
      <c r="A26" s="2" t="s">
        <v>366</v>
      </c>
      <c r="B26" s="55" t="s">
        <v>367</v>
      </c>
      <c r="C26" s="139"/>
      <c r="D26" s="139"/>
      <c r="E26" s="139"/>
      <c r="F26" s="135">
        <v>90</v>
      </c>
      <c r="G26" s="135"/>
      <c r="H26" s="135"/>
      <c r="I26" s="135"/>
      <c r="J26" s="135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98">
        <f t="shared" si="0"/>
        <v>90</v>
      </c>
      <c r="AT26" s="6"/>
    </row>
    <row r="27" spans="1:46" s="16" customFormat="1" ht="15.75" x14ac:dyDescent="0.25">
      <c r="A27" s="2" t="s">
        <v>368</v>
      </c>
      <c r="B27" s="55" t="s">
        <v>369</v>
      </c>
      <c r="C27" s="139">
        <v>42019.69</v>
      </c>
      <c r="D27" s="139"/>
      <c r="E27" s="139"/>
      <c r="F27" s="135"/>
      <c r="G27" s="135"/>
      <c r="H27" s="135"/>
      <c r="I27" s="135"/>
      <c r="J27" s="135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98">
        <f t="shared" si="0"/>
        <v>42019.69</v>
      </c>
      <c r="AT27" s="6"/>
    </row>
    <row r="28" spans="1:46" s="16" customFormat="1" ht="15.75" x14ac:dyDescent="0.25">
      <c r="A28" s="2" t="s">
        <v>368</v>
      </c>
      <c r="B28" s="55" t="s">
        <v>370</v>
      </c>
      <c r="C28" s="139"/>
      <c r="D28" s="139">
        <v>2745</v>
      </c>
      <c r="E28" s="139"/>
      <c r="F28" s="135"/>
      <c r="G28" s="135"/>
      <c r="H28" s="135"/>
      <c r="I28" s="135"/>
      <c r="J28" s="135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98">
        <f t="shared" si="0"/>
        <v>2745</v>
      </c>
      <c r="AT28" s="6"/>
    </row>
    <row r="29" spans="1:46" s="16" customFormat="1" ht="15.75" x14ac:dyDescent="0.25">
      <c r="A29" s="2" t="s">
        <v>368</v>
      </c>
      <c r="B29" s="131" t="s">
        <v>371</v>
      </c>
      <c r="C29" s="139"/>
      <c r="D29" s="139"/>
      <c r="E29" s="139"/>
      <c r="F29" s="135"/>
      <c r="G29" s="135"/>
      <c r="H29" s="135"/>
      <c r="I29" s="135"/>
      <c r="J29" s="135"/>
      <c r="K29" s="139"/>
      <c r="L29" s="139">
        <v>886</v>
      </c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98">
        <f t="shared" si="0"/>
        <v>886</v>
      </c>
      <c r="AT29" s="6"/>
    </row>
    <row r="30" spans="1:46" s="16" customFormat="1" ht="17.25" customHeight="1" x14ac:dyDescent="0.25">
      <c r="A30" s="2" t="s">
        <v>435</v>
      </c>
      <c r="B30" s="2" t="s">
        <v>437</v>
      </c>
      <c r="C30" s="20"/>
      <c r="D30" s="20"/>
      <c r="E30" s="20"/>
      <c r="F30" s="135"/>
      <c r="G30" s="135"/>
      <c r="H30" s="135"/>
      <c r="I30" s="135"/>
      <c r="J30" s="135">
        <v>1308.73</v>
      </c>
      <c r="K30" s="20">
        <v>44.94</v>
      </c>
      <c r="L30" s="20"/>
      <c r="M30" s="20"/>
      <c r="N30" s="20"/>
      <c r="O30" s="20"/>
      <c r="P30" s="135"/>
      <c r="Q30" s="135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98">
        <f t="shared" si="0"/>
        <v>1353.67</v>
      </c>
      <c r="AT30" s="6"/>
    </row>
    <row r="31" spans="1:46" s="16" customFormat="1" ht="15.75" x14ac:dyDescent="0.25">
      <c r="A31" s="2" t="s">
        <v>435</v>
      </c>
      <c r="B31" s="2" t="s">
        <v>438</v>
      </c>
      <c r="C31" s="135"/>
      <c r="D31" s="135"/>
      <c r="E31" s="135"/>
      <c r="F31" s="135"/>
      <c r="G31" s="135"/>
      <c r="H31" s="135"/>
      <c r="I31" s="135"/>
      <c r="J31" s="135">
        <v>1332.6</v>
      </c>
      <c r="K31" s="20">
        <v>72.849999999999994</v>
      </c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98">
        <f t="shared" si="0"/>
        <v>1405.4499999999998</v>
      </c>
      <c r="AT31" s="6"/>
    </row>
    <row r="32" spans="1:46" s="16" customFormat="1" ht="15.75" x14ac:dyDescent="0.25">
      <c r="A32" s="2" t="s">
        <v>435</v>
      </c>
      <c r="B32" s="2" t="s">
        <v>439</v>
      </c>
      <c r="C32" s="135"/>
      <c r="D32" s="135"/>
      <c r="E32" s="135"/>
      <c r="F32" s="135"/>
      <c r="G32" s="135"/>
      <c r="H32" s="135">
        <v>3617</v>
      </c>
      <c r="I32" s="135">
        <v>152.97</v>
      </c>
      <c r="J32" s="135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98">
        <f t="shared" si="0"/>
        <v>3769.97</v>
      </c>
      <c r="AT32" s="6"/>
    </row>
    <row r="33" spans="1:61" s="16" customFormat="1" ht="15.75" x14ac:dyDescent="0.25">
      <c r="A33" s="2" t="s">
        <v>454</v>
      </c>
      <c r="B33" s="133" t="s">
        <v>455</v>
      </c>
      <c r="C33" s="20"/>
      <c r="D33" s="20"/>
      <c r="E33" s="20"/>
      <c r="F33" s="135"/>
      <c r="G33" s="135"/>
      <c r="H33" s="135"/>
      <c r="I33" s="135"/>
      <c r="J33" s="135">
        <v>1280.73</v>
      </c>
      <c r="K33" s="20">
        <v>74.790000000000006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135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98">
        <f t="shared" si="0"/>
        <v>1355.52</v>
      </c>
      <c r="AT33" s="6"/>
    </row>
    <row r="34" spans="1:61" s="16" customFormat="1" ht="15.75" x14ac:dyDescent="0.25">
      <c r="A34" s="2" t="s">
        <v>473</v>
      </c>
      <c r="B34" s="2" t="s">
        <v>474</v>
      </c>
      <c r="C34" s="20"/>
      <c r="D34" s="20"/>
      <c r="E34" s="20"/>
      <c r="F34" s="139">
        <v>519.08000000000004</v>
      </c>
      <c r="G34" s="135"/>
      <c r="H34" s="135"/>
      <c r="I34" s="135"/>
      <c r="J34" s="135"/>
      <c r="K34" s="20"/>
      <c r="L34" s="20"/>
      <c r="M34" s="20"/>
      <c r="N34" s="135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98">
        <f t="shared" si="0"/>
        <v>519.08000000000004</v>
      </c>
      <c r="AT34" s="6"/>
    </row>
    <row r="35" spans="1:61" s="16" customFormat="1" ht="15.75" x14ac:dyDescent="0.25">
      <c r="A35" s="2" t="s">
        <v>473</v>
      </c>
      <c r="B35" s="2" t="s">
        <v>475</v>
      </c>
      <c r="C35" s="12">
        <v>42482.94</v>
      </c>
      <c r="D35" s="12"/>
      <c r="E35" s="135">
        <f>54.75+54.75+54.75+60+75+67.5</f>
        <v>366.75</v>
      </c>
      <c r="F35" s="135"/>
      <c r="G35" s="135"/>
      <c r="H35" s="135"/>
      <c r="I35" s="135"/>
      <c r="J35" s="135"/>
      <c r="K35" s="20"/>
      <c r="L35" s="20"/>
      <c r="M35" s="20"/>
      <c r="N35" s="20"/>
      <c r="O35" s="20"/>
      <c r="P35" s="135"/>
      <c r="Q35" s="135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98">
        <f t="shared" si="0"/>
        <v>42849.69</v>
      </c>
      <c r="AT35" s="6"/>
    </row>
    <row r="36" spans="1:61" s="16" customFormat="1" ht="15.75" x14ac:dyDescent="0.25">
      <c r="A36" s="2" t="s">
        <v>479</v>
      </c>
      <c r="B36" s="2" t="s">
        <v>476</v>
      </c>
      <c r="C36" s="20"/>
      <c r="D36" s="20"/>
      <c r="E36" s="135"/>
      <c r="F36" s="135"/>
      <c r="G36" s="135"/>
      <c r="H36" s="135"/>
      <c r="I36" s="135"/>
      <c r="J36" s="135"/>
      <c r="K36" s="20"/>
      <c r="L36" s="20">
        <v>886</v>
      </c>
      <c r="M36" s="20"/>
      <c r="N36" s="20"/>
      <c r="O36" s="20"/>
      <c r="P36" s="135"/>
      <c r="Q36" s="135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98">
        <f t="shared" ref="AS36:AS67" si="1">SUM(C36:AR36)</f>
        <v>886</v>
      </c>
      <c r="AT36" s="84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</row>
    <row r="37" spans="1:61" s="48" customFormat="1" ht="15.75" x14ac:dyDescent="0.25">
      <c r="A37" s="2" t="s">
        <v>473</v>
      </c>
      <c r="B37" s="2" t="s">
        <v>477</v>
      </c>
      <c r="C37" s="20"/>
      <c r="D37" s="20">
        <v>6395</v>
      </c>
      <c r="E37" s="20"/>
      <c r="F37" s="135"/>
      <c r="G37" s="135"/>
      <c r="H37" s="135"/>
      <c r="I37" s="135"/>
      <c r="J37" s="135"/>
      <c r="K37" s="20"/>
      <c r="L37" s="20"/>
      <c r="M37" s="20"/>
      <c r="N37" s="20"/>
      <c r="O37" s="20"/>
      <c r="P37" s="20"/>
      <c r="Q37" s="20"/>
      <c r="R37" s="135"/>
      <c r="S37" s="135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98">
        <f t="shared" si="1"/>
        <v>6395</v>
      </c>
      <c r="AT37" s="85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</row>
    <row r="38" spans="1:61" s="48" customFormat="1" ht="15.75" x14ac:dyDescent="0.25">
      <c r="A38" s="2" t="s">
        <v>502</v>
      </c>
      <c r="B38" s="131" t="s">
        <v>1488</v>
      </c>
      <c r="C38" s="20">
        <v>82.12</v>
      </c>
      <c r="D38" s="20"/>
      <c r="E38" s="20"/>
      <c r="F38" s="20"/>
      <c r="G38" s="20"/>
      <c r="H38" s="135"/>
      <c r="I38" s="135"/>
      <c r="J38" s="135"/>
      <c r="K38" s="20"/>
      <c r="L38" s="20"/>
      <c r="M38" s="20"/>
      <c r="N38" s="20"/>
      <c r="O38" s="20"/>
      <c r="P38" s="20"/>
      <c r="Q38" s="20"/>
      <c r="R38" s="135"/>
      <c r="S38" s="135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98">
        <f t="shared" si="1"/>
        <v>82.12</v>
      </c>
      <c r="AT38" s="85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</row>
    <row r="39" spans="1:61" s="48" customFormat="1" ht="15.75" x14ac:dyDescent="0.25">
      <c r="A39" s="2" t="s">
        <v>523</v>
      </c>
      <c r="B39" s="2" t="s">
        <v>524</v>
      </c>
      <c r="C39" s="135"/>
      <c r="D39" s="135"/>
      <c r="E39" s="135"/>
      <c r="F39" s="20"/>
      <c r="G39" s="20"/>
      <c r="H39" s="135"/>
      <c r="I39" s="135"/>
      <c r="J39" s="135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>
        <v>1370</v>
      </c>
      <c r="AS39" s="98">
        <f t="shared" si="1"/>
        <v>1370</v>
      </c>
      <c r="AT39" s="85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</row>
    <row r="40" spans="1:61" s="48" customFormat="1" ht="15.75" x14ac:dyDescent="0.25">
      <c r="A40" s="2" t="s">
        <v>537</v>
      </c>
      <c r="B40" s="2" t="s">
        <v>1489</v>
      </c>
      <c r="C40" s="135"/>
      <c r="D40" s="135"/>
      <c r="E40" s="135"/>
      <c r="F40" s="135"/>
      <c r="G40" s="135"/>
      <c r="H40" s="135"/>
      <c r="I40" s="135"/>
      <c r="J40" s="135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>
        <f>28</f>
        <v>28</v>
      </c>
      <c r="Z40" s="20"/>
      <c r="AA40" s="20"/>
      <c r="AB40" s="20">
        <f>199.75</f>
        <v>199.75</v>
      </c>
      <c r="AC40" s="20"/>
      <c r="AD40" s="20">
        <f>57.71+78.5</f>
        <v>136.21</v>
      </c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98">
        <f t="shared" si="1"/>
        <v>363.96000000000004</v>
      </c>
      <c r="AT40" s="85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</row>
    <row r="41" spans="1:61" s="48" customFormat="1" ht="15.75" x14ac:dyDescent="0.25">
      <c r="A41" s="2" t="s">
        <v>540</v>
      </c>
      <c r="B41" s="131" t="s">
        <v>1490</v>
      </c>
      <c r="C41" s="135"/>
      <c r="D41" s="135"/>
      <c r="E41" s="135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>
        <v>200</v>
      </c>
      <c r="AS41" s="98">
        <f t="shared" si="1"/>
        <v>200</v>
      </c>
      <c r="AT41" s="85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</row>
    <row r="42" spans="1:61" s="48" customFormat="1" ht="15.75" x14ac:dyDescent="0.25">
      <c r="A42" s="2" t="s">
        <v>540</v>
      </c>
      <c r="B42" s="131" t="s">
        <v>1491</v>
      </c>
      <c r="C42" s="135"/>
      <c r="D42" s="135"/>
      <c r="E42" s="135"/>
      <c r="F42" s="20"/>
      <c r="G42" s="20"/>
      <c r="H42" s="20"/>
      <c r="I42" s="20"/>
      <c r="J42" s="20"/>
      <c r="K42" s="20"/>
      <c r="L42" s="20"/>
      <c r="M42" s="20"/>
      <c r="N42" s="135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>
        <v>125</v>
      </c>
      <c r="AS42" s="98">
        <f t="shared" si="1"/>
        <v>125</v>
      </c>
      <c r="AT42" s="85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</row>
    <row r="43" spans="1:61" s="48" customFormat="1" ht="16.5" customHeight="1" x14ac:dyDescent="0.25">
      <c r="A43" s="2" t="s">
        <v>556</v>
      </c>
      <c r="B43" t="s">
        <v>557</v>
      </c>
      <c r="C43" s="20"/>
      <c r="D43" s="20"/>
      <c r="E43" s="20"/>
      <c r="F43" s="20">
        <v>3117.05</v>
      </c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135"/>
      <c r="AK43" s="20"/>
      <c r="AL43" s="20"/>
      <c r="AM43" s="20"/>
      <c r="AN43" s="20"/>
      <c r="AO43" s="20"/>
      <c r="AP43" s="20"/>
      <c r="AQ43" s="20"/>
      <c r="AR43" s="20"/>
      <c r="AS43" s="98">
        <f t="shared" si="1"/>
        <v>3117.05</v>
      </c>
      <c r="AT43" s="85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</row>
    <row r="44" spans="1:61" s="48" customFormat="1" ht="15.75" x14ac:dyDescent="0.25">
      <c r="A44" s="2" t="s">
        <v>580</v>
      </c>
      <c r="B44" s="164" t="s">
        <v>581</v>
      </c>
      <c r="C44" s="20"/>
      <c r="D44" s="20">
        <v>6377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135"/>
      <c r="AK44" s="20"/>
      <c r="AL44" s="20"/>
      <c r="AM44" s="20"/>
      <c r="AN44" s="20"/>
      <c r="AO44" s="20"/>
      <c r="AP44" s="20"/>
      <c r="AQ44" s="20"/>
      <c r="AR44" s="20"/>
      <c r="AS44" s="98">
        <f t="shared" si="1"/>
        <v>6377</v>
      </c>
      <c r="AT44" s="85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</row>
    <row r="45" spans="1:61" s="48" customFormat="1" ht="15.75" x14ac:dyDescent="0.25">
      <c r="A45" s="2" t="s">
        <v>580</v>
      </c>
      <c r="B45" s="55" t="s">
        <v>582</v>
      </c>
      <c r="C45" s="20"/>
      <c r="D45" s="20"/>
      <c r="E45" s="20"/>
      <c r="F45" s="20"/>
      <c r="G45" s="20"/>
      <c r="H45" s="20"/>
      <c r="I45" s="20"/>
      <c r="J45" s="20"/>
      <c r="K45" s="20"/>
      <c r="L45" s="20">
        <v>886</v>
      </c>
      <c r="M45" s="20"/>
      <c r="N45" s="20"/>
      <c r="O45" s="135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98">
        <f t="shared" si="1"/>
        <v>886</v>
      </c>
      <c r="AT45" s="85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</row>
    <row r="46" spans="1:61" s="50" customFormat="1" ht="15.75" x14ac:dyDescent="0.25">
      <c r="A46" s="2" t="s">
        <v>580</v>
      </c>
      <c r="B46" s="164" t="s">
        <v>583</v>
      </c>
      <c r="C46" s="20">
        <f>41782.82+1167.5</f>
        <v>42950.32</v>
      </c>
      <c r="D46" s="20"/>
      <c r="E46" s="135">
        <f>54.75+58.5+67.5+54.75+60+54.75</f>
        <v>350.25</v>
      </c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135"/>
      <c r="Q46" s="135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98">
        <f t="shared" si="1"/>
        <v>43300.57</v>
      </c>
      <c r="AT46" s="85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</row>
    <row r="47" spans="1:61" s="50" customFormat="1" ht="15.75" x14ac:dyDescent="0.25">
      <c r="A47" s="164" t="s">
        <v>616</v>
      </c>
      <c r="B47" s="164" t="s">
        <v>618</v>
      </c>
      <c r="C47" s="20"/>
      <c r="D47" s="20"/>
      <c r="E47" s="20"/>
      <c r="F47" s="20"/>
      <c r="G47" s="20"/>
      <c r="H47" s="20"/>
      <c r="I47" s="20"/>
      <c r="J47" s="20">
        <v>1367.76</v>
      </c>
      <c r="K47" s="20">
        <v>129.43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135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135"/>
      <c r="AS47" s="98">
        <f t="shared" si="1"/>
        <v>1497.19</v>
      </c>
      <c r="AT47" s="85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</row>
    <row r="48" spans="1:61" s="50" customFormat="1" ht="15.75" x14ac:dyDescent="0.25">
      <c r="A48" s="164" t="s">
        <v>616</v>
      </c>
      <c r="B48" s="164" t="s">
        <v>619</v>
      </c>
      <c r="C48" s="20"/>
      <c r="D48" s="20"/>
      <c r="E48" s="20"/>
      <c r="F48" s="20"/>
      <c r="G48" s="20"/>
      <c r="H48" s="20"/>
      <c r="I48" s="20"/>
      <c r="J48" s="20">
        <v>1290.8900000000001</v>
      </c>
      <c r="K48" s="20">
        <v>187.94</v>
      </c>
      <c r="L48" s="20"/>
      <c r="M48" s="20"/>
      <c r="N48" s="135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98">
        <f t="shared" si="1"/>
        <v>1478.8300000000002</v>
      </c>
      <c r="AT48" s="85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</row>
    <row r="49" spans="1:61" s="50" customFormat="1" ht="15.75" x14ac:dyDescent="0.25">
      <c r="A49" s="2" t="s">
        <v>616</v>
      </c>
      <c r="B49" s="55" t="s">
        <v>620</v>
      </c>
      <c r="C49" s="20"/>
      <c r="D49" s="20"/>
      <c r="E49" s="20"/>
      <c r="F49" s="20"/>
      <c r="G49" s="20"/>
      <c r="H49" s="20">
        <v>158.97</v>
      </c>
      <c r="I49" s="20">
        <v>109.5</v>
      </c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98">
        <f t="shared" si="1"/>
        <v>268.47000000000003</v>
      </c>
      <c r="AT49" s="85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</row>
    <row r="50" spans="1:61" s="50" customFormat="1" ht="15.75" x14ac:dyDescent="0.25">
      <c r="A50" s="2" t="s">
        <v>616</v>
      </c>
      <c r="B50" s="2" t="s">
        <v>631</v>
      </c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>
        <v>2985</v>
      </c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98">
        <f t="shared" si="1"/>
        <v>2985</v>
      </c>
      <c r="AT50" s="85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</row>
    <row r="51" spans="1:61" s="50" customFormat="1" ht="15.75" x14ac:dyDescent="0.25">
      <c r="A51" s="2" t="s">
        <v>616</v>
      </c>
      <c r="B51" s="2" t="s">
        <v>632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>
        <v>4871</v>
      </c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98">
        <f t="shared" si="1"/>
        <v>4871</v>
      </c>
      <c r="AT51" s="85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</row>
    <row r="52" spans="1:61" s="50" customFormat="1" ht="15.75" x14ac:dyDescent="0.25">
      <c r="A52" s="2" t="s">
        <v>616</v>
      </c>
      <c r="B52" s="55" t="s">
        <v>633</v>
      </c>
      <c r="C52" s="139"/>
      <c r="D52" s="135"/>
      <c r="E52" s="135"/>
      <c r="F52" s="135"/>
      <c r="G52" s="135"/>
      <c r="H52" s="20"/>
      <c r="I52" s="20"/>
      <c r="J52" s="135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>
        <v>319</v>
      </c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98">
        <f t="shared" si="1"/>
        <v>319</v>
      </c>
      <c r="AT52" s="85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</row>
    <row r="53" spans="1:61" s="50" customFormat="1" ht="17.25" customHeight="1" x14ac:dyDescent="0.25">
      <c r="A53" s="2" t="s">
        <v>639</v>
      </c>
      <c r="B53" s="2" t="s">
        <v>642</v>
      </c>
      <c r="C53" s="135"/>
      <c r="D53" s="135"/>
      <c r="E53" s="135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>
        <v>680.89</v>
      </c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98">
        <f t="shared" si="1"/>
        <v>680.89</v>
      </c>
      <c r="AT53" s="85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</row>
    <row r="54" spans="1:61" s="50" customFormat="1" ht="15.75" x14ac:dyDescent="0.25">
      <c r="A54" s="2" t="s">
        <v>639</v>
      </c>
      <c r="B54" s="2" t="s">
        <v>643</v>
      </c>
      <c r="C54" s="135"/>
      <c r="D54" s="135"/>
      <c r="E54" s="135"/>
      <c r="F54" s="20"/>
      <c r="G54" s="20"/>
      <c r="H54" s="20"/>
      <c r="I54" s="20"/>
      <c r="J54" s="135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>
        <v>125.43</v>
      </c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98">
        <f t="shared" si="1"/>
        <v>125.43</v>
      </c>
      <c r="AT54" s="85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</row>
    <row r="55" spans="1:61" s="50" customFormat="1" ht="15.75" x14ac:dyDescent="0.25">
      <c r="A55" s="2" t="s">
        <v>639</v>
      </c>
      <c r="B55" s="2" t="s">
        <v>645</v>
      </c>
      <c r="C55" s="135"/>
      <c r="D55" s="135"/>
      <c r="E55" s="135"/>
      <c r="F55" s="20"/>
      <c r="G55" s="20"/>
      <c r="H55" s="20">
        <v>3664.68</v>
      </c>
      <c r="I55" s="20">
        <v>503.2</v>
      </c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98">
        <f t="shared" si="1"/>
        <v>4167.88</v>
      </c>
      <c r="AT55" s="85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</row>
    <row r="56" spans="1:61" s="50" customFormat="1" ht="15.75" x14ac:dyDescent="0.25">
      <c r="A56" s="2" t="s">
        <v>663</v>
      </c>
      <c r="B56" s="2" t="s">
        <v>665</v>
      </c>
      <c r="C56" s="135"/>
      <c r="D56" s="135"/>
      <c r="E56" s="135"/>
      <c r="F56" s="20"/>
      <c r="G56" s="20"/>
      <c r="H56" s="20"/>
      <c r="I56" s="20"/>
      <c r="J56" s="20"/>
      <c r="K56" s="20"/>
      <c r="L56" s="20"/>
      <c r="M56" s="20">
        <v>10002.08</v>
      </c>
      <c r="N56" s="135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98">
        <f t="shared" si="1"/>
        <v>10002.08</v>
      </c>
      <c r="AT56" s="85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</row>
    <row r="57" spans="1:61" s="16" customFormat="1" ht="15.75" x14ac:dyDescent="0.25">
      <c r="A57" s="2" t="s">
        <v>675</v>
      </c>
      <c r="B57" s="2" t="s">
        <v>676</v>
      </c>
      <c r="C57" s="20"/>
      <c r="D57" s="20"/>
      <c r="E57" s="20"/>
      <c r="F57" s="20">
        <v>2030.3</v>
      </c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135"/>
      <c r="AK57" s="20"/>
      <c r="AL57" s="20"/>
      <c r="AM57" s="20"/>
      <c r="AN57" s="20"/>
      <c r="AO57" s="20"/>
      <c r="AP57" s="20"/>
      <c r="AQ57" s="20"/>
      <c r="AR57" s="20"/>
      <c r="AS57" s="98">
        <f t="shared" si="1"/>
        <v>2030.3</v>
      </c>
      <c r="AT57" s="84"/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3"/>
      <c r="BF57" s="83"/>
      <c r="BG57" s="83"/>
      <c r="BH57" s="83"/>
      <c r="BI57" s="83"/>
    </row>
    <row r="58" spans="1:61" s="16" customFormat="1" ht="15.75" x14ac:dyDescent="0.25">
      <c r="A58" s="2" t="s">
        <v>684</v>
      </c>
      <c r="B58" s="2" t="s">
        <v>1492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>
        <f>18.81+87.99+9.9+15.9</f>
        <v>132.6</v>
      </c>
      <c r="AC58" s="20">
        <v>37.9</v>
      </c>
      <c r="AD58" s="135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98">
        <f t="shared" si="1"/>
        <v>170.5</v>
      </c>
      <c r="AT58" s="6"/>
    </row>
    <row r="59" spans="1:61" s="16" customFormat="1" ht="15.75" x14ac:dyDescent="0.25">
      <c r="A59" s="2" t="s">
        <v>686</v>
      </c>
      <c r="B59" s="2" t="s">
        <v>687</v>
      </c>
      <c r="C59" s="20">
        <f>41146.53+515+182.5</f>
        <v>41844.03</v>
      </c>
      <c r="D59" s="20"/>
      <c r="E59" s="135">
        <f>77.25+77.25+54.75</f>
        <v>209.25</v>
      </c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135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98">
        <f t="shared" si="1"/>
        <v>42053.279999999999</v>
      </c>
      <c r="AT59" s="6"/>
    </row>
    <row r="60" spans="1:61" ht="15.75" x14ac:dyDescent="0.25">
      <c r="A60" s="2" t="s">
        <v>686</v>
      </c>
      <c r="B60" s="2" t="s">
        <v>688</v>
      </c>
      <c r="C60" s="20"/>
      <c r="D60" s="20">
        <v>6212</v>
      </c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98">
        <f t="shared" si="1"/>
        <v>6212</v>
      </c>
      <c r="AT60" s="6"/>
    </row>
    <row r="61" spans="1:61" ht="15.75" x14ac:dyDescent="0.25">
      <c r="A61" s="2" t="s">
        <v>686</v>
      </c>
      <c r="B61" s="55" t="s">
        <v>689</v>
      </c>
      <c r="C61" s="20"/>
      <c r="D61" s="20"/>
      <c r="E61" s="20"/>
      <c r="F61" s="20"/>
      <c r="G61" s="20"/>
      <c r="H61" s="20"/>
      <c r="I61" s="20"/>
      <c r="J61" s="20"/>
      <c r="K61" s="20"/>
      <c r="L61" s="20">
        <v>886</v>
      </c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98">
        <f t="shared" si="1"/>
        <v>886</v>
      </c>
      <c r="AT61" s="6"/>
    </row>
    <row r="62" spans="1:61" ht="15.75" x14ac:dyDescent="0.25">
      <c r="A62" s="2" t="s">
        <v>700</v>
      </c>
      <c r="B62" s="2" t="s">
        <v>699</v>
      </c>
      <c r="C62" s="20"/>
      <c r="D62" s="20"/>
      <c r="E62" s="20"/>
      <c r="F62" s="20"/>
      <c r="G62" s="20"/>
      <c r="H62" s="20"/>
      <c r="I62" s="20"/>
      <c r="J62" s="20">
        <v>1362.12</v>
      </c>
      <c r="K62" s="20">
        <v>206.73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98">
        <f t="shared" si="1"/>
        <v>1568.85</v>
      </c>
      <c r="AT62" s="6"/>
    </row>
    <row r="63" spans="1:61" ht="15.75" x14ac:dyDescent="0.25">
      <c r="A63" s="2" t="s">
        <v>700</v>
      </c>
      <c r="B63" s="2" t="s">
        <v>701</v>
      </c>
      <c r="C63" s="20"/>
      <c r="D63" s="20"/>
      <c r="E63" s="20"/>
      <c r="F63" s="20"/>
      <c r="G63" s="20"/>
      <c r="H63" s="20"/>
      <c r="I63" s="20"/>
      <c r="J63" s="20">
        <v>1402.38</v>
      </c>
      <c r="K63" s="20">
        <v>137.33000000000001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98">
        <f t="shared" si="1"/>
        <v>1539.71</v>
      </c>
      <c r="AT63" s="6"/>
    </row>
    <row r="64" spans="1:61" ht="15.75" x14ac:dyDescent="0.25">
      <c r="A64" s="2" t="s">
        <v>700</v>
      </c>
      <c r="B64" s="2" t="s">
        <v>702</v>
      </c>
      <c r="C64" s="20"/>
      <c r="D64" s="20"/>
      <c r="E64" s="20"/>
      <c r="F64" s="20"/>
      <c r="G64" s="20"/>
      <c r="H64" s="20">
        <v>3805.61</v>
      </c>
      <c r="I64" s="20">
        <v>614.92999999999995</v>
      </c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135"/>
      <c r="AE64" s="135"/>
      <c r="AF64" s="135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98">
        <f t="shared" si="1"/>
        <v>4420.54</v>
      </c>
      <c r="AT64" s="6"/>
    </row>
    <row r="65" spans="1:46" ht="15.75" x14ac:dyDescent="0.25">
      <c r="A65" s="2" t="s">
        <v>729</v>
      </c>
      <c r="B65" s="2" t="s">
        <v>1493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135"/>
      <c r="Q65" s="135"/>
      <c r="R65" s="20"/>
      <c r="S65" s="20">
        <f>19.25+13.95</f>
        <v>33.200000000000003</v>
      </c>
      <c r="T65" s="20"/>
      <c r="U65" s="20"/>
      <c r="V65" s="20"/>
      <c r="W65" s="20"/>
      <c r="X65" s="20">
        <v>23</v>
      </c>
      <c r="Y65" s="20"/>
      <c r="Z65" s="20"/>
      <c r="AA65" s="20"/>
      <c r="AB65" s="20">
        <v>37.619999999999997</v>
      </c>
      <c r="AC65" s="20"/>
      <c r="AD65" s="135"/>
      <c r="AE65" s="135"/>
      <c r="AF65" s="135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98">
        <f t="shared" si="1"/>
        <v>93.82</v>
      </c>
      <c r="AT65" s="6"/>
    </row>
    <row r="66" spans="1:46" ht="15.75" x14ac:dyDescent="0.25">
      <c r="A66" s="2" t="s">
        <v>732</v>
      </c>
      <c r="B66" s="55" t="s">
        <v>1494</v>
      </c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135"/>
      <c r="Q66" s="135"/>
      <c r="R66" s="20"/>
      <c r="S66" s="20"/>
      <c r="T66" s="20"/>
      <c r="U66" s="20"/>
      <c r="V66" s="20"/>
      <c r="W66" s="20"/>
      <c r="X66" s="20"/>
      <c r="Y66" s="20">
        <v>657.5</v>
      </c>
      <c r="Z66" s="20"/>
      <c r="AA66" s="20"/>
      <c r="AB66" s="20"/>
      <c r="AC66" s="20"/>
      <c r="AD66" s="139">
        <v>231.25</v>
      </c>
      <c r="AE66" s="135"/>
      <c r="AF66" s="135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98">
        <f t="shared" si="1"/>
        <v>888.75</v>
      </c>
      <c r="AT66" s="6"/>
    </row>
    <row r="67" spans="1:46" ht="15.75" x14ac:dyDescent="0.25">
      <c r="A67" s="2" t="s">
        <v>783</v>
      </c>
      <c r="B67" s="55" t="s">
        <v>786</v>
      </c>
      <c r="C67" s="12"/>
      <c r="D67" s="12"/>
      <c r="E67"/>
      <c r="F67" s="135"/>
      <c r="G67" s="135"/>
      <c r="H67" s="20"/>
      <c r="I67" s="20"/>
      <c r="J67" s="139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>
        <v>3979.8</v>
      </c>
      <c r="AA67" s="20"/>
      <c r="AB67" s="20"/>
      <c r="AC67" s="20"/>
      <c r="AD67" s="139"/>
      <c r="AE67" s="135"/>
      <c r="AF67" s="135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8">
        <f t="shared" si="1"/>
        <v>3979.8</v>
      </c>
      <c r="AT67" s="6"/>
    </row>
    <row r="68" spans="1:46" ht="15.75" x14ac:dyDescent="0.25">
      <c r="A68" s="2" t="s">
        <v>812</v>
      </c>
      <c r="B68" s="2" t="s">
        <v>813</v>
      </c>
      <c r="C68" s="135"/>
      <c r="D68" s="135"/>
      <c r="E68" s="135"/>
      <c r="F68" s="20">
        <v>1321.7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135"/>
      <c r="AE68" s="135"/>
      <c r="AF68" s="135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8">
        <f t="shared" ref="AS68:AS98" si="2">SUM(C68:AR68)</f>
        <v>1321.7</v>
      </c>
      <c r="AT68" s="6"/>
    </row>
    <row r="69" spans="1:46" ht="15.75" x14ac:dyDescent="0.25">
      <c r="A69" s="2" t="s">
        <v>814</v>
      </c>
      <c r="B69" s="133" t="s">
        <v>816</v>
      </c>
      <c r="C69" s="135"/>
      <c r="D69" s="135"/>
      <c r="E69" s="13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>
        <v>2640</v>
      </c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135"/>
      <c r="AE69" s="135"/>
      <c r="AF69" s="135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8">
        <f t="shared" si="2"/>
        <v>2640</v>
      </c>
      <c r="AT69" s="6"/>
    </row>
    <row r="70" spans="1:46" ht="15.75" x14ac:dyDescent="0.25">
      <c r="A70" s="2" t="s">
        <v>814</v>
      </c>
      <c r="B70" s="2" t="s">
        <v>1495</v>
      </c>
      <c r="C70" s="135"/>
      <c r="D70" s="135"/>
      <c r="E70" s="135"/>
      <c r="F70" s="20"/>
      <c r="G70" s="20"/>
      <c r="H70" s="20"/>
      <c r="I70" s="20"/>
      <c r="J70" s="20"/>
      <c r="K70" s="20"/>
      <c r="L70" s="20"/>
      <c r="M70" s="20"/>
      <c r="N70" s="20">
        <v>173.4</v>
      </c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77"/>
      <c r="AC70" s="20"/>
      <c r="AD70" s="135"/>
      <c r="AE70" s="135"/>
      <c r="AF70" s="135"/>
      <c r="AG70" s="20"/>
      <c r="AH70" s="20"/>
      <c r="AI70" s="20"/>
      <c r="AJ70" s="20"/>
      <c r="AK70" s="20"/>
      <c r="AL70" s="20"/>
      <c r="AM70" s="20"/>
      <c r="AN70" s="20"/>
      <c r="AO70" s="20"/>
      <c r="AP70" s="135"/>
      <c r="AQ70" s="20"/>
      <c r="AR70" s="20"/>
      <c r="AS70" s="98">
        <f t="shared" si="2"/>
        <v>173.4</v>
      </c>
      <c r="AT70" s="6"/>
    </row>
    <row r="71" spans="1:46" ht="15.75" x14ac:dyDescent="0.25">
      <c r="A71" s="2" t="s">
        <v>817</v>
      </c>
      <c r="B71" s="55" t="s">
        <v>1496</v>
      </c>
      <c r="C71" s="135"/>
      <c r="D71" s="135"/>
      <c r="E71" s="135"/>
      <c r="F71" s="20"/>
      <c r="G71" s="20">
        <v>2735.47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135"/>
      <c r="AB71" s="20"/>
      <c r="AC71" s="20"/>
      <c r="AD71" s="135"/>
      <c r="AE71" s="135"/>
      <c r="AF71" s="135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8">
        <f t="shared" si="2"/>
        <v>2735.47</v>
      </c>
      <c r="AT71" s="6"/>
    </row>
    <row r="72" spans="1:46" s="16" customFormat="1" ht="15.75" x14ac:dyDescent="0.25">
      <c r="A72" s="2" t="s">
        <v>817</v>
      </c>
      <c r="B72" s="55" t="s">
        <v>1496</v>
      </c>
      <c r="C72" s="202"/>
      <c r="D72" s="202"/>
      <c r="E72" s="139"/>
      <c r="F72" s="20"/>
      <c r="G72" s="20">
        <v>3549.7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135"/>
      <c r="AB72" s="20"/>
      <c r="AC72" s="20"/>
      <c r="AD72" s="135"/>
      <c r="AE72" s="135"/>
      <c r="AF72" s="135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8">
        <f t="shared" si="2"/>
        <v>3549.7</v>
      </c>
      <c r="AT72" s="6"/>
    </row>
    <row r="73" spans="1:46" s="16" customFormat="1" ht="15.75" x14ac:dyDescent="0.25">
      <c r="A73" s="2" t="s">
        <v>817</v>
      </c>
      <c r="B73" s="55" t="s">
        <v>1497</v>
      </c>
      <c r="C73" s="135"/>
      <c r="D73" s="139"/>
      <c r="E73" s="135"/>
      <c r="F73" s="20"/>
      <c r="G73" s="20">
        <v>1826.02</v>
      </c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135"/>
      <c r="AE73" s="135"/>
      <c r="AF73" s="135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8">
        <f t="shared" si="2"/>
        <v>1826.02</v>
      </c>
      <c r="AT73" s="6"/>
    </row>
    <row r="74" spans="1:46" s="16" customFormat="1" ht="15.75" customHeight="1" x14ac:dyDescent="0.25">
      <c r="A74" s="2" t="s">
        <v>817</v>
      </c>
      <c r="B74" s="2" t="s">
        <v>1498</v>
      </c>
      <c r="C74" s="135"/>
      <c r="D74" s="135"/>
      <c r="E74" s="135"/>
      <c r="F74" s="20"/>
      <c r="G74" s="20">
        <v>2088.27</v>
      </c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135"/>
      <c r="AE74" s="135"/>
      <c r="AF74" s="135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8">
        <f t="shared" si="2"/>
        <v>2088.27</v>
      </c>
      <c r="AT74" s="6"/>
    </row>
    <row r="75" spans="1:46" s="16" customFormat="1" ht="15.75" customHeight="1" x14ac:dyDescent="0.25">
      <c r="A75" s="2" t="s">
        <v>817</v>
      </c>
      <c r="B75" s="2" t="s">
        <v>1498</v>
      </c>
      <c r="C75" s="20"/>
      <c r="D75" s="20"/>
      <c r="E75" s="20"/>
      <c r="F75" s="20"/>
      <c r="G75" s="20">
        <v>2585.5700000000002</v>
      </c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135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8">
        <f t="shared" si="2"/>
        <v>2585.5700000000002</v>
      </c>
      <c r="AT75" s="6"/>
    </row>
    <row r="76" spans="1:46" s="16" customFormat="1" ht="15.75" customHeight="1" x14ac:dyDescent="0.25">
      <c r="A76" s="2" t="s">
        <v>817</v>
      </c>
      <c r="B76" s="2" t="s">
        <v>1498</v>
      </c>
      <c r="C76" s="20"/>
      <c r="D76" s="20"/>
      <c r="E76" s="20"/>
      <c r="F76" s="20"/>
      <c r="G76" s="20">
        <v>2121.11</v>
      </c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135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8">
        <f t="shared" si="2"/>
        <v>2121.11</v>
      </c>
      <c r="AT76" s="6"/>
    </row>
    <row r="77" spans="1:46" s="16" customFormat="1" ht="15.75" customHeight="1" x14ac:dyDescent="0.25">
      <c r="A77" s="2" t="s">
        <v>817</v>
      </c>
      <c r="B77" s="2" t="s">
        <v>835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135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>
        <v>240</v>
      </c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8">
        <f t="shared" si="2"/>
        <v>240</v>
      </c>
      <c r="AT77" s="6"/>
    </row>
    <row r="78" spans="1:46" s="16" customFormat="1" ht="15.75" customHeight="1" x14ac:dyDescent="0.25">
      <c r="A78" s="2" t="s">
        <v>836</v>
      </c>
      <c r="B78" s="2" t="s">
        <v>1496</v>
      </c>
      <c r="C78" s="20"/>
      <c r="D78" s="20"/>
      <c r="E78" s="20"/>
      <c r="F78" s="20"/>
      <c r="G78" s="20">
        <v>2442.8000000000002</v>
      </c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8">
        <f t="shared" si="2"/>
        <v>2442.8000000000002</v>
      </c>
      <c r="AT78" s="6"/>
    </row>
    <row r="79" spans="1:46" s="16" customFormat="1" ht="15.75" customHeight="1" x14ac:dyDescent="0.25">
      <c r="A79" s="2" t="s">
        <v>836</v>
      </c>
      <c r="B79" s="55" t="s">
        <v>1499</v>
      </c>
      <c r="C79" s="20"/>
      <c r="D79" s="20"/>
      <c r="E79" s="20"/>
      <c r="F79" s="20"/>
      <c r="G79" s="20">
        <v>2950.42</v>
      </c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8">
        <f t="shared" si="2"/>
        <v>2950.42</v>
      </c>
      <c r="AT79" s="6"/>
    </row>
    <row r="80" spans="1:46" ht="15.75" x14ac:dyDescent="0.25">
      <c r="A80" s="2" t="s">
        <v>845</v>
      </c>
      <c r="B80" s="2" t="s">
        <v>846</v>
      </c>
      <c r="C80" s="20">
        <f>38710.79+182.5</f>
        <v>38893.29</v>
      </c>
      <c r="D80" s="20"/>
      <c r="E80" s="20">
        <v>54.75</v>
      </c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8">
        <f t="shared" si="2"/>
        <v>38948.04</v>
      </c>
      <c r="AT80" s="6"/>
    </row>
    <row r="81" spans="1:58" s="16" customFormat="1" ht="15.75" x14ac:dyDescent="0.25">
      <c r="A81" s="2" t="s">
        <v>845</v>
      </c>
      <c r="B81" s="2" t="s">
        <v>847</v>
      </c>
      <c r="C81" s="20"/>
      <c r="D81" s="20"/>
      <c r="E81" s="20"/>
      <c r="F81" s="20"/>
      <c r="G81" s="20"/>
      <c r="H81" s="20"/>
      <c r="I81" s="20"/>
      <c r="J81" s="20"/>
      <c r="K81" s="20"/>
      <c r="L81" s="20">
        <v>425</v>
      </c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8">
        <f t="shared" si="2"/>
        <v>425</v>
      </c>
      <c r="AT81" s="6"/>
    </row>
    <row r="82" spans="1:58" s="16" customFormat="1" ht="15.75" x14ac:dyDescent="0.25">
      <c r="A82" s="2" t="s">
        <v>845</v>
      </c>
      <c r="B82" s="2" t="s">
        <v>848</v>
      </c>
      <c r="C82" s="20"/>
      <c r="D82" s="20">
        <v>6285</v>
      </c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98">
        <f t="shared" si="2"/>
        <v>6285</v>
      </c>
      <c r="AT82" s="6"/>
    </row>
    <row r="83" spans="1:58" s="16" customFormat="1" ht="15.75" x14ac:dyDescent="0.25">
      <c r="A83" s="2" t="s">
        <v>893</v>
      </c>
      <c r="B83" s="2" t="s">
        <v>895</v>
      </c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>
        <v>3120</v>
      </c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98">
        <f t="shared" si="2"/>
        <v>3120</v>
      </c>
      <c r="AT83" s="6"/>
    </row>
    <row r="84" spans="1:58" s="16" customFormat="1" ht="15.75" x14ac:dyDescent="0.25">
      <c r="A84" s="2" t="s">
        <v>906</v>
      </c>
      <c r="B84" s="164" t="s">
        <v>1500</v>
      </c>
      <c r="C84" s="20"/>
      <c r="D84" s="20"/>
      <c r="E84" s="20"/>
      <c r="F84" s="20"/>
      <c r="G84" s="20">
        <v>2950.42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98">
        <f t="shared" si="2"/>
        <v>2950.42</v>
      </c>
      <c r="AT84" s="6"/>
    </row>
    <row r="85" spans="1:58" s="16" customFormat="1" ht="15.75" x14ac:dyDescent="0.25">
      <c r="A85" s="2" t="s">
        <v>906</v>
      </c>
      <c r="B85" s="55" t="s">
        <v>1501</v>
      </c>
      <c r="C85" s="20"/>
      <c r="D85" s="20"/>
      <c r="E85" s="20"/>
      <c r="F85" s="20"/>
      <c r="G85" s="20">
        <v>3549.7</v>
      </c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98">
        <f t="shared" si="2"/>
        <v>3549.7</v>
      </c>
      <c r="AT85" s="6"/>
    </row>
    <row r="86" spans="1:58" ht="15.75" x14ac:dyDescent="0.25">
      <c r="A86" s="2" t="s">
        <v>906</v>
      </c>
      <c r="B86" s="2" t="s">
        <v>1501</v>
      </c>
      <c r="C86" s="20"/>
      <c r="D86" s="20"/>
      <c r="E86" s="20"/>
      <c r="F86" s="20"/>
      <c r="G86" s="20">
        <v>2442.8000000000002</v>
      </c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98">
        <f t="shared" si="2"/>
        <v>2442.8000000000002</v>
      </c>
      <c r="AT86" s="6"/>
    </row>
    <row r="87" spans="1:58" ht="15.75" x14ac:dyDescent="0.25">
      <c r="A87" s="2" t="s">
        <v>906</v>
      </c>
      <c r="B87" s="55" t="s">
        <v>1502</v>
      </c>
      <c r="C87" s="20"/>
      <c r="D87" s="20"/>
      <c r="E87" s="20"/>
      <c r="F87" s="20"/>
      <c r="G87" s="20">
        <v>1826.02</v>
      </c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98">
        <f t="shared" si="2"/>
        <v>1826.02</v>
      </c>
      <c r="AT87" s="6"/>
    </row>
    <row r="88" spans="1:58" ht="15.75" x14ac:dyDescent="0.25">
      <c r="A88" s="2" t="s">
        <v>906</v>
      </c>
      <c r="B88" s="2" t="s">
        <v>1503</v>
      </c>
      <c r="C88" s="20"/>
      <c r="D88" s="20"/>
      <c r="E88" s="20"/>
      <c r="F88" s="20"/>
      <c r="G88" s="20">
        <v>2088.27</v>
      </c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98">
        <f t="shared" si="2"/>
        <v>2088.27</v>
      </c>
      <c r="AT88" s="6"/>
    </row>
    <row r="89" spans="1:58" ht="15.75" x14ac:dyDescent="0.25">
      <c r="A89" s="2" t="s">
        <v>906</v>
      </c>
      <c r="B89" s="2" t="s">
        <v>1504</v>
      </c>
      <c r="C89" s="20"/>
      <c r="D89" s="20"/>
      <c r="E89" s="20"/>
      <c r="F89" s="20"/>
      <c r="G89" s="20">
        <v>2585.5700000000002</v>
      </c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98">
        <f t="shared" si="2"/>
        <v>2585.5700000000002</v>
      </c>
      <c r="AT89" s="6"/>
    </row>
    <row r="90" spans="1:58" ht="15.75" x14ac:dyDescent="0.25">
      <c r="A90" s="2" t="s">
        <v>906</v>
      </c>
      <c r="B90" s="2" t="s">
        <v>1505</v>
      </c>
      <c r="C90" s="20"/>
      <c r="D90" s="20"/>
      <c r="E90" s="20"/>
      <c r="F90" s="20"/>
      <c r="G90" s="20">
        <v>2121.11</v>
      </c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98">
        <f t="shared" si="2"/>
        <v>2121.11</v>
      </c>
      <c r="AT90" s="6"/>
    </row>
    <row r="91" spans="1:58" ht="15.75" x14ac:dyDescent="0.25">
      <c r="A91" s="2" t="s">
        <v>906</v>
      </c>
      <c r="B91" s="2" t="s">
        <v>1506</v>
      </c>
      <c r="C91" s="20"/>
      <c r="D91" s="20"/>
      <c r="E91" s="20"/>
      <c r="F91" s="20"/>
      <c r="G91" s="20">
        <v>2291.39</v>
      </c>
      <c r="H91" s="20"/>
      <c r="I91" s="20"/>
      <c r="J91" s="12"/>
      <c r="K91" s="12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98">
        <f t="shared" si="2"/>
        <v>2291.39</v>
      </c>
      <c r="AT91" s="6"/>
    </row>
    <row r="92" spans="1:58" ht="15.75" x14ac:dyDescent="0.25">
      <c r="A92" s="2" t="s">
        <v>906</v>
      </c>
      <c r="B92" s="2" t="s">
        <v>1507</v>
      </c>
      <c r="C92" s="12"/>
      <c r="D92" s="12"/>
      <c r="E92" s="12"/>
      <c r="F92" s="12"/>
      <c r="G92" s="12">
        <v>1723.11</v>
      </c>
      <c r="H92" s="12"/>
      <c r="I92" s="12"/>
      <c r="J92" s="20"/>
      <c r="K92" s="20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5"/>
      <c r="AJ92" s="12"/>
      <c r="AK92" s="12"/>
      <c r="AL92" s="12"/>
      <c r="AM92" s="12"/>
      <c r="AN92" s="12"/>
      <c r="AO92" s="12"/>
      <c r="AP92" s="12"/>
      <c r="AQ92" s="12"/>
      <c r="AR92" s="12"/>
      <c r="AS92" s="98">
        <f t="shared" si="2"/>
        <v>1723.11</v>
      </c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">
        <f>SUM(C92:BE92)</f>
        <v>3446.22</v>
      </c>
    </row>
    <row r="93" spans="1:58" ht="15.75" x14ac:dyDescent="0.25">
      <c r="A93" s="2" t="s">
        <v>906</v>
      </c>
      <c r="B93" s="2" t="s">
        <v>1498</v>
      </c>
      <c r="C93" s="20"/>
      <c r="D93" s="20"/>
      <c r="E93" s="20"/>
      <c r="F93" s="20"/>
      <c r="G93" s="20">
        <v>2176.14</v>
      </c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98">
        <f t="shared" si="2"/>
        <v>2176.14</v>
      </c>
      <c r="AT93" s="6"/>
    </row>
    <row r="94" spans="1:58" ht="15.75" x14ac:dyDescent="0.25">
      <c r="A94" s="2" t="s">
        <v>911</v>
      </c>
      <c r="B94" s="2" t="s">
        <v>915</v>
      </c>
      <c r="C94" s="20"/>
      <c r="D94" s="20"/>
      <c r="E94" s="20"/>
      <c r="F94" s="20">
        <v>59.2</v>
      </c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98">
        <f t="shared" si="2"/>
        <v>59.2</v>
      </c>
      <c r="AT94" s="6"/>
    </row>
    <row r="95" spans="1:58" ht="15.75" x14ac:dyDescent="0.25">
      <c r="A95" s="2" t="s">
        <v>916</v>
      </c>
      <c r="B95" s="2" t="s">
        <v>1508</v>
      </c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>
        <v>28</v>
      </c>
      <c r="Z95" s="20"/>
      <c r="AA95" s="20"/>
      <c r="AB95" s="20">
        <v>199.75</v>
      </c>
      <c r="AC95" s="20"/>
      <c r="AD95" s="20">
        <f>57.71+78.5</f>
        <v>136.21</v>
      </c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98">
        <f t="shared" si="2"/>
        <v>363.96000000000004</v>
      </c>
      <c r="AT95" s="6"/>
    </row>
    <row r="96" spans="1:58" ht="15.75" x14ac:dyDescent="0.25">
      <c r="A96" s="2" t="s">
        <v>918</v>
      </c>
      <c r="B96" s="2" t="s">
        <v>919</v>
      </c>
      <c r="C96" s="20">
        <v>38187.980000000003</v>
      </c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98">
        <f t="shared" si="2"/>
        <v>38187.980000000003</v>
      </c>
      <c r="AT96" s="6"/>
    </row>
    <row r="97" spans="1:46" ht="17.25" customHeight="1" x14ac:dyDescent="0.25">
      <c r="A97" s="2" t="s">
        <v>918</v>
      </c>
      <c r="B97" s="2" t="s">
        <v>920</v>
      </c>
      <c r="C97" s="20"/>
      <c r="D97" s="20">
        <v>5920</v>
      </c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139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98">
        <f t="shared" si="2"/>
        <v>5920</v>
      </c>
      <c r="AT97" s="6"/>
    </row>
    <row r="98" spans="1:46" ht="15.75" x14ac:dyDescent="0.25">
      <c r="A98" s="2" t="s">
        <v>918</v>
      </c>
      <c r="B98" s="133" t="s">
        <v>921</v>
      </c>
      <c r="C98" s="20"/>
      <c r="D98" s="20"/>
      <c r="E98" s="20"/>
      <c r="F98" s="20"/>
      <c r="G98" s="20"/>
      <c r="H98" s="20"/>
      <c r="I98" s="20"/>
      <c r="J98" s="20"/>
      <c r="K98" s="20"/>
      <c r="L98" s="20">
        <v>425</v>
      </c>
      <c r="M98" s="20"/>
      <c r="N98" s="135"/>
      <c r="O98" s="20"/>
      <c r="P98" s="20"/>
      <c r="Q98" s="20"/>
      <c r="R98" s="20"/>
      <c r="S98" s="135"/>
      <c r="T98" s="20"/>
      <c r="U98" s="20"/>
      <c r="V98" s="20"/>
      <c r="W98" s="20"/>
      <c r="X98" s="20"/>
      <c r="Y98" s="135"/>
      <c r="Z98" s="20"/>
      <c r="AA98" s="20"/>
      <c r="AB98" s="135"/>
      <c r="AC98" s="135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98">
        <f t="shared" si="2"/>
        <v>425</v>
      </c>
      <c r="AT98" s="6"/>
    </row>
    <row r="99" spans="1:46" ht="15.75" x14ac:dyDescent="0.25">
      <c r="A99" s="2" t="s">
        <v>918</v>
      </c>
      <c r="B99" s="133" t="s">
        <v>1509</v>
      </c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135"/>
      <c r="O99" s="20"/>
      <c r="P99" s="20"/>
      <c r="Q99" s="20"/>
      <c r="R99" s="20"/>
      <c r="S99" s="135"/>
      <c r="T99" s="20"/>
      <c r="U99" s="20"/>
      <c r="V99" s="20"/>
      <c r="W99" s="20"/>
      <c r="X99" s="20"/>
      <c r="Y99" s="135"/>
      <c r="Z99" s="20"/>
      <c r="AA99" s="20"/>
      <c r="AB99" s="135"/>
      <c r="AC99" s="20"/>
      <c r="AD99" s="20"/>
      <c r="AE99" s="20"/>
      <c r="AF99" s="20"/>
      <c r="AG99" s="20"/>
      <c r="AH99" s="20"/>
      <c r="AI99" s="20"/>
      <c r="AJ99" s="20">
        <v>452</v>
      </c>
      <c r="AK99" s="20"/>
      <c r="AL99" s="20"/>
      <c r="AM99" s="20"/>
      <c r="AN99" s="20"/>
      <c r="AO99" s="20"/>
      <c r="AP99" s="20"/>
      <c r="AQ99" s="20"/>
      <c r="AR99" s="20"/>
      <c r="AS99" s="98">
        <f t="shared" ref="AS99:AS130" si="3">SUM(C99:AR99)</f>
        <v>452</v>
      </c>
      <c r="AT99" s="6"/>
    </row>
    <row r="100" spans="1:46" ht="15.75" x14ac:dyDescent="0.25">
      <c r="A100" s="2" t="s">
        <v>932</v>
      </c>
      <c r="B100" s="2" t="s">
        <v>936</v>
      </c>
      <c r="C100" s="20"/>
      <c r="D100" s="20"/>
      <c r="E100" s="20"/>
      <c r="F100" s="20"/>
      <c r="G100" s="20"/>
      <c r="H100" s="20"/>
      <c r="I100" s="20"/>
      <c r="J100" s="20">
        <v>1346.22</v>
      </c>
      <c r="K100" s="20">
        <v>187.94</v>
      </c>
      <c r="L100" s="20"/>
      <c r="M100" s="20"/>
      <c r="N100" s="20"/>
      <c r="O100" s="20"/>
      <c r="P100" s="20"/>
      <c r="Q100" s="20"/>
      <c r="R100" s="20"/>
      <c r="S100" s="135"/>
      <c r="T100" s="20"/>
      <c r="U100" s="20"/>
      <c r="V100" s="20"/>
      <c r="W100" s="20"/>
      <c r="X100" s="20"/>
      <c r="Y100" s="135"/>
      <c r="Z100" s="20"/>
      <c r="AA100" s="20"/>
      <c r="AB100" s="135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98">
        <f t="shared" si="3"/>
        <v>1534.16</v>
      </c>
      <c r="AT100" s="6"/>
    </row>
    <row r="101" spans="1:46" ht="15.75" x14ac:dyDescent="0.25">
      <c r="A101" s="2" t="s">
        <v>932</v>
      </c>
      <c r="B101" s="2" t="s">
        <v>937</v>
      </c>
      <c r="C101" s="20"/>
      <c r="D101" s="20"/>
      <c r="E101" s="20"/>
      <c r="F101" s="20"/>
      <c r="G101" s="20"/>
      <c r="H101" s="20"/>
      <c r="I101" s="20"/>
      <c r="J101" s="20">
        <v>1386.8</v>
      </c>
      <c r="K101" s="20">
        <v>129.43</v>
      </c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135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98">
        <f t="shared" si="3"/>
        <v>1516.23</v>
      </c>
      <c r="AT101" s="6"/>
    </row>
    <row r="102" spans="1:46" s="16" customFormat="1" ht="15.75" x14ac:dyDescent="0.25">
      <c r="A102" s="2" t="s">
        <v>932</v>
      </c>
      <c r="B102" s="2" t="s">
        <v>938</v>
      </c>
      <c r="C102" s="20"/>
      <c r="D102" s="20"/>
      <c r="E102" s="20"/>
      <c r="F102" s="20"/>
      <c r="G102" s="20"/>
      <c r="H102" s="20">
        <v>3667.33</v>
      </c>
      <c r="I102" s="20">
        <v>533.79999999999995</v>
      </c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98">
        <f t="shared" si="3"/>
        <v>4201.13</v>
      </c>
      <c r="AT102" s="6"/>
    </row>
    <row r="103" spans="1:46" s="16" customFormat="1" ht="15.75" x14ac:dyDescent="0.25">
      <c r="A103" s="2" t="s">
        <v>932</v>
      </c>
      <c r="B103" s="124" t="s">
        <v>1510</v>
      </c>
      <c r="C103" s="20"/>
      <c r="D103" s="20"/>
      <c r="E103" s="20"/>
      <c r="F103" s="20"/>
      <c r="G103" s="20"/>
      <c r="H103" s="20"/>
      <c r="I103" s="20">
        <v>283.95</v>
      </c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98">
        <f t="shared" si="3"/>
        <v>283.95</v>
      </c>
      <c r="AT103" s="6"/>
    </row>
    <row r="104" spans="1:46" s="16" customFormat="1" ht="15.75" x14ac:dyDescent="0.25">
      <c r="A104" s="2" t="s">
        <v>984</v>
      </c>
      <c r="B104" s="124" t="s">
        <v>991</v>
      </c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>
        <v>200</v>
      </c>
      <c r="AS104" s="98">
        <f t="shared" si="3"/>
        <v>200</v>
      </c>
      <c r="AT104" s="6"/>
    </row>
    <row r="105" spans="1:46" s="16" customFormat="1" ht="15.75" x14ac:dyDescent="0.25">
      <c r="A105" s="2" t="s">
        <v>984</v>
      </c>
      <c r="B105" s="124" t="s">
        <v>992</v>
      </c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>
        <v>200</v>
      </c>
      <c r="AS105" s="98">
        <f t="shared" si="3"/>
        <v>200</v>
      </c>
      <c r="AT105" s="6"/>
    </row>
    <row r="106" spans="1:46" ht="15.75" x14ac:dyDescent="0.25">
      <c r="A106" s="2" t="s">
        <v>984</v>
      </c>
      <c r="B106" s="124" t="s">
        <v>993</v>
      </c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>
        <v>200</v>
      </c>
      <c r="AS106" s="98">
        <f t="shared" si="3"/>
        <v>200</v>
      </c>
      <c r="AT106" s="6"/>
    </row>
    <row r="107" spans="1:46" ht="15.75" x14ac:dyDescent="0.25">
      <c r="A107" s="2" t="s">
        <v>984</v>
      </c>
      <c r="B107" s="124" t="s">
        <v>994</v>
      </c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>
        <v>200</v>
      </c>
      <c r="AS107" s="98">
        <f t="shared" si="3"/>
        <v>200</v>
      </c>
      <c r="AT107" s="6"/>
    </row>
    <row r="108" spans="1:46" ht="15.75" x14ac:dyDescent="0.25">
      <c r="A108" s="2" t="s">
        <v>984</v>
      </c>
      <c r="B108" s="124" t="s">
        <v>995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>
        <v>200</v>
      </c>
      <c r="AS108" s="98">
        <f t="shared" si="3"/>
        <v>200</v>
      </c>
      <c r="AT108" s="6"/>
    </row>
    <row r="109" spans="1:46" ht="15.75" x14ac:dyDescent="0.25">
      <c r="A109" s="2" t="s">
        <v>984</v>
      </c>
      <c r="B109" s="2" t="s">
        <v>1531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>
        <v>4750.2</v>
      </c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98">
        <f t="shared" si="3"/>
        <v>4750.2</v>
      </c>
      <c r="AT109" s="6"/>
    </row>
    <row r="110" spans="1:46" ht="15.75" x14ac:dyDescent="0.25">
      <c r="A110" s="2" t="s">
        <v>1011</v>
      </c>
      <c r="B110" s="2" t="s">
        <v>1012</v>
      </c>
      <c r="C110" s="20"/>
      <c r="D110" s="20"/>
      <c r="E110" s="20"/>
      <c r="F110" s="20"/>
      <c r="G110" s="20"/>
      <c r="H110" s="20"/>
      <c r="I110" s="20"/>
      <c r="J110" s="20">
        <v>1173.67</v>
      </c>
      <c r="K110" s="20">
        <v>197.24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98">
        <f t="shared" si="3"/>
        <v>1370.91</v>
      </c>
      <c r="AT110" s="6"/>
    </row>
    <row r="111" spans="1:46" ht="15.75" x14ac:dyDescent="0.25">
      <c r="A111" s="2" t="s">
        <v>1011</v>
      </c>
      <c r="B111" s="2" t="s">
        <v>1013</v>
      </c>
      <c r="C111" s="20"/>
      <c r="D111" s="20"/>
      <c r="E111" s="20"/>
      <c r="F111" s="20"/>
      <c r="G111" s="20"/>
      <c r="H111" s="20"/>
      <c r="I111" s="20"/>
      <c r="J111" s="20">
        <v>1173.5899999999999</v>
      </c>
      <c r="K111" s="20">
        <v>134.08000000000001</v>
      </c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98">
        <f t="shared" si="3"/>
        <v>1307.6699999999998</v>
      </c>
      <c r="AT111" s="6"/>
    </row>
    <row r="112" spans="1:46" ht="15.75" x14ac:dyDescent="0.25">
      <c r="A112" s="2" t="s">
        <v>1041</v>
      </c>
      <c r="B112" s="2" t="s">
        <v>1511</v>
      </c>
      <c r="C112" s="20"/>
      <c r="D112" s="20"/>
      <c r="E112" s="20"/>
      <c r="F112" s="20"/>
      <c r="G112" s="20">
        <v>3549.7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98">
        <f t="shared" si="3"/>
        <v>3549.7</v>
      </c>
      <c r="AT112" s="6"/>
    </row>
    <row r="113" spans="1:46" ht="15.75" x14ac:dyDescent="0.25">
      <c r="A113" s="2" t="s">
        <v>1041</v>
      </c>
      <c r="B113" s="2" t="s">
        <v>1512</v>
      </c>
      <c r="C113" s="20"/>
      <c r="D113" s="20"/>
      <c r="E113" s="20"/>
      <c r="F113" s="20"/>
      <c r="G113" s="20">
        <v>2442.8000000000002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98">
        <f t="shared" si="3"/>
        <v>2442.8000000000002</v>
      </c>
      <c r="AT113" s="6"/>
    </row>
    <row r="114" spans="1:46" ht="15.75" x14ac:dyDescent="0.25">
      <c r="A114" s="2" t="s">
        <v>1041</v>
      </c>
      <c r="B114" s="2" t="s">
        <v>1513</v>
      </c>
      <c r="C114" s="20"/>
      <c r="D114" s="20"/>
      <c r="E114" s="20"/>
      <c r="F114" s="20"/>
      <c r="G114" s="20">
        <v>2088.27</v>
      </c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98">
        <f t="shared" si="3"/>
        <v>2088.27</v>
      </c>
      <c r="AT114" s="6"/>
    </row>
    <row r="115" spans="1:46" ht="15.75" x14ac:dyDescent="0.25">
      <c r="A115" s="2" t="s">
        <v>1041</v>
      </c>
      <c r="B115" s="2" t="s">
        <v>1514</v>
      </c>
      <c r="C115" s="20"/>
      <c r="D115" s="20"/>
      <c r="E115" s="20"/>
      <c r="F115" s="20"/>
      <c r="G115" s="20">
        <v>2585.5700000000002</v>
      </c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98">
        <f t="shared" si="3"/>
        <v>2585.5700000000002</v>
      </c>
      <c r="AT115" s="6"/>
    </row>
    <row r="116" spans="1:46" ht="15.75" x14ac:dyDescent="0.25">
      <c r="A116" s="2" t="s">
        <v>1041</v>
      </c>
      <c r="B116" s="2" t="s">
        <v>1515</v>
      </c>
      <c r="C116" s="20"/>
      <c r="D116" s="20"/>
      <c r="E116" s="20"/>
      <c r="F116" s="20"/>
      <c r="G116" s="20">
        <v>1723.11</v>
      </c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98">
        <f t="shared" si="3"/>
        <v>1723.11</v>
      </c>
      <c r="AT116" s="6"/>
    </row>
    <row r="117" spans="1:46" s="16" customFormat="1" ht="15.75" x14ac:dyDescent="0.25">
      <c r="A117" s="2" t="s">
        <v>1041</v>
      </c>
      <c r="B117" s="2" t="s">
        <v>1516</v>
      </c>
      <c r="C117" s="20"/>
      <c r="D117" s="20"/>
      <c r="E117" s="20"/>
      <c r="F117" s="20"/>
      <c r="G117" s="20">
        <v>2176.14</v>
      </c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98">
        <f t="shared" si="3"/>
        <v>2176.14</v>
      </c>
      <c r="AT117" s="6"/>
    </row>
    <row r="118" spans="1:46" s="16" customFormat="1" ht="15.75" x14ac:dyDescent="0.25">
      <c r="A118" s="2" t="s">
        <v>1055</v>
      </c>
      <c r="B118" s="2" t="s">
        <v>1056</v>
      </c>
      <c r="C118" s="20">
        <f>38166.36+182.5+270+182.5</f>
        <v>38801.360000000001</v>
      </c>
      <c r="D118" s="20"/>
      <c r="E118" s="20">
        <f>81+54.75+54.75</f>
        <v>190.5</v>
      </c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98">
        <f t="shared" si="3"/>
        <v>38991.86</v>
      </c>
      <c r="AT118" s="6"/>
    </row>
    <row r="119" spans="1:46" s="16" customFormat="1" ht="15.75" x14ac:dyDescent="0.25">
      <c r="A119" s="2" t="s">
        <v>1055</v>
      </c>
      <c r="B119" s="2" t="s">
        <v>1058</v>
      </c>
      <c r="C119" s="20"/>
      <c r="D119" s="20">
        <v>5557.88</v>
      </c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98">
        <f t="shared" si="3"/>
        <v>5557.88</v>
      </c>
      <c r="AT119" s="6"/>
    </row>
    <row r="120" spans="1:46" s="16" customFormat="1" ht="15.75" x14ac:dyDescent="0.25">
      <c r="A120" s="2" t="s">
        <v>1055</v>
      </c>
      <c r="B120" s="2" t="s">
        <v>1059</v>
      </c>
      <c r="C120" s="20"/>
      <c r="D120" s="20"/>
      <c r="E120" s="20"/>
      <c r="F120" s="20"/>
      <c r="G120" s="20"/>
      <c r="H120" s="20"/>
      <c r="I120" s="20"/>
      <c r="J120" s="20"/>
      <c r="K120" s="20"/>
      <c r="L120" s="20">
        <v>425</v>
      </c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98">
        <f t="shared" si="3"/>
        <v>425</v>
      </c>
      <c r="AT120" s="6"/>
    </row>
    <row r="121" spans="1:46" s="16" customFormat="1" ht="15.75" x14ac:dyDescent="0.25">
      <c r="A121" s="2" t="s">
        <v>1060</v>
      </c>
      <c r="B121" s="2" t="s">
        <v>1061</v>
      </c>
      <c r="C121" s="20"/>
      <c r="D121" s="20"/>
      <c r="E121" s="20"/>
      <c r="F121" s="20"/>
      <c r="G121" s="20"/>
      <c r="H121" s="20">
        <v>3255.88</v>
      </c>
      <c r="I121" s="20">
        <v>523.6</v>
      </c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98">
        <f t="shared" si="3"/>
        <v>3779.48</v>
      </c>
      <c r="AT121" s="6"/>
    </row>
    <row r="122" spans="1:46" s="16" customFormat="1" ht="15.75" x14ac:dyDescent="0.25">
      <c r="A122" s="2" t="s">
        <v>1060</v>
      </c>
      <c r="B122" s="2" t="s">
        <v>1062</v>
      </c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12"/>
      <c r="AB122" s="20"/>
      <c r="AC122" s="20"/>
      <c r="AD122" s="20">
        <v>1975</v>
      </c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98">
        <f t="shared" si="3"/>
        <v>1975</v>
      </c>
      <c r="AT122" s="6"/>
    </row>
    <row r="123" spans="1:46" s="16" customFormat="1" ht="15.75" x14ac:dyDescent="0.25">
      <c r="A123" s="2" t="s">
        <v>1071</v>
      </c>
      <c r="B123" s="2" t="s">
        <v>1072</v>
      </c>
      <c r="C123" s="20"/>
      <c r="D123" s="20"/>
      <c r="E123" s="20"/>
      <c r="F123" s="20"/>
      <c r="G123" s="20"/>
      <c r="H123" s="20">
        <v>3172.53</v>
      </c>
      <c r="I123" s="20">
        <v>503.2</v>
      </c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98">
        <f t="shared" si="3"/>
        <v>3675.73</v>
      </c>
      <c r="AT123" s="6"/>
    </row>
    <row r="124" spans="1:46" s="16" customFormat="1" ht="15.75" x14ac:dyDescent="0.25">
      <c r="A124" s="2" t="s">
        <v>1071</v>
      </c>
      <c r="B124" s="2" t="s">
        <v>1073</v>
      </c>
      <c r="C124" s="20"/>
      <c r="D124" s="20"/>
      <c r="E124" s="20"/>
      <c r="F124" s="20"/>
      <c r="G124" s="20"/>
      <c r="H124" s="20"/>
      <c r="I124" s="20"/>
      <c r="J124" s="20">
        <v>1123.8699999999999</v>
      </c>
      <c r="K124" s="20">
        <v>187.94</v>
      </c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98">
        <f t="shared" si="3"/>
        <v>1311.81</v>
      </c>
      <c r="AT124" s="6"/>
    </row>
    <row r="125" spans="1:46" ht="15.75" x14ac:dyDescent="0.25">
      <c r="A125" s="2" t="s">
        <v>1071</v>
      </c>
      <c r="B125" s="2" t="s">
        <v>1074</v>
      </c>
      <c r="C125" s="20"/>
      <c r="D125" s="20"/>
      <c r="E125" s="20"/>
      <c r="F125" s="20"/>
      <c r="G125" s="20"/>
      <c r="H125" s="20"/>
      <c r="I125" s="20"/>
      <c r="J125" s="20">
        <v>1230.3499999999999</v>
      </c>
      <c r="K125" s="20">
        <v>129.43</v>
      </c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98">
        <f t="shared" si="3"/>
        <v>1359.78</v>
      </c>
      <c r="AT125" s="6"/>
    </row>
    <row r="126" spans="1:46" ht="15.75" x14ac:dyDescent="0.25">
      <c r="A126" s="2" t="s">
        <v>1071</v>
      </c>
      <c r="B126" s="124" t="s">
        <v>1075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>
        <v>130.36000000000001</v>
      </c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98">
        <f t="shared" si="3"/>
        <v>130.36000000000001</v>
      </c>
      <c r="AT126" s="6"/>
    </row>
    <row r="127" spans="1:46" ht="15.75" x14ac:dyDescent="0.25">
      <c r="A127" s="2" t="s">
        <v>1104</v>
      </c>
      <c r="B127" s="2" t="s">
        <v>1517</v>
      </c>
      <c r="C127" s="20"/>
      <c r="D127" s="20"/>
      <c r="E127" s="20"/>
      <c r="F127" s="20"/>
      <c r="G127" s="20">
        <v>3549.7</v>
      </c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98">
        <f t="shared" si="3"/>
        <v>3549.7</v>
      </c>
      <c r="AT127" s="6"/>
    </row>
    <row r="128" spans="1:46" s="16" customFormat="1" ht="15.75" x14ac:dyDescent="0.25">
      <c r="A128" s="17" t="s">
        <v>1104</v>
      </c>
      <c r="B128" s="2" t="s">
        <v>1518</v>
      </c>
      <c r="C128" s="20"/>
      <c r="D128" s="20"/>
      <c r="E128" s="20"/>
      <c r="F128" s="20"/>
      <c r="G128" s="20">
        <v>2088.27</v>
      </c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98">
        <f t="shared" si="3"/>
        <v>2088.27</v>
      </c>
      <c r="AT128" s="6"/>
    </row>
    <row r="129" spans="1:58" s="16" customFormat="1" ht="15.75" x14ac:dyDescent="0.25">
      <c r="A129" s="17" t="s">
        <v>1104</v>
      </c>
      <c r="B129" s="2" t="s">
        <v>1519</v>
      </c>
      <c r="C129" s="20"/>
      <c r="D129" s="20"/>
      <c r="E129" s="20"/>
      <c r="F129" s="20"/>
      <c r="G129" s="20">
        <v>2176.14</v>
      </c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98">
        <f t="shared" si="3"/>
        <v>2176.14</v>
      </c>
      <c r="AT129" s="6"/>
    </row>
    <row r="130" spans="1:58" s="16" customFormat="1" ht="15.75" x14ac:dyDescent="0.25">
      <c r="A130" s="17" t="s">
        <v>1150</v>
      </c>
      <c r="B130" s="2" t="s">
        <v>1151</v>
      </c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>
        <v>555</v>
      </c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98">
        <f t="shared" si="3"/>
        <v>555</v>
      </c>
      <c r="AT130" s="6"/>
    </row>
    <row r="131" spans="1:58" s="16" customFormat="1" ht="15.75" x14ac:dyDescent="0.25">
      <c r="A131" s="2" t="s">
        <v>1169</v>
      </c>
      <c r="B131" s="2" t="s">
        <v>1170</v>
      </c>
      <c r="C131" s="20"/>
      <c r="D131" s="20"/>
      <c r="E131" s="20"/>
      <c r="F131" s="20">
        <v>1968.95</v>
      </c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98">
        <f t="shared" ref="AS131:AS162" si="4">SUM(C131:AR131)</f>
        <v>1968.95</v>
      </c>
      <c r="AT131" s="6"/>
    </row>
    <row r="132" spans="1:58" s="16" customFormat="1" ht="15.75" x14ac:dyDescent="0.25">
      <c r="A132" s="2" t="s">
        <v>1187</v>
      </c>
      <c r="B132" s="2" t="s">
        <v>1188</v>
      </c>
      <c r="C132" s="20"/>
      <c r="D132" s="20"/>
      <c r="E132" s="20"/>
      <c r="F132" s="20">
        <v>2837.5</v>
      </c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98">
        <f t="shared" si="4"/>
        <v>2837.5</v>
      </c>
      <c r="AT132" s="6"/>
    </row>
    <row r="133" spans="1:58" ht="15.75" x14ac:dyDescent="0.25">
      <c r="A133" s="2" t="s">
        <v>1194</v>
      </c>
      <c r="B133" s="2" t="s">
        <v>1195</v>
      </c>
      <c r="C133" s="12"/>
      <c r="D133" s="12">
        <v>6625.49</v>
      </c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5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98">
        <f t="shared" si="4"/>
        <v>6625.49</v>
      </c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">
        <f>SUM(C133:BE133)</f>
        <v>13250.98</v>
      </c>
    </row>
    <row r="134" spans="1:58" s="16" customFormat="1" ht="15.75" x14ac:dyDescent="0.25">
      <c r="A134" s="17" t="s">
        <v>1194</v>
      </c>
      <c r="B134" s="2" t="s">
        <v>1196</v>
      </c>
      <c r="C134" s="20"/>
      <c r="D134" s="20"/>
      <c r="E134" s="20"/>
      <c r="F134" s="20"/>
      <c r="G134" s="20"/>
      <c r="H134" s="20"/>
      <c r="I134" s="20"/>
      <c r="J134" s="20"/>
      <c r="K134" s="20"/>
      <c r="L134" s="20">
        <v>425</v>
      </c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98">
        <f t="shared" si="4"/>
        <v>425</v>
      </c>
      <c r="AT134" s="6"/>
    </row>
    <row r="135" spans="1:58" s="16" customFormat="1" ht="15.75" x14ac:dyDescent="0.25">
      <c r="A135" s="2" t="s">
        <v>1194</v>
      </c>
      <c r="B135" s="2" t="s">
        <v>1197</v>
      </c>
      <c r="C135" s="20">
        <v>39230.160000000003</v>
      </c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98">
        <f t="shared" si="4"/>
        <v>39230.160000000003</v>
      </c>
      <c r="AT135" s="6"/>
    </row>
    <row r="136" spans="1:58" s="16" customFormat="1" ht="15.75" x14ac:dyDescent="0.25">
      <c r="A136" s="2" t="s">
        <v>1236</v>
      </c>
      <c r="B136" s="2" t="s">
        <v>1238</v>
      </c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>
        <v>104.38</v>
      </c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98">
        <f t="shared" si="4"/>
        <v>104.38</v>
      </c>
      <c r="AT136" s="6"/>
    </row>
    <row r="137" spans="1:58" s="16" customFormat="1" ht="15.75" x14ac:dyDescent="0.25">
      <c r="A137" s="2" t="s">
        <v>1278</v>
      </c>
      <c r="B137" s="2" t="s">
        <v>1520</v>
      </c>
      <c r="C137" s="20"/>
      <c r="D137" s="20"/>
      <c r="E137" s="20"/>
      <c r="F137" s="20"/>
      <c r="G137" s="20">
        <v>3549.7</v>
      </c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98">
        <f t="shared" si="4"/>
        <v>3549.7</v>
      </c>
      <c r="AT137" s="6"/>
    </row>
    <row r="138" spans="1:58" s="16" customFormat="1" ht="15.75" x14ac:dyDescent="0.25">
      <c r="A138" s="2" t="s">
        <v>1278</v>
      </c>
      <c r="B138" s="2" t="s">
        <v>1520</v>
      </c>
      <c r="C138" s="20"/>
      <c r="D138" s="20"/>
      <c r="E138" s="20"/>
      <c r="F138" s="20"/>
      <c r="G138" s="20">
        <v>2088.25</v>
      </c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98">
        <f t="shared" si="4"/>
        <v>2088.25</v>
      </c>
      <c r="AT138" s="6"/>
    </row>
    <row r="139" spans="1:58" s="16" customFormat="1" ht="15.75" x14ac:dyDescent="0.25">
      <c r="A139" s="2" t="s">
        <v>1287</v>
      </c>
      <c r="B139" s="236" t="s">
        <v>1294</v>
      </c>
      <c r="C139" s="20"/>
      <c r="D139" s="20"/>
      <c r="E139" s="20"/>
      <c r="F139" s="20">
        <v>4423.76</v>
      </c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98">
        <f t="shared" si="4"/>
        <v>4423.76</v>
      </c>
      <c r="AT139" s="6"/>
    </row>
    <row r="140" spans="1:58" s="16" customFormat="1" ht="15.75" x14ac:dyDescent="0.25">
      <c r="A140" s="2" t="s">
        <v>1287</v>
      </c>
      <c r="B140" s="2" t="s">
        <v>1297</v>
      </c>
      <c r="C140" s="20"/>
      <c r="D140" s="20"/>
      <c r="E140" s="20"/>
      <c r="F140" s="20">
        <v>297.5</v>
      </c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98">
        <f t="shared" si="4"/>
        <v>297.5</v>
      </c>
      <c r="AT140" s="6"/>
    </row>
    <row r="141" spans="1:58" s="16" customFormat="1" ht="15.75" x14ac:dyDescent="0.25">
      <c r="A141" s="2" t="s">
        <v>1300</v>
      </c>
      <c r="B141" s="2" t="s">
        <v>1522</v>
      </c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>
        <v>99.4</v>
      </c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98">
        <f t="shared" si="4"/>
        <v>99.4</v>
      </c>
      <c r="AT141" s="6"/>
    </row>
    <row r="142" spans="1:58" s="16" customFormat="1" ht="15.75" x14ac:dyDescent="0.25">
      <c r="A142" s="2" t="s">
        <v>1316</v>
      </c>
      <c r="B142" s="2" t="s">
        <v>1523</v>
      </c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>
        <v>3500</v>
      </c>
      <c r="AS142" s="98">
        <f t="shared" si="4"/>
        <v>3500</v>
      </c>
      <c r="AT142" s="6"/>
    </row>
    <row r="143" spans="1:58" s="16" customFormat="1" ht="15.75" x14ac:dyDescent="0.25">
      <c r="A143" s="2" t="s">
        <v>1316</v>
      </c>
      <c r="B143" s="2" t="s">
        <v>1521</v>
      </c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>
        <v>562</v>
      </c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98">
        <f t="shared" si="4"/>
        <v>562</v>
      </c>
      <c r="AT143" s="6"/>
    </row>
    <row r="144" spans="1:58" s="16" customFormat="1" ht="15.75" x14ac:dyDescent="0.25">
      <c r="A144" s="164" t="s">
        <v>1316</v>
      </c>
      <c r="B144" s="164" t="s">
        <v>1524</v>
      </c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>
        <v>292</v>
      </c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98">
        <f t="shared" si="4"/>
        <v>292</v>
      </c>
      <c r="AT144" s="6"/>
    </row>
    <row r="145" spans="1:46" s="16" customFormat="1" ht="15.75" x14ac:dyDescent="0.25">
      <c r="A145" s="164" t="s">
        <v>1316</v>
      </c>
      <c r="B145" s="164" t="s">
        <v>1525</v>
      </c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>
        <v>200</v>
      </c>
      <c r="AS145" s="98">
        <f t="shared" si="4"/>
        <v>200</v>
      </c>
      <c r="AT145" s="6"/>
    </row>
    <row r="146" spans="1:46" s="16" customFormat="1" ht="15.75" x14ac:dyDescent="0.25">
      <c r="A146" s="164" t="s">
        <v>1316</v>
      </c>
      <c r="B146" s="164" t="s">
        <v>1526</v>
      </c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>
        <v>200</v>
      </c>
      <c r="AS146" s="98">
        <f t="shared" si="4"/>
        <v>200</v>
      </c>
      <c r="AT146" s="6"/>
    </row>
    <row r="147" spans="1:46" s="16" customFormat="1" ht="15.75" x14ac:dyDescent="0.25">
      <c r="A147" s="164" t="s">
        <v>1316</v>
      </c>
      <c r="B147" s="164" t="s">
        <v>1527</v>
      </c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>
        <v>200</v>
      </c>
      <c r="AS147" s="98">
        <f t="shared" si="4"/>
        <v>200</v>
      </c>
      <c r="AT147" s="6"/>
    </row>
    <row r="148" spans="1:46" s="16" customFormat="1" ht="15.75" x14ac:dyDescent="0.25">
      <c r="A148" s="2" t="s">
        <v>1330</v>
      </c>
      <c r="B148" s="2" t="s">
        <v>1332</v>
      </c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>
        <v>1025</v>
      </c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98">
        <f t="shared" si="4"/>
        <v>1025</v>
      </c>
      <c r="AT148" s="6"/>
    </row>
    <row r="149" spans="1:46" s="16" customFormat="1" ht="15.75" x14ac:dyDescent="0.25">
      <c r="A149" s="2" t="s">
        <v>1330</v>
      </c>
      <c r="B149" s="2" t="s">
        <v>1528</v>
      </c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>
        <v>562</v>
      </c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98">
        <f t="shared" si="4"/>
        <v>562</v>
      </c>
      <c r="AT149" s="6"/>
    </row>
    <row r="150" spans="1:46" s="16" customFormat="1" ht="15.75" x14ac:dyDescent="0.25">
      <c r="A150" s="2"/>
      <c r="B150" s="2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98">
        <f t="shared" si="4"/>
        <v>0</v>
      </c>
      <c r="AT150" s="6"/>
    </row>
    <row r="151" spans="1:46" s="16" customFormat="1" ht="15.75" x14ac:dyDescent="0.25">
      <c r="A151" s="2"/>
      <c r="B151" s="2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98">
        <f t="shared" si="4"/>
        <v>0</v>
      </c>
      <c r="AT151" s="6"/>
    </row>
    <row r="152" spans="1:46" s="16" customFormat="1" ht="15.75" x14ac:dyDescent="0.25">
      <c r="A152" s="2"/>
      <c r="B152" s="2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98">
        <f t="shared" si="4"/>
        <v>0</v>
      </c>
      <c r="AT152" s="6"/>
    </row>
    <row r="153" spans="1:46" s="16" customFormat="1" ht="15.75" x14ac:dyDescent="0.25">
      <c r="A153" s="2"/>
      <c r="B153" s="2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98">
        <f t="shared" si="4"/>
        <v>0</v>
      </c>
      <c r="AT153" s="6"/>
    </row>
    <row r="154" spans="1:46" s="16" customFormat="1" ht="15.75" x14ac:dyDescent="0.25">
      <c r="A154" s="2"/>
      <c r="B154" s="2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98">
        <f t="shared" si="4"/>
        <v>0</v>
      </c>
      <c r="AT154" s="6"/>
    </row>
    <row r="155" spans="1:46" s="16" customFormat="1" ht="15.75" x14ac:dyDescent="0.25">
      <c r="A155" s="2"/>
      <c r="B155" s="2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98">
        <f t="shared" si="4"/>
        <v>0</v>
      </c>
      <c r="AT155" s="6"/>
    </row>
    <row r="156" spans="1:46" ht="15.75" x14ac:dyDescent="0.25">
      <c r="B156" s="2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98">
        <f t="shared" si="4"/>
        <v>0</v>
      </c>
      <c r="AT156" s="6"/>
    </row>
    <row r="157" spans="1:46" ht="15.75" x14ac:dyDescent="0.25">
      <c r="B157" s="2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98">
        <f t="shared" si="4"/>
        <v>0</v>
      </c>
      <c r="AT157" s="6"/>
    </row>
    <row r="158" spans="1:46" ht="15.75" x14ac:dyDescent="0.25">
      <c r="B158" s="2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98">
        <f t="shared" si="4"/>
        <v>0</v>
      </c>
      <c r="AT158" s="6"/>
    </row>
    <row r="159" spans="1:46" ht="15.75" x14ac:dyDescent="0.25">
      <c r="B159" s="2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98">
        <f t="shared" si="4"/>
        <v>0</v>
      </c>
      <c r="AT159" s="6"/>
    </row>
    <row r="160" spans="1:46" ht="15.75" x14ac:dyDescent="0.25">
      <c r="B160" s="2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98">
        <f t="shared" si="4"/>
        <v>0</v>
      </c>
      <c r="AT160" s="6"/>
    </row>
    <row r="161" spans="2:46" ht="15.75" x14ac:dyDescent="0.25">
      <c r="B161" s="2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98">
        <f t="shared" si="4"/>
        <v>0</v>
      </c>
      <c r="AT161" s="6"/>
    </row>
    <row r="162" spans="2:46" ht="15.75" x14ac:dyDescent="0.25">
      <c r="B162" s="2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98">
        <f t="shared" si="4"/>
        <v>0</v>
      </c>
      <c r="AT162" s="6"/>
    </row>
    <row r="163" spans="2:46" ht="15.75" x14ac:dyDescent="0.25">
      <c r="B163" s="2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98">
        <f>SUM(C163:AR163)</f>
        <v>0</v>
      </c>
      <c r="AT163" s="6"/>
    </row>
    <row r="164" spans="2:46" ht="15.75" x14ac:dyDescent="0.25">
      <c r="B164" s="2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98">
        <f>SUM(C164:AR164)</f>
        <v>0</v>
      </c>
      <c r="AT164" s="6"/>
    </row>
    <row r="165" spans="2:46" ht="15.75" x14ac:dyDescent="0.25">
      <c r="C165" s="20"/>
      <c r="D165" s="20"/>
      <c r="E165" s="20"/>
      <c r="F165" s="20"/>
      <c r="G165" s="20"/>
      <c r="H165" s="20"/>
      <c r="I165" s="20"/>
      <c r="J165" s="152"/>
      <c r="K165" s="152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98">
        <f>SUM(C165:AR165)</f>
        <v>0</v>
      </c>
      <c r="AT165" s="6"/>
    </row>
    <row r="166" spans="2:46" ht="15.75" x14ac:dyDescent="0.25">
      <c r="C166" s="24">
        <f>SUM(C4:C165)</f>
        <v>406289.16999999993</v>
      </c>
      <c r="D166" s="24">
        <f>SUM(D4:D165)</f>
        <v>49457.03</v>
      </c>
      <c r="E166" s="24">
        <f t="shared" ref="E166:AS166" si="5">SUM(E4:E165)</f>
        <v>1525.5</v>
      </c>
      <c r="F166" s="24">
        <f t="shared" si="5"/>
        <v>17581.23</v>
      </c>
      <c r="G166" s="24">
        <f t="shared" si="5"/>
        <v>72071.539999999994</v>
      </c>
      <c r="H166" s="24">
        <f t="shared" si="5"/>
        <v>25347.25</v>
      </c>
      <c r="I166" s="24">
        <f t="shared" si="5"/>
        <v>3356.0499999999997</v>
      </c>
      <c r="J166" s="24">
        <f t="shared" si="5"/>
        <v>19583.599999999999</v>
      </c>
      <c r="K166" s="24">
        <f t="shared" si="5"/>
        <v>1939.42</v>
      </c>
      <c r="L166" s="24">
        <f t="shared" si="5"/>
        <v>7016</v>
      </c>
      <c r="M166" s="24">
        <f t="shared" si="5"/>
        <v>19182.080000000002</v>
      </c>
      <c r="N166" s="24">
        <f t="shared" si="5"/>
        <v>1589.4</v>
      </c>
      <c r="O166" s="24">
        <f t="shared" si="5"/>
        <v>0</v>
      </c>
      <c r="P166" s="24">
        <f t="shared" si="5"/>
        <v>7870.2</v>
      </c>
      <c r="Q166" s="24">
        <f t="shared" si="5"/>
        <v>2640</v>
      </c>
      <c r="R166" s="24">
        <f t="shared" si="5"/>
        <v>0</v>
      </c>
      <c r="S166" s="24">
        <f t="shared" si="5"/>
        <v>1827.88</v>
      </c>
      <c r="T166" s="24">
        <f t="shared" si="5"/>
        <v>0</v>
      </c>
      <c r="U166" s="24">
        <f t="shared" si="5"/>
        <v>0</v>
      </c>
      <c r="V166" s="24">
        <f t="shared" si="5"/>
        <v>0</v>
      </c>
      <c r="W166" s="24">
        <f t="shared" si="5"/>
        <v>0</v>
      </c>
      <c r="X166" s="24">
        <f t="shared" si="5"/>
        <v>23</v>
      </c>
      <c r="Y166" s="24">
        <f t="shared" si="5"/>
        <v>713.5</v>
      </c>
      <c r="Z166" s="24">
        <f t="shared" si="5"/>
        <v>12273.8</v>
      </c>
      <c r="AA166" s="24">
        <f t="shared" si="5"/>
        <v>0</v>
      </c>
      <c r="AB166" s="24">
        <f t="shared" si="5"/>
        <v>1761.4100000000003</v>
      </c>
      <c r="AC166" s="24">
        <f t="shared" si="5"/>
        <v>390.95</v>
      </c>
      <c r="AD166" s="24">
        <f t="shared" si="5"/>
        <v>2972.4</v>
      </c>
      <c r="AE166" s="24">
        <f t="shared" si="5"/>
        <v>0</v>
      </c>
      <c r="AF166" s="24">
        <f t="shared" si="5"/>
        <v>0</v>
      </c>
      <c r="AG166" s="24">
        <f t="shared" si="5"/>
        <v>0</v>
      </c>
      <c r="AH166" s="24">
        <f t="shared" si="5"/>
        <v>0</v>
      </c>
      <c r="AI166" s="24">
        <f t="shared" si="5"/>
        <v>0</v>
      </c>
      <c r="AJ166" s="24">
        <f t="shared" si="5"/>
        <v>632</v>
      </c>
      <c r="AK166" s="24">
        <f t="shared" si="5"/>
        <v>0</v>
      </c>
      <c r="AL166" s="24">
        <f t="shared" si="5"/>
        <v>0</v>
      </c>
      <c r="AM166" s="24">
        <f t="shared" si="5"/>
        <v>0</v>
      </c>
      <c r="AN166" s="24">
        <f t="shared" si="5"/>
        <v>0</v>
      </c>
      <c r="AO166" s="24">
        <f t="shared" si="5"/>
        <v>0</v>
      </c>
      <c r="AP166" s="24">
        <f t="shared" si="5"/>
        <v>0</v>
      </c>
      <c r="AQ166" s="24">
        <f t="shared" si="5"/>
        <v>0</v>
      </c>
      <c r="AR166" s="24">
        <f t="shared" si="5"/>
        <v>7170</v>
      </c>
      <c r="AS166" s="24">
        <f t="shared" si="5"/>
        <v>663213.40999999992</v>
      </c>
    </row>
  </sheetData>
  <mergeCells count="7">
    <mergeCell ref="A2:B2"/>
    <mergeCell ref="A4:B4"/>
    <mergeCell ref="B1:E1"/>
    <mergeCell ref="P1:Q1"/>
    <mergeCell ref="R1:S1"/>
    <mergeCell ref="J1:K1"/>
    <mergeCell ref="H1:I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77"/>
  <sheetViews>
    <sheetView zoomScaleNormal="100" workbookViewId="0">
      <pane xSplit="2" ySplit="3" topLeftCell="BV262" activePane="bottomRight" state="frozen"/>
      <selection activeCell="A14" sqref="A14:B14"/>
      <selection pane="topRight" activeCell="A14" sqref="A14:B14"/>
      <selection pane="bottomLeft" activeCell="A14" sqref="A14:B14"/>
      <selection pane="bottomRight" activeCell="B192" sqref="B192"/>
    </sheetView>
  </sheetViews>
  <sheetFormatPr baseColWidth="10" defaultRowHeight="15" x14ac:dyDescent="0.25"/>
  <cols>
    <col min="1" max="1" width="11.140625" style="2" customWidth="1"/>
    <col min="2" max="2" width="115.140625" customWidth="1"/>
    <col min="3" max="3" width="14.42578125" style="6" bestFit="1" customWidth="1"/>
    <col min="4" max="20" width="13.28515625" style="16" customWidth="1"/>
    <col min="21" max="21" width="12.140625" bestFit="1" customWidth="1"/>
    <col min="22" max="22" width="13.28515625" bestFit="1" customWidth="1"/>
    <col min="23" max="23" width="13.28515625" customWidth="1"/>
    <col min="24" max="25" width="13.28515625" bestFit="1" customWidth="1"/>
    <col min="26" max="26" width="12.140625" bestFit="1" customWidth="1"/>
    <col min="27" max="27" width="11.5703125" bestFit="1" customWidth="1"/>
    <col min="28" max="28" width="12.140625" bestFit="1" customWidth="1"/>
    <col min="29" max="29" width="11.5703125" bestFit="1" customWidth="1"/>
    <col min="30" max="30" width="12.140625" bestFit="1" customWidth="1"/>
    <col min="31" max="31" width="11.5703125" bestFit="1" customWidth="1"/>
    <col min="32" max="32" width="14" customWidth="1"/>
    <col min="33" max="34" width="11.5703125" customWidth="1"/>
    <col min="35" max="35" width="13.85546875" customWidth="1"/>
    <col min="36" max="36" width="11.5703125" bestFit="1" customWidth="1"/>
    <col min="37" max="37" width="11.5703125" customWidth="1"/>
    <col min="38" max="38" width="11.5703125" bestFit="1" customWidth="1"/>
    <col min="39" max="40" width="11.5703125" customWidth="1"/>
    <col min="41" max="41" width="13.85546875" customWidth="1"/>
    <col min="42" max="43" width="11.5703125" customWidth="1"/>
    <col min="44" max="44" width="11.5703125" bestFit="1" customWidth="1"/>
    <col min="45" max="45" width="14.28515625" customWidth="1"/>
  </cols>
  <sheetData>
    <row r="1" spans="1:45" x14ac:dyDescent="0.25">
      <c r="B1" s="232" t="s">
        <v>199</v>
      </c>
      <c r="G1" s="283" t="s">
        <v>119</v>
      </c>
      <c r="H1" s="283"/>
      <c r="I1" s="284" t="s">
        <v>120</v>
      </c>
      <c r="J1" s="284"/>
      <c r="O1" s="283"/>
      <c r="P1" s="283"/>
      <c r="Q1" s="284"/>
      <c r="R1" s="284"/>
      <c r="S1" s="158"/>
      <c r="T1" s="160"/>
    </row>
    <row r="2" spans="1:45" ht="33.75" customHeight="1" x14ac:dyDescent="0.35">
      <c r="A2" s="286" t="s">
        <v>3</v>
      </c>
      <c r="B2" s="286"/>
      <c r="C2" s="105" t="s">
        <v>85</v>
      </c>
      <c r="D2" s="106" t="s">
        <v>86</v>
      </c>
      <c r="E2" s="105" t="s">
        <v>155</v>
      </c>
      <c r="F2" s="16" t="s">
        <v>84</v>
      </c>
      <c r="G2" s="163" t="s">
        <v>122</v>
      </c>
      <c r="H2" s="163" t="s">
        <v>126</v>
      </c>
      <c r="I2" s="163" t="s">
        <v>122</v>
      </c>
      <c r="J2" s="163" t="s">
        <v>126</v>
      </c>
      <c r="K2" s="243" t="s">
        <v>93</v>
      </c>
      <c r="L2" s="117" t="s">
        <v>94</v>
      </c>
      <c r="M2" s="198" t="s">
        <v>17</v>
      </c>
      <c r="O2" s="163"/>
      <c r="P2" s="163"/>
      <c r="Q2" s="163"/>
      <c r="R2" s="163"/>
      <c r="S2" s="156"/>
      <c r="T2" s="156"/>
    </row>
    <row r="3" spans="1:45" ht="21" x14ac:dyDescent="0.35">
      <c r="A3" s="22"/>
      <c r="B3" s="226" t="s">
        <v>177</v>
      </c>
      <c r="C3" s="22">
        <v>51101</v>
      </c>
      <c r="D3" s="22">
        <v>51201</v>
      </c>
      <c r="E3" s="195">
        <v>51203</v>
      </c>
      <c r="F3" s="74">
        <v>51301</v>
      </c>
      <c r="G3" s="195">
        <v>51401</v>
      </c>
      <c r="H3" s="195">
        <v>51402</v>
      </c>
      <c r="I3" s="195">
        <v>51501</v>
      </c>
      <c r="J3" s="195">
        <v>51502</v>
      </c>
      <c r="K3" s="116">
        <v>51701</v>
      </c>
      <c r="L3" s="79">
        <v>51702</v>
      </c>
      <c r="M3" s="196">
        <v>51901</v>
      </c>
      <c r="N3" s="25">
        <v>51903</v>
      </c>
      <c r="O3" s="157">
        <v>54101</v>
      </c>
      <c r="P3" s="157">
        <v>54103</v>
      </c>
      <c r="Q3" s="157">
        <v>54104</v>
      </c>
      <c r="R3" s="157">
        <v>54105</v>
      </c>
      <c r="S3" s="159">
        <v>54106</v>
      </c>
      <c r="T3" s="161">
        <v>54107</v>
      </c>
      <c r="U3" s="22">
        <v>54108</v>
      </c>
      <c r="V3" s="22">
        <v>54109</v>
      </c>
      <c r="W3" s="151">
        <v>54110</v>
      </c>
      <c r="X3" s="22">
        <v>54111</v>
      </c>
      <c r="Y3" s="22">
        <v>54112</v>
      </c>
      <c r="Z3" s="22">
        <v>54114</v>
      </c>
      <c r="AA3" s="22">
        <v>54115</v>
      </c>
      <c r="AB3" s="22">
        <v>54118</v>
      </c>
      <c r="AC3" s="22">
        <v>54119</v>
      </c>
      <c r="AD3" s="22">
        <v>54199</v>
      </c>
      <c r="AE3" s="22">
        <v>54202</v>
      </c>
      <c r="AF3" s="26">
        <v>54205</v>
      </c>
      <c r="AG3" s="128">
        <v>54301</v>
      </c>
      <c r="AH3" s="151">
        <v>54302</v>
      </c>
      <c r="AI3" s="103">
        <v>54304</v>
      </c>
      <c r="AJ3" s="22">
        <v>54313</v>
      </c>
      <c r="AK3" s="247">
        <v>54316</v>
      </c>
      <c r="AL3" s="22">
        <v>54401</v>
      </c>
      <c r="AM3" s="195">
        <v>54403</v>
      </c>
      <c r="AN3" s="195">
        <v>54505</v>
      </c>
      <c r="AO3" s="234">
        <v>54602</v>
      </c>
      <c r="AP3" s="195">
        <v>61101</v>
      </c>
      <c r="AQ3" s="195">
        <v>51104</v>
      </c>
      <c r="AR3" s="22">
        <v>61110</v>
      </c>
      <c r="AS3" s="96" t="s">
        <v>69</v>
      </c>
    </row>
    <row r="4" spans="1:45" ht="21" x14ac:dyDescent="0.35">
      <c r="B4" s="80" t="s">
        <v>67</v>
      </c>
      <c r="O4" s="20"/>
      <c r="P4" s="20"/>
      <c r="Q4" s="20"/>
      <c r="R4" s="20"/>
      <c r="S4" s="20"/>
      <c r="T4" s="20"/>
      <c r="U4" s="5"/>
      <c r="AS4" s="13"/>
    </row>
    <row r="5" spans="1:45" ht="18" customHeight="1" x14ac:dyDescent="0.25">
      <c r="A5" s="2" t="s">
        <v>197</v>
      </c>
      <c r="B5" s="55" t="s">
        <v>198</v>
      </c>
      <c r="C5" s="20"/>
      <c r="D5" s="20">
        <v>2775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3">
        <f t="shared" ref="AS5:AS33" si="0">SUM(C5:AR5)</f>
        <v>2775</v>
      </c>
    </row>
    <row r="6" spans="1:45" x14ac:dyDescent="0.25">
      <c r="A6" s="2" t="s">
        <v>197</v>
      </c>
      <c r="B6" t="s">
        <v>200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>
        <v>890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3">
        <f t="shared" si="0"/>
        <v>890</v>
      </c>
    </row>
    <row r="7" spans="1:45" x14ac:dyDescent="0.25">
      <c r="A7" s="2" t="s">
        <v>197</v>
      </c>
      <c r="B7" s="55" t="s">
        <v>201</v>
      </c>
      <c r="C7" s="20"/>
      <c r="D7" s="20">
        <v>985.5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3">
        <f t="shared" si="0"/>
        <v>985.5</v>
      </c>
    </row>
    <row r="8" spans="1:45" x14ac:dyDescent="0.25">
      <c r="A8" s="2" t="s">
        <v>197</v>
      </c>
      <c r="B8" t="s">
        <v>202</v>
      </c>
      <c r="C8" s="20">
        <v>950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2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3">
        <f t="shared" si="0"/>
        <v>950</v>
      </c>
    </row>
    <row r="9" spans="1:45" x14ac:dyDescent="0.25">
      <c r="A9" s="2" t="s">
        <v>197</v>
      </c>
      <c r="B9" s="131" t="s">
        <v>231</v>
      </c>
      <c r="C9" s="20">
        <f>30664.15+1657.4</f>
        <v>32321.550000000003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3">
        <f t="shared" si="0"/>
        <v>32321.550000000003</v>
      </c>
    </row>
    <row r="10" spans="1:45" x14ac:dyDescent="0.25">
      <c r="A10" s="2" t="s">
        <v>197</v>
      </c>
      <c r="B10" s="131" t="s">
        <v>232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>
        <f>7055+340</f>
        <v>7395</v>
      </c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3">
        <f t="shared" si="0"/>
        <v>7395</v>
      </c>
    </row>
    <row r="11" spans="1:45" x14ac:dyDescent="0.25">
      <c r="A11" s="2" t="s">
        <v>233</v>
      </c>
      <c r="B11" t="s">
        <v>235</v>
      </c>
      <c r="C11" s="233">
        <v>300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3">
        <f t="shared" si="0"/>
        <v>300</v>
      </c>
    </row>
    <row r="12" spans="1:45" x14ac:dyDescent="0.25">
      <c r="A12" s="2" t="s">
        <v>239</v>
      </c>
      <c r="B12" s="2" t="s">
        <v>240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>
        <v>17552.18</v>
      </c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3">
        <f t="shared" si="0"/>
        <v>17552.18</v>
      </c>
    </row>
    <row r="13" spans="1:45" x14ac:dyDescent="0.25">
      <c r="A13" s="2" t="s">
        <v>239</v>
      </c>
      <c r="B13" s="2" t="s">
        <v>244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>
        <v>1913.19</v>
      </c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3">
        <f t="shared" si="0"/>
        <v>1913.19</v>
      </c>
    </row>
    <row r="14" spans="1:45" x14ac:dyDescent="0.25">
      <c r="A14" s="2" t="s">
        <v>239</v>
      </c>
      <c r="B14" s="2" t="s">
        <v>246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>
        <v>955.56</v>
      </c>
      <c r="AG14" s="20"/>
      <c r="AH14" s="20"/>
      <c r="AI14" s="20"/>
      <c r="AJ14" s="20"/>
      <c r="AK14" s="20"/>
      <c r="AL14" s="3"/>
      <c r="AM14" s="3"/>
      <c r="AN14" s="3"/>
      <c r="AO14" s="3"/>
      <c r="AP14" s="3"/>
      <c r="AQ14" s="3"/>
      <c r="AS14" s="3">
        <f t="shared" si="0"/>
        <v>955.56</v>
      </c>
    </row>
    <row r="15" spans="1:45" x14ac:dyDescent="0.25">
      <c r="A15" s="2" t="s">
        <v>259</v>
      </c>
      <c r="B15" s="2" t="s">
        <v>260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>
        <v>1335.15</v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3">
        <f t="shared" si="0"/>
        <v>1335.15</v>
      </c>
    </row>
    <row r="16" spans="1:45" x14ac:dyDescent="0.25">
      <c r="A16" s="2" t="s">
        <v>261</v>
      </c>
      <c r="B16" s="2" t="s">
        <v>265</v>
      </c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>
        <v>19667.38</v>
      </c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3">
        <f t="shared" si="0"/>
        <v>19667.38</v>
      </c>
    </row>
    <row r="17" spans="1:45" x14ac:dyDescent="0.25">
      <c r="A17" s="2" t="s">
        <v>261</v>
      </c>
      <c r="B17" s="2" t="s">
        <v>272</v>
      </c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>
        <v>25</v>
      </c>
      <c r="AM17" s="139"/>
      <c r="AN17" s="139"/>
      <c r="AO17" s="139"/>
      <c r="AP17" s="139"/>
      <c r="AQ17" s="139"/>
      <c r="AR17" s="139"/>
      <c r="AS17" s="3">
        <f t="shared" si="0"/>
        <v>25</v>
      </c>
    </row>
    <row r="18" spans="1:45" x14ac:dyDescent="0.25">
      <c r="A18" s="2" t="s">
        <v>290</v>
      </c>
      <c r="B18" s="55" t="s">
        <v>291</v>
      </c>
      <c r="C18" s="139"/>
      <c r="D18" s="139"/>
      <c r="E18" s="139"/>
      <c r="F18" s="135"/>
      <c r="G18" s="135"/>
      <c r="H18" s="135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>
        <v>28.21</v>
      </c>
      <c r="U18" s="139"/>
      <c r="V18" s="139"/>
      <c r="W18" s="139">
        <v>10.55</v>
      </c>
      <c r="X18" s="139"/>
      <c r="Y18" s="139"/>
      <c r="Z18" s="139"/>
      <c r="AA18" s="139"/>
      <c r="AB18" s="139">
        <v>69.7</v>
      </c>
      <c r="AC18" s="139">
        <v>61.55</v>
      </c>
      <c r="AD18" s="139">
        <v>36</v>
      </c>
      <c r="AE18" s="139"/>
      <c r="AF18" s="139"/>
      <c r="AG18" s="139"/>
      <c r="AH18" s="139"/>
      <c r="AI18" s="139">
        <v>130</v>
      </c>
      <c r="AJ18" s="139"/>
      <c r="AK18" s="139"/>
      <c r="AL18" s="139">
        <v>155</v>
      </c>
      <c r="AM18" s="139"/>
      <c r="AN18" s="139"/>
      <c r="AO18" s="139"/>
      <c r="AP18" s="139"/>
      <c r="AQ18" s="139"/>
      <c r="AR18" s="139"/>
      <c r="AS18" s="3">
        <f t="shared" si="0"/>
        <v>491.01</v>
      </c>
    </row>
    <row r="19" spans="1:45" x14ac:dyDescent="0.25">
      <c r="A19" s="2" t="s">
        <v>294</v>
      </c>
      <c r="B19" s="55" t="s">
        <v>295</v>
      </c>
      <c r="C19" s="135"/>
      <c r="D19" s="139"/>
      <c r="E19" s="139"/>
      <c r="F19" s="135"/>
      <c r="G19" s="135"/>
      <c r="H19" s="135"/>
      <c r="I19" s="139">
        <v>1523.37</v>
      </c>
      <c r="J19" s="139">
        <v>165.23</v>
      </c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3">
        <f t="shared" si="0"/>
        <v>1688.6</v>
      </c>
    </row>
    <row r="20" spans="1:45" x14ac:dyDescent="0.25">
      <c r="A20" s="2" t="s">
        <v>294</v>
      </c>
      <c r="B20" s="55" t="s">
        <v>296</v>
      </c>
      <c r="C20" s="139"/>
      <c r="D20" s="135"/>
      <c r="E20" s="139"/>
      <c r="F20" s="135"/>
      <c r="G20" s="135"/>
      <c r="H20" s="135"/>
      <c r="I20" s="139">
        <v>1458.08</v>
      </c>
      <c r="J20" s="139">
        <v>126.21</v>
      </c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3">
        <f t="shared" si="0"/>
        <v>1584.29</v>
      </c>
    </row>
    <row r="21" spans="1:45" s="16" customFormat="1" x14ac:dyDescent="0.25">
      <c r="A21" s="2" t="s">
        <v>294</v>
      </c>
      <c r="B21" s="55" t="s">
        <v>297</v>
      </c>
      <c r="C21" s="139"/>
      <c r="D21" s="135"/>
      <c r="E21" s="139"/>
      <c r="F21" s="135"/>
      <c r="G21" s="139">
        <v>3483.43</v>
      </c>
      <c r="H21" s="139">
        <v>319.64</v>
      </c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3">
        <f t="shared" si="0"/>
        <v>3803.0699999999997</v>
      </c>
    </row>
    <row r="22" spans="1:45" s="16" customFormat="1" x14ac:dyDescent="0.25">
      <c r="A22" s="2" t="s">
        <v>303</v>
      </c>
      <c r="B22" s="131" t="s">
        <v>310</v>
      </c>
      <c r="C22" s="139"/>
      <c r="D22" s="135"/>
      <c r="E22" s="139"/>
      <c r="F22" s="135"/>
      <c r="G22" s="135"/>
      <c r="H22" s="135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>
        <v>25</v>
      </c>
      <c r="AM22" s="139"/>
      <c r="AN22" s="139"/>
      <c r="AO22" s="139"/>
      <c r="AP22" s="139"/>
      <c r="AQ22" s="139"/>
      <c r="AR22" s="139"/>
      <c r="AS22" s="3">
        <f t="shared" si="0"/>
        <v>25</v>
      </c>
    </row>
    <row r="23" spans="1:45" x14ac:dyDescent="0.25">
      <c r="A23" s="2" t="s">
        <v>303</v>
      </c>
      <c r="B23" s="131" t="s">
        <v>311</v>
      </c>
      <c r="C23" s="139"/>
      <c r="D23" s="135"/>
      <c r="E23" s="139"/>
      <c r="F23" s="139"/>
      <c r="G23" s="135"/>
      <c r="H23" s="135"/>
      <c r="I23" s="139"/>
      <c r="J23" s="139"/>
      <c r="K23" s="139"/>
      <c r="L23" s="139"/>
      <c r="M23" s="135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>
        <v>25</v>
      </c>
      <c r="AM23" s="139"/>
      <c r="AN23" s="139"/>
      <c r="AO23" s="139"/>
      <c r="AP23" s="139"/>
      <c r="AQ23" s="139"/>
      <c r="AR23" s="139"/>
      <c r="AS23" s="3">
        <f t="shared" si="0"/>
        <v>25</v>
      </c>
    </row>
    <row r="24" spans="1:45" x14ac:dyDescent="0.25">
      <c r="A24" s="2" t="s">
        <v>303</v>
      </c>
      <c r="B24" s="131" t="s">
        <v>313</v>
      </c>
      <c r="C24" s="139"/>
      <c r="D24" s="135"/>
      <c r="E24" s="139"/>
      <c r="F24" s="139"/>
      <c r="G24" s="135"/>
      <c r="H24" s="135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>
        <v>476.55</v>
      </c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3">
        <f t="shared" si="0"/>
        <v>476.55</v>
      </c>
    </row>
    <row r="25" spans="1:45" x14ac:dyDescent="0.25">
      <c r="A25" s="2" t="s">
        <v>317</v>
      </c>
      <c r="B25" s="55" t="s">
        <v>318</v>
      </c>
      <c r="C25" s="135"/>
      <c r="D25" s="139"/>
      <c r="E25" s="139"/>
      <c r="F25" s="139"/>
      <c r="G25" s="135"/>
      <c r="H25" s="135"/>
      <c r="I25" s="139"/>
      <c r="J25" s="139"/>
      <c r="K25" s="139"/>
      <c r="L25" s="139"/>
      <c r="M25" s="139">
        <v>890</v>
      </c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3">
        <f t="shared" si="0"/>
        <v>890</v>
      </c>
    </row>
    <row r="26" spans="1:45" x14ac:dyDescent="0.25">
      <c r="A26" s="2" t="s">
        <v>316</v>
      </c>
      <c r="B26" s="131" t="s">
        <v>319</v>
      </c>
      <c r="C26" s="135">
        <v>1500</v>
      </c>
      <c r="D26" s="139"/>
      <c r="E26" s="139"/>
      <c r="F26" s="139"/>
      <c r="G26" s="135"/>
      <c r="H26" s="135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3">
        <f t="shared" si="0"/>
        <v>1500</v>
      </c>
    </row>
    <row r="27" spans="1:45" x14ac:dyDescent="0.25">
      <c r="A27" s="2" t="s">
        <v>316</v>
      </c>
      <c r="B27" s="55" t="s">
        <v>320</v>
      </c>
      <c r="C27" s="139"/>
      <c r="D27" s="139"/>
      <c r="E27" s="139"/>
      <c r="F27" s="139">
        <v>2615</v>
      </c>
      <c r="G27" s="135"/>
      <c r="H27" s="135"/>
      <c r="I27" s="139"/>
      <c r="J27" s="139"/>
      <c r="K27" s="139"/>
      <c r="L27" s="139"/>
      <c r="M27" s="139"/>
      <c r="N27" s="135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3">
        <f t="shared" si="0"/>
        <v>2615</v>
      </c>
    </row>
    <row r="28" spans="1:45" x14ac:dyDescent="0.25">
      <c r="A28" s="2" t="s">
        <v>322</v>
      </c>
      <c r="B28" s="131" t="s">
        <v>324</v>
      </c>
      <c r="C28" s="139"/>
      <c r="D28" s="139"/>
      <c r="E28" s="139"/>
      <c r="F28" s="139"/>
      <c r="G28" s="135"/>
      <c r="H28" s="135"/>
      <c r="I28" s="139"/>
      <c r="J28" s="139"/>
      <c r="K28" s="139"/>
      <c r="L28" s="139"/>
      <c r="M28" s="139"/>
      <c r="N28" s="139"/>
      <c r="O28" s="139"/>
      <c r="P28" s="139"/>
      <c r="Q28" s="139">
        <v>3115.35</v>
      </c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5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3">
        <f t="shared" si="0"/>
        <v>3115.35</v>
      </c>
    </row>
    <row r="29" spans="1:45" s="16" customFormat="1" x14ac:dyDescent="0.25">
      <c r="A29" s="2" t="s">
        <v>322</v>
      </c>
      <c r="B29" s="131" t="s">
        <v>325</v>
      </c>
      <c r="C29" s="139"/>
      <c r="D29" s="139"/>
      <c r="E29" s="139"/>
      <c r="F29" s="139"/>
      <c r="G29" s="135"/>
      <c r="H29" s="135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5"/>
      <c r="AG29" s="139"/>
      <c r="AH29" s="139"/>
      <c r="AI29" s="139"/>
      <c r="AJ29" s="139"/>
      <c r="AK29" s="139"/>
      <c r="AL29" s="139"/>
      <c r="AM29" s="139"/>
      <c r="AN29" s="139"/>
      <c r="AO29" s="139">
        <v>16547.11</v>
      </c>
      <c r="AP29" s="139"/>
      <c r="AQ29" s="139"/>
      <c r="AR29" s="139"/>
      <c r="AS29" s="3">
        <f t="shared" si="0"/>
        <v>16547.11</v>
      </c>
    </row>
    <row r="30" spans="1:45" s="16" customFormat="1" x14ac:dyDescent="0.25">
      <c r="A30" s="2" t="s">
        <v>322</v>
      </c>
      <c r="B30" s="131" t="s">
        <v>326</v>
      </c>
      <c r="C30" s="139"/>
      <c r="D30" s="139"/>
      <c r="E30" s="139"/>
      <c r="F30" s="139"/>
      <c r="G30" s="135"/>
      <c r="H30" s="135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5"/>
      <c r="AG30" s="139"/>
      <c r="AH30" s="139"/>
      <c r="AI30" s="139"/>
      <c r="AJ30" s="139"/>
      <c r="AK30" s="139"/>
      <c r="AL30" s="139"/>
      <c r="AM30" s="139"/>
      <c r="AN30" s="139"/>
      <c r="AO30" s="139">
        <v>15429.7</v>
      </c>
      <c r="AP30" s="139"/>
      <c r="AQ30" s="139"/>
      <c r="AR30" s="139"/>
      <c r="AS30" s="3">
        <f>SUM(C30:AR30)</f>
        <v>15429.7</v>
      </c>
    </row>
    <row r="31" spans="1:45" s="16" customFormat="1" ht="14.25" customHeight="1" x14ac:dyDescent="0.25">
      <c r="A31" s="2" t="s">
        <v>322</v>
      </c>
      <c r="B31" s="2" t="s">
        <v>327</v>
      </c>
      <c r="C31" s="139"/>
      <c r="D31" s="139"/>
      <c r="E31" s="139"/>
      <c r="F31" s="139"/>
      <c r="G31" s="135"/>
      <c r="H31" s="135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5"/>
      <c r="AC31" s="139"/>
      <c r="AD31" s="139"/>
      <c r="AE31" s="139"/>
      <c r="AF31" s="135"/>
      <c r="AG31" s="139"/>
      <c r="AH31" s="139"/>
      <c r="AI31" s="139">
        <v>37784.639999999999</v>
      </c>
      <c r="AJ31" s="139"/>
      <c r="AK31" s="139"/>
      <c r="AL31" s="139"/>
      <c r="AM31" s="139"/>
      <c r="AN31" s="139"/>
      <c r="AO31" s="139"/>
      <c r="AP31" s="139"/>
      <c r="AQ31" s="139"/>
      <c r="AR31" s="139"/>
      <c r="AS31" s="3">
        <f t="shared" si="0"/>
        <v>37784.639999999999</v>
      </c>
    </row>
    <row r="32" spans="1:45" s="16" customFormat="1" x14ac:dyDescent="0.25">
      <c r="A32" s="2" t="s">
        <v>333</v>
      </c>
      <c r="B32" s="55" t="s">
        <v>334</v>
      </c>
      <c r="C32" s="139"/>
      <c r="D32" s="139"/>
      <c r="E32" s="139"/>
      <c r="F32" s="139"/>
      <c r="G32" s="135"/>
      <c r="H32" s="135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>
        <v>19.39</v>
      </c>
      <c r="U32" s="139"/>
      <c r="V32" s="139"/>
      <c r="W32" s="139">
        <v>98.8</v>
      </c>
      <c r="X32" s="139"/>
      <c r="Y32" s="139">
        <f>45.5</f>
        <v>45.5</v>
      </c>
      <c r="Z32" s="139"/>
      <c r="AA32" s="139"/>
      <c r="AB32" s="139">
        <v>5.3</v>
      </c>
      <c r="AC32" s="139"/>
      <c r="AD32" s="135"/>
      <c r="AE32" s="139"/>
      <c r="AF32" s="135"/>
      <c r="AG32" s="139"/>
      <c r="AH32" s="139"/>
      <c r="AI32" s="139">
        <f>75+80</f>
        <v>155</v>
      </c>
      <c r="AJ32" s="139"/>
      <c r="AK32" s="139"/>
      <c r="AL32" s="139">
        <v>20</v>
      </c>
      <c r="AM32" s="139"/>
      <c r="AN32" s="139"/>
      <c r="AO32" s="139"/>
      <c r="AP32" s="139"/>
      <c r="AQ32" s="139"/>
      <c r="AR32" s="139"/>
      <c r="AS32" s="3">
        <f t="shared" si="0"/>
        <v>343.99</v>
      </c>
    </row>
    <row r="33" spans="1:45" s="16" customFormat="1" x14ac:dyDescent="0.25">
      <c r="A33" s="2" t="s">
        <v>333</v>
      </c>
      <c r="B33" s="131" t="s">
        <v>351</v>
      </c>
      <c r="C33" s="139"/>
      <c r="D33" s="139"/>
      <c r="E33" s="139"/>
      <c r="F33" s="139"/>
      <c r="G33" s="135"/>
      <c r="H33" s="135"/>
      <c r="I33" s="139"/>
      <c r="J33" s="139"/>
      <c r="K33" s="139"/>
      <c r="L33" s="139"/>
      <c r="M33" s="139"/>
      <c r="N33" s="139"/>
      <c r="O33" s="135"/>
      <c r="P33" s="135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>
        <v>2360</v>
      </c>
      <c r="AD33" s="139"/>
      <c r="AE33" s="139"/>
      <c r="AF33" s="135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3">
        <f t="shared" si="0"/>
        <v>2360</v>
      </c>
    </row>
    <row r="34" spans="1:45" s="16" customFormat="1" x14ac:dyDescent="0.25">
      <c r="A34" s="2" t="s">
        <v>333</v>
      </c>
      <c r="B34" s="131" t="s">
        <v>352</v>
      </c>
      <c r="C34" s="20"/>
      <c r="D34" s="20"/>
      <c r="E34" s="20"/>
      <c r="F34" s="20"/>
      <c r="G34" s="135"/>
      <c r="H34" s="135"/>
      <c r="I34" s="135"/>
      <c r="J34" s="135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135">
        <v>889.04</v>
      </c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3">
        <f t="shared" ref="AS34:AS229" si="1">SUM(C34:AR34)</f>
        <v>889.04</v>
      </c>
    </row>
    <row r="35" spans="1:45" s="16" customFormat="1" x14ac:dyDescent="0.25">
      <c r="A35" s="2" t="s">
        <v>359</v>
      </c>
      <c r="B35" s="55" t="s">
        <v>360</v>
      </c>
      <c r="C35" s="135">
        <f>1665+28717.25</f>
        <v>30382.25</v>
      </c>
      <c r="D35" s="135"/>
      <c r="E35" s="135"/>
      <c r="F35" s="135"/>
      <c r="G35" s="135"/>
      <c r="H35" s="135"/>
      <c r="I35" s="135"/>
      <c r="J35" s="135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3">
        <f t="shared" si="1"/>
        <v>30382.25</v>
      </c>
    </row>
    <row r="36" spans="1:45" s="16" customFormat="1" x14ac:dyDescent="0.25">
      <c r="A36" s="2" t="s">
        <v>359</v>
      </c>
      <c r="B36" s="2" t="s">
        <v>361</v>
      </c>
      <c r="C36" s="135"/>
      <c r="D36" s="135">
        <f>500+3123.63</f>
        <v>3623.63</v>
      </c>
      <c r="E36" s="135"/>
      <c r="F36" s="20"/>
      <c r="G36" s="135"/>
      <c r="H36" s="135"/>
      <c r="I36" s="135"/>
      <c r="J36" s="135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3">
        <f t="shared" si="1"/>
        <v>3623.63</v>
      </c>
    </row>
    <row r="37" spans="1:45" s="16" customFormat="1" x14ac:dyDescent="0.25">
      <c r="A37" s="2" t="s">
        <v>362</v>
      </c>
      <c r="B37" s="131" t="s">
        <v>363</v>
      </c>
      <c r="C37" s="20"/>
      <c r="D37" s="20"/>
      <c r="E37" s="20"/>
      <c r="F37" s="20"/>
      <c r="G37" s="135"/>
      <c r="H37" s="135"/>
      <c r="I37" s="135"/>
      <c r="J37" s="135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135"/>
      <c r="Z37" s="20"/>
      <c r="AA37" s="20"/>
      <c r="AB37" s="20"/>
      <c r="AC37" s="20"/>
      <c r="AD37" s="20"/>
      <c r="AE37" s="20"/>
      <c r="AF37" s="20">
        <v>5433.12</v>
      </c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3">
        <f t="shared" si="1"/>
        <v>5433.12</v>
      </c>
    </row>
    <row r="38" spans="1:45" s="16" customFormat="1" x14ac:dyDescent="0.25">
      <c r="A38" s="2" t="s">
        <v>362</v>
      </c>
      <c r="B38" s="131" t="s">
        <v>365</v>
      </c>
      <c r="C38" s="20"/>
      <c r="D38" s="20"/>
      <c r="E38" s="20"/>
      <c r="F38" s="20"/>
      <c r="G38" s="135"/>
      <c r="H38" s="135"/>
      <c r="I38" s="135"/>
      <c r="J38" s="135"/>
      <c r="K38" s="20"/>
      <c r="L38" s="20"/>
      <c r="M38" s="135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>
        <v>2025</v>
      </c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3">
        <f t="shared" si="1"/>
        <v>2025</v>
      </c>
    </row>
    <row r="39" spans="1:45" s="16" customFormat="1" x14ac:dyDescent="0.25">
      <c r="A39" s="2" t="s">
        <v>366</v>
      </c>
      <c r="B39" s="55" t="s">
        <v>367</v>
      </c>
      <c r="C39" s="20"/>
      <c r="D39" s="20"/>
      <c r="E39" s="20"/>
      <c r="F39" s="20">
        <v>1660.61</v>
      </c>
      <c r="G39" s="135"/>
      <c r="H39" s="135"/>
      <c r="I39" s="135"/>
      <c r="J39" s="135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135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3">
        <f t="shared" si="1"/>
        <v>1660.61</v>
      </c>
    </row>
    <row r="40" spans="1:45" s="16" customFormat="1" x14ac:dyDescent="0.25">
      <c r="A40" s="2" t="s">
        <v>368</v>
      </c>
      <c r="B40" s="55" t="s">
        <v>369</v>
      </c>
      <c r="C40" s="20">
        <v>31734.47</v>
      </c>
      <c r="D40" s="20"/>
      <c r="E40" s="20"/>
      <c r="F40" s="20"/>
      <c r="G40" s="135"/>
      <c r="H40" s="135"/>
      <c r="I40" s="135"/>
      <c r="J40" s="135"/>
      <c r="K40" s="20"/>
      <c r="L40" s="20"/>
      <c r="M40" s="20"/>
      <c r="N40" s="20"/>
      <c r="O40" s="135"/>
      <c r="P40" s="135"/>
      <c r="Q40" s="20"/>
      <c r="R40" s="20"/>
      <c r="S40" s="20"/>
      <c r="T40" s="20"/>
      <c r="U40" s="20"/>
      <c r="V40" s="20"/>
      <c r="W40" s="20"/>
      <c r="X40" s="135"/>
      <c r="Y40" s="20"/>
      <c r="Z40" s="20"/>
      <c r="AA40" s="20"/>
      <c r="AB40" s="20"/>
      <c r="AC40" s="20"/>
      <c r="AD40" s="20"/>
      <c r="AE40" s="20"/>
      <c r="AF40" s="135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3">
        <f t="shared" si="1"/>
        <v>31734.47</v>
      </c>
    </row>
    <row r="41" spans="1:45" s="16" customFormat="1" x14ac:dyDescent="0.25">
      <c r="A41" s="2" t="s">
        <v>368</v>
      </c>
      <c r="B41" s="55" t="s">
        <v>370</v>
      </c>
      <c r="C41" s="20"/>
      <c r="D41" s="20">
        <v>3845.17</v>
      </c>
      <c r="E41" s="20"/>
      <c r="F41" s="20"/>
      <c r="G41" s="135"/>
      <c r="H41" s="135"/>
      <c r="I41" s="135"/>
      <c r="J41" s="135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135"/>
      <c r="Y41" s="20"/>
      <c r="Z41" s="20"/>
      <c r="AA41" s="20"/>
      <c r="AB41" s="20"/>
      <c r="AC41" s="20"/>
      <c r="AD41" s="20"/>
      <c r="AE41" s="20"/>
      <c r="AF41" s="135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3">
        <f t="shared" si="1"/>
        <v>3845.17</v>
      </c>
    </row>
    <row r="42" spans="1:45" s="16" customFormat="1" x14ac:dyDescent="0.25">
      <c r="A42" s="2" t="s">
        <v>368</v>
      </c>
      <c r="B42" s="131" t="s">
        <v>374</v>
      </c>
      <c r="C42" s="20"/>
      <c r="D42" s="20"/>
      <c r="E42" s="20"/>
      <c r="F42" s="20"/>
      <c r="G42" s="135"/>
      <c r="H42" s="135"/>
      <c r="I42" s="135"/>
      <c r="J42" s="135"/>
      <c r="K42" s="20"/>
      <c r="L42" s="20"/>
      <c r="M42" s="20">
        <v>890</v>
      </c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135"/>
      <c r="Y42" s="20"/>
      <c r="Z42" s="20"/>
      <c r="AA42" s="20"/>
      <c r="AB42" s="20"/>
      <c r="AC42" s="20"/>
      <c r="AD42" s="20"/>
      <c r="AE42" s="20"/>
      <c r="AF42" s="135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3">
        <f t="shared" si="1"/>
        <v>890</v>
      </c>
    </row>
    <row r="43" spans="1:45" s="16" customFormat="1" x14ac:dyDescent="0.25">
      <c r="A43" s="2" t="s">
        <v>372</v>
      </c>
      <c r="B43" s="131" t="s">
        <v>383</v>
      </c>
      <c r="C43" s="20"/>
      <c r="D43" s="20"/>
      <c r="E43" s="20"/>
      <c r="F43" s="20"/>
      <c r="G43" s="135"/>
      <c r="H43" s="135"/>
      <c r="I43" s="135"/>
      <c r="J43" s="135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135"/>
      <c r="Y43" s="20"/>
      <c r="Z43" s="20"/>
      <c r="AA43" s="20"/>
      <c r="AB43" s="20"/>
      <c r="AC43" s="20"/>
      <c r="AD43" s="20"/>
      <c r="AE43" s="20"/>
      <c r="AF43" s="135">
        <v>18002.03</v>
      </c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3">
        <f t="shared" si="1"/>
        <v>18002.03</v>
      </c>
    </row>
    <row r="44" spans="1:45" s="16" customFormat="1" x14ac:dyDescent="0.25">
      <c r="A44" s="2" t="s">
        <v>384</v>
      </c>
      <c r="B44" s="55" t="s">
        <v>391</v>
      </c>
      <c r="C44" s="20">
        <v>85</v>
      </c>
      <c r="D44" s="20"/>
      <c r="E44" s="20"/>
      <c r="F44" s="20"/>
      <c r="G44" s="20"/>
      <c r="H44" s="20"/>
      <c r="I44" s="135"/>
      <c r="J44" s="135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135"/>
      <c r="W44" s="20"/>
      <c r="X44" s="135"/>
      <c r="Y44" s="20"/>
      <c r="Z44" s="20"/>
      <c r="AA44" s="20"/>
      <c r="AB44" s="20"/>
      <c r="AC44" s="20"/>
      <c r="AD44" s="20"/>
      <c r="AE44" s="20"/>
      <c r="AF44" s="135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3">
        <f t="shared" si="1"/>
        <v>85</v>
      </c>
    </row>
    <row r="45" spans="1:45" s="16" customFormat="1" x14ac:dyDescent="0.25">
      <c r="A45" s="2" t="s">
        <v>423</v>
      </c>
      <c r="B45" s="131" t="s">
        <v>424</v>
      </c>
      <c r="C45" s="20"/>
      <c r="D45" s="20"/>
      <c r="E45" s="20"/>
      <c r="F45" s="20"/>
      <c r="G45" s="20"/>
      <c r="H45" s="20"/>
      <c r="I45" s="135"/>
      <c r="J45" s="135"/>
      <c r="K45" s="20"/>
      <c r="L45" s="20"/>
      <c r="M45" s="20"/>
      <c r="N45" s="20"/>
      <c r="O45" s="20"/>
      <c r="P45" s="20"/>
      <c r="Q45" s="135"/>
      <c r="R45" s="135"/>
      <c r="S45" s="20"/>
      <c r="T45" s="20"/>
      <c r="U45" s="20"/>
      <c r="V45" s="20"/>
      <c r="W45" s="20"/>
      <c r="X45" s="135"/>
      <c r="Y45" s="20"/>
      <c r="Z45" s="20"/>
      <c r="AA45" s="20"/>
      <c r="AB45" s="20"/>
      <c r="AC45" s="20"/>
      <c r="AD45" s="20">
        <v>675</v>
      </c>
      <c r="AE45" s="20"/>
      <c r="AF45" s="135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3">
        <f t="shared" si="1"/>
        <v>675</v>
      </c>
    </row>
    <row r="46" spans="1:45" s="16" customFormat="1" x14ac:dyDescent="0.25">
      <c r="A46" s="2" t="s">
        <v>423</v>
      </c>
      <c r="B46" s="2" t="s">
        <v>428</v>
      </c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135"/>
      <c r="R46" s="135"/>
      <c r="S46" s="20"/>
      <c r="T46" s="20"/>
      <c r="U46" s="20"/>
      <c r="V46" s="20"/>
      <c r="W46" s="20"/>
      <c r="X46" s="135"/>
      <c r="Y46" s="20"/>
      <c r="Z46" s="20"/>
      <c r="AA46" s="20"/>
      <c r="AB46" s="20"/>
      <c r="AC46" s="20"/>
      <c r="AD46" s="20"/>
      <c r="AE46" s="20"/>
      <c r="AF46" s="135"/>
      <c r="AG46" s="20"/>
      <c r="AH46" s="20"/>
      <c r="AI46" s="20"/>
      <c r="AJ46" s="20"/>
      <c r="AK46" s="20"/>
      <c r="AL46" s="20"/>
      <c r="AM46" s="20"/>
      <c r="AN46" s="20"/>
      <c r="AO46" s="20">
        <v>16186.29</v>
      </c>
      <c r="AP46" s="20"/>
      <c r="AQ46" s="20"/>
      <c r="AR46" s="20"/>
      <c r="AS46" s="3">
        <f t="shared" si="1"/>
        <v>16186.29</v>
      </c>
    </row>
    <row r="47" spans="1:45" s="16" customFormat="1" ht="15.75" customHeight="1" x14ac:dyDescent="0.25">
      <c r="A47" s="2" t="s">
        <v>423</v>
      </c>
      <c r="B47" s="2" t="s">
        <v>429</v>
      </c>
      <c r="C47" s="20"/>
      <c r="D47" s="20"/>
      <c r="E47" s="20"/>
      <c r="F47" s="135"/>
      <c r="G47" s="135"/>
      <c r="H47" s="135"/>
      <c r="I47" s="135"/>
      <c r="J47" s="135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135"/>
      <c r="Y47" s="20"/>
      <c r="Z47" s="20"/>
      <c r="AA47" s="20"/>
      <c r="AB47" s="20"/>
      <c r="AC47" s="20"/>
      <c r="AD47" s="20"/>
      <c r="AE47" s="20"/>
      <c r="AF47" s="135"/>
      <c r="AG47" s="20"/>
      <c r="AH47" s="20"/>
      <c r="AI47" s="20"/>
      <c r="AJ47" s="20"/>
      <c r="AK47" s="20"/>
      <c r="AL47" s="20"/>
      <c r="AM47" s="20"/>
      <c r="AN47" s="20"/>
      <c r="AO47" s="20">
        <v>13225.73</v>
      </c>
      <c r="AP47" s="20"/>
      <c r="AQ47" s="20"/>
      <c r="AR47" s="20"/>
      <c r="AS47" s="3">
        <f t="shared" si="1"/>
        <v>13225.73</v>
      </c>
    </row>
    <row r="48" spans="1:45" s="16" customFormat="1" ht="15.75" customHeight="1" x14ac:dyDescent="0.25">
      <c r="A48" s="2" t="s">
        <v>435</v>
      </c>
      <c r="B48" s="2" t="s">
        <v>437</v>
      </c>
      <c r="C48" s="135"/>
      <c r="D48" s="135"/>
      <c r="E48" s="135"/>
      <c r="F48" s="135"/>
      <c r="G48" s="135"/>
      <c r="H48" s="135"/>
      <c r="I48" s="135">
        <v>1175.06</v>
      </c>
      <c r="J48" s="135">
        <v>129.04</v>
      </c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135"/>
      <c r="Y48" s="20"/>
      <c r="Z48" s="20"/>
      <c r="AA48" s="20"/>
      <c r="AB48" s="20"/>
      <c r="AC48" s="20"/>
      <c r="AD48" s="20"/>
      <c r="AE48" s="20"/>
      <c r="AF48" s="135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3">
        <f t="shared" si="1"/>
        <v>1304.0999999999999</v>
      </c>
    </row>
    <row r="49" spans="1:45" s="16" customFormat="1" ht="15.75" customHeight="1" x14ac:dyDescent="0.25">
      <c r="A49" s="2" t="s">
        <v>435</v>
      </c>
      <c r="B49" s="2" t="s">
        <v>438</v>
      </c>
      <c r="C49" s="135"/>
      <c r="D49" s="135"/>
      <c r="E49" s="135"/>
      <c r="F49" s="20"/>
      <c r="G49" s="20"/>
      <c r="H49" s="20"/>
      <c r="I49" s="20">
        <v>1250.48</v>
      </c>
      <c r="J49" s="20">
        <v>151.79</v>
      </c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135"/>
      <c r="Y49" s="20"/>
      <c r="Z49" s="20"/>
      <c r="AA49" s="20"/>
      <c r="AB49" s="20"/>
      <c r="AC49" s="20"/>
      <c r="AD49" s="20"/>
      <c r="AE49" s="20"/>
      <c r="AF49" s="135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3">
        <f t="shared" si="1"/>
        <v>1402.27</v>
      </c>
    </row>
    <row r="50" spans="1:45" s="16" customFormat="1" ht="15.75" customHeight="1" x14ac:dyDescent="0.25">
      <c r="A50" s="2" t="s">
        <v>435</v>
      </c>
      <c r="B50" s="2" t="s">
        <v>439</v>
      </c>
      <c r="C50" s="135"/>
      <c r="D50" s="135"/>
      <c r="E50" s="135"/>
      <c r="F50" s="20"/>
      <c r="G50" s="20">
        <v>2825.53</v>
      </c>
      <c r="H50" s="20">
        <v>308.01</v>
      </c>
      <c r="I50" s="20"/>
      <c r="J50" s="20"/>
      <c r="K50" s="20"/>
      <c r="L50" s="20"/>
      <c r="M50" s="139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135"/>
      <c r="Y50" s="20"/>
      <c r="Z50" s="20"/>
      <c r="AA50" s="20"/>
      <c r="AB50" s="20"/>
      <c r="AC50" s="20"/>
      <c r="AD50" s="20"/>
      <c r="AE50" s="20"/>
      <c r="AF50" s="135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3">
        <f t="shared" si="1"/>
        <v>3133.54</v>
      </c>
    </row>
    <row r="51" spans="1:45" s="16" customFormat="1" ht="15.75" customHeight="1" x14ac:dyDescent="0.25">
      <c r="A51" s="2" t="s">
        <v>440</v>
      </c>
      <c r="B51" s="55" t="s">
        <v>446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135"/>
      <c r="Y51" s="20"/>
      <c r="Z51" s="20"/>
      <c r="AA51" s="20"/>
      <c r="AB51" s="20"/>
      <c r="AC51" s="20">
        <v>701.6</v>
      </c>
      <c r="AD51" s="20"/>
      <c r="AE51" s="20"/>
      <c r="AF51" s="135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3">
        <f t="shared" si="1"/>
        <v>701.6</v>
      </c>
    </row>
    <row r="52" spans="1:45" s="16" customFormat="1" ht="15.75" customHeight="1" x14ac:dyDescent="0.25">
      <c r="A52" s="2" t="s">
        <v>447</v>
      </c>
      <c r="B52" s="55" t="s">
        <v>451</v>
      </c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135"/>
      <c r="Y52" s="20"/>
      <c r="Z52" s="20"/>
      <c r="AA52" s="20"/>
      <c r="AB52" s="20">
        <v>936</v>
      </c>
      <c r="AC52" s="20"/>
      <c r="AD52" s="20"/>
      <c r="AE52" s="20"/>
      <c r="AF52" s="135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3">
        <f t="shared" si="1"/>
        <v>936</v>
      </c>
    </row>
    <row r="53" spans="1:45" s="16" customFormat="1" ht="15.75" customHeight="1" x14ac:dyDescent="0.25">
      <c r="A53" s="2" t="s">
        <v>454</v>
      </c>
      <c r="B53" s="133" t="s">
        <v>455</v>
      </c>
      <c r="C53" s="20"/>
      <c r="D53" s="20"/>
      <c r="E53" s="20"/>
      <c r="F53" s="20"/>
      <c r="G53" s="20"/>
      <c r="H53" s="20"/>
      <c r="I53" s="20">
        <v>1223.24</v>
      </c>
      <c r="J53" s="20">
        <v>178.07</v>
      </c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135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3">
        <f t="shared" si="1"/>
        <v>1401.31</v>
      </c>
    </row>
    <row r="54" spans="1:45" s="16" customFormat="1" ht="15.75" customHeight="1" x14ac:dyDescent="0.25">
      <c r="A54" s="2" t="s">
        <v>454</v>
      </c>
      <c r="B54" s="55" t="s">
        <v>457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135"/>
      <c r="Y54" s="20">
        <v>425.7</v>
      </c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3">
        <f t="shared" si="1"/>
        <v>425.7</v>
      </c>
    </row>
    <row r="55" spans="1:45" s="16" customFormat="1" ht="15.75" customHeight="1" x14ac:dyDescent="0.25">
      <c r="A55" s="2" t="s">
        <v>454</v>
      </c>
      <c r="B55" s="55" t="s">
        <v>463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135"/>
      <c r="Y55" s="20"/>
      <c r="Z55" s="20"/>
      <c r="AA55" s="20"/>
      <c r="AB55" s="20"/>
      <c r="AC55" s="20"/>
      <c r="AD55" s="20"/>
      <c r="AE55" s="20"/>
      <c r="AF55" s="135"/>
      <c r="AG55" s="20"/>
      <c r="AH55" s="20"/>
      <c r="AI55" s="20"/>
      <c r="AJ55" s="20"/>
      <c r="AK55" s="20"/>
      <c r="AL55" s="20">
        <v>25</v>
      </c>
      <c r="AM55" s="20"/>
      <c r="AN55" s="20"/>
      <c r="AO55" s="20"/>
      <c r="AP55" s="20"/>
      <c r="AQ55" s="20"/>
      <c r="AR55" s="20"/>
      <c r="AS55" s="3">
        <f t="shared" si="1"/>
        <v>25</v>
      </c>
    </row>
    <row r="56" spans="1:45" s="16" customFormat="1" ht="15.75" customHeight="1" x14ac:dyDescent="0.25">
      <c r="A56" s="2" t="s">
        <v>454</v>
      </c>
      <c r="B56" s="133" t="s">
        <v>464</v>
      </c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135"/>
      <c r="Y56" s="20"/>
      <c r="Z56" s="20"/>
      <c r="AA56" s="20"/>
      <c r="AB56" s="135"/>
      <c r="AC56" s="20"/>
      <c r="AD56" s="20"/>
      <c r="AE56" s="20"/>
      <c r="AF56" s="135">
        <v>980.25</v>
      </c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3">
        <f t="shared" si="1"/>
        <v>980.25</v>
      </c>
    </row>
    <row r="57" spans="1:45" s="16" customFormat="1" ht="15.75" customHeight="1" x14ac:dyDescent="0.25">
      <c r="A57" s="2" t="s">
        <v>473</v>
      </c>
      <c r="B57" s="2" t="s">
        <v>474</v>
      </c>
      <c r="C57" s="20"/>
      <c r="D57" s="20"/>
      <c r="E57" s="20"/>
      <c r="F57" s="20">
        <f>2575.64+220</f>
        <v>2795.64</v>
      </c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135"/>
      <c r="Y57" s="20"/>
      <c r="Z57" s="20"/>
      <c r="AA57" s="20"/>
      <c r="AB57" s="135"/>
      <c r="AC57" s="20"/>
      <c r="AD57" s="20"/>
      <c r="AE57" s="20"/>
      <c r="AF57" s="135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3">
        <f t="shared" si="1"/>
        <v>2795.64</v>
      </c>
    </row>
    <row r="58" spans="1:45" s="16" customFormat="1" ht="15.75" customHeight="1" x14ac:dyDescent="0.25">
      <c r="A58" s="2" t="s">
        <v>479</v>
      </c>
      <c r="B58" s="2" t="s">
        <v>475</v>
      </c>
      <c r="C58" s="20">
        <v>31861.68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135"/>
      <c r="Y58" s="20"/>
      <c r="Z58" s="20"/>
      <c r="AA58" s="20"/>
      <c r="AB58" s="135"/>
      <c r="AC58" s="20"/>
      <c r="AD58" s="20"/>
      <c r="AE58" s="20"/>
      <c r="AF58" s="135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3">
        <f t="shared" si="1"/>
        <v>31861.68</v>
      </c>
    </row>
    <row r="59" spans="1:45" s="16" customFormat="1" ht="15.75" customHeight="1" x14ac:dyDescent="0.25">
      <c r="A59" s="2" t="s">
        <v>473</v>
      </c>
      <c r="B59" s="2" t="s">
        <v>476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>
        <v>890</v>
      </c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135"/>
      <c r="Y59" s="20"/>
      <c r="Z59" s="20"/>
      <c r="AA59" s="20"/>
      <c r="AB59" s="135"/>
      <c r="AC59" s="20"/>
      <c r="AD59" s="20"/>
      <c r="AE59" s="20"/>
      <c r="AF59" s="135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3">
        <f t="shared" si="1"/>
        <v>890</v>
      </c>
    </row>
    <row r="60" spans="1:45" s="16" customFormat="1" ht="15.75" customHeight="1" x14ac:dyDescent="0.25">
      <c r="A60" s="2" t="s">
        <v>473</v>
      </c>
      <c r="B60" s="2" t="s">
        <v>477</v>
      </c>
      <c r="C60" s="20"/>
      <c r="D60" s="20">
        <v>4525</v>
      </c>
      <c r="E60" s="20"/>
      <c r="F60" s="20"/>
      <c r="G60" s="20"/>
      <c r="H60" s="20"/>
      <c r="I60" s="20"/>
      <c r="J60" s="20"/>
      <c r="K60" s="20"/>
      <c r="L60" s="20"/>
      <c r="M60" s="20"/>
      <c r="N60" s="135"/>
      <c r="O60" s="20"/>
      <c r="P60" s="20"/>
      <c r="Q60" s="20"/>
      <c r="R60" s="20"/>
      <c r="S60" s="20"/>
      <c r="T60" s="20"/>
      <c r="U60" s="20"/>
      <c r="V60" s="20"/>
      <c r="W60" s="20"/>
      <c r="X60" s="135"/>
      <c r="Y60" s="20"/>
      <c r="Z60" s="20"/>
      <c r="AA60" s="20"/>
      <c r="AB60" s="135"/>
      <c r="AC60" s="20"/>
      <c r="AD60" s="20"/>
      <c r="AE60" s="20"/>
      <c r="AF60" s="135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3">
        <f t="shared" si="1"/>
        <v>4525</v>
      </c>
    </row>
    <row r="61" spans="1:45" s="16" customFormat="1" ht="15.75" customHeight="1" x14ac:dyDescent="0.25">
      <c r="A61" s="2" t="s">
        <v>473</v>
      </c>
      <c r="B61" s="55" t="s">
        <v>478</v>
      </c>
      <c r="C61" s="200"/>
      <c r="D61"/>
      <c r="E61"/>
      <c r="F61" s="12"/>
      <c r="G61" s="12"/>
      <c r="H61" s="20"/>
      <c r="I61" s="20"/>
      <c r="J61" s="20"/>
      <c r="K61" s="20"/>
      <c r="L61" s="20"/>
      <c r="M61" s="20"/>
      <c r="N61" s="135"/>
      <c r="O61" s="20"/>
      <c r="P61" s="20"/>
      <c r="Q61" s="20"/>
      <c r="R61" s="20"/>
      <c r="S61" s="20"/>
      <c r="T61" s="20"/>
      <c r="U61" s="20"/>
      <c r="V61" s="20"/>
      <c r="W61" s="20"/>
      <c r="X61" s="135"/>
      <c r="Y61" s="20"/>
      <c r="Z61" s="20"/>
      <c r="AA61" s="20"/>
      <c r="AB61" s="135"/>
      <c r="AC61" s="20"/>
      <c r="AD61" s="20"/>
      <c r="AE61" s="20"/>
      <c r="AF61" s="12"/>
      <c r="AG61" s="20"/>
      <c r="AH61" s="20"/>
      <c r="AI61" s="20">
        <v>14300</v>
      </c>
      <c r="AJ61" s="20"/>
      <c r="AK61" s="20"/>
      <c r="AL61" s="20"/>
      <c r="AM61" s="20"/>
      <c r="AN61" s="20"/>
      <c r="AO61" s="20"/>
      <c r="AP61" s="20"/>
      <c r="AQ61" s="20"/>
      <c r="AR61" s="20"/>
      <c r="AS61" s="3">
        <f t="shared" si="1"/>
        <v>14300</v>
      </c>
    </row>
    <row r="62" spans="1:45" s="16" customFormat="1" ht="15.75" customHeight="1" x14ac:dyDescent="0.25">
      <c r="A62" s="2" t="s">
        <v>480</v>
      </c>
      <c r="B62" s="55" t="s">
        <v>496</v>
      </c>
      <c r="C62" s="135"/>
      <c r="D62" s="135"/>
      <c r="E62" s="135"/>
      <c r="F62" s="20"/>
      <c r="G62" s="20"/>
      <c r="H62" s="20"/>
      <c r="I62" s="20"/>
      <c r="J62" s="20"/>
      <c r="K62" s="20"/>
      <c r="L62" s="20"/>
      <c r="M62" s="20"/>
      <c r="N62" s="135"/>
      <c r="O62" s="20"/>
      <c r="P62" s="20"/>
      <c r="Q62" s="20"/>
      <c r="R62" s="20"/>
      <c r="S62" s="20"/>
      <c r="T62" s="20"/>
      <c r="U62" s="20"/>
      <c r="V62" s="20"/>
      <c r="W62" s="20"/>
      <c r="X62" s="135"/>
      <c r="Y62" s="20"/>
      <c r="Z62" s="20"/>
      <c r="AA62" s="20"/>
      <c r="AB62" s="135"/>
      <c r="AC62" s="20"/>
      <c r="AD62" s="20"/>
      <c r="AE62" s="20"/>
      <c r="AF62" s="135"/>
      <c r="AG62" s="20"/>
      <c r="AH62" s="20"/>
      <c r="AI62" s="20"/>
      <c r="AJ62" s="20"/>
      <c r="AK62" s="20"/>
      <c r="AL62" s="20">
        <v>25</v>
      </c>
      <c r="AM62" s="20"/>
      <c r="AN62" s="20"/>
      <c r="AO62" s="20"/>
      <c r="AP62" s="20"/>
      <c r="AQ62" s="20"/>
      <c r="AR62" s="20"/>
      <c r="AS62" s="3">
        <f t="shared" si="1"/>
        <v>25</v>
      </c>
    </row>
    <row r="63" spans="1:45" s="16" customFormat="1" ht="15.75" customHeight="1" x14ac:dyDescent="0.25">
      <c r="A63" s="2" t="s">
        <v>480</v>
      </c>
      <c r="B63" s="55" t="s">
        <v>497</v>
      </c>
      <c r="C63" s="135"/>
      <c r="D63" s="135"/>
      <c r="E63" s="135"/>
      <c r="F63" s="20"/>
      <c r="G63" s="20"/>
      <c r="H63" s="20"/>
      <c r="I63" s="20"/>
      <c r="J63" s="20"/>
      <c r="K63" s="20"/>
      <c r="L63" s="20"/>
      <c r="M63" s="20"/>
      <c r="N63" s="135"/>
      <c r="O63" s="135"/>
      <c r="P63" s="135"/>
      <c r="Q63" s="20"/>
      <c r="R63" s="20"/>
      <c r="S63" s="20"/>
      <c r="T63" s="20"/>
      <c r="U63" s="20"/>
      <c r="V63" s="20"/>
      <c r="W63" s="20"/>
      <c r="X63" s="135"/>
      <c r="Y63" s="20"/>
      <c r="Z63" s="20"/>
      <c r="AA63" s="20"/>
      <c r="AB63" s="135"/>
      <c r="AC63" s="20"/>
      <c r="AD63" s="20"/>
      <c r="AE63" s="20"/>
      <c r="AF63" s="135"/>
      <c r="AG63" s="20"/>
      <c r="AH63" s="20"/>
      <c r="AI63" s="20"/>
      <c r="AJ63" s="20"/>
      <c r="AK63" s="20"/>
      <c r="AL63" s="20">
        <v>25</v>
      </c>
      <c r="AM63" s="20"/>
      <c r="AN63" s="20"/>
      <c r="AO63" s="20"/>
      <c r="AP63" s="20"/>
      <c r="AQ63" s="20"/>
      <c r="AR63" s="20"/>
      <c r="AS63" s="3">
        <f t="shared" si="1"/>
        <v>25</v>
      </c>
    </row>
    <row r="64" spans="1:45" s="16" customFormat="1" ht="15.75" customHeight="1" x14ac:dyDescent="0.25">
      <c r="A64" s="2" t="s">
        <v>480</v>
      </c>
      <c r="B64" s="55" t="s">
        <v>506</v>
      </c>
      <c r="C64" s="135"/>
      <c r="D64" s="135"/>
      <c r="E64" s="135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135"/>
      <c r="Y64" s="20"/>
      <c r="Z64" s="20"/>
      <c r="AA64" s="20"/>
      <c r="AB64" s="171"/>
      <c r="AC64" s="77"/>
      <c r="AD64" s="20"/>
      <c r="AE64" s="20"/>
      <c r="AF64" s="135"/>
      <c r="AG64" s="20"/>
      <c r="AH64" s="20"/>
      <c r="AI64" s="20">
        <v>31000</v>
      </c>
      <c r="AJ64" s="20"/>
      <c r="AK64" s="20"/>
      <c r="AL64" s="20"/>
      <c r="AM64" s="20"/>
      <c r="AN64" s="20"/>
      <c r="AO64" s="20"/>
      <c r="AP64" s="20"/>
      <c r="AQ64" s="20"/>
      <c r="AR64" s="20"/>
      <c r="AS64" s="3">
        <f t="shared" si="1"/>
        <v>31000</v>
      </c>
    </row>
    <row r="65" spans="1:45" s="16" customFormat="1" ht="15.75" customHeight="1" x14ac:dyDescent="0.25">
      <c r="A65" s="2" t="s">
        <v>502</v>
      </c>
      <c r="B65" s="55" t="s">
        <v>507</v>
      </c>
      <c r="C65" s="135"/>
      <c r="D65" s="139">
        <v>559.98</v>
      </c>
      <c r="E65" s="135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135"/>
      <c r="Y65" s="20"/>
      <c r="Z65" s="20"/>
      <c r="AA65" s="20"/>
      <c r="AB65" s="171"/>
      <c r="AC65" s="77"/>
      <c r="AD65" s="20"/>
      <c r="AE65" s="20"/>
      <c r="AF65" s="135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3">
        <f t="shared" si="1"/>
        <v>559.98</v>
      </c>
    </row>
    <row r="66" spans="1:45" s="16" customFormat="1" ht="15.75" customHeight="1" x14ac:dyDescent="0.25">
      <c r="A66" s="17" t="s">
        <v>508</v>
      </c>
      <c r="B66" s="2" t="s">
        <v>509</v>
      </c>
      <c r="C66" s="135"/>
      <c r="D66" s="135"/>
      <c r="E66" s="135"/>
      <c r="F66" s="20"/>
      <c r="G66" s="20"/>
      <c r="H66" s="20"/>
      <c r="I66" s="20"/>
      <c r="J66" s="20"/>
      <c r="K66" s="20"/>
      <c r="L66" s="20"/>
      <c r="M66" s="135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135"/>
      <c r="Y66" s="20"/>
      <c r="Z66" s="20"/>
      <c r="AA66" s="20"/>
      <c r="AB66" s="171"/>
      <c r="AC66" s="77"/>
      <c r="AD66" s="20"/>
      <c r="AE66" s="20"/>
      <c r="AF66" s="20">
        <v>19814.95</v>
      </c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3">
        <f t="shared" si="1"/>
        <v>19814.95</v>
      </c>
    </row>
    <row r="67" spans="1:45" s="16" customFormat="1" ht="15.75" customHeight="1" x14ac:dyDescent="0.25">
      <c r="A67" s="2" t="s">
        <v>523</v>
      </c>
      <c r="B67" s="55" t="s">
        <v>525</v>
      </c>
      <c r="C67" s="135"/>
      <c r="D67" s="135"/>
      <c r="E67" s="135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135"/>
      <c r="Y67" s="20"/>
      <c r="Z67" s="20"/>
      <c r="AA67" s="20"/>
      <c r="AB67" s="171">
        <v>596.25</v>
      </c>
      <c r="AC67" s="77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3">
        <f t="shared" si="1"/>
        <v>596.25</v>
      </c>
    </row>
    <row r="68" spans="1:45" s="16" customFormat="1" ht="15.75" customHeight="1" x14ac:dyDescent="0.25">
      <c r="A68" s="2" t="s">
        <v>537</v>
      </c>
      <c r="B68" s="2" t="s">
        <v>539</v>
      </c>
      <c r="C68" s="135"/>
      <c r="D68" s="135"/>
      <c r="E68" s="135"/>
      <c r="F68" s="15"/>
      <c r="G68" s="15"/>
      <c r="H68" s="20"/>
      <c r="I68" s="20"/>
      <c r="J68" s="15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>
        <v>4.8499999999999996</v>
      </c>
      <c r="X68" s="135"/>
      <c r="Y68" s="20"/>
      <c r="Z68" s="20"/>
      <c r="AA68" s="20"/>
      <c r="AB68" s="171">
        <f>8.25+30.93+24.1+5.15+12.75+6</f>
        <v>87.18</v>
      </c>
      <c r="AC68" s="77">
        <f>103.5+5.86</f>
        <v>109.36</v>
      </c>
      <c r="AD68" s="20"/>
      <c r="AE68" s="20"/>
      <c r="AF68" s="20"/>
      <c r="AG68" s="20"/>
      <c r="AH68" s="20"/>
      <c r="AI68" s="20">
        <v>80</v>
      </c>
      <c r="AJ68" s="20"/>
      <c r="AK68" s="20"/>
      <c r="AL68" s="20">
        <f>20+20+20+20+20+20</f>
        <v>120</v>
      </c>
      <c r="AM68" s="20"/>
      <c r="AN68" s="20"/>
      <c r="AO68" s="20"/>
      <c r="AP68" s="20"/>
      <c r="AQ68" s="20"/>
      <c r="AR68" s="20"/>
      <c r="AS68" s="3">
        <f t="shared" si="1"/>
        <v>401.39</v>
      </c>
    </row>
    <row r="69" spans="1:45" s="16" customFormat="1" ht="15.75" customHeight="1" x14ac:dyDescent="0.25">
      <c r="A69" s="2" t="s">
        <v>556</v>
      </c>
      <c r="B69" t="s">
        <v>557</v>
      </c>
      <c r="C69" s="139"/>
      <c r="D69" s="135"/>
      <c r="E69" s="135"/>
      <c r="F69" s="20">
        <v>342.5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135"/>
      <c r="W69" s="20"/>
      <c r="X69" s="20"/>
      <c r="Y69" s="20"/>
      <c r="Z69" s="20"/>
      <c r="AA69" s="20"/>
      <c r="AB69" s="77"/>
      <c r="AC69" s="77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3">
        <f t="shared" si="1"/>
        <v>342.5</v>
      </c>
    </row>
    <row r="70" spans="1:45" s="16" customFormat="1" ht="15.75" customHeight="1" x14ac:dyDescent="0.25">
      <c r="A70" s="2" t="s">
        <v>558</v>
      </c>
      <c r="B70" s="55" t="s">
        <v>566</v>
      </c>
      <c r="C70" s="135"/>
      <c r="D70" s="135"/>
      <c r="E70" s="13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135"/>
      <c r="W70" s="20"/>
      <c r="X70" s="20"/>
      <c r="Y70" s="20"/>
      <c r="Z70" s="20"/>
      <c r="AA70" s="20"/>
      <c r="AB70" s="77"/>
      <c r="AC70" s="77"/>
      <c r="AD70" s="20"/>
      <c r="AE70" s="20"/>
      <c r="AF70" s="20">
        <v>955.26</v>
      </c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3">
        <f t="shared" si="1"/>
        <v>955.26</v>
      </c>
    </row>
    <row r="71" spans="1:45" s="16" customFormat="1" ht="15.75" customHeight="1" x14ac:dyDescent="0.25">
      <c r="A71" s="2" t="s">
        <v>568</v>
      </c>
      <c r="B71" s="164" t="s">
        <v>573</v>
      </c>
      <c r="C71" s="135"/>
      <c r="D71" s="135"/>
      <c r="E71" s="135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135"/>
      <c r="W71" s="20"/>
      <c r="X71" s="20"/>
      <c r="Y71" s="20"/>
      <c r="Z71" s="20"/>
      <c r="AA71" s="20"/>
      <c r="AB71" s="77"/>
      <c r="AC71" s="77"/>
      <c r="AD71" s="20"/>
      <c r="AE71" s="20"/>
      <c r="AF71" s="20"/>
      <c r="AG71" s="20"/>
      <c r="AH71" s="20"/>
      <c r="AI71" s="20">
        <v>44.44</v>
      </c>
      <c r="AJ71" s="20"/>
      <c r="AK71" s="20"/>
      <c r="AL71" s="20"/>
      <c r="AM71" s="20"/>
      <c r="AN71" s="20"/>
      <c r="AO71" s="20"/>
      <c r="AP71" s="20"/>
      <c r="AQ71" s="20"/>
      <c r="AR71" s="20"/>
      <c r="AS71" s="3">
        <f t="shared" si="1"/>
        <v>44.44</v>
      </c>
    </row>
    <row r="72" spans="1:45" s="16" customFormat="1" ht="15.75" customHeight="1" x14ac:dyDescent="0.25">
      <c r="A72" s="2" t="s">
        <v>568</v>
      </c>
      <c r="B72" s="55" t="s">
        <v>575</v>
      </c>
      <c r="C72" s="135"/>
      <c r="D72" s="135"/>
      <c r="E72" s="135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135"/>
      <c r="W72" s="20"/>
      <c r="X72" s="20"/>
      <c r="Y72" s="20"/>
      <c r="Z72" s="20"/>
      <c r="AA72" s="20"/>
      <c r="AB72" s="77"/>
      <c r="AC72" s="77"/>
      <c r="AD72" s="20"/>
      <c r="AE72" s="20"/>
      <c r="AF72" s="20"/>
      <c r="AG72" s="20"/>
      <c r="AH72" s="20"/>
      <c r="AI72" s="20">
        <v>15600</v>
      </c>
      <c r="AJ72" s="20"/>
      <c r="AK72" s="20"/>
      <c r="AL72" s="20"/>
      <c r="AM72" s="20"/>
      <c r="AN72" s="20"/>
      <c r="AO72" s="20"/>
      <c r="AP72" s="20"/>
      <c r="AQ72" s="20"/>
      <c r="AR72" s="20"/>
      <c r="AS72" s="3">
        <f t="shared" si="1"/>
        <v>15600</v>
      </c>
    </row>
    <row r="73" spans="1:45" s="16" customFormat="1" ht="15.75" customHeight="1" x14ac:dyDescent="0.25">
      <c r="A73" s="2" t="s">
        <v>577</v>
      </c>
      <c r="B73" s="55" t="s">
        <v>578</v>
      </c>
      <c r="C73" s="135"/>
      <c r="D73" s="135"/>
      <c r="E73" s="135"/>
      <c r="F73" s="135">
        <v>5237.5</v>
      </c>
      <c r="G73" s="135"/>
      <c r="H73" s="135"/>
      <c r="I73" s="135"/>
      <c r="J73" s="135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77"/>
      <c r="AC73" s="77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3">
        <f t="shared" si="1"/>
        <v>5237.5</v>
      </c>
    </row>
    <row r="74" spans="1:45" s="16" customFormat="1" ht="15.75" customHeight="1" x14ac:dyDescent="0.25">
      <c r="A74" s="2" t="s">
        <v>580</v>
      </c>
      <c r="B74" s="164" t="s">
        <v>581</v>
      </c>
      <c r="C74" s="135"/>
      <c r="D74" s="135">
        <v>5325</v>
      </c>
      <c r="E74" s="135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77"/>
      <c r="AC74" s="77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3">
        <f t="shared" si="1"/>
        <v>5325</v>
      </c>
    </row>
    <row r="75" spans="1:45" s="16" customFormat="1" ht="15.75" customHeight="1" x14ac:dyDescent="0.25">
      <c r="A75" s="2" t="s">
        <v>580</v>
      </c>
      <c r="B75" s="55" t="s">
        <v>582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>
        <v>1776</v>
      </c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135"/>
      <c r="Y75" s="20"/>
      <c r="Z75" s="20"/>
      <c r="AA75" s="20"/>
      <c r="AB75" s="77"/>
      <c r="AC75" s="77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3">
        <f t="shared" si="1"/>
        <v>1776</v>
      </c>
    </row>
    <row r="76" spans="1:45" s="16" customFormat="1" ht="15.75" customHeight="1" x14ac:dyDescent="0.25">
      <c r="A76" s="2" t="s">
        <v>580</v>
      </c>
      <c r="B76" s="164" t="s">
        <v>583</v>
      </c>
      <c r="C76" s="20">
        <v>31564.02</v>
      </c>
      <c r="D76" s="20"/>
      <c r="E76" s="20"/>
      <c r="F76" s="20"/>
      <c r="G76" s="20"/>
      <c r="H76" s="20"/>
      <c r="I76" s="20"/>
      <c r="J76" s="20"/>
      <c r="K76" s="135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135"/>
      <c r="Y76" s="20"/>
      <c r="Z76" s="20"/>
      <c r="AA76" s="20"/>
      <c r="AB76" s="77"/>
      <c r="AC76" s="77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3">
        <f t="shared" si="1"/>
        <v>31564.02</v>
      </c>
    </row>
    <row r="77" spans="1:45" s="16" customFormat="1" ht="15.75" customHeight="1" x14ac:dyDescent="0.25">
      <c r="A77" s="17" t="s">
        <v>603</v>
      </c>
      <c r="B77" s="2" t="s">
        <v>612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135"/>
      <c r="W77" s="20"/>
      <c r="X77" s="135"/>
      <c r="Y77" s="20"/>
      <c r="Z77" s="20"/>
      <c r="AA77" s="20"/>
      <c r="AB77" s="77"/>
      <c r="AC77" s="77"/>
      <c r="AD77" s="20"/>
      <c r="AE77" s="20"/>
      <c r="AF77" s="20">
        <v>2117.16</v>
      </c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3">
        <f t="shared" si="1"/>
        <v>2117.16</v>
      </c>
    </row>
    <row r="78" spans="1:45" s="16" customFormat="1" ht="15.75" customHeight="1" x14ac:dyDescent="0.25">
      <c r="A78" s="164" t="s">
        <v>616</v>
      </c>
      <c r="B78" s="164" t="s">
        <v>618</v>
      </c>
      <c r="C78" s="20"/>
      <c r="D78" s="20"/>
      <c r="E78" s="20"/>
      <c r="F78" s="20"/>
      <c r="G78" s="20"/>
      <c r="H78" s="20"/>
      <c r="I78" s="20">
        <v>1269.8800000000001</v>
      </c>
      <c r="J78" s="20">
        <v>201.89</v>
      </c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135"/>
      <c r="W78" s="20"/>
      <c r="X78" s="135"/>
      <c r="Y78" s="20"/>
      <c r="Z78" s="20"/>
      <c r="AA78" s="20"/>
      <c r="AB78" s="77"/>
      <c r="AC78" s="77"/>
      <c r="AD78" s="20"/>
      <c r="AE78" s="20"/>
      <c r="AF78" s="135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3">
        <f t="shared" si="1"/>
        <v>1471.77</v>
      </c>
    </row>
    <row r="79" spans="1:45" s="16" customFormat="1" ht="15.75" customHeight="1" x14ac:dyDescent="0.25">
      <c r="A79" s="164" t="s">
        <v>616</v>
      </c>
      <c r="B79" s="164" t="s">
        <v>619</v>
      </c>
      <c r="C79" s="20"/>
      <c r="D79" s="20"/>
      <c r="E79" s="20"/>
      <c r="F79" s="20"/>
      <c r="G79" s="20"/>
      <c r="H79" s="20"/>
      <c r="I79" s="20">
        <v>1214.28</v>
      </c>
      <c r="J79" s="20">
        <v>229.01</v>
      </c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135"/>
      <c r="W79" s="20"/>
      <c r="X79" s="135"/>
      <c r="Y79" s="20"/>
      <c r="Z79" s="135"/>
      <c r="AA79" s="135"/>
      <c r="AB79" s="171"/>
      <c r="AC79" s="171"/>
      <c r="AD79" s="135"/>
      <c r="AE79" s="20"/>
      <c r="AF79" s="135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3">
        <f t="shared" si="1"/>
        <v>1443.29</v>
      </c>
    </row>
    <row r="80" spans="1:45" s="16" customFormat="1" ht="15.75" customHeight="1" x14ac:dyDescent="0.25">
      <c r="A80" s="2" t="s">
        <v>616</v>
      </c>
      <c r="B80" s="2" t="s">
        <v>623</v>
      </c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135"/>
      <c r="W80" s="20"/>
      <c r="X80" s="135"/>
      <c r="Y80" s="20"/>
      <c r="Z80" s="20"/>
      <c r="AA80" s="20"/>
      <c r="AB80" s="77"/>
      <c r="AC80" s="77"/>
      <c r="AD80" s="20"/>
      <c r="AE80" s="20"/>
      <c r="AF80" s="139">
        <v>19107.39</v>
      </c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3">
        <f t="shared" si="1"/>
        <v>19107.39</v>
      </c>
    </row>
    <row r="81" spans="1:45" s="16" customFormat="1" ht="15.75" customHeight="1" x14ac:dyDescent="0.25">
      <c r="A81" s="2" t="s">
        <v>616</v>
      </c>
      <c r="B81" s="55" t="s">
        <v>628</v>
      </c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135"/>
      <c r="Y81" s="20"/>
      <c r="Z81" s="20">
        <v>956.69</v>
      </c>
      <c r="AA81" s="20"/>
      <c r="AB81" s="77"/>
      <c r="AC81" s="77"/>
      <c r="AD81" s="20"/>
      <c r="AE81" s="20"/>
      <c r="AF81" s="135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3">
        <f t="shared" si="1"/>
        <v>956.69</v>
      </c>
    </row>
    <row r="82" spans="1:45" s="16" customFormat="1" ht="15.75" customHeight="1" x14ac:dyDescent="0.25">
      <c r="A82" s="17" t="s">
        <v>616</v>
      </c>
      <c r="B82" s="2" t="s">
        <v>629</v>
      </c>
      <c r="C82" s="135"/>
      <c r="D82" s="135"/>
      <c r="E82" s="135"/>
      <c r="F82" s="135"/>
      <c r="G82" s="135"/>
      <c r="H82" s="135"/>
      <c r="I82" s="135"/>
      <c r="J82" s="135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135"/>
      <c r="Y82" s="20"/>
      <c r="Z82" s="20"/>
      <c r="AA82" s="20"/>
      <c r="AB82" s="77"/>
      <c r="AC82" s="77"/>
      <c r="AD82" s="20"/>
      <c r="AE82" s="20"/>
      <c r="AF82" s="135"/>
      <c r="AG82" s="20"/>
      <c r="AH82" s="20"/>
      <c r="AI82" s="20">
        <v>36250</v>
      </c>
      <c r="AJ82" s="20"/>
      <c r="AK82" s="20"/>
      <c r="AL82" s="20"/>
      <c r="AM82" s="20"/>
      <c r="AN82" s="20"/>
      <c r="AO82" s="20"/>
      <c r="AP82" s="20"/>
      <c r="AQ82" s="20"/>
      <c r="AR82" s="20"/>
      <c r="AS82" s="3">
        <f t="shared" si="1"/>
        <v>36250</v>
      </c>
    </row>
    <row r="83" spans="1:45" s="16" customFormat="1" ht="15.75" customHeight="1" x14ac:dyDescent="0.25">
      <c r="A83" s="2" t="s">
        <v>616</v>
      </c>
      <c r="B83" s="2" t="s">
        <v>635</v>
      </c>
      <c r="C83" s="135"/>
      <c r="D83" s="135"/>
      <c r="E83" s="135"/>
      <c r="F83" s="135"/>
      <c r="G83" s="135"/>
      <c r="H83" s="135"/>
      <c r="I83" s="135"/>
      <c r="J83" s="135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135"/>
      <c r="Y83" s="20"/>
      <c r="Z83" s="20"/>
      <c r="AA83" s="20"/>
      <c r="AB83" s="77"/>
      <c r="AC83" s="77"/>
      <c r="AD83" s="20"/>
      <c r="AE83" s="20"/>
      <c r="AF83" s="135"/>
      <c r="AG83" s="20"/>
      <c r="AH83" s="20"/>
      <c r="AI83" s="20"/>
      <c r="AJ83" s="20"/>
      <c r="AK83" s="20"/>
      <c r="AL83" s="20">
        <v>25</v>
      </c>
      <c r="AM83" s="20"/>
      <c r="AN83" s="20"/>
      <c r="AO83" s="20"/>
      <c r="AP83" s="20"/>
      <c r="AQ83" s="20"/>
      <c r="AR83" s="20"/>
      <c r="AS83" s="3">
        <f t="shared" si="1"/>
        <v>25</v>
      </c>
    </row>
    <row r="84" spans="1:45" s="16" customFormat="1" ht="15.75" customHeight="1" x14ac:dyDescent="0.25">
      <c r="A84" s="2" t="s">
        <v>639</v>
      </c>
      <c r="B84" s="55" t="s">
        <v>640</v>
      </c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135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135"/>
      <c r="Y84" s="20"/>
      <c r="Z84" s="20"/>
      <c r="AA84" s="20"/>
      <c r="AB84" s="77"/>
      <c r="AC84" s="77"/>
      <c r="AD84" s="20"/>
      <c r="AE84" s="20"/>
      <c r="AF84" s="135"/>
      <c r="AG84" s="20"/>
      <c r="AH84" s="20"/>
      <c r="AI84" s="20">
        <v>15784.07</v>
      </c>
      <c r="AJ84" s="20"/>
      <c r="AK84" s="20"/>
      <c r="AL84" s="20"/>
      <c r="AM84" s="20"/>
      <c r="AN84" s="20"/>
      <c r="AO84" s="20"/>
      <c r="AP84" s="20"/>
      <c r="AQ84" s="20"/>
      <c r="AR84" s="20"/>
      <c r="AS84" s="3">
        <f t="shared" si="1"/>
        <v>15784.07</v>
      </c>
    </row>
    <row r="85" spans="1:45" s="16" customFormat="1" ht="15.75" customHeight="1" x14ac:dyDescent="0.25">
      <c r="A85" s="2" t="s">
        <v>639</v>
      </c>
      <c r="B85" s="2" t="s">
        <v>645</v>
      </c>
      <c r="C85" s="20"/>
      <c r="D85" s="20"/>
      <c r="E85" s="20"/>
      <c r="F85" s="20"/>
      <c r="G85" s="20">
        <v>2921.47</v>
      </c>
      <c r="H85" s="20">
        <v>472.6</v>
      </c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135"/>
      <c r="Y85" s="20"/>
      <c r="Z85" s="20"/>
      <c r="AA85" s="20"/>
      <c r="AB85" s="77"/>
      <c r="AC85" s="77"/>
      <c r="AD85" s="20"/>
      <c r="AE85" s="20"/>
      <c r="AF85" s="139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3">
        <f t="shared" si="1"/>
        <v>3394.0699999999997</v>
      </c>
    </row>
    <row r="86" spans="1:45" s="16" customFormat="1" ht="15.75" customHeight="1" x14ac:dyDescent="0.25">
      <c r="A86" s="2" t="s">
        <v>647</v>
      </c>
      <c r="B86" s="2" t="s">
        <v>653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>
        <v>393</v>
      </c>
      <c r="U86" s="20"/>
      <c r="V86" s="20"/>
      <c r="W86" s="20"/>
      <c r="X86" s="135"/>
      <c r="Y86" s="20"/>
      <c r="Z86" s="20"/>
      <c r="AA86" s="20"/>
      <c r="AB86" s="77"/>
      <c r="AC86" s="77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3">
        <f t="shared" si="1"/>
        <v>393</v>
      </c>
    </row>
    <row r="87" spans="1:45" s="16" customFormat="1" ht="15.75" customHeight="1" x14ac:dyDescent="0.25">
      <c r="A87" s="2" t="s">
        <v>647</v>
      </c>
      <c r="B87" s="124" t="s">
        <v>654</v>
      </c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135"/>
      <c r="Y87" s="20"/>
      <c r="Z87" s="20"/>
      <c r="AA87" s="20"/>
      <c r="AB87" s="77"/>
      <c r="AC87" s="77"/>
      <c r="AD87" s="20"/>
      <c r="AE87" s="20"/>
      <c r="AF87" s="20"/>
      <c r="AG87" s="20"/>
      <c r="AH87" s="20"/>
      <c r="AI87" s="20"/>
      <c r="AJ87" s="20"/>
      <c r="AK87" s="20"/>
      <c r="AL87" s="20">
        <v>25</v>
      </c>
      <c r="AM87" s="20"/>
      <c r="AN87" s="20"/>
      <c r="AO87" s="20"/>
      <c r="AP87" s="20"/>
      <c r="AQ87" s="20"/>
      <c r="AR87" s="20"/>
      <c r="AS87" s="3">
        <f t="shared" si="1"/>
        <v>25</v>
      </c>
    </row>
    <row r="88" spans="1:45" s="16" customFormat="1" ht="15.75" customHeight="1" x14ac:dyDescent="0.25">
      <c r="A88" s="2" t="s">
        <v>647</v>
      </c>
      <c r="B88" s="124" t="s">
        <v>463</v>
      </c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77"/>
      <c r="AC88" s="77"/>
      <c r="AD88" s="20"/>
      <c r="AE88" s="20"/>
      <c r="AF88" s="20"/>
      <c r="AG88" s="20"/>
      <c r="AH88" s="20"/>
      <c r="AI88" s="20"/>
      <c r="AJ88" s="20"/>
      <c r="AK88" s="20"/>
      <c r="AL88" s="20">
        <v>25</v>
      </c>
      <c r="AM88" s="20"/>
      <c r="AN88" s="20"/>
      <c r="AO88" s="20"/>
      <c r="AP88" s="20"/>
      <c r="AQ88" s="20"/>
      <c r="AR88" s="20"/>
      <c r="AS88" s="3">
        <f t="shared" si="1"/>
        <v>25</v>
      </c>
    </row>
    <row r="89" spans="1:45" s="16" customFormat="1" ht="15.75" customHeight="1" x14ac:dyDescent="0.25">
      <c r="A89" s="2" t="s">
        <v>663</v>
      </c>
      <c r="B89" s="2" t="s">
        <v>665</v>
      </c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>
        <v>7630.56</v>
      </c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77"/>
      <c r="AC89" s="77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3">
        <f t="shared" si="1"/>
        <v>7630.56</v>
      </c>
    </row>
    <row r="90" spans="1:45" s="16" customFormat="1" ht="15.75" customHeight="1" x14ac:dyDescent="0.25">
      <c r="A90" s="2" t="s">
        <v>675</v>
      </c>
      <c r="B90" s="2" t="s">
        <v>676</v>
      </c>
      <c r="C90" s="20"/>
      <c r="D90" s="20"/>
      <c r="E90" s="20"/>
      <c r="F90" s="20">
        <v>2517.5</v>
      </c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77"/>
      <c r="AC90" s="77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3">
        <f t="shared" si="1"/>
        <v>2517.5</v>
      </c>
    </row>
    <row r="91" spans="1:45" s="16" customFormat="1" ht="15.75" customHeight="1" x14ac:dyDescent="0.25">
      <c r="A91" s="2" t="s">
        <v>675</v>
      </c>
      <c r="B91" s="55" t="s">
        <v>677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77"/>
      <c r="AC91" s="77"/>
      <c r="AD91" s="20"/>
      <c r="AE91" s="20"/>
      <c r="AF91" s="139">
        <v>980.25</v>
      </c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3">
        <f t="shared" si="1"/>
        <v>980.25</v>
      </c>
    </row>
    <row r="92" spans="1:45" s="16" customFormat="1" ht="15.75" customHeight="1" x14ac:dyDescent="0.25">
      <c r="A92" s="2" t="s">
        <v>684</v>
      </c>
      <c r="B92" s="2" t="s">
        <v>685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135"/>
      <c r="P92" s="135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>
        <v>88</v>
      </c>
      <c r="AB92" s="77"/>
      <c r="AC92" s="77"/>
      <c r="AD92" s="20"/>
      <c r="AE92" s="20"/>
      <c r="AF92" s="135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3">
        <f t="shared" si="1"/>
        <v>88</v>
      </c>
    </row>
    <row r="93" spans="1:45" s="16" customFormat="1" ht="15.75" customHeight="1" x14ac:dyDescent="0.25">
      <c r="A93" s="2" t="s">
        <v>686</v>
      </c>
      <c r="B93" s="2" t="s">
        <v>687</v>
      </c>
      <c r="C93" s="20">
        <v>31976.57</v>
      </c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135"/>
      <c r="Y93" s="20"/>
      <c r="Z93" s="20"/>
      <c r="AA93" s="20"/>
      <c r="AB93" s="77"/>
      <c r="AC93" s="77"/>
      <c r="AD93" s="20"/>
      <c r="AE93" s="20"/>
      <c r="AF93" s="135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3">
        <f t="shared" si="1"/>
        <v>31976.57</v>
      </c>
    </row>
    <row r="94" spans="1:45" s="16" customFormat="1" ht="15.75" customHeight="1" x14ac:dyDescent="0.25">
      <c r="A94" s="2" t="s">
        <v>686</v>
      </c>
      <c r="B94" s="2" t="s">
        <v>688</v>
      </c>
      <c r="C94" s="20"/>
      <c r="D94" s="20">
        <v>5315.88</v>
      </c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77"/>
      <c r="AC94" s="77"/>
      <c r="AD94" s="20"/>
      <c r="AE94" s="20"/>
      <c r="AF94" s="135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3">
        <f t="shared" si="1"/>
        <v>5315.88</v>
      </c>
    </row>
    <row r="95" spans="1:45" s="16" customFormat="1" ht="15.75" customHeight="1" x14ac:dyDescent="0.25">
      <c r="A95" s="2" t="s">
        <v>686</v>
      </c>
      <c r="B95" s="55" t="s">
        <v>689</v>
      </c>
      <c r="C95" s="135"/>
      <c r="D95" s="135"/>
      <c r="E95" s="135"/>
      <c r="F95" s="135"/>
      <c r="G95" s="135"/>
      <c r="H95" s="135"/>
      <c r="I95" s="135"/>
      <c r="J95" s="135"/>
      <c r="K95" s="20"/>
      <c r="L95" s="20"/>
      <c r="M95" s="20">
        <v>890</v>
      </c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77"/>
      <c r="AC95" s="77"/>
      <c r="AD95" s="20"/>
      <c r="AE95" s="20"/>
      <c r="AF95" s="139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3">
        <f t="shared" si="1"/>
        <v>890</v>
      </c>
    </row>
    <row r="96" spans="1:45" s="16" customFormat="1" ht="15.75" customHeight="1" x14ac:dyDescent="0.25">
      <c r="A96" s="2" t="s">
        <v>700</v>
      </c>
      <c r="B96" s="2" t="s">
        <v>699</v>
      </c>
      <c r="C96" s="135"/>
      <c r="D96" s="139"/>
      <c r="E96" s="135"/>
      <c r="F96" s="20"/>
      <c r="G96" s="20"/>
      <c r="H96" s="20"/>
      <c r="I96" s="20">
        <v>1327.11</v>
      </c>
      <c r="J96" s="20">
        <v>330.05</v>
      </c>
      <c r="K96" s="20"/>
      <c r="L96" s="20"/>
      <c r="M96" s="20"/>
      <c r="N96" s="20"/>
      <c r="O96" s="12"/>
      <c r="P96" s="12"/>
      <c r="Q96" s="12"/>
      <c r="R96" s="12"/>
      <c r="S96" s="12"/>
      <c r="T96" s="12"/>
      <c r="U96" s="20"/>
      <c r="V96" s="20"/>
      <c r="W96" s="20"/>
      <c r="X96" s="20"/>
      <c r="Y96" s="20"/>
      <c r="Z96" s="20"/>
      <c r="AA96" s="20"/>
      <c r="AB96" s="77"/>
      <c r="AC96" s="77"/>
      <c r="AD96" s="20"/>
      <c r="AE96" s="20"/>
      <c r="AF96" s="135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3">
        <f t="shared" si="1"/>
        <v>1657.1599999999999</v>
      </c>
    </row>
    <row r="97" spans="1:45" s="16" customFormat="1" ht="15.75" customHeight="1" x14ac:dyDescent="0.25">
      <c r="A97" s="2" t="s">
        <v>700</v>
      </c>
      <c r="B97" s="2" t="s">
        <v>701</v>
      </c>
      <c r="C97" s="20"/>
      <c r="D97" s="20"/>
      <c r="E97" s="20"/>
      <c r="F97" s="20"/>
      <c r="G97" s="20"/>
      <c r="H97" s="20"/>
      <c r="I97" s="20">
        <v>1359.65</v>
      </c>
      <c r="J97" s="20">
        <v>538.14</v>
      </c>
      <c r="K97" s="20"/>
      <c r="L97" s="20"/>
      <c r="M97" s="139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77"/>
      <c r="AC97" s="77"/>
      <c r="AD97" s="20"/>
      <c r="AE97" s="20"/>
      <c r="AF97" s="135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3">
        <f t="shared" si="1"/>
        <v>1897.79</v>
      </c>
    </row>
    <row r="98" spans="1:45" s="16" customFormat="1" ht="15.75" customHeight="1" x14ac:dyDescent="0.25">
      <c r="A98" s="2" t="s">
        <v>700</v>
      </c>
      <c r="B98" s="2" t="s">
        <v>702</v>
      </c>
      <c r="C98" s="20"/>
      <c r="D98" s="20"/>
      <c r="E98" s="20"/>
      <c r="F98" s="20"/>
      <c r="G98" s="20">
        <v>3201.19</v>
      </c>
      <c r="H98" s="20">
        <v>890.16</v>
      </c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77"/>
      <c r="AC98" s="77"/>
      <c r="AD98" s="20"/>
      <c r="AE98" s="20"/>
      <c r="AF98" s="135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3">
        <f t="shared" si="1"/>
        <v>4091.35</v>
      </c>
    </row>
    <row r="99" spans="1:45" s="16" customFormat="1" ht="15.75" customHeight="1" x14ac:dyDescent="0.25">
      <c r="A99" s="2" t="s">
        <v>700</v>
      </c>
      <c r="B99" s="2" t="s">
        <v>710</v>
      </c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135"/>
      <c r="R99" s="135"/>
      <c r="S99" s="20"/>
      <c r="T99" s="20"/>
      <c r="U99" s="20"/>
      <c r="V99" s="20"/>
      <c r="W99" s="20"/>
      <c r="X99" s="20"/>
      <c r="Y99" s="20"/>
      <c r="Z99" s="20"/>
      <c r="AA99" s="20"/>
      <c r="AB99" s="77"/>
      <c r="AC99" s="77"/>
      <c r="AD99" s="20"/>
      <c r="AE99" s="20"/>
      <c r="AF99" s="20">
        <v>19860.39</v>
      </c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3">
        <f t="shared" si="1"/>
        <v>19860.39</v>
      </c>
    </row>
    <row r="100" spans="1:45" s="16" customFormat="1" ht="15.75" customHeight="1" x14ac:dyDescent="0.25">
      <c r="A100" s="2" t="s">
        <v>716</v>
      </c>
      <c r="B100" s="164" t="s">
        <v>717</v>
      </c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>
        <v>25.5</v>
      </c>
      <c r="O100" s="20"/>
      <c r="P100" s="20"/>
      <c r="Q100" s="135"/>
      <c r="R100" s="135"/>
      <c r="S100" s="20"/>
      <c r="T100" s="20"/>
      <c r="U100" s="20"/>
      <c r="V100" s="20"/>
      <c r="W100" s="20"/>
      <c r="X100" s="20"/>
      <c r="Y100" s="20"/>
      <c r="Z100" s="20"/>
      <c r="AA100" s="20"/>
      <c r="AB100" s="77"/>
      <c r="AC100" s="77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3">
        <f t="shared" si="1"/>
        <v>25.5</v>
      </c>
    </row>
    <row r="101" spans="1:45" s="16" customFormat="1" ht="15.75" customHeight="1" x14ac:dyDescent="0.25">
      <c r="A101" s="2" t="s">
        <v>716</v>
      </c>
      <c r="B101" s="2" t="s">
        <v>722</v>
      </c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77"/>
      <c r="AC101" s="77"/>
      <c r="AD101" s="20"/>
      <c r="AE101" s="20"/>
      <c r="AF101" s="20">
        <v>2130.33</v>
      </c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3">
        <f t="shared" si="1"/>
        <v>2130.33</v>
      </c>
    </row>
    <row r="102" spans="1:45" s="16" customFormat="1" ht="15.75" customHeight="1" x14ac:dyDescent="0.25">
      <c r="A102" s="2" t="s">
        <v>716</v>
      </c>
      <c r="B102" s="2" t="s">
        <v>725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77"/>
      <c r="AC102" s="77"/>
      <c r="AD102" s="20"/>
      <c r="AE102" s="20"/>
      <c r="AF102" s="20"/>
      <c r="AG102" s="20"/>
      <c r="AH102" s="20"/>
      <c r="AI102" s="20"/>
      <c r="AJ102" s="20"/>
      <c r="AK102" s="20"/>
      <c r="AL102" s="20">
        <v>25</v>
      </c>
      <c r="AM102" s="20"/>
      <c r="AN102" s="20"/>
      <c r="AO102" s="20"/>
      <c r="AP102" s="20"/>
      <c r="AQ102" s="20"/>
      <c r="AR102" s="20"/>
      <c r="AS102" s="3">
        <f t="shared" si="1"/>
        <v>25</v>
      </c>
    </row>
    <row r="103" spans="1:45" s="16" customFormat="1" ht="15.75" customHeight="1" x14ac:dyDescent="0.25">
      <c r="A103" s="2" t="s">
        <v>732</v>
      </c>
      <c r="B103" s="2" t="s">
        <v>745</v>
      </c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77"/>
      <c r="AC103" s="77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>
        <v>14033.99</v>
      </c>
      <c r="AP103" s="20"/>
      <c r="AQ103" s="20"/>
      <c r="AR103" s="20"/>
      <c r="AS103" s="3">
        <f t="shared" si="1"/>
        <v>14033.99</v>
      </c>
    </row>
    <row r="104" spans="1:45" s="16" customFormat="1" ht="15.75" customHeight="1" x14ac:dyDescent="0.25">
      <c r="A104" s="242">
        <v>44741</v>
      </c>
      <c r="B104" s="2" t="s">
        <v>744</v>
      </c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77"/>
      <c r="AC104" s="77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>
        <v>14655.99</v>
      </c>
      <c r="AP104" s="20"/>
      <c r="AQ104" s="20"/>
      <c r="AR104" s="20"/>
      <c r="AS104" s="3">
        <f t="shared" si="1"/>
        <v>14655.99</v>
      </c>
    </row>
    <row r="105" spans="1:45" s="16" customFormat="1" ht="15.75" customHeight="1" x14ac:dyDescent="0.25">
      <c r="A105" s="242">
        <v>44741</v>
      </c>
      <c r="B105" s="2" t="s">
        <v>746</v>
      </c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77"/>
      <c r="AC105" s="77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>
        <v>13973.17</v>
      </c>
      <c r="AP105" s="20"/>
      <c r="AQ105" s="20"/>
      <c r="AR105" s="20"/>
      <c r="AS105" s="3">
        <f t="shared" si="1"/>
        <v>13973.17</v>
      </c>
    </row>
    <row r="106" spans="1:45" s="16" customFormat="1" ht="15.75" customHeight="1" x14ac:dyDescent="0.25">
      <c r="A106" s="242">
        <v>44741</v>
      </c>
      <c r="B106" s="2" t="s">
        <v>747</v>
      </c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77"/>
      <c r="AC106" s="77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>
        <v>14996.07</v>
      </c>
      <c r="AP106" s="20"/>
      <c r="AQ106" s="20"/>
      <c r="AR106" s="20"/>
      <c r="AS106" s="3">
        <f t="shared" si="1"/>
        <v>14996.07</v>
      </c>
    </row>
    <row r="107" spans="1:45" s="16" customFormat="1" ht="15.75" customHeight="1" x14ac:dyDescent="0.25">
      <c r="A107" s="2" t="s">
        <v>732</v>
      </c>
      <c r="B107" s="2" t="s">
        <v>748</v>
      </c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77"/>
      <c r="AC107" s="77"/>
      <c r="AD107" s="20"/>
      <c r="AE107" s="20"/>
      <c r="AF107" s="20"/>
      <c r="AG107" s="20"/>
      <c r="AH107" s="20"/>
      <c r="AI107" s="20">
        <v>32250</v>
      </c>
      <c r="AJ107" s="20"/>
      <c r="AK107" s="20"/>
      <c r="AL107" s="20"/>
      <c r="AM107" s="20"/>
      <c r="AN107" s="20"/>
      <c r="AO107" s="20"/>
      <c r="AP107" s="20"/>
      <c r="AQ107" s="20"/>
      <c r="AR107" s="20"/>
      <c r="AS107" s="3">
        <f t="shared" si="1"/>
        <v>32250</v>
      </c>
    </row>
    <row r="108" spans="1:45" s="16" customFormat="1" ht="15.75" customHeight="1" x14ac:dyDescent="0.25">
      <c r="A108" s="2" t="s">
        <v>732</v>
      </c>
      <c r="B108" s="2" t="s">
        <v>749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77"/>
      <c r="AC108" s="77"/>
      <c r="AD108" s="20"/>
      <c r="AE108" s="20"/>
      <c r="AF108" s="20"/>
      <c r="AG108" s="20"/>
      <c r="AH108" s="20"/>
      <c r="AI108" s="20">
        <v>16900</v>
      </c>
      <c r="AJ108" s="20"/>
      <c r="AK108" s="20"/>
      <c r="AL108" s="20"/>
      <c r="AM108" s="20"/>
      <c r="AN108" s="20"/>
      <c r="AO108" s="20"/>
      <c r="AP108" s="20"/>
      <c r="AQ108" s="20"/>
      <c r="AR108" s="20"/>
      <c r="AS108" s="3">
        <f t="shared" si="1"/>
        <v>16900</v>
      </c>
    </row>
    <row r="109" spans="1:45" s="16" customFormat="1" ht="15.75" customHeight="1" x14ac:dyDescent="0.25">
      <c r="A109" s="2" t="s">
        <v>779</v>
      </c>
      <c r="B109" s="2" t="s">
        <v>781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77"/>
      <c r="AC109" s="77">
        <v>424.01</v>
      </c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3">
        <f t="shared" si="1"/>
        <v>424.01</v>
      </c>
    </row>
    <row r="110" spans="1:45" s="16" customFormat="1" ht="15.75" customHeight="1" x14ac:dyDescent="0.25">
      <c r="A110" s="2" t="s">
        <v>783</v>
      </c>
      <c r="B110" s="2" t="s">
        <v>784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12"/>
      <c r="AA110" s="20"/>
      <c r="AB110" s="77">
        <v>2096</v>
      </c>
      <c r="AC110" s="77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3">
        <f t="shared" si="1"/>
        <v>2096</v>
      </c>
    </row>
    <row r="111" spans="1:45" s="16" customFormat="1" ht="15.75" customHeight="1" x14ac:dyDescent="0.25">
      <c r="A111" s="2" t="s">
        <v>783</v>
      </c>
      <c r="B111" s="55" t="s">
        <v>785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77">
        <v>347.03</v>
      </c>
      <c r="AC111" s="77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3">
        <f t="shared" si="1"/>
        <v>347.03</v>
      </c>
    </row>
    <row r="112" spans="1:45" s="16" customFormat="1" ht="15.75" customHeight="1" x14ac:dyDescent="0.25">
      <c r="A112" s="2" t="s">
        <v>801</v>
      </c>
      <c r="B112" s="2" t="s">
        <v>810</v>
      </c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77"/>
      <c r="AC112" s="77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>
        <v>13153.06</v>
      </c>
      <c r="AP112" s="20"/>
      <c r="AQ112" s="20"/>
      <c r="AR112" s="20"/>
      <c r="AS112" s="3">
        <f t="shared" si="1"/>
        <v>13153.06</v>
      </c>
    </row>
    <row r="113" spans="1:45" s="16" customFormat="1" ht="15.75" customHeight="1" x14ac:dyDescent="0.25">
      <c r="A113" s="2" t="s">
        <v>801</v>
      </c>
      <c r="B113" s="2" t="s">
        <v>811</v>
      </c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77"/>
      <c r="AC113" s="77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>
        <v>15193.98</v>
      </c>
      <c r="AP113" s="20"/>
      <c r="AQ113" s="20"/>
      <c r="AR113" s="20"/>
      <c r="AS113" s="3">
        <f t="shared" si="1"/>
        <v>15193.98</v>
      </c>
    </row>
    <row r="114" spans="1:45" s="16" customFormat="1" ht="15.75" customHeight="1" x14ac:dyDescent="0.25">
      <c r="A114" s="2" t="s">
        <v>812</v>
      </c>
      <c r="B114" s="2" t="s">
        <v>813</v>
      </c>
      <c r="C114" s="20"/>
      <c r="D114" s="20"/>
      <c r="E114" s="20"/>
      <c r="F114" s="20">
        <v>2591.25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77"/>
      <c r="AC114" s="77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3">
        <f t="shared" si="1"/>
        <v>2591.25</v>
      </c>
    </row>
    <row r="115" spans="1:45" s="16" customFormat="1" ht="15.75" customHeight="1" x14ac:dyDescent="0.25">
      <c r="A115" s="2" t="s">
        <v>817</v>
      </c>
      <c r="B115" s="2" t="s">
        <v>818</v>
      </c>
      <c r="C115" s="20"/>
      <c r="D115" s="20"/>
      <c r="E115" s="20"/>
      <c r="F115" s="20"/>
      <c r="G115" s="20"/>
      <c r="H115" s="20"/>
      <c r="I115" s="20"/>
      <c r="J115" s="20"/>
      <c r="K115" s="20">
        <v>2816.58</v>
      </c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77"/>
      <c r="AC115" s="77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3">
        <f t="shared" si="1"/>
        <v>2816.58</v>
      </c>
    </row>
    <row r="116" spans="1:45" s="16" customFormat="1" ht="15.75" customHeight="1" x14ac:dyDescent="0.25">
      <c r="A116" s="2" t="s">
        <v>817</v>
      </c>
      <c r="B116" s="164" t="s">
        <v>819</v>
      </c>
      <c r="C116" s="20"/>
      <c r="D116" s="20"/>
      <c r="E116" s="20"/>
      <c r="F116" s="20"/>
      <c r="G116" s="20"/>
      <c r="H116" s="20"/>
      <c r="I116" s="20"/>
      <c r="J116" s="20"/>
      <c r="K116" s="20">
        <v>2863.17</v>
      </c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77"/>
      <c r="AC116" s="77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3">
        <f t="shared" si="1"/>
        <v>2863.17</v>
      </c>
    </row>
    <row r="117" spans="1:45" s="16" customFormat="1" ht="15.75" customHeight="1" x14ac:dyDescent="0.25">
      <c r="A117" s="2" t="s">
        <v>817</v>
      </c>
      <c r="B117" s="164" t="s">
        <v>822</v>
      </c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77"/>
      <c r="AC117" s="77"/>
      <c r="AD117" s="20"/>
      <c r="AE117" s="20"/>
      <c r="AF117" s="20">
        <v>17116.32</v>
      </c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3">
        <f t="shared" si="1"/>
        <v>17116.32</v>
      </c>
    </row>
    <row r="118" spans="1:45" s="16" customFormat="1" ht="15.75" customHeight="1" x14ac:dyDescent="0.25">
      <c r="A118" s="2" t="s">
        <v>836</v>
      </c>
      <c r="B118" s="2" t="s">
        <v>841</v>
      </c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77">
        <v>262.14999999999998</v>
      </c>
      <c r="AC118" s="77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3">
        <f t="shared" si="1"/>
        <v>262.14999999999998</v>
      </c>
    </row>
    <row r="119" spans="1:45" s="16" customFormat="1" ht="15.75" customHeight="1" x14ac:dyDescent="0.25">
      <c r="A119" s="2" t="s">
        <v>836</v>
      </c>
      <c r="B119" s="131" t="s">
        <v>843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77"/>
      <c r="AC119" s="77"/>
      <c r="AD119" s="20"/>
      <c r="AE119" s="20"/>
      <c r="AF119" s="20">
        <v>2094.7199999999998</v>
      </c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3">
        <f t="shared" si="1"/>
        <v>2094.7199999999998</v>
      </c>
    </row>
    <row r="120" spans="1:45" s="16" customFormat="1" ht="15.75" customHeight="1" x14ac:dyDescent="0.25">
      <c r="A120" s="2" t="s">
        <v>845</v>
      </c>
      <c r="B120" s="2" t="s">
        <v>846</v>
      </c>
      <c r="C120" s="20">
        <v>30102.41</v>
      </c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77"/>
      <c r="AC120" s="77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3">
        <f t="shared" si="1"/>
        <v>30102.41</v>
      </c>
    </row>
    <row r="121" spans="1:45" s="16" customFormat="1" ht="15.75" customHeight="1" x14ac:dyDescent="0.25">
      <c r="A121" s="2" t="s">
        <v>845</v>
      </c>
      <c r="B121" s="2" t="s">
        <v>847</v>
      </c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>
        <v>890</v>
      </c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77"/>
      <c r="AC121" s="77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3">
        <f t="shared" si="1"/>
        <v>890</v>
      </c>
    </row>
    <row r="122" spans="1:45" s="16" customFormat="1" ht="15.75" customHeight="1" x14ac:dyDescent="0.25">
      <c r="A122" s="2" t="s">
        <v>845</v>
      </c>
      <c r="B122" s="2" t="s">
        <v>848</v>
      </c>
      <c r="C122" s="20"/>
      <c r="D122" s="20">
        <v>6204.18</v>
      </c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77"/>
      <c r="AC122" s="77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3">
        <f t="shared" si="1"/>
        <v>6204.18</v>
      </c>
    </row>
    <row r="123" spans="1:45" s="16" customFormat="1" ht="15.75" customHeight="1" x14ac:dyDescent="0.25">
      <c r="A123" s="2" t="s">
        <v>867</v>
      </c>
      <c r="B123" s="2" t="s">
        <v>869</v>
      </c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77">
        <v>3748.53</v>
      </c>
      <c r="AC123" s="77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3">
        <f t="shared" si="1"/>
        <v>3748.53</v>
      </c>
    </row>
    <row r="124" spans="1:45" s="16" customFormat="1" ht="15.75" customHeight="1" x14ac:dyDescent="0.25">
      <c r="A124" s="17" t="s">
        <v>893</v>
      </c>
      <c r="B124" s="2" t="s">
        <v>905</v>
      </c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77"/>
      <c r="AC124" s="77"/>
      <c r="AD124" s="20"/>
      <c r="AE124" s="20"/>
      <c r="AF124" s="20">
        <v>953.08</v>
      </c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3">
        <f t="shared" si="1"/>
        <v>953.08</v>
      </c>
    </row>
    <row r="125" spans="1:45" s="16" customFormat="1" ht="15.75" customHeight="1" x14ac:dyDescent="0.25">
      <c r="A125" s="2" t="s">
        <v>906</v>
      </c>
      <c r="B125" s="2" t="s">
        <v>909</v>
      </c>
      <c r="C125" s="20"/>
      <c r="D125" s="20"/>
      <c r="E125" s="20"/>
      <c r="F125" s="20"/>
      <c r="G125" s="20"/>
      <c r="H125" s="20"/>
      <c r="I125" s="20"/>
      <c r="J125" s="20"/>
      <c r="K125" s="20"/>
      <c r="L125" s="20">
        <v>436.8</v>
      </c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77"/>
      <c r="AC125" s="77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3">
        <f t="shared" si="1"/>
        <v>436.8</v>
      </c>
    </row>
    <row r="126" spans="1:45" s="16" customFormat="1" ht="15.75" customHeight="1" x14ac:dyDescent="0.25">
      <c r="A126" s="2" t="s">
        <v>911</v>
      </c>
      <c r="B126" s="2" t="s">
        <v>915</v>
      </c>
      <c r="C126" s="20"/>
      <c r="D126" s="20"/>
      <c r="E126" s="20"/>
      <c r="F126" s="20">
        <v>1248.75</v>
      </c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77"/>
      <c r="AC126" s="77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3">
        <f t="shared" si="1"/>
        <v>1248.75</v>
      </c>
    </row>
    <row r="127" spans="1:45" s="16" customFormat="1" ht="15.75" customHeight="1" x14ac:dyDescent="0.25">
      <c r="A127" s="2" t="s">
        <v>916</v>
      </c>
      <c r="B127" s="2" t="s">
        <v>917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>
        <f>4.85</f>
        <v>4.8499999999999996</v>
      </c>
      <c r="X127" s="20"/>
      <c r="Y127" s="20"/>
      <c r="Z127" s="20"/>
      <c r="AA127" s="20"/>
      <c r="AB127" s="77">
        <f>8.25+30.93+24.1+5.15+12.75+6</f>
        <v>87.18</v>
      </c>
      <c r="AC127" s="77">
        <f>103.5+5.86</f>
        <v>109.36</v>
      </c>
      <c r="AD127" s="20"/>
      <c r="AE127" s="20"/>
      <c r="AF127" s="20"/>
      <c r="AG127" s="20"/>
      <c r="AH127" s="20"/>
      <c r="AI127" s="20">
        <v>80</v>
      </c>
      <c r="AJ127" s="20"/>
      <c r="AK127" s="20"/>
      <c r="AL127" s="20">
        <f>20+20+20+20+20+20</f>
        <v>120</v>
      </c>
      <c r="AM127" s="20"/>
      <c r="AN127" s="20"/>
      <c r="AO127" s="20"/>
      <c r="AP127" s="20"/>
      <c r="AQ127" s="20"/>
      <c r="AR127" s="20"/>
      <c r="AS127" s="3">
        <f t="shared" si="1"/>
        <v>401.39</v>
      </c>
    </row>
    <row r="128" spans="1:45" s="16" customFormat="1" ht="15.75" customHeight="1" x14ac:dyDescent="0.25">
      <c r="A128" s="2" t="s">
        <v>918</v>
      </c>
      <c r="B128" s="2" t="s">
        <v>919</v>
      </c>
      <c r="C128" s="20">
        <v>30614.34</v>
      </c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77"/>
      <c r="AC128" s="77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3">
        <f t="shared" si="1"/>
        <v>30614.34</v>
      </c>
    </row>
    <row r="129" spans="1:16384" s="16" customFormat="1" ht="15.75" customHeight="1" x14ac:dyDescent="0.25">
      <c r="A129" s="2" t="s">
        <v>918</v>
      </c>
      <c r="B129" s="2" t="s">
        <v>920</v>
      </c>
      <c r="C129" s="20"/>
      <c r="D129" s="20">
        <v>6420</v>
      </c>
      <c r="E129" s="20"/>
      <c r="F129" s="12"/>
      <c r="G129" s="2"/>
      <c r="H129" s="2"/>
      <c r="I129" s="2"/>
      <c r="J129" s="2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77"/>
      <c r="AC129" s="77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3">
        <f>SUM(C129:AR129)</f>
        <v>6420</v>
      </c>
    </row>
    <row r="130" spans="1:16384" s="16" customFormat="1" ht="15.75" customHeight="1" x14ac:dyDescent="0.25">
      <c r="A130" s="2" t="s">
        <v>918</v>
      </c>
      <c r="B130" s="133" t="s">
        <v>922</v>
      </c>
      <c r="C130" s="12"/>
      <c r="D130" s="2"/>
      <c r="E130" s="2"/>
      <c r="F130" s="20"/>
      <c r="G130" s="20"/>
      <c r="H130" s="20"/>
      <c r="I130" s="20"/>
      <c r="J130" s="20"/>
      <c r="K130" s="2"/>
      <c r="L130" s="2"/>
      <c r="M130" s="12">
        <v>890</v>
      </c>
      <c r="N130" s="2"/>
      <c r="O130" s="20"/>
      <c r="P130" s="20"/>
      <c r="Q130" s="20"/>
      <c r="R130" s="20"/>
      <c r="S130" s="20"/>
      <c r="T130" s="20"/>
      <c r="U130" s="2"/>
      <c r="V130" s="2"/>
      <c r="W130" s="2"/>
      <c r="X130" s="2"/>
      <c r="Y130" s="2"/>
      <c r="Z130" s="141"/>
      <c r="AA130" s="141"/>
      <c r="AB130" s="141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3">
        <f>SUM(C130:AR130)</f>
        <v>890</v>
      </c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2"/>
      <c r="GKV130" s="2"/>
      <c r="GKW130" s="2"/>
      <c r="GKX130" s="2"/>
      <c r="GKY130" s="2"/>
      <c r="GKZ130" s="2"/>
      <c r="GLA130" s="2"/>
      <c r="GLB130" s="2"/>
      <c r="GLC130" s="2"/>
      <c r="GLD130" s="2"/>
      <c r="GLE130" s="2"/>
      <c r="GLF130" s="2"/>
      <c r="GLG130" s="2"/>
      <c r="GLH130" s="2"/>
      <c r="GLI130" s="2"/>
      <c r="GLJ130" s="2"/>
      <c r="GLK130" s="2"/>
      <c r="GLL130" s="2"/>
      <c r="GLM130" s="2"/>
      <c r="GLN130" s="2"/>
      <c r="GLO130" s="2"/>
      <c r="GLP130" s="2"/>
      <c r="GLQ130" s="2"/>
      <c r="GLR130" s="2"/>
      <c r="GLS130" s="2"/>
      <c r="GLT130" s="2"/>
      <c r="GLU130" s="2"/>
      <c r="GLV130" s="2"/>
      <c r="GLW130" s="2"/>
      <c r="GLX130" s="2"/>
      <c r="GLY130" s="2"/>
      <c r="GLZ130" s="2"/>
      <c r="GMA130" s="2"/>
      <c r="GMB130" s="2"/>
      <c r="GMC130" s="2"/>
      <c r="GMD130" s="2"/>
      <c r="GME130" s="2"/>
      <c r="GMF130" s="2"/>
      <c r="GMG130" s="2"/>
      <c r="GMH130" s="2"/>
      <c r="GMI130" s="2"/>
      <c r="GMJ130" s="2"/>
      <c r="GMK130" s="2"/>
      <c r="GML130" s="2"/>
      <c r="GMM130" s="2"/>
      <c r="GMN130" s="2"/>
      <c r="GMO130" s="2"/>
      <c r="GMP130" s="2"/>
      <c r="GMQ130" s="2"/>
      <c r="GMR130" s="2"/>
      <c r="GMS130" s="2"/>
      <c r="GMT130" s="2"/>
      <c r="GMU130" s="2"/>
      <c r="GMV130" s="2"/>
      <c r="GMW130" s="2"/>
      <c r="GMX130" s="2"/>
      <c r="GMY130" s="2"/>
      <c r="GMZ130" s="2"/>
      <c r="GNA130" s="2"/>
      <c r="GNB130" s="2"/>
      <c r="GNC130" s="2"/>
      <c r="GND130" s="2"/>
      <c r="GNE130" s="2"/>
      <c r="GNF130" s="2"/>
      <c r="GNG130" s="2"/>
      <c r="GNH130" s="2"/>
      <c r="GNI130" s="2"/>
      <c r="GNJ130" s="2"/>
      <c r="GNK130" s="2"/>
      <c r="GNL130" s="2"/>
      <c r="GNM130" s="2"/>
      <c r="GNN130" s="2"/>
      <c r="GNO130" s="2"/>
      <c r="GNP130" s="2"/>
      <c r="GNQ130" s="2"/>
      <c r="GNR130" s="2"/>
      <c r="GNS130" s="2"/>
      <c r="GNT130" s="2"/>
      <c r="GNU130" s="2"/>
      <c r="GNV130" s="2"/>
      <c r="GNW130" s="2"/>
      <c r="GNX130" s="2"/>
      <c r="GNY130" s="2"/>
      <c r="GNZ130" s="2"/>
      <c r="GOA130" s="2"/>
      <c r="GOB130" s="2"/>
      <c r="GOC130" s="2"/>
      <c r="GOD130" s="2"/>
      <c r="GOE130" s="2"/>
      <c r="GOF130" s="2"/>
      <c r="GOG130" s="2"/>
      <c r="GOH130" s="2"/>
      <c r="GOI130" s="2"/>
      <c r="GOJ130" s="2"/>
      <c r="GOK130" s="2"/>
      <c r="GOL130" s="2"/>
      <c r="GOM130" s="2"/>
      <c r="GON130" s="2"/>
      <c r="GOO130" s="2"/>
      <c r="GOP130" s="2"/>
      <c r="GOQ130" s="2"/>
      <c r="GOR130" s="2"/>
      <c r="GOS130" s="2"/>
      <c r="GOT130" s="2"/>
      <c r="GOU130" s="2"/>
      <c r="GOV130" s="2"/>
      <c r="GOW130" s="2"/>
      <c r="GOX130" s="2"/>
      <c r="GOY130" s="2"/>
      <c r="GOZ130" s="2"/>
      <c r="GPA130" s="2"/>
      <c r="GPB130" s="2"/>
      <c r="GPC130" s="2"/>
      <c r="GPD130" s="2"/>
      <c r="GPE130" s="2"/>
      <c r="GPF130" s="2"/>
      <c r="GPG130" s="2"/>
      <c r="GPH130" s="2"/>
      <c r="GPI130" s="2"/>
      <c r="GPJ130" s="2"/>
      <c r="GPK130" s="2"/>
      <c r="GPL130" s="2"/>
      <c r="GPM130" s="2"/>
      <c r="GPN130" s="2"/>
      <c r="GPO130" s="2"/>
      <c r="GPP130" s="2"/>
      <c r="GPQ130" s="2"/>
      <c r="GPR130" s="2"/>
      <c r="GPS130" s="2"/>
      <c r="GPT130" s="2"/>
      <c r="GPU130" s="2"/>
      <c r="GPV130" s="2"/>
      <c r="GPW130" s="2"/>
      <c r="GPX130" s="2"/>
      <c r="GPY130" s="2"/>
      <c r="GPZ130" s="2"/>
      <c r="GQA130" s="2"/>
      <c r="GQB130" s="2"/>
      <c r="GQC130" s="2"/>
      <c r="GQD130" s="2"/>
      <c r="GQE130" s="2"/>
      <c r="GQF130" s="2"/>
      <c r="GQG130" s="2"/>
      <c r="GQH130" s="2"/>
      <c r="GQI130" s="2"/>
      <c r="GQJ130" s="2"/>
      <c r="GQK130" s="2"/>
      <c r="GQL130" s="2"/>
      <c r="GQM130" s="2"/>
      <c r="GQN130" s="2"/>
      <c r="GQO130" s="2"/>
      <c r="GQP130" s="2"/>
      <c r="GQQ130" s="2"/>
      <c r="GQR130" s="2"/>
      <c r="GQS130" s="2"/>
      <c r="GQT130" s="2"/>
      <c r="GQU130" s="2"/>
      <c r="GQV130" s="2"/>
      <c r="GQW130" s="2"/>
      <c r="GQX130" s="2"/>
      <c r="GQY130" s="2"/>
      <c r="GQZ130" s="2"/>
      <c r="GRA130" s="2"/>
      <c r="GRB130" s="2"/>
      <c r="GRC130" s="2"/>
      <c r="GRD130" s="2"/>
      <c r="GRE130" s="2"/>
      <c r="GRF130" s="2"/>
      <c r="GRG130" s="2"/>
      <c r="GRH130" s="2"/>
      <c r="GRI130" s="2"/>
      <c r="GRJ130" s="2"/>
      <c r="GRK130" s="2"/>
      <c r="GRL130" s="2"/>
      <c r="GRM130" s="2"/>
      <c r="GRN130" s="2"/>
      <c r="GRO130" s="2"/>
      <c r="GRP130" s="2"/>
      <c r="GRQ130" s="2"/>
      <c r="GRR130" s="2"/>
      <c r="GRS130" s="2"/>
      <c r="GRT130" s="2"/>
      <c r="GRU130" s="2"/>
      <c r="GRV130" s="2"/>
      <c r="GRW130" s="2"/>
      <c r="GRX130" s="2"/>
      <c r="GRY130" s="2"/>
      <c r="GRZ130" s="2"/>
      <c r="GSA130" s="2"/>
      <c r="GSB130" s="2"/>
      <c r="GSC130" s="2"/>
      <c r="GSD130" s="2"/>
      <c r="GSE130" s="2"/>
      <c r="GSF130" s="2"/>
      <c r="GSG130" s="2"/>
      <c r="GSH130" s="2"/>
      <c r="GSI130" s="2"/>
      <c r="GSJ130" s="2"/>
      <c r="GSK130" s="2"/>
      <c r="GSL130" s="2"/>
      <c r="GSM130" s="2"/>
      <c r="GSN130" s="2"/>
      <c r="GSO130" s="2"/>
      <c r="GSP130" s="2"/>
      <c r="GSQ130" s="2"/>
      <c r="GSR130" s="2"/>
      <c r="GSS130" s="2"/>
      <c r="GST130" s="2"/>
      <c r="GSU130" s="2"/>
      <c r="GSV130" s="2"/>
      <c r="GSW130" s="2"/>
      <c r="GSX130" s="2"/>
      <c r="GSY130" s="2"/>
      <c r="GSZ130" s="2"/>
      <c r="GTA130" s="2"/>
      <c r="GTB130" s="2"/>
      <c r="GTC130" s="2"/>
      <c r="GTD130" s="2"/>
      <c r="GTE130" s="2"/>
      <c r="GTF130" s="2"/>
      <c r="GTG130" s="2"/>
      <c r="GTH130" s="2"/>
      <c r="GTI130" s="2"/>
      <c r="GTJ130" s="2"/>
      <c r="GTK130" s="2"/>
      <c r="GTL130" s="2"/>
      <c r="GTM130" s="2"/>
      <c r="GTN130" s="2"/>
      <c r="GTO130" s="2"/>
      <c r="GTP130" s="2"/>
      <c r="GTQ130" s="2"/>
      <c r="GTR130" s="2"/>
      <c r="GTS130" s="2"/>
      <c r="GTT130" s="2"/>
      <c r="GTU130" s="2"/>
      <c r="GTV130" s="2"/>
      <c r="GTW130" s="2"/>
      <c r="GTX130" s="2"/>
      <c r="GTY130" s="2"/>
      <c r="GTZ130" s="2"/>
      <c r="GUA130" s="2"/>
      <c r="GUB130" s="2"/>
      <c r="GUC130" s="2"/>
      <c r="GUD130" s="2"/>
      <c r="GUE130" s="2"/>
      <c r="GUF130" s="2"/>
      <c r="GUG130" s="2"/>
      <c r="GUH130" s="2"/>
      <c r="GUI130" s="2"/>
      <c r="GUJ130" s="2"/>
      <c r="GUK130" s="2"/>
      <c r="GUL130" s="2"/>
      <c r="GUM130" s="2"/>
      <c r="GUN130" s="2"/>
      <c r="GUO130" s="2"/>
      <c r="GUP130" s="2"/>
      <c r="GUQ130" s="2"/>
      <c r="GUR130" s="2"/>
      <c r="GUS130" s="2"/>
      <c r="GUT130" s="2"/>
      <c r="GUU130" s="2"/>
      <c r="GUV130" s="2"/>
      <c r="GUW130" s="2"/>
      <c r="GUX130" s="2"/>
      <c r="GUY130" s="2"/>
      <c r="GUZ130" s="2"/>
      <c r="GVA130" s="2"/>
      <c r="GVB130" s="2"/>
      <c r="GVC130" s="2"/>
      <c r="GVD130" s="2"/>
      <c r="GVE130" s="2"/>
      <c r="GVF130" s="2"/>
      <c r="GVG130" s="2"/>
      <c r="GVH130" s="2"/>
      <c r="GVI130" s="2"/>
      <c r="GVJ130" s="2"/>
      <c r="GVK130" s="2"/>
      <c r="GVL130" s="2"/>
      <c r="GVM130" s="2"/>
      <c r="GVN130" s="2"/>
      <c r="GVO130" s="2"/>
      <c r="GVP130" s="2"/>
      <c r="GVQ130" s="2"/>
      <c r="GVR130" s="2"/>
      <c r="GVS130" s="2"/>
      <c r="GVT130" s="2"/>
      <c r="GVU130" s="2"/>
      <c r="GVV130" s="2"/>
      <c r="GVW130" s="2"/>
      <c r="GVX130" s="2"/>
      <c r="GVY130" s="2"/>
      <c r="GVZ130" s="2"/>
      <c r="GWA130" s="2"/>
      <c r="GWB130" s="2"/>
      <c r="GWC130" s="2"/>
      <c r="GWD130" s="2"/>
      <c r="GWE130" s="2"/>
      <c r="GWF130" s="2"/>
      <c r="GWG130" s="2"/>
      <c r="GWH130" s="2"/>
      <c r="GWI130" s="2"/>
      <c r="GWJ130" s="2"/>
      <c r="GWK130" s="2"/>
      <c r="GWL130" s="2"/>
      <c r="GWM130" s="2"/>
      <c r="GWN130" s="2"/>
      <c r="GWO130" s="2"/>
      <c r="GWP130" s="2"/>
      <c r="GWQ130" s="2"/>
      <c r="GWR130" s="2"/>
      <c r="GWS130" s="2"/>
      <c r="GWT130" s="2"/>
      <c r="GWU130" s="2"/>
      <c r="GWV130" s="2"/>
      <c r="GWW130" s="2"/>
      <c r="GWX130" s="2"/>
      <c r="GWY130" s="2"/>
      <c r="GWZ130" s="2"/>
      <c r="GXA130" s="2"/>
      <c r="GXB130" s="2"/>
      <c r="GXC130" s="2"/>
      <c r="GXD130" s="2"/>
      <c r="GXE130" s="2"/>
      <c r="GXF130" s="2"/>
      <c r="GXG130" s="2"/>
      <c r="GXH130" s="2"/>
      <c r="GXI130" s="2"/>
      <c r="GXJ130" s="2"/>
      <c r="GXK130" s="2"/>
      <c r="GXL130" s="2"/>
      <c r="GXM130" s="2"/>
      <c r="GXN130" s="2"/>
      <c r="GXO130" s="2"/>
      <c r="GXP130" s="2"/>
      <c r="GXQ130" s="2"/>
      <c r="GXR130" s="2"/>
      <c r="GXS130" s="2"/>
      <c r="GXT130" s="2"/>
      <c r="GXU130" s="2"/>
      <c r="GXV130" s="2"/>
      <c r="GXW130" s="2"/>
      <c r="GXX130" s="2"/>
      <c r="GXY130" s="2"/>
      <c r="GXZ130" s="2"/>
      <c r="GYA130" s="2"/>
      <c r="GYB130" s="2"/>
      <c r="GYC130" s="2"/>
      <c r="GYD130" s="2"/>
      <c r="GYE130" s="2"/>
      <c r="GYF130" s="2"/>
      <c r="GYG130" s="2"/>
      <c r="GYH130" s="2"/>
      <c r="GYI130" s="2"/>
      <c r="GYJ130" s="2"/>
      <c r="GYK130" s="2"/>
      <c r="GYL130" s="2"/>
      <c r="GYM130" s="2"/>
      <c r="GYN130" s="2"/>
      <c r="GYO130" s="2"/>
      <c r="GYP130" s="2"/>
      <c r="GYQ130" s="2"/>
      <c r="GYR130" s="2"/>
      <c r="GYS130" s="2"/>
      <c r="GYT130" s="2"/>
      <c r="GYU130" s="2"/>
      <c r="GYV130" s="2"/>
      <c r="GYW130" s="2"/>
      <c r="GYX130" s="2"/>
      <c r="GYY130" s="2"/>
      <c r="GYZ130" s="2"/>
      <c r="GZA130" s="2"/>
      <c r="GZB130" s="2"/>
      <c r="GZC130" s="2"/>
      <c r="GZD130" s="2"/>
      <c r="GZE130" s="2"/>
      <c r="GZF130" s="2"/>
      <c r="GZG130" s="2"/>
      <c r="GZH130" s="2"/>
      <c r="GZI130" s="2"/>
      <c r="GZJ130" s="2"/>
      <c r="GZK130" s="2"/>
      <c r="GZL130" s="2"/>
      <c r="GZM130" s="2"/>
      <c r="GZN130" s="2"/>
      <c r="GZO130" s="2"/>
      <c r="GZP130" s="2"/>
      <c r="GZQ130" s="2"/>
      <c r="GZR130" s="2"/>
      <c r="GZS130" s="2"/>
      <c r="GZT130" s="2"/>
      <c r="GZU130" s="2"/>
      <c r="GZV130" s="2"/>
      <c r="GZW130" s="2"/>
      <c r="GZX130" s="2"/>
      <c r="GZY130" s="2"/>
      <c r="GZZ130" s="2"/>
      <c r="HAA130" s="2"/>
      <c r="HAB130" s="2"/>
      <c r="HAC130" s="2"/>
      <c r="HAD130" s="2"/>
      <c r="HAE130" s="2"/>
      <c r="HAF130" s="2"/>
      <c r="HAG130" s="2"/>
      <c r="HAH130" s="2"/>
      <c r="HAI130" s="2"/>
      <c r="HAJ130" s="2"/>
      <c r="HAK130" s="2"/>
      <c r="HAL130" s="2"/>
      <c r="HAM130" s="2"/>
      <c r="HAN130" s="2"/>
      <c r="HAO130" s="2"/>
      <c r="HAP130" s="2"/>
      <c r="HAQ130" s="2"/>
      <c r="HAR130" s="2"/>
      <c r="HAS130" s="2"/>
      <c r="HAT130" s="2"/>
      <c r="HAU130" s="2"/>
      <c r="HAV130" s="2"/>
      <c r="HAW130" s="2"/>
      <c r="HAX130" s="2"/>
      <c r="HAY130" s="2"/>
      <c r="HAZ130" s="2"/>
      <c r="HBA130" s="2"/>
      <c r="HBB130" s="2"/>
      <c r="HBC130" s="2"/>
      <c r="HBD130" s="2"/>
      <c r="HBE130" s="2"/>
      <c r="HBF130" s="2"/>
      <c r="HBG130" s="2"/>
      <c r="HBH130" s="2"/>
      <c r="HBI130" s="2"/>
      <c r="HBJ130" s="2"/>
      <c r="HBK130" s="2"/>
      <c r="HBL130" s="2"/>
      <c r="HBM130" s="2"/>
      <c r="HBN130" s="2"/>
      <c r="HBO130" s="2"/>
      <c r="HBP130" s="2"/>
      <c r="HBQ130" s="2"/>
      <c r="HBR130" s="2"/>
      <c r="HBS130" s="2"/>
      <c r="HBT130" s="2"/>
      <c r="HBU130" s="2"/>
      <c r="HBV130" s="2"/>
      <c r="HBW130" s="2"/>
      <c r="HBX130" s="2"/>
      <c r="HBY130" s="2"/>
      <c r="HBZ130" s="2"/>
      <c r="HCA130" s="2"/>
      <c r="HCB130" s="2"/>
      <c r="HCC130" s="2"/>
      <c r="HCD130" s="2"/>
      <c r="HCE130" s="2"/>
      <c r="HCF130" s="2"/>
      <c r="HCG130" s="2"/>
      <c r="HCH130" s="2"/>
      <c r="HCI130" s="2"/>
      <c r="HCJ130" s="2"/>
      <c r="HCK130" s="2"/>
      <c r="HCL130" s="2"/>
      <c r="HCM130" s="2"/>
      <c r="HCN130" s="2"/>
      <c r="HCO130" s="2"/>
      <c r="HCP130" s="2"/>
      <c r="HCQ130" s="2"/>
      <c r="HCR130" s="2"/>
      <c r="HCS130" s="2"/>
      <c r="HCT130" s="2"/>
      <c r="HCU130" s="2"/>
      <c r="HCV130" s="2"/>
      <c r="HCW130" s="2"/>
      <c r="HCX130" s="2"/>
      <c r="HCY130" s="2"/>
      <c r="HCZ130" s="2"/>
      <c r="HDA130" s="2"/>
      <c r="HDB130" s="2"/>
      <c r="HDC130" s="2"/>
      <c r="HDD130" s="2"/>
      <c r="HDE130" s="2"/>
      <c r="HDF130" s="2"/>
      <c r="HDG130" s="2"/>
      <c r="HDH130" s="2"/>
      <c r="HDI130" s="2"/>
      <c r="HDJ130" s="2"/>
      <c r="HDK130" s="2"/>
      <c r="HDL130" s="2"/>
      <c r="HDM130" s="2"/>
      <c r="HDN130" s="2"/>
      <c r="HDO130" s="2"/>
      <c r="HDP130" s="2"/>
      <c r="HDQ130" s="2"/>
      <c r="HDR130" s="2"/>
      <c r="HDS130" s="2"/>
      <c r="HDT130" s="2"/>
      <c r="HDU130" s="2"/>
      <c r="HDV130" s="2"/>
      <c r="HDW130" s="2"/>
      <c r="HDX130" s="2"/>
      <c r="HDY130" s="2"/>
      <c r="HDZ130" s="2"/>
      <c r="HEA130" s="2"/>
      <c r="HEB130" s="2"/>
      <c r="HEC130" s="2"/>
      <c r="HED130" s="2"/>
      <c r="HEE130" s="2"/>
      <c r="HEF130" s="2"/>
      <c r="HEG130" s="2"/>
      <c r="HEH130" s="2"/>
      <c r="HEI130" s="2"/>
      <c r="HEJ130" s="2"/>
      <c r="HEK130" s="2"/>
      <c r="HEL130" s="2"/>
      <c r="HEM130" s="2"/>
      <c r="HEN130" s="2"/>
      <c r="HEO130" s="2"/>
      <c r="HEP130" s="2"/>
      <c r="HEQ130" s="2"/>
      <c r="HER130" s="2"/>
      <c r="HES130" s="2"/>
      <c r="HET130" s="2"/>
      <c r="HEU130" s="2"/>
      <c r="HEV130" s="2"/>
      <c r="HEW130" s="2"/>
      <c r="HEX130" s="2"/>
      <c r="HEY130" s="2"/>
      <c r="HEZ130" s="2"/>
      <c r="HFA130" s="2"/>
      <c r="HFB130" s="2"/>
      <c r="HFC130" s="2"/>
      <c r="HFD130" s="2"/>
      <c r="HFE130" s="2"/>
      <c r="HFF130" s="2"/>
      <c r="HFG130" s="2"/>
      <c r="HFH130" s="2"/>
      <c r="HFI130" s="2"/>
      <c r="HFJ130" s="2"/>
      <c r="HFK130" s="2"/>
      <c r="HFL130" s="2"/>
      <c r="HFM130" s="2"/>
      <c r="HFN130" s="2"/>
      <c r="HFO130" s="2"/>
      <c r="HFP130" s="2"/>
      <c r="HFQ130" s="2"/>
      <c r="HFR130" s="2"/>
      <c r="HFS130" s="2"/>
      <c r="HFT130" s="2"/>
      <c r="HFU130" s="2"/>
      <c r="HFV130" s="2"/>
      <c r="HFW130" s="2"/>
      <c r="HFX130" s="2"/>
      <c r="HFY130" s="2"/>
      <c r="HFZ130" s="2"/>
      <c r="HGA130" s="2"/>
      <c r="HGB130" s="2"/>
      <c r="HGC130" s="2"/>
      <c r="HGD130" s="2"/>
      <c r="HGE130" s="2"/>
      <c r="HGF130" s="2"/>
      <c r="HGG130" s="2"/>
      <c r="HGH130" s="2"/>
      <c r="HGI130" s="2"/>
      <c r="HGJ130" s="2"/>
      <c r="HGK130" s="2"/>
      <c r="HGL130" s="2"/>
      <c r="HGM130" s="2"/>
      <c r="HGN130" s="2"/>
      <c r="HGO130" s="2"/>
      <c r="HGP130" s="2"/>
      <c r="HGQ130" s="2"/>
      <c r="HGR130" s="2"/>
      <c r="HGS130" s="2"/>
      <c r="HGT130" s="2"/>
      <c r="HGU130" s="2"/>
      <c r="HGV130" s="2"/>
      <c r="HGW130" s="2"/>
      <c r="HGX130" s="2"/>
      <c r="HGY130" s="2"/>
      <c r="HGZ130" s="2"/>
      <c r="HHA130" s="2"/>
      <c r="HHB130" s="2"/>
      <c r="HHC130" s="2"/>
      <c r="HHD130" s="2"/>
      <c r="HHE130" s="2"/>
      <c r="HHF130" s="2"/>
      <c r="HHG130" s="2"/>
      <c r="HHH130" s="2"/>
      <c r="HHI130" s="2"/>
      <c r="HHJ130" s="2"/>
      <c r="HHK130" s="2"/>
      <c r="HHL130" s="2"/>
      <c r="HHM130" s="2"/>
      <c r="HHN130" s="2"/>
      <c r="HHO130" s="2"/>
      <c r="HHP130" s="2"/>
      <c r="HHQ130" s="2"/>
      <c r="HHR130" s="2"/>
      <c r="HHS130" s="2"/>
      <c r="HHT130" s="2"/>
      <c r="HHU130" s="2"/>
      <c r="HHV130" s="2"/>
      <c r="HHW130" s="2"/>
      <c r="HHX130" s="2"/>
      <c r="HHY130" s="2"/>
      <c r="HHZ130" s="2"/>
      <c r="HIA130" s="2"/>
      <c r="HIB130" s="2"/>
      <c r="HIC130" s="2"/>
      <c r="HID130" s="2"/>
      <c r="HIE130" s="2"/>
      <c r="HIF130" s="2"/>
      <c r="HIG130" s="2"/>
      <c r="HIH130" s="2"/>
      <c r="HII130" s="2"/>
      <c r="HIJ130" s="2"/>
      <c r="HIK130" s="2"/>
      <c r="HIL130" s="2"/>
      <c r="HIM130" s="2"/>
      <c r="HIN130" s="2"/>
      <c r="HIO130" s="2"/>
      <c r="HIP130" s="2"/>
      <c r="HIQ130" s="2"/>
      <c r="HIR130" s="2"/>
      <c r="HIS130" s="2"/>
      <c r="HIT130" s="2"/>
      <c r="HIU130" s="2"/>
      <c r="HIV130" s="2"/>
      <c r="HIW130" s="2"/>
      <c r="HIX130" s="2"/>
      <c r="HIY130" s="2"/>
      <c r="HIZ130" s="2"/>
      <c r="HJA130" s="2"/>
      <c r="HJB130" s="2"/>
      <c r="HJC130" s="2"/>
      <c r="HJD130" s="2"/>
      <c r="HJE130" s="2"/>
      <c r="HJF130" s="2"/>
      <c r="HJG130" s="2"/>
      <c r="HJH130" s="2"/>
      <c r="HJI130" s="2"/>
      <c r="HJJ130" s="2"/>
      <c r="HJK130" s="2"/>
      <c r="HJL130" s="2"/>
      <c r="HJM130" s="2"/>
      <c r="HJN130" s="2"/>
      <c r="HJO130" s="2"/>
      <c r="HJP130" s="2"/>
      <c r="HJQ130" s="2"/>
      <c r="HJR130" s="2"/>
      <c r="HJS130" s="2"/>
      <c r="HJT130" s="2"/>
      <c r="HJU130" s="2"/>
      <c r="HJV130" s="2"/>
      <c r="HJW130" s="2"/>
      <c r="HJX130" s="2"/>
      <c r="HJY130" s="2"/>
      <c r="HJZ130" s="2"/>
      <c r="HKA130" s="2"/>
      <c r="HKB130" s="2"/>
      <c r="HKC130" s="2"/>
      <c r="HKD130" s="2"/>
      <c r="HKE130" s="2"/>
      <c r="HKF130" s="2"/>
      <c r="HKG130" s="2"/>
      <c r="HKH130" s="2"/>
      <c r="HKI130" s="2"/>
      <c r="HKJ130" s="2"/>
      <c r="HKK130" s="2"/>
      <c r="HKL130" s="2"/>
      <c r="HKM130" s="2"/>
      <c r="HKN130" s="2"/>
      <c r="HKO130" s="2"/>
      <c r="HKP130" s="2"/>
      <c r="HKQ130" s="2"/>
      <c r="HKR130" s="2"/>
      <c r="HKS130" s="2"/>
      <c r="HKT130" s="2"/>
      <c r="HKU130" s="2"/>
      <c r="HKV130" s="2"/>
      <c r="HKW130" s="2"/>
      <c r="HKX130" s="2"/>
      <c r="HKY130" s="2"/>
      <c r="HKZ130" s="2"/>
      <c r="HLA130" s="2"/>
      <c r="HLB130" s="2"/>
      <c r="HLC130" s="2"/>
      <c r="HLD130" s="2"/>
      <c r="HLE130" s="2"/>
      <c r="HLF130" s="2"/>
      <c r="HLG130" s="2"/>
      <c r="HLH130" s="2"/>
      <c r="HLI130" s="2"/>
      <c r="HLJ130" s="2"/>
      <c r="HLK130" s="2"/>
      <c r="HLL130" s="2"/>
      <c r="HLM130" s="2"/>
      <c r="HLN130" s="2"/>
      <c r="HLO130" s="2"/>
      <c r="HLP130" s="2"/>
      <c r="HLQ130" s="2"/>
      <c r="HLR130" s="2"/>
      <c r="HLS130" s="2"/>
      <c r="HLT130" s="2"/>
      <c r="HLU130" s="2"/>
      <c r="HLV130" s="2"/>
      <c r="HLW130" s="2"/>
      <c r="HLX130" s="2"/>
      <c r="HLY130" s="2"/>
      <c r="HLZ130" s="2"/>
      <c r="HMA130" s="2"/>
      <c r="HMB130" s="2"/>
      <c r="HMC130" s="2"/>
      <c r="HMD130" s="2"/>
      <c r="HME130" s="2"/>
      <c r="HMF130" s="2"/>
      <c r="HMG130" s="2"/>
      <c r="HMH130" s="2"/>
      <c r="HMI130" s="2"/>
      <c r="HMJ130" s="2"/>
      <c r="HMK130" s="2"/>
      <c r="HML130" s="2"/>
      <c r="HMM130" s="2"/>
      <c r="HMN130" s="2"/>
      <c r="HMO130" s="2"/>
      <c r="HMP130" s="2"/>
      <c r="HMQ130" s="2"/>
      <c r="HMR130" s="2"/>
      <c r="HMS130" s="2"/>
      <c r="HMT130" s="2"/>
      <c r="HMU130" s="2"/>
      <c r="HMV130" s="2"/>
      <c r="HMW130" s="2"/>
      <c r="HMX130" s="2"/>
      <c r="HMY130" s="2"/>
      <c r="HMZ130" s="2"/>
      <c r="HNA130" s="2"/>
      <c r="HNB130" s="2"/>
      <c r="HNC130" s="2"/>
      <c r="HND130" s="2"/>
      <c r="HNE130" s="2"/>
      <c r="HNF130" s="2"/>
      <c r="HNG130" s="2"/>
      <c r="HNH130" s="2"/>
      <c r="HNI130" s="2"/>
      <c r="HNJ130" s="2"/>
      <c r="HNK130" s="2"/>
      <c r="HNL130" s="2"/>
      <c r="HNM130" s="2"/>
      <c r="HNN130" s="2"/>
      <c r="HNO130" s="2"/>
      <c r="HNP130" s="2"/>
      <c r="HNQ130" s="2"/>
      <c r="HNR130" s="2"/>
      <c r="HNS130" s="2"/>
      <c r="HNT130" s="2"/>
      <c r="HNU130" s="2"/>
      <c r="HNV130" s="2"/>
      <c r="HNW130" s="2"/>
      <c r="HNX130" s="2"/>
      <c r="HNY130" s="2"/>
      <c r="HNZ130" s="2"/>
      <c r="HOA130" s="2"/>
      <c r="HOB130" s="2"/>
      <c r="HOC130" s="2"/>
      <c r="HOD130" s="2"/>
      <c r="HOE130" s="2"/>
      <c r="HOF130" s="2"/>
      <c r="HOG130" s="2"/>
      <c r="HOH130" s="2"/>
      <c r="HOI130" s="2"/>
      <c r="HOJ130" s="2"/>
      <c r="HOK130" s="2"/>
      <c r="HOL130" s="2"/>
      <c r="HOM130" s="2"/>
      <c r="HON130" s="2"/>
      <c r="HOO130" s="2"/>
      <c r="HOP130" s="2"/>
      <c r="HOQ130" s="2"/>
      <c r="HOR130" s="2"/>
      <c r="HOS130" s="2"/>
      <c r="HOT130" s="2"/>
      <c r="HOU130" s="2"/>
      <c r="HOV130" s="2"/>
      <c r="HOW130" s="2"/>
      <c r="HOX130" s="2"/>
      <c r="HOY130" s="2"/>
      <c r="HOZ130" s="2"/>
      <c r="HPA130" s="2"/>
      <c r="HPB130" s="2"/>
      <c r="HPC130" s="2"/>
      <c r="HPD130" s="2"/>
      <c r="HPE130" s="2"/>
      <c r="HPF130" s="2"/>
      <c r="HPG130" s="2"/>
      <c r="HPH130" s="2"/>
      <c r="HPI130" s="2"/>
      <c r="HPJ130" s="2"/>
      <c r="HPK130" s="2"/>
      <c r="HPL130" s="2"/>
      <c r="HPM130" s="2"/>
      <c r="HPN130" s="2"/>
      <c r="HPO130" s="2"/>
      <c r="HPP130" s="2"/>
      <c r="HPQ130" s="2"/>
      <c r="HPR130" s="2"/>
      <c r="HPS130" s="2"/>
      <c r="HPT130" s="2"/>
      <c r="HPU130" s="2"/>
      <c r="HPV130" s="2"/>
      <c r="HPW130" s="2"/>
      <c r="HPX130" s="2"/>
      <c r="HPY130" s="2"/>
      <c r="HPZ130" s="2"/>
      <c r="HQA130" s="2"/>
      <c r="HQB130" s="2"/>
      <c r="HQC130" s="2"/>
      <c r="HQD130" s="2"/>
      <c r="HQE130" s="2"/>
      <c r="HQF130" s="2"/>
      <c r="HQG130" s="2"/>
      <c r="HQH130" s="2"/>
      <c r="HQI130" s="2"/>
      <c r="HQJ130" s="2"/>
      <c r="HQK130" s="2"/>
      <c r="HQL130" s="2"/>
      <c r="HQM130" s="2"/>
      <c r="HQN130" s="2"/>
      <c r="HQO130" s="2"/>
      <c r="HQP130" s="2"/>
      <c r="HQQ130" s="2"/>
      <c r="HQR130" s="2"/>
      <c r="HQS130" s="2"/>
      <c r="HQT130" s="2"/>
      <c r="HQU130" s="2"/>
      <c r="HQV130" s="2"/>
      <c r="HQW130" s="2"/>
      <c r="HQX130" s="2"/>
      <c r="HQY130" s="2"/>
      <c r="HQZ130" s="2"/>
      <c r="HRA130" s="2"/>
      <c r="HRB130" s="2"/>
      <c r="HRC130" s="2"/>
      <c r="HRD130" s="2"/>
      <c r="HRE130" s="2"/>
      <c r="HRF130" s="2"/>
      <c r="HRG130" s="2"/>
      <c r="HRH130" s="2"/>
      <c r="HRI130" s="2"/>
      <c r="HRJ130" s="2"/>
      <c r="HRK130" s="2"/>
      <c r="HRL130" s="2"/>
      <c r="HRM130" s="2"/>
      <c r="HRN130" s="2"/>
      <c r="HRO130" s="2"/>
      <c r="HRP130" s="2"/>
      <c r="HRQ130" s="2"/>
      <c r="HRR130" s="2"/>
      <c r="HRS130" s="2"/>
      <c r="HRT130" s="2"/>
      <c r="HRU130" s="2"/>
      <c r="HRV130" s="2"/>
      <c r="HRW130" s="2"/>
      <c r="HRX130" s="2"/>
      <c r="HRY130" s="2"/>
      <c r="HRZ130" s="2"/>
      <c r="HSA130" s="2"/>
      <c r="HSB130" s="2"/>
      <c r="HSC130" s="2"/>
      <c r="HSD130" s="2"/>
      <c r="HSE130" s="2"/>
      <c r="HSF130" s="2"/>
      <c r="HSG130" s="2"/>
      <c r="HSH130" s="2"/>
      <c r="HSI130" s="2"/>
      <c r="HSJ130" s="2"/>
      <c r="HSK130" s="2"/>
      <c r="HSL130" s="2"/>
      <c r="HSM130" s="2"/>
      <c r="HSN130" s="2"/>
      <c r="HSO130" s="2"/>
      <c r="HSP130" s="2"/>
      <c r="HSQ130" s="2"/>
      <c r="HSR130" s="2"/>
      <c r="HSS130" s="2"/>
      <c r="HST130" s="2"/>
      <c r="HSU130" s="2"/>
      <c r="HSV130" s="2"/>
      <c r="HSW130" s="2"/>
      <c r="HSX130" s="2"/>
      <c r="HSY130" s="2"/>
      <c r="HSZ130" s="2"/>
      <c r="HTA130" s="2"/>
      <c r="HTB130" s="2"/>
      <c r="HTC130" s="2"/>
      <c r="HTD130" s="2"/>
      <c r="HTE130" s="2"/>
      <c r="HTF130" s="2"/>
      <c r="HTG130" s="2"/>
      <c r="HTH130" s="2"/>
      <c r="HTI130" s="2"/>
      <c r="HTJ130" s="2"/>
      <c r="HTK130" s="2"/>
      <c r="HTL130" s="2"/>
      <c r="HTM130" s="2"/>
      <c r="HTN130" s="2"/>
      <c r="HTO130" s="2"/>
      <c r="HTP130" s="2"/>
      <c r="HTQ130" s="2"/>
      <c r="HTR130" s="2"/>
      <c r="HTS130" s="2"/>
      <c r="HTT130" s="2"/>
      <c r="HTU130" s="2"/>
      <c r="HTV130" s="2"/>
      <c r="HTW130" s="2"/>
      <c r="HTX130" s="2"/>
      <c r="HTY130" s="2"/>
      <c r="HTZ130" s="2"/>
      <c r="HUA130" s="2"/>
      <c r="HUB130" s="2"/>
      <c r="HUC130" s="2"/>
      <c r="HUD130" s="2"/>
      <c r="HUE130" s="2"/>
      <c r="HUF130" s="2"/>
      <c r="HUG130" s="2"/>
      <c r="HUH130" s="2"/>
      <c r="HUI130" s="2"/>
      <c r="HUJ130" s="2"/>
      <c r="HUK130" s="2"/>
      <c r="HUL130" s="2"/>
      <c r="HUM130" s="2"/>
      <c r="HUN130" s="2"/>
      <c r="HUO130" s="2"/>
      <c r="HUP130" s="2"/>
      <c r="HUQ130" s="2"/>
      <c r="HUR130" s="2"/>
      <c r="HUS130" s="2"/>
      <c r="HUT130" s="2"/>
      <c r="HUU130" s="2"/>
      <c r="HUV130" s="2"/>
      <c r="HUW130" s="2"/>
      <c r="HUX130" s="2"/>
      <c r="HUY130" s="2"/>
      <c r="HUZ130" s="2"/>
      <c r="HVA130" s="2"/>
      <c r="HVB130" s="2"/>
      <c r="HVC130" s="2"/>
      <c r="HVD130" s="2"/>
      <c r="HVE130" s="2"/>
      <c r="HVF130" s="2"/>
      <c r="HVG130" s="2"/>
      <c r="HVH130" s="2"/>
      <c r="HVI130" s="2"/>
      <c r="HVJ130" s="2"/>
      <c r="HVK130" s="2"/>
      <c r="HVL130" s="2"/>
      <c r="HVM130" s="2"/>
      <c r="HVN130" s="2"/>
      <c r="HVO130" s="2"/>
      <c r="HVP130" s="2"/>
      <c r="HVQ130" s="2"/>
      <c r="HVR130" s="2"/>
      <c r="HVS130" s="2"/>
      <c r="HVT130" s="2"/>
      <c r="HVU130" s="2"/>
      <c r="HVV130" s="2"/>
      <c r="HVW130" s="2"/>
      <c r="HVX130" s="2"/>
      <c r="HVY130" s="2"/>
      <c r="HVZ130" s="2"/>
      <c r="HWA130" s="2"/>
      <c r="HWB130" s="2"/>
      <c r="HWC130" s="2"/>
      <c r="HWD130" s="2"/>
      <c r="HWE130" s="2"/>
      <c r="HWF130" s="2"/>
      <c r="HWG130" s="2"/>
      <c r="HWH130" s="2"/>
      <c r="HWI130" s="2"/>
      <c r="HWJ130" s="2"/>
      <c r="HWK130" s="2"/>
      <c r="HWL130" s="2"/>
      <c r="HWM130" s="2"/>
      <c r="HWN130" s="2"/>
      <c r="HWO130" s="2"/>
      <c r="HWP130" s="2"/>
      <c r="HWQ130" s="2"/>
      <c r="HWR130" s="2"/>
      <c r="HWS130" s="2"/>
      <c r="HWT130" s="2"/>
      <c r="HWU130" s="2"/>
      <c r="HWV130" s="2"/>
      <c r="HWW130" s="2"/>
      <c r="HWX130" s="2"/>
      <c r="HWY130" s="2"/>
      <c r="HWZ130" s="2"/>
      <c r="HXA130" s="2"/>
      <c r="HXB130" s="2"/>
      <c r="HXC130" s="2"/>
      <c r="HXD130" s="2"/>
      <c r="HXE130" s="2"/>
      <c r="HXF130" s="2"/>
      <c r="HXG130" s="2"/>
      <c r="HXH130" s="2"/>
      <c r="HXI130" s="2"/>
      <c r="HXJ130" s="2"/>
      <c r="HXK130" s="2"/>
      <c r="HXL130" s="2"/>
      <c r="HXM130" s="2"/>
      <c r="HXN130" s="2"/>
      <c r="HXO130" s="2"/>
      <c r="HXP130" s="2"/>
      <c r="HXQ130" s="2"/>
      <c r="HXR130" s="2"/>
      <c r="HXS130" s="2"/>
      <c r="HXT130" s="2"/>
      <c r="HXU130" s="2"/>
      <c r="HXV130" s="2"/>
      <c r="HXW130" s="2"/>
      <c r="HXX130" s="2"/>
      <c r="HXY130" s="2"/>
      <c r="HXZ130" s="2"/>
      <c r="HYA130" s="2"/>
      <c r="HYB130" s="2"/>
      <c r="HYC130" s="2"/>
      <c r="HYD130" s="2"/>
      <c r="HYE130" s="2"/>
      <c r="HYF130" s="2"/>
      <c r="HYG130" s="2"/>
      <c r="HYH130" s="2"/>
      <c r="HYI130" s="2"/>
      <c r="HYJ130" s="2"/>
      <c r="HYK130" s="2"/>
      <c r="HYL130" s="2"/>
      <c r="HYM130" s="2"/>
      <c r="HYN130" s="2"/>
      <c r="HYO130" s="2"/>
      <c r="HYP130" s="2"/>
      <c r="HYQ130" s="2"/>
      <c r="HYR130" s="2"/>
      <c r="HYS130" s="2"/>
      <c r="HYT130" s="2"/>
      <c r="HYU130" s="2"/>
      <c r="HYV130" s="2"/>
      <c r="HYW130" s="2"/>
      <c r="HYX130" s="2"/>
      <c r="HYY130" s="2"/>
      <c r="HYZ130" s="2"/>
      <c r="HZA130" s="2"/>
      <c r="HZB130" s="2"/>
      <c r="HZC130" s="2"/>
      <c r="HZD130" s="2"/>
      <c r="HZE130" s="2"/>
      <c r="HZF130" s="2"/>
      <c r="HZG130" s="2"/>
      <c r="HZH130" s="2"/>
      <c r="HZI130" s="2"/>
      <c r="HZJ130" s="2"/>
      <c r="HZK130" s="2"/>
      <c r="HZL130" s="2"/>
      <c r="HZM130" s="2"/>
      <c r="HZN130" s="2"/>
      <c r="HZO130" s="2"/>
      <c r="HZP130" s="2"/>
      <c r="HZQ130" s="2"/>
      <c r="HZR130" s="2"/>
      <c r="HZS130" s="2"/>
      <c r="HZT130" s="2"/>
      <c r="HZU130" s="2"/>
      <c r="HZV130" s="2"/>
      <c r="HZW130" s="2"/>
      <c r="HZX130" s="2"/>
      <c r="HZY130" s="2"/>
      <c r="HZZ130" s="2"/>
      <c r="IAA130" s="2"/>
      <c r="IAB130" s="2"/>
      <c r="IAC130" s="2"/>
      <c r="IAD130" s="2"/>
      <c r="IAE130" s="2"/>
      <c r="IAF130" s="2"/>
      <c r="IAG130" s="2"/>
      <c r="IAH130" s="2"/>
      <c r="IAI130" s="2"/>
      <c r="IAJ130" s="2"/>
      <c r="IAK130" s="2"/>
      <c r="IAL130" s="2"/>
      <c r="IAM130" s="2"/>
      <c r="IAN130" s="2"/>
      <c r="IAO130" s="2"/>
      <c r="IAP130" s="2"/>
      <c r="IAQ130" s="2"/>
      <c r="IAR130" s="2"/>
      <c r="IAS130" s="2"/>
      <c r="IAT130" s="2"/>
      <c r="IAU130" s="2"/>
      <c r="IAV130" s="2"/>
      <c r="IAW130" s="2"/>
      <c r="IAX130" s="2"/>
      <c r="IAY130" s="2"/>
      <c r="IAZ130" s="2"/>
      <c r="IBA130" s="2"/>
      <c r="IBB130" s="2"/>
      <c r="IBC130" s="2"/>
      <c r="IBD130" s="2"/>
      <c r="IBE130" s="2"/>
      <c r="IBF130" s="2"/>
      <c r="IBG130" s="2"/>
      <c r="IBH130" s="2"/>
      <c r="IBI130" s="2"/>
      <c r="IBJ130" s="2"/>
      <c r="IBK130" s="2"/>
      <c r="IBL130" s="2"/>
      <c r="IBM130" s="2"/>
      <c r="IBN130" s="2"/>
      <c r="IBO130" s="2"/>
      <c r="IBP130" s="2"/>
      <c r="IBQ130" s="2"/>
      <c r="IBR130" s="2"/>
      <c r="IBS130" s="2"/>
      <c r="IBT130" s="2"/>
      <c r="IBU130" s="2"/>
      <c r="IBV130" s="2"/>
      <c r="IBW130" s="2"/>
      <c r="IBX130" s="2"/>
      <c r="IBY130" s="2"/>
      <c r="IBZ130" s="2"/>
      <c r="ICA130" s="2"/>
      <c r="ICB130" s="2"/>
      <c r="ICC130" s="2"/>
      <c r="ICD130" s="2"/>
      <c r="ICE130" s="2"/>
      <c r="ICF130" s="2"/>
      <c r="ICG130" s="2"/>
      <c r="ICH130" s="2"/>
      <c r="ICI130" s="2"/>
      <c r="ICJ130" s="2"/>
      <c r="ICK130" s="2"/>
      <c r="ICL130" s="2"/>
      <c r="ICM130" s="2"/>
      <c r="ICN130" s="2"/>
      <c r="ICO130" s="2"/>
      <c r="ICP130" s="2"/>
      <c r="ICQ130" s="2"/>
      <c r="ICR130" s="2"/>
      <c r="ICS130" s="2"/>
      <c r="ICT130" s="2"/>
      <c r="ICU130" s="2"/>
      <c r="ICV130" s="2"/>
      <c r="ICW130" s="2"/>
      <c r="ICX130" s="2"/>
      <c r="ICY130" s="2"/>
      <c r="ICZ130" s="2"/>
      <c r="IDA130" s="2"/>
      <c r="IDB130" s="2"/>
      <c r="IDC130" s="2"/>
      <c r="IDD130" s="2"/>
      <c r="IDE130" s="2"/>
      <c r="IDF130" s="2"/>
      <c r="IDG130" s="2"/>
      <c r="IDH130" s="2"/>
      <c r="IDI130" s="2"/>
      <c r="IDJ130" s="2"/>
      <c r="IDK130" s="2"/>
      <c r="IDL130" s="2"/>
      <c r="IDM130" s="2"/>
      <c r="IDN130" s="2"/>
      <c r="IDO130" s="2"/>
      <c r="IDP130" s="2"/>
      <c r="IDQ130" s="2"/>
      <c r="IDR130" s="2"/>
      <c r="IDS130" s="2"/>
      <c r="IDT130" s="2"/>
      <c r="IDU130" s="2"/>
      <c r="IDV130" s="2"/>
      <c r="IDW130" s="2"/>
      <c r="IDX130" s="2"/>
      <c r="IDY130" s="2"/>
      <c r="IDZ130" s="2"/>
      <c r="IEA130" s="2"/>
      <c r="IEB130" s="2"/>
      <c r="IEC130" s="2"/>
      <c r="IED130" s="2"/>
      <c r="IEE130" s="2"/>
      <c r="IEF130" s="2"/>
      <c r="IEG130" s="2"/>
      <c r="IEH130" s="2"/>
      <c r="IEI130" s="2"/>
      <c r="IEJ130" s="2"/>
      <c r="IEK130" s="2"/>
      <c r="IEL130" s="2"/>
      <c r="IEM130" s="2"/>
      <c r="IEN130" s="2"/>
      <c r="IEO130" s="2"/>
      <c r="IEP130" s="2"/>
      <c r="IEQ130" s="2"/>
      <c r="IER130" s="2"/>
      <c r="IES130" s="2"/>
      <c r="IET130" s="2"/>
      <c r="IEU130" s="2"/>
      <c r="IEV130" s="2"/>
      <c r="IEW130" s="2"/>
      <c r="IEX130" s="2"/>
      <c r="IEY130" s="2"/>
      <c r="IEZ130" s="2"/>
      <c r="IFA130" s="2"/>
      <c r="IFB130" s="2"/>
      <c r="IFC130" s="2"/>
      <c r="IFD130" s="2"/>
      <c r="IFE130" s="2"/>
      <c r="IFF130" s="2"/>
      <c r="IFG130" s="2"/>
      <c r="IFH130" s="2"/>
      <c r="IFI130" s="2"/>
      <c r="IFJ130" s="2"/>
      <c r="IFK130" s="2"/>
      <c r="IFL130" s="2"/>
      <c r="IFM130" s="2"/>
      <c r="IFN130" s="2"/>
      <c r="IFO130" s="2"/>
      <c r="IFP130" s="2"/>
      <c r="IFQ130" s="2"/>
      <c r="IFR130" s="2"/>
      <c r="IFS130" s="2"/>
      <c r="IFT130" s="2"/>
      <c r="IFU130" s="2"/>
      <c r="IFV130" s="2"/>
      <c r="IFW130" s="2"/>
      <c r="IFX130" s="2"/>
      <c r="IFY130" s="2"/>
      <c r="IFZ130" s="2"/>
      <c r="IGA130" s="2"/>
      <c r="IGB130" s="2"/>
      <c r="IGC130" s="2"/>
      <c r="IGD130" s="2"/>
      <c r="IGE130" s="2"/>
      <c r="IGF130" s="2"/>
      <c r="IGG130" s="2"/>
      <c r="IGH130" s="2"/>
      <c r="IGI130" s="2"/>
      <c r="IGJ130" s="2"/>
      <c r="IGK130" s="2"/>
      <c r="IGL130" s="2"/>
      <c r="IGM130" s="2"/>
      <c r="IGN130" s="2"/>
      <c r="IGO130" s="2"/>
      <c r="IGP130" s="2"/>
      <c r="IGQ130" s="2"/>
      <c r="IGR130" s="2"/>
      <c r="IGS130" s="2"/>
      <c r="IGT130" s="2"/>
      <c r="IGU130" s="2"/>
      <c r="IGV130" s="2"/>
      <c r="IGW130" s="2"/>
      <c r="IGX130" s="2"/>
      <c r="IGY130" s="2"/>
      <c r="IGZ130" s="2"/>
      <c r="IHA130" s="2"/>
      <c r="IHB130" s="2"/>
      <c r="IHC130" s="2"/>
      <c r="IHD130" s="2"/>
      <c r="IHE130" s="2"/>
      <c r="IHF130" s="2"/>
      <c r="IHG130" s="2"/>
      <c r="IHH130" s="2"/>
      <c r="IHI130" s="2"/>
      <c r="IHJ130" s="2"/>
      <c r="IHK130" s="2"/>
      <c r="IHL130" s="2"/>
      <c r="IHM130" s="2"/>
      <c r="IHN130" s="2"/>
      <c r="IHO130" s="2"/>
      <c r="IHP130" s="2"/>
      <c r="IHQ130" s="2"/>
      <c r="IHR130" s="2"/>
      <c r="IHS130" s="2"/>
      <c r="IHT130" s="2"/>
      <c r="IHU130" s="2"/>
      <c r="IHV130" s="2"/>
      <c r="IHW130" s="2"/>
      <c r="IHX130" s="2"/>
      <c r="IHY130" s="2"/>
      <c r="IHZ130" s="2"/>
      <c r="IIA130" s="2"/>
      <c r="IIB130" s="2"/>
      <c r="IIC130" s="2"/>
      <c r="IID130" s="2"/>
      <c r="IIE130" s="2"/>
      <c r="IIF130" s="2"/>
      <c r="IIG130" s="2"/>
      <c r="IIH130" s="2"/>
      <c r="III130" s="2"/>
      <c r="IIJ130" s="2"/>
      <c r="IIK130" s="2"/>
      <c r="IIL130" s="2"/>
      <c r="IIM130" s="2"/>
      <c r="IIN130" s="2"/>
      <c r="IIO130" s="2"/>
      <c r="IIP130" s="2"/>
      <c r="IIQ130" s="2"/>
      <c r="IIR130" s="2"/>
      <c r="IIS130" s="2"/>
      <c r="IIT130" s="2"/>
      <c r="IIU130" s="2"/>
      <c r="IIV130" s="2"/>
      <c r="IIW130" s="2"/>
      <c r="IIX130" s="2"/>
      <c r="IIY130" s="2"/>
      <c r="IIZ130" s="2"/>
      <c r="IJA130" s="2"/>
      <c r="IJB130" s="2"/>
      <c r="IJC130" s="2"/>
      <c r="IJD130" s="2"/>
      <c r="IJE130" s="2"/>
      <c r="IJF130" s="2"/>
      <c r="IJG130" s="2"/>
      <c r="IJH130" s="2"/>
      <c r="IJI130" s="2"/>
      <c r="IJJ130" s="2"/>
      <c r="IJK130" s="2"/>
      <c r="IJL130" s="2"/>
      <c r="IJM130" s="2"/>
      <c r="IJN130" s="2"/>
      <c r="IJO130" s="2"/>
      <c r="IJP130" s="2"/>
      <c r="IJQ130" s="2"/>
      <c r="IJR130" s="2"/>
      <c r="IJS130" s="2"/>
      <c r="IJT130" s="2"/>
      <c r="IJU130" s="2"/>
      <c r="IJV130" s="2"/>
      <c r="IJW130" s="2"/>
      <c r="IJX130" s="2"/>
      <c r="IJY130" s="2"/>
      <c r="IJZ130" s="2"/>
      <c r="IKA130" s="2"/>
      <c r="IKB130" s="2"/>
      <c r="IKC130" s="2"/>
      <c r="IKD130" s="2"/>
      <c r="IKE130" s="2"/>
      <c r="IKF130" s="2"/>
      <c r="IKG130" s="2"/>
      <c r="IKH130" s="2"/>
      <c r="IKI130" s="2"/>
      <c r="IKJ130" s="2"/>
      <c r="IKK130" s="2"/>
      <c r="IKL130" s="2"/>
      <c r="IKM130" s="2"/>
      <c r="IKN130" s="2"/>
      <c r="IKO130" s="2"/>
      <c r="IKP130" s="2"/>
      <c r="IKQ130" s="2"/>
      <c r="IKR130" s="2"/>
      <c r="IKS130" s="2"/>
      <c r="IKT130" s="2"/>
      <c r="IKU130" s="2"/>
      <c r="IKV130" s="2"/>
      <c r="IKW130" s="2"/>
      <c r="IKX130" s="2"/>
      <c r="IKY130" s="2"/>
      <c r="IKZ130" s="2"/>
      <c r="ILA130" s="2"/>
      <c r="ILB130" s="2"/>
      <c r="ILC130" s="2"/>
      <c r="ILD130" s="2"/>
      <c r="ILE130" s="2"/>
      <c r="ILF130" s="2"/>
      <c r="ILG130" s="2"/>
      <c r="ILH130" s="2"/>
      <c r="ILI130" s="2"/>
      <c r="ILJ130" s="2"/>
      <c r="ILK130" s="2"/>
      <c r="ILL130" s="2"/>
      <c r="ILM130" s="2"/>
      <c r="ILN130" s="2"/>
      <c r="ILO130" s="2"/>
      <c r="ILP130" s="2"/>
      <c r="ILQ130" s="2"/>
      <c r="ILR130" s="2"/>
      <c r="ILS130" s="2"/>
      <c r="ILT130" s="2"/>
      <c r="ILU130" s="2"/>
      <c r="ILV130" s="2"/>
      <c r="ILW130" s="2"/>
      <c r="ILX130" s="2"/>
      <c r="ILY130" s="2"/>
      <c r="ILZ130" s="2"/>
      <c r="IMA130" s="2"/>
      <c r="IMB130" s="2"/>
      <c r="IMC130" s="2"/>
      <c r="IMD130" s="2"/>
      <c r="IME130" s="2"/>
      <c r="IMF130" s="2"/>
      <c r="IMG130" s="2"/>
      <c r="IMH130" s="2"/>
      <c r="IMI130" s="2"/>
      <c r="IMJ130" s="2"/>
      <c r="IMK130" s="2"/>
      <c r="IML130" s="2"/>
      <c r="IMM130" s="2"/>
      <c r="IMN130" s="2"/>
      <c r="IMO130" s="2"/>
      <c r="IMP130" s="2"/>
      <c r="IMQ130" s="2"/>
      <c r="IMR130" s="2"/>
      <c r="IMS130" s="2"/>
      <c r="IMT130" s="2"/>
      <c r="IMU130" s="2"/>
      <c r="IMV130" s="2"/>
      <c r="IMW130" s="2"/>
      <c r="IMX130" s="2"/>
      <c r="IMY130" s="2"/>
      <c r="IMZ130" s="2"/>
      <c r="INA130" s="2"/>
      <c r="INB130" s="2"/>
      <c r="INC130" s="2"/>
      <c r="IND130" s="2"/>
      <c r="INE130" s="2"/>
      <c r="INF130" s="2"/>
      <c r="ING130" s="2"/>
      <c r="INH130" s="2"/>
      <c r="INI130" s="2"/>
      <c r="INJ130" s="2"/>
      <c r="INK130" s="2"/>
      <c r="INL130" s="2"/>
      <c r="INM130" s="2"/>
      <c r="INN130" s="2"/>
      <c r="INO130" s="2"/>
      <c r="INP130" s="2"/>
      <c r="INQ130" s="2"/>
      <c r="INR130" s="2"/>
      <c r="INS130" s="2"/>
      <c r="INT130" s="2"/>
      <c r="INU130" s="2"/>
      <c r="INV130" s="2"/>
      <c r="INW130" s="2"/>
      <c r="INX130" s="2"/>
      <c r="INY130" s="2"/>
      <c r="INZ130" s="2"/>
      <c r="IOA130" s="2"/>
      <c r="IOB130" s="2"/>
      <c r="IOC130" s="2"/>
      <c r="IOD130" s="2"/>
      <c r="IOE130" s="2"/>
      <c r="IOF130" s="2"/>
      <c r="IOG130" s="2"/>
      <c r="IOH130" s="2"/>
      <c r="IOI130" s="2"/>
      <c r="IOJ130" s="2"/>
      <c r="IOK130" s="2"/>
      <c r="IOL130" s="2"/>
      <c r="IOM130" s="2"/>
      <c r="ION130" s="2"/>
      <c r="IOO130" s="2"/>
      <c r="IOP130" s="2"/>
      <c r="IOQ130" s="2"/>
      <c r="IOR130" s="2"/>
      <c r="IOS130" s="2"/>
      <c r="IOT130" s="2"/>
      <c r="IOU130" s="2"/>
      <c r="IOV130" s="2"/>
      <c r="IOW130" s="2"/>
      <c r="IOX130" s="2"/>
      <c r="IOY130" s="2"/>
      <c r="IOZ130" s="2"/>
      <c r="IPA130" s="2"/>
      <c r="IPB130" s="2"/>
      <c r="IPC130" s="2"/>
      <c r="IPD130" s="2"/>
      <c r="IPE130" s="2"/>
      <c r="IPF130" s="2"/>
      <c r="IPG130" s="2"/>
      <c r="IPH130" s="2"/>
      <c r="IPI130" s="2"/>
      <c r="IPJ130" s="2"/>
      <c r="IPK130" s="2"/>
      <c r="IPL130" s="2"/>
      <c r="IPM130" s="2"/>
      <c r="IPN130" s="2"/>
      <c r="IPO130" s="2"/>
      <c r="IPP130" s="2"/>
      <c r="IPQ130" s="2"/>
      <c r="IPR130" s="2"/>
      <c r="IPS130" s="2"/>
      <c r="IPT130" s="2"/>
      <c r="IPU130" s="2"/>
      <c r="IPV130" s="2"/>
      <c r="IPW130" s="2"/>
      <c r="IPX130" s="2"/>
      <c r="IPY130" s="2"/>
      <c r="IPZ130" s="2"/>
      <c r="IQA130" s="2"/>
      <c r="IQB130" s="2"/>
      <c r="IQC130" s="2"/>
      <c r="IQD130" s="2"/>
      <c r="IQE130" s="2"/>
      <c r="IQF130" s="2"/>
      <c r="IQG130" s="2"/>
      <c r="IQH130" s="2"/>
      <c r="IQI130" s="2"/>
      <c r="IQJ130" s="2"/>
      <c r="IQK130" s="2"/>
      <c r="IQL130" s="2"/>
      <c r="IQM130" s="2"/>
      <c r="IQN130" s="2"/>
      <c r="IQO130" s="2"/>
      <c r="IQP130" s="2"/>
      <c r="IQQ130" s="2"/>
      <c r="IQR130" s="2"/>
      <c r="IQS130" s="2"/>
      <c r="IQT130" s="2"/>
      <c r="IQU130" s="2"/>
      <c r="IQV130" s="2"/>
      <c r="IQW130" s="2"/>
      <c r="IQX130" s="2"/>
      <c r="IQY130" s="2"/>
      <c r="IQZ130" s="2"/>
      <c r="IRA130" s="2"/>
      <c r="IRB130" s="2"/>
      <c r="IRC130" s="2"/>
      <c r="IRD130" s="2"/>
      <c r="IRE130" s="2"/>
      <c r="IRF130" s="2"/>
      <c r="IRG130" s="2"/>
      <c r="IRH130" s="2"/>
      <c r="IRI130" s="2"/>
      <c r="IRJ130" s="2"/>
      <c r="IRK130" s="2"/>
      <c r="IRL130" s="2"/>
      <c r="IRM130" s="2"/>
      <c r="IRN130" s="2"/>
      <c r="IRO130" s="2"/>
      <c r="IRP130" s="2"/>
      <c r="IRQ130" s="2"/>
      <c r="IRR130" s="2"/>
      <c r="IRS130" s="2"/>
      <c r="IRT130" s="2"/>
      <c r="IRU130" s="2"/>
      <c r="IRV130" s="2"/>
      <c r="IRW130" s="2"/>
      <c r="IRX130" s="2"/>
      <c r="IRY130" s="2"/>
      <c r="IRZ130" s="2"/>
      <c r="ISA130" s="2"/>
      <c r="ISB130" s="2"/>
      <c r="ISC130" s="2"/>
      <c r="ISD130" s="2"/>
      <c r="ISE130" s="2"/>
      <c r="ISF130" s="2"/>
      <c r="ISG130" s="2"/>
      <c r="ISH130" s="2"/>
      <c r="ISI130" s="2"/>
      <c r="ISJ130" s="2"/>
      <c r="ISK130" s="2"/>
      <c r="ISL130" s="2"/>
      <c r="ISM130" s="2"/>
      <c r="ISN130" s="2"/>
      <c r="ISO130" s="2"/>
      <c r="ISP130" s="2"/>
      <c r="ISQ130" s="2"/>
      <c r="ISR130" s="2"/>
      <c r="ISS130" s="2"/>
      <c r="IST130" s="2"/>
      <c r="ISU130" s="2"/>
      <c r="ISV130" s="2"/>
      <c r="ISW130" s="2"/>
      <c r="ISX130" s="2"/>
      <c r="ISY130" s="2"/>
      <c r="ISZ130" s="2"/>
      <c r="ITA130" s="2"/>
      <c r="ITB130" s="2"/>
      <c r="ITC130" s="2"/>
      <c r="ITD130" s="2"/>
      <c r="ITE130" s="2"/>
      <c r="ITF130" s="2"/>
      <c r="ITG130" s="2"/>
      <c r="ITH130" s="2"/>
      <c r="ITI130" s="2"/>
      <c r="ITJ130" s="2"/>
      <c r="ITK130" s="2"/>
      <c r="ITL130" s="2"/>
      <c r="ITM130" s="2"/>
      <c r="ITN130" s="2"/>
      <c r="ITO130" s="2"/>
      <c r="ITP130" s="2"/>
      <c r="ITQ130" s="2"/>
      <c r="ITR130" s="2"/>
      <c r="ITS130" s="2"/>
      <c r="ITT130" s="2"/>
      <c r="ITU130" s="2"/>
      <c r="ITV130" s="2"/>
      <c r="ITW130" s="2"/>
      <c r="ITX130" s="2"/>
      <c r="ITY130" s="2"/>
      <c r="ITZ130" s="2"/>
      <c r="IUA130" s="2"/>
      <c r="IUB130" s="2"/>
      <c r="IUC130" s="2"/>
      <c r="IUD130" s="2"/>
      <c r="IUE130" s="2"/>
      <c r="IUF130" s="2"/>
      <c r="IUG130" s="2"/>
      <c r="IUH130" s="2"/>
      <c r="IUI130" s="2"/>
      <c r="IUJ130" s="2"/>
      <c r="IUK130" s="2"/>
      <c r="IUL130" s="2"/>
      <c r="IUM130" s="2"/>
      <c r="IUN130" s="2"/>
      <c r="IUO130" s="2"/>
      <c r="IUP130" s="2"/>
      <c r="IUQ130" s="2"/>
      <c r="IUR130" s="2"/>
      <c r="IUS130" s="2"/>
      <c r="IUT130" s="2"/>
      <c r="IUU130" s="2"/>
      <c r="IUV130" s="2"/>
      <c r="IUW130" s="2"/>
      <c r="IUX130" s="2"/>
      <c r="IUY130" s="2"/>
      <c r="IUZ130" s="2"/>
      <c r="IVA130" s="2"/>
      <c r="IVB130" s="2"/>
      <c r="IVC130" s="2"/>
      <c r="IVD130" s="2"/>
      <c r="IVE130" s="2"/>
      <c r="IVF130" s="2"/>
      <c r="IVG130" s="2"/>
      <c r="IVH130" s="2"/>
      <c r="IVI130" s="2"/>
      <c r="IVJ130" s="2"/>
      <c r="IVK130" s="2"/>
      <c r="IVL130" s="2"/>
      <c r="IVM130" s="2"/>
      <c r="IVN130" s="2"/>
      <c r="IVO130" s="2"/>
      <c r="IVP130" s="2"/>
      <c r="IVQ130" s="2"/>
      <c r="IVR130" s="2"/>
      <c r="IVS130" s="2"/>
      <c r="IVT130" s="2"/>
      <c r="IVU130" s="2"/>
      <c r="IVV130" s="2"/>
      <c r="IVW130" s="2"/>
      <c r="IVX130" s="2"/>
      <c r="IVY130" s="2"/>
      <c r="IVZ130" s="2"/>
      <c r="IWA130" s="2"/>
      <c r="IWB130" s="2"/>
      <c r="IWC130" s="2"/>
      <c r="IWD130" s="2"/>
      <c r="IWE130" s="2"/>
      <c r="IWF130" s="2"/>
      <c r="IWG130" s="2"/>
      <c r="IWH130" s="2"/>
      <c r="IWI130" s="2"/>
      <c r="IWJ130" s="2"/>
      <c r="IWK130" s="2"/>
      <c r="IWL130" s="2"/>
      <c r="IWM130" s="2"/>
      <c r="IWN130" s="2"/>
      <c r="IWO130" s="2"/>
      <c r="IWP130" s="2"/>
      <c r="IWQ130" s="2"/>
      <c r="IWR130" s="2"/>
      <c r="IWS130" s="2"/>
      <c r="IWT130" s="2"/>
      <c r="IWU130" s="2"/>
      <c r="IWV130" s="2"/>
      <c r="IWW130" s="2"/>
      <c r="IWX130" s="2"/>
      <c r="IWY130" s="2"/>
      <c r="IWZ130" s="2"/>
      <c r="IXA130" s="2"/>
      <c r="IXB130" s="2"/>
      <c r="IXC130" s="2"/>
      <c r="IXD130" s="2"/>
      <c r="IXE130" s="2"/>
      <c r="IXF130" s="2"/>
      <c r="IXG130" s="2"/>
      <c r="IXH130" s="2"/>
      <c r="IXI130" s="2"/>
      <c r="IXJ130" s="2"/>
      <c r="IXK130" s="2"/>
      <c r="IXL130" s="2"/>
      <c r="IXM130" s="2"/>
      <c r="IXN130" s="2"/>
      <c r="IXO130" s="2"/>
      <c r="IXP130" s="2"/>
      <c r="IXQ130" s="2"/>
      <c r="IXR130" s="2"/>
      <c r="IXS130" s="2"/>
      <c r="IXT130" s="2"/>
      <c r="IXU130" s="2"/>
      <c r="IXV130" s="2"/>
      <c r="IXW130" s="2"/>
      <c r="IXX130" s="2"/>
      <c r="IXY130" s="2"/>
      <c r="IXZ130" s="2"/>
      <c r="IYA130" s="2"/>
      <c r="IYB130" s="2"/>
      <c r="IYC130" s="2"/>
      <c r="IYD130" s="2"/>
      <c r="IYE130" s="2"/>
      <c r="IYF130" s="2"/>
      <c r="IYG130" s="2"/>
      <c r="IYH130" s="2"/>
      <c r="IYI130" s="2"/>
      <c r="IYJ130" s="2"/>
      <c r="IYK130" s="2"/>
      <c r="IYL130" s="2"/>
      <c r="IYM130" s="2"/>
      <c r="IYN130" s="2"/>
      <c r="IYO130" s="2"/>
      <c r="IYP130" s="2"/>
      <c r="IYQ130" s="2"/>
      <c r="IYR130" s="2"/>
      <c r="IYS130" s="2"/>
      <c r="IYT130" s="2"/>
      <c r="IYU130" s="2"/>
      <c r="IYV130" s="2"/>
      <c r="IYW130" s="2"/>
      <c r="IYX130" s="2"/>
      <c r="IYY130" s="2"/>
      <c r="IYZ130" s="2"/>
      <c r="IZA130" s="2"/>
      <c r="IZB130" s="2"/>
      <c r="IZC130" s="2"/>
      <c r="IZD130" s="2"/>
      <c r="IZE130" s="2"/>
      <c r="IZF130" s="2"/>
      <c r="IZG130" s="2"/>
      <c r="IZH130" s="2"/>
      <c r="IZI130" s="2"/>
      <c r="IZJ130" s="2"/>
      <c r="IZK130" s="2"/>
      <c r="IZL130" s="2"/>
      <c r="IZM130" s="2"/>
      <c r="IZN130" s="2"/>
      <c r="IZO130" s="2"/>
      <c r="IZP130" s="2"/>
      <c r="IZQ130" s="2"/>
      <c r="IZR130" s="2"/>
      <c r="IZS130" s="2"/>
      <c r="IZT130" s="2"/>
      <c r="IZU130" s="2"/>
      <c r="IZV130" s="2"/>
      <c r="IZW130" s="2"/>
      <c r="IZX130" s="2"/>
      <c r="IZY130" s="2"/>
      <c r="IZZ130" s="2"/>
      <c r="JAA130" s="2"/>
      <c r="JAB130" s="2"/>
      <c r="JAC130" s="2"/>
      <c r="JAD130" s="2"/>
      <c r="JAE130" s="2"/>
      <c r="JAF130" s="2"/>
      <c r="JAG130" s="2"/>
      <c r="JAH130" s="2"/>
      <c r="JAI130" s="2"/>
      <c r="JAJ130" s="2"/>
      <c r="JAK130" s="2"/>
      <c r="JAL130" s="2"/>
      <c r="JAM130" s="2"/>
      <c r="JAN130" s="2"/>
      <c r="JAO130" s="2"/>
      <c r="JAP130" s="2"/>
      <c r="JAQ130" s="2"/>
      <c r="JAR130" s="2"/>
      <c r="JAS130" s="2"/>
      <c r="JAT130" s="2"/>
      <c r="JAU130" s="2"/>
      <c r="JAV130" s="2"/>
      <c r="JAW130" s="2"/>
      <c r="JAX130" s="2"/>
      <c r="JAY130" s="2"/>
      <c r="JAZ130" s="2"/>
      <c r="JBA130" s="2"/>
      <c r="JBB130" s="2"/>
      <c r="JBC130" s="2"/>
      <c r="JBD130" s="2"/>
      <c r="JBE130" s="2"/>
      <c r="JBF130" s="2"/>
      <c r="JBG130" s="2"/>
      <c r="JBH130" s="2"/>
      <c r="JBI130" s="2"/>
      <c r="JBJ130" s="2"/>
      <c r="JBK130" s="2"/>
      <c r="JBL130" s="2"/>
      <c r="JBM130" s="2"/>
      <c r="JBN130" s="2"/>
      <c r="JBO130" s="2"/>
      <c r="JBP130" s="2"/>
      <c r="JBQ130" s="2"/>
      <c r="JBR130" s="2"/>
      <c r="JBS130" s="2"/>
      <c r="JBT130" s="2"/>
      <c r="JBU130" s="2"/>
      <c r="JBV130" s="2"/>
      <c r="JBW130" s="2"/>
      <c r="JBX130" s="2"/>
      <c r="JBY130" s="2"/>
      <c r="JBZ130" s="2"/>
      <c r="JCA130" s="2"/>
      <c r="JCB130" s="2"/>
      <c r="JCC130" s="2"/>
      <c r="JCD130" s="2"/>
      <c r="JCE130" s="2"/>
      <c r="JCF130" s="2"/>
      <c r="JCG130" s="2"/>
      <c r="JCH130" s="2"/>
      <c r="JCI130" s="2"/>
      <c r="JCJ130" s="2"/>
      <c r="JCK130" s="2"/>
      <c r="JCL130" s="2"/>
      <c r="JCM130" s="2"/>
      <c r="JCN130" s="2"/>
      <c r="JCO130" s="2"/>
      <c r="JCP130" s="2"/>
      <c r="JCQ130" s="2"/>
      <c r="JCR130" s="2"/>
      <c r="JCS130" s="2"/>
      <c r="JCT130" s="2"/>
      <c r="JCU130" s="2"/>
      <c r="JCV130" s="2"/>
      <c r="JCW130" s="2"/>
      <c r="JCX130" s="2"/>
      <c r="JCY130" s="2"/>
      <c r="JCZ130" s="2"/>
      <c r="JDA130" s="2"/>
      <c r="JDB130" s="2"/>
      <c r="JDC130" s="2"/>
      <c r="JDD130" s="2"/>
      <c r="JDE130" s="2"/>
      <c r="JDF130" s="2"/>
      <c r="JDG130" s="2"/>
      <c r="JDH130" s="2"/>
      <c r="JDI130" s="2"/>
      <c r="JDJ130" s="2"/>
      <c r="JDK130" s="2"/>
      <c r="JDL130" s="2"/>
      <c r="JDM130" s="2"/>
      <c r="JDN130" s="2"/>
      <c r="JDO130" s="2"/>
      <c r="JDP130" s="2"/>
      <c r="JDQ130" s="2"/>
      <c r="JDR130" s="2"/>
      <c r="JDS130" s="2"/>
      <c r="JDT130" s="2"/>
      <c r="JDU130" s="2"/>
      <c r="JDV130" s="2"/>
      <c r="JDW130" s="2"/>
      <c r="JDX130" s="2"/>
      <c r="JDY130" s="2"/>
      <c r="JDZ130" s="2"/>
      <c r="JEA130" s="2"/>
      <c r="JEB130" s="2"/>
      <c r="JEC130" s="2"/>
      <c r="JED130" s="2"/>
      <c r="JEE130" s="2"/>
      <c r="JEF130" s="2"/>
      <c r="JEG130" s="2"/>
      <c r="JEH130" s="2"/>
      <c r="JEI130" s="2"/>
      <c r="JEJ130" s="2"/>
      <c r="JEK130" s="2"/>
      <c r="JEL130" s="2"/>
      <c r="JEM130" s="2"/>
      <c r="JEN130" s="2"/>
      <c r="JEO130" s="2"/>
      <c r="JEP130" s="2"/>
      <c r="JEQ130" s="2"/>
      <c r="JER130" s="2"/>
      <c r="JES130" s="2"/>
      <c r="JET130" s="2"/>
      <c r="JEU130" s="2"/>
      <c r="JEV130" s="2"/>
      <c r="JEW130" s="2"/>
      <c r="JEX130" s="2"/>
      <c r="JEY130" s="2"/>
      <c r="JEZ130" s="2"/>
      <c r="JFA130" s="2"/>
      <c r="JFB130" s="2"/>
      <c r="JFC130" s="2"/>
      <c r="JFD130" s="2"/>
      <c r="JFE130" s="2"/>
      <c r="JFF130" s="2"/>
      <c r="JFG130" s="2"/>
      <c r="JFH130" s="2"/>
      <c r="JFI130" s="2"/>
      <c r="JFJ130" s="2"/>
      <c r="JFK130" s="2"/>
      <c r="JFL130" s="2"/>
      <c r="JFM130" s="2"/>
      <c r="JFN130" s="2"/>
      <c r="JFO130" s="2"/>
      <c r="JFP130" s="2"/>
      <c r="JFQ130" s="2"/>
      <c r="JFR130" s="2"/>
      <c r="JFS130" s="2"/>
      <c r="JFT130" s="2"/>
      <c r="JFU130" s="2"/>
      <c r="JFV130" s="2"/>
      <c r="JFW130" s="2"/>
      <c r="JFX130" s="2"/>
      <c r="JFY130" s="2"/>
      <c r="JFZ130" s="2"/>
      <c r="JGA130" s="2"/>
      <c r="JGB130" s="2"/>
      <c r="JGC130" s="2"/>
      <c r="JGD130" s="2"/>
      <c r="JGE130" s="2"/>
      <c r="JGF130" s="2"/>
      <c r="JGG130" s="2"/>
      <c r="JGH130" s="2"/>
      <c r="JGI130" s="2"/>
      <c r="JGJ130" s="2"/>
      <c r="JGK130" s="2"/>
      <c r="JGL130" s="2"/>
      <c r="JGM130" s="2"/>
      <c r="JGN130" s="2"/>
      <c r="JGO130" s="2"/>
      <c r="JGP130" s="2"/>
      <c r="JGQ130" s="2"/>
      <c r="JGR130" s="2"/>
      <c r="JGS130" s="2"/>
      <c r="JGT130" s="2"/>
      <c r="JGU130" s="2"/>
      <c r="JGV130" s="2"/>
      <c r="JGW130" s="2"/>
      <c r="JGX130" s="2"/>
      <c r="JGY130" s="2"/>
      <c r="JGZ130" s="2"/>
      <c r="JHA130" s="2"/>
      <c r="JHB130" s="2"/>
      <c r="JHC130" s="2"/>
      <c r="JHD130" s="2"/>
      <c r="JHE130" s="2"/>
      <c r="JHF130" s="2"/>
      <c r="JHG130" s="2"/>
      <c r="JHH130" s="2"/>
      <c r="JHI130" s="2"/>
      <c r="JHJ130" s="2"/>
      <c r="JHK130" s="2"/>
      <c r="JHL130" s="2"/>
      <c r="JHM130" s="2"/>
      <c r="JHN130" s="2"/>
      <c r="JHO130" s="2"/>
      <c r="JHP130" s="2"/>
      <c r="JHQ130" s="2"/>
      <c r="JHR130" s="2"/>
      <c r="JHS130" s="2"/>
      <c r="JHT130" s="2"/>
      <c r="JHU130" s="2"/>
      <c r="JHV130" s="2"/>
      <c r="JHW130" s="2"/>
      <c r="JHX130" s="2"/>
      <c r="JHY130" s="2"/>
      <c r="JHZ130" s="2"/>
      <c r="JIA130" s="2"/>
      <c r="JIB130" s="2"/>
      <c r="JIC130" s="2"/>
      <c r="JID130" s="2"/>
      <c r="JIE130" s="2"/>
      <c r="JIF130" s="2"/>
      <c r="JIG130" s="2"/>
      <c r="JIH130" s="2"/>
      <c r="JII130" s="2"/>
      <c r="JIJ130" s="2"/>
      <c r="JIK130" s="2"/>
      <c r="JIL130" s="2"/>
      <c r="JIM130" s="2"/>
      <c r="JIN130" s="2"/>
      <c r="JIO130" s="2"/>
      <c r="JIP130" s="2"/>
      <c r="JIQ130" s="2"/>
      <c r="JIR130" s="2"/>
      <c r="JIS130" s="2"/>
      <c r="JIT130" s="2"/>
      <c r="JIU130" s="2"/>
      <c r="JIV130" s="2"/>
      <c r="JIW130" s="2"/>
      <c r="JIX130" s="2"/>
      <c r="JIY130" s="2"/>
      <c r="JIZ130" s="2"/>
      <c r="JJA130" s="2"/>
      <c r="JJB130" s="2"/>
      <c r="JJC130" s="2"/>
      <c r="JJD130" s="2"/>
      <c r="JJE130" s="2"/>
      <c r="JJF130" s="2"/>
      <c r="JJG130" s="2"/>
      <c r="JJH130" s="2"/>
      <c r="JJI130" s="2"/>
      <c r="JJJ130" s="2"/>
      <c r="JJK130" s="2"/>
      <c r="JJL130" s="2"/>
      <c r="JJM130" s="2"/>
      <c r="JJN130" s="2"/>
      <c r="JJO130" s="2"/>
      <c r="JJP130" s="2"/>
      <c r="JJQ130" s="2"/>
      <c r="JJR130" s="2"/>
      <c r="JJS130" s="2"/>
      <c r="JJT130" s="2"/>
      <c r="JJU130" s="2"/>
      <c r="JJV130" s="2"/>
      <c r="JJW130" s="2"/>
      <c r="JJX130" s="2"/>
      <c r="JJY130" s="2"/>
      <c r="JJZ130" s="2"/>
      <c r="JKA130" s="2"/>
      <c r="JKB130" s="2"/>
      <c r="JKC130" s="2"/>
      <c r="JKD130" s="2"/>
      <c r="JKE130" s="2"/>
      <c r="JKF130" s="2"/>
      <c r="JKG130" s="2"/>
      <c r="JKH130" s="2"/>
      <c r="JKI130" s="2"/>
      <c r="JKJ130" s="2"/>
      <c r="JKK130" s="2"/>
      <c r="JKL130" s="2"/>
      <c r="JKM130" s="2"/>
      <c r="JKN130" s="2"/>
      <c r="JKO130" s="2"/>
      <c r="JKP130" s="2"/>
      <c r="JKQ130" s="2"/>
      <c r="JKR130" s="2"/>
      <c r="JKS130" s="2"/>
      <c r="JKT130" s="2"/>
      <c r="JKU130" s="2"/>
      <c r="JKV130" s="2"/>
      <c r="JKW130" s="2"/>
      <c r="JKX130" s="2"/>
      <c r="JKY130" s="2"/>
      <c r="JKZ130" s="2"/>
      <c r="JLA130" s="2"/>
      <c r="JLB130" s="2"/>
      <c r="JLC130" s="2"/>
      <c r="JLD130" s="2"/>
      <c r="JLE130" s="2"/>
      <c r="JLF130" s="2"/>
      <c r="JLG130" s="2"/>
      <c r="JLH130" s="2"/>
      <c r="JLI130" s="2"/>
      <c r="JLJ130" s="2"/>
      <c r="JLK130" s="2"/>
      <c r="JLL130" s="2"/>
      <c r="JLM130" s="2"/>
      <c r="JLN130" s="2"/>
      <c r="JLO130" s="2"/>
      <c r="JLP130" s="2"/>
      <c r="JLQ130" s="2"/>
      <c r="JLR130" s="2"/>
      <c r="JLS130" s="2"/>
      <c r="JLT130" s="2"/>
      <c r="JLU130" s="2"/>
      <c r="JLV130" s="2"/>
      <c r="JLW130" s="2"/>
      <c r="JLX130" s="2"/>
      <c r="JLY130" s="2"/>
      <c r="JLZ130" s="2"/>
      <c r="JMA130" s="2"/>
      <c r="JMB130" s="2"/>
      <c r="JMC130" s="2"/>
      <c r="JMD130" s="2"/>
      <c r="JME130" s="2"/>
      <c r="JMF130" s="2"/>
      <c r="JMG130" s="2"/>
      <c r="JMH130" s="2"/>
      <c r="JMI130" s="2"/>
      <c r="JMJ130" s="2"/>
      <c r="JMK130" s="2"/>
      <c r="JML130" s="2"/>
      <c r="JMM130" s="2"/>
      <c r="JMN130" s="2"/>
      <c r="JMO130" s="2"/>
      <c r="JMP130" s="2"/>
      <c r="JMQ130" s="2"/>
      <c r="JMR130" s="2"/>
      <c r="JMS130" s="2"/>
      <c r="JMT130" s="2"/>
      <c r="JMU130" s="2"/>
      <c r="JMV130" s="2"/>
      <c r="JMW130" s="2"/>
      <c r="JMX130" s="2"/>
      <c r="JMY130" s="2"/>
      <c r="JMZ130" s="2"/>
      <c r="JNA130" s="2"/>
      <c r="JNB130" s="2"/>
      <c r="JNC130" s="2"/>
      <c r="JND130" s="2"/>
      <c r="JNE130" s="2"/>
      <c r="JNF130" s="2"/>
      <c r="JNG130" s="2"/>
      <c r="JNH130" s="2"/>
      <c r="JNI130" s="2"/>
      <c r="JNJ130" s="2"/>
      <c r="JNK130" s="2"/>
      <c r="JNL130" s="2"/>
      <c r="JNM130" s="2"/>
      <c r="JNN130" s="2"/>
      <c r="JNO130" s="2"/>
      <c r="JNP130" s="2"/>
      <c r="JNQ130" s="2"/>
      <c r="JNR130" s="2"/>
      <c r="JNS130" s="2"/>
      <c r="JNT130" s="2"/>
      <c r="JNU130" s="2"/>
      <c r="JNV130" s="2"/>
      <c r="JNW130" s="2"/>
      <c r="JNX130" s="2"/>
      <c r="JNY130" s="2"/>
      <c r="JNZ130" s="2"/>
      <c r="JOA130" s="2"/>
      <c r="JOB130" s="2"/>
      <c r="JOC130" s="2"/>
      <c r="JOD130" s="2"/>
      <c r="JOE130" s="2"/>
      <c r="JOF130" s="2"/>
      <c r="JOG130" s="2"/>
      <c r="JOH130" s="2"/>
      <c r="JOI130" s="2"/>
      <c r="JOJ130" s="2"/>
      <c r="JOK130" s="2"/>
      <c r="JOL130" s="2"/>
      <c r="JOM130" s="2"/>
      <c r="JON130" s="2"/>
      <c r="JOO130" s="2"/>
      <c r="JOP130" s="2"/>
      <c r="JOQ130" s="2"/>
      <c r="JOR130" s="2"/>
      <c r="JOS130" s="2"/>
      <c r="JOT130" s="2"/>
      <c r="JOU130" s="2"/>
      <c r="JOV130" s="2"/>
      <c r="JOW130" s="2"/>
      <c r="JOX130" s="2"/>
      <c r="JOY130" s="2"/>
      <c r="JOZ130" s="2"/>
      <c r="JPA130" s="2"/>
      <c r="JPB130" s="2"/>
      <c r="JPC130" s="2"/>
      <c r="JPD130" s="2"/>
      <c r="JPE130" s="2"/>
      <c r="JPF130" s="2"/>
      <c r="JPG130" s="2"/>
      <c r="JPH130" s="2"/>
      <c r="JPI130" s="2"/>
      <c r="JPJ130" s="2"/>
      <c r="JPK130" s="2"/>
      <c r="JPL130" s="2"/>
      <c r="JPM130" s="2"/>
      <c r="JPN130" s="2"/>
      <c r="JPO130" s="2"/>
      <c r="JPP130" s="2"/>
      <c r="JPQ130" s="2"/>
      <c r="JPR130" s="2"/>
      <c r="JPS130" s="2"/>
      <c r="JPT130" s="2"/>
      <c r="JPU130" s="2"/>
      <c r="JPV130" s="2"/>
      <c r="JPW130" s="2"/>
      <c r="JPX130" s="2"/>
      <c r="JPY130" s="2"/>
      <c r="JPZ130" s="2"/>
      <c r="JQA130" s="2"/>
      <c r="JQB130" s="2"/>
      <c r="JQC130" s="2"/>
      <c r="JQD130" s="2"/>
      <c r="JQE130" s="2"/>
      <c r="JQF130" s="2"/>
      <c r="JQG130" s="2"/>
      <c r="JQH130" s="2"/>
      <c r="JQI130" s="2"/>
      <c r="JQJ130" s="2"/>
      <c r="JQK130" s="2"/>
      <c r="JQL130" s="2"/>
      <c r="JQM130" s="2"/>
      <c r="JQN130" s="2"/>
      <c r="JQO130" s="2"/>
      <c r="JQP130" s="2"/>
      <c r="JQQ130" s="2"/>
      <c r="JQR130" s="2"/>
      <c r="JQS130" s="2"/>
      <c r="JQT130" s="2"/>
      <c r="JQU130" s="2"/>
      <c r="JQV130" s="2"/>
      <c r="JQW130" s="2"/>
      <c r="JQX130" s="2"/>
      <c r="JQY130" s="2"/>
      <c r="JQZ130" s="2"/>
      <c r="JRA130" s="2"/>
      <c r="JRB130" s="2"/>
      <c r="JRC130" s="2"/>
      <c r="JRD130" s="2"/>
      <c r="JRE130" s="2"/>
      <c r="JRF130" s="2"/>
      <c r="JRG130" s="2"/>
      <c r="JRH130" s="2"/>
      <c r="JRI130" s="2"/>
      <c r="JRJ130" s="2"/>
      <c r="JRK130" s="2"/>
      <c r="JRL130" s="2"/>
      <c r="JRM130" s="2"/>
      <c r="JRN130" s="2"/>
      <c r="JRO130" s="2"/>
      <c r="JRP130" s="2"/>
      <c r="JRQ130" s="2"/>
      <c r="JRR130" s="2"/>
      <c r="JRS130" s="2"/>
      <c r="JRT130" s="2"/>
      <c r="JRU130" s="2"/>
      <c r="JRV130" s="2"/>
      <c r="JRW130" s="2"/>
      <c r="JRX130" s="2"/>
      <c r="JRY130" s="2"/>
      <c r="JRZ130" s="2"/>
      <c r="JSA130" s="2"/>
      <c r="JSB130" s="2"/>
      <c r="JSC130" s="2"/>
      <c r="JSD130" s="2"/>
      <c r="JSE130" s="2"/>
      <c r="JSF130" s="2"/>
      <c r="JSG130" s="2"/>
      <c r="JSH130" s="2"/>
      <c r="JSI130" s="2"/>
      <c r="JSJ130" s="2"/>
      <c r="JSK130" s="2"/>
      <c r="JSL130" s="2"/>
      <c r="JSM130" s="2"/>
      <c r="JSN130" s="2"/>
      <c r="JSO130" s="2"/>
      <c r="JSP130" s="2"/>
      <c r="JSQ130" s="2"/>
      <c r="JSR130" s="2"/>
      <c r="JSS130" s="2"/>
      <c r="JST130" s="2"/>
      <c r="JSU130" s="2"/>
      <c r="JSV130" s="2"/>
      <c r="JSW130" s="2"/>
      <c r="JSX130" s="2"/>
      <c r="JSY130" s="2"/>
      <c r="JSZ130" s="2"/>
      <c r="JTA130" s="2"/>
      <c r="JTB130" s="2"/>
      <c r="JTC130" s="2"/>
      <c r="JTD130" s="2"/>
      <c r="JTE130" s="2"/>
      <c r="JTF130" s="2"/>
      <c r="JTG130" s="2"/>
      <c r="JTH130" s="2"/>
      <c r="JTI130" s="2"/>
      <c r="JTJ130" s="2"/>
      <c r="JTK130" s="2"/>
      <c r="JTL130" s="2"/>
      <c r="JTM130" s="2"/>
      <c r="JTN130" s="2"/>
      <c r="JTO130" s="2"/>
      <c r="JTP130" s="2"/>
      <c r="JTQ130" s="2"/>
      <c r="JTR130" s="2"/>
      <c r="JTS130" s="2"/>
      <c r="JTT130" s="2"/>
      <c r="JTU130" s="2"/>
      <c r="JTV130" s="2"/>
      <c r="JTW130" s="2"/>
      <c r="JTX130" s="2"/>
      <c r="JTY130" s="2"/>
      <c r="JTZ130" s="2"/>
      <c r="JUA130" s="2"/>
      <c r="JUB130" s="2"/>
      <c r="JUC130" s="2"/>
      <c r="JUD130" s="2"/>
      <c r="JUE130" s="2"/>
      <c r="JUF130" s="2"/>
      <c r="JUG130" s="2"/>
      <c r="JUH130" s="2"/>
      <c r="JUI130" s="2"/>
      <c r="JUJ130" s="2"/>
      <c r="JUK130" s="2"/>
      <c r="JUL130" s="2"/>
      <c r="JUM130" s="2"/>
      <c r="JUN130" s="2"/>
      <c r="JUO130" s="2"/>
      <c r="JUP130" s="2"/>
      <c r="JUQ130" s="2"/>
      <c r="JUR130" s="2"/>
      <c r="JUS130" s="2"/>
      <c r="JUT130" s="2"/>
      <c r="JUU130" s="2"/>
      <c r="JUV130" s="2"/>
      <c r="JUW130" s="2"/>
      <c r="JUX130" s="2"/>
      <c r="JUY130" s="2"/>
      <c r="JUZ130" s="2"/>
      <c r="JVA130" s="2"/>
      <c r="JVB130" s="2"/>
      <c r="JVC130" s="2"/>
      <c r="JVD130" s="2"/>
      <c r="JVE130" s="2"/>
      <c r="JVF130" s="2"/>
      <c r="JVG130" s="2"/>
      <c r="JVH130" s="2"/>
      <c r="JVI130" s="2"/>
      <c r="JVJ130" s="2"/>
      <c r="JVK130" s="2"/>
      <c r="JVL130" s="2"/>
      <c r="JVM130" s="2"/>
      <c r="JVN130" s="2"/>
      <c r="JVO130" s="2"/>
      <c r="JVP130" s="2"/>
      <c r="JVQ130" s="2"/>
      <c r="JVR130" s="2"/>
      <c r="JVS130" s="2"/>
      <c r="JVT130" s="2"/>
      <c r="JVU130" s="2"/>
      <c r="JVV130" s="2"/>
      <c r="JVW130" s="2"/>
      <c r="JVX130" s="2"/>
      <c r="JVY130" s="2"/>
      <c r="JVZ130" s="2"/>
      <c r="JWA130" s="2"/>
      <c r="JWB130" s="2"/>
      <c r="JWC130" s="2"/>
      <c r="JWD130" s="2"/>
      <c r="JWE130" s="2"/>
      <c r="JWF130" s="2"/>
      <c r="JWG130" s="2"/>
      <c r="JWH130" s="2"/>
      <c r="JWI130" s="2"/>
      <c r="JWJ130" s="2"/>
      <c r="JWK130" s="2"/>
      <c r="JWL130" s="2"/>
      <c r="JWM130" s="2"/>
      <c r="JWN130" s="2"/>
      <c r="JWO130" s="2"/>
      <c r="JWP130" s="2"/>
      <c r="JWQ130" s="2"/>
      <c r="JWR130" s="2"/>
      <c r="JWS130" s="2"/>
      <c r="JWT130" s="2"/>
      <c r="JWU130" s="2"/>
      <c r="JWV130" s="2"/>
      <c r="JWW130" s="2"/>
      <c r="JWX130" s="2"/>
      <c r="JWY130" s="2"/>
      <c r="JWZ130" s="2"/>
      <c r="JXA130" s="2"/>
      <c r="JXB130" s="2"/>
      <c r="JXC130" s="2"/>
      <c r="JXD130" s="2"/>
      <c r="JXE130" s="2"/>
      <c r="JXF130" s="2"/>
      <c r="JXG130" s="2"/>
      <c r="JXH130" s="2"/>
      <c r="JXI130" s="2"/>
      <c r="JXJ130" s="2"/>
      <c r="JXK130" s="2"/>
      <c r="JXL130" s="2"/>
      <c r="JXM130" s="2"/>
      <c r="JXN130" s="2"/>
      <c r="JXO130" s="2"/>
      <c r="JXP130" s="2"/>
      <c r="JXQ130" s="2"/>
      <c r="JXR130" s="2"/>
      <c r="JXS130" s="2"/>
      <c r="JXT130" s="2"/>
      <c r="JXU130" s="2"/>
      <c r="JXV130" s="2"/>
      <c r="JXW130" s="2"/>
      <c r="JXX130" s="2"/>
      <c r="JXY130" s="2"/>
      <c r="JXZ130" s="2"/>
      <c r="JYA130" s="2"/>
      <c r="JYB130" s="2"/>
      <c r="JYC130" s="2"/>
      <c r="JYD130" s="2"/>
      <c r="JYE130" s="2"/>
      <c r="JYF130" s="2"/>
      <c r="JYG130" s="2"/>
      <c r="JYH130" s="2"/>
      <c r="JYI130" s="2"/>
      <c r="JYJ130" s="2"/>
      <c r="JYK130" s="2"/>
      <c r="JYL130" s="2"/>
      <c r="JYM130" s="2"/>
      <c r="JYN130" s="2"/>
      <c r="JYO130" s="2"/>
      <c r="JYP130" s="2"/>
      <c r="JYQ130" s="2"/>
      <c r="JYR130" s="2"/>
      <c r="JYS130" s="2"/>
      <c r="JYT130" s="2"/>
      <c r="JYU130" s="2"/>
      <c r="JYV130" s="2"/>
      <c r="JYW130" s="2"/>
      <c r="JYX130" s="2"/>
      <c r="JYY130" s="2"/>
      <c r="JYZ130" s="2"/>
      <c r="JZA130" s="2"/>
      <c r="JZB130" s="2"/>
      <c r="JZC130" s="2"/>
      <c r="JZD130" s="2"/>
      <c r="JZE130" s="2"/>
      <c r="JZF130" s="2"/>
      <c r="JZG130" s="2"/>
      <c r="JZH130" s="2"/>
      <c r="JZI130" s="2"/>
      <c r="JZJ130" s="2"/>
      <c r="JZK130" s="2"/>
      <c r="JZL130" s="2"/>
      <c r="JZM130" s="2"/>
      <c r="JZN130" s="2"/>
      <c r="JZO130" s="2"/>
      <c r="JZP130" s="2"/>
      <c r="JZQ130" s="2"/>
      <c r="JZR130" s="2"/>
      <c r="JZS130" s="2"/>
      <c r="JZT130" s="2"/>
      <c r="JZU130" s="2"/>
      <c r="JZV130" s="2"/>
      <c r="JZW130" s="2"/>
      <c r="JZX130" s="2"/>
      <c r="JZY130" s="2"/>
      <c r="JZZ130" s="2"/>
      <c r="KAA130" s="2"/>
      <c r="KAB130" s="2"/>
      <c r="KAC130" s="2"/>
      <c r="KAD130" s="2"/>
      <c r="KAE130" s="2"/>
      <c r="KAF130" s="2"/>
      <c r="KAG130" s="2"/>
      <c r="KAH130" s="2"/>
      <c r="KAI130" s="2"/>
      <c r="KAJ130" s="2"/>
      <c r="KAK130" s="2"/>
      <c r="KAL130" s="2"/>
      <c r="KAM130" s="2"/>
      <c r="KAN130" s="2"/>
      <c r="KAO130" s="2"/>
      <c r="KAP130" s="2"/>
      <c r="KAQ130" s="2"/>
      <c r="KAR130" s="2"/>
      <c r="KAS130" s="2"/>
      <c r="KAT130" s="2"/>
      <c r="KAU130" s="2"/>
      <c r="KAV130" s="2"/>
      <c r="KAW130" s="2"/>
      <c r="KAX130" s="2"/>
      <c r="KAY130" s="2"/>
      <c r="KAZ130" s="2"/>
      <c r="KBA130" s="2"/>
      <c r="KBB130" s="2"/>
      <c r="KBC130" s="2"/>
      <c r="KBD130" s="2"/>
      <c r="KBE130" s="2"/>
      <c r="KBF130" s="2"/>
      <c r="KBG130" s="2"/>
      <c r="KBH130" s="2"/>
      <c r="KBI130" s="2"/>
      <c r="KBJ130" s="2"/>
      <c r="KBK130" s="2"/>
      <c r="KBL130" s="2"/>
      <c r="KBM130" s="2"/>
      <c r="KBN130" s="2"/>
      <c r="KBO130" s="2"/>
      <c r="KBP130" s="2"/>
      <c r="KBQ130" s="2"/>
      <c r="KBR130" s="2"/>
      <c r="KBS130" s="2"/>
      <c r="KBT130" s="2"/>
      <c r="KBU130" s="2"/>
      <c r="KBV130" s="2"/>
      <c r="KBW130" s="2"/>
      <c r="KBX130" s="2"/>
      <c r="KBY130" s="2"/>
      <c r="KBZ130" s="2"/>
      <c r="KCA130" s="2"/>
      <c r="KCB130" s="2"/>
      <c r="KCC130" s="2"/>
      <c r="KCD130" s="2"/>
      <c r="KCE130" s="2"/>
      <c r="KCF130" s="2"/>
      <c r="KCG130" s="2"/>
      <c r="KCH130" s="2"/>
      <c r="KCI130" s="2"/>
      <c r="KCJ130" s="2"/>
      <c r="KCK130" s="2"/>
      <c r="KCL130" s="2"/>
      <c r="KCM130" s="2"/>
      <c r="KCN130" s="2"/>
      <c r="KCO130" s="2"/>
      <c r="KCP130" s="2"/>
      <c r="KCQ130" s="2"/>
      <c r="KCR130" s="2"/>
      <c r="KCS130" s="2"/>
      <c r="KCT130" s="2"/>
      <c r="KCU130" s="2"/>
      <c r="KCV130" s="2"/>
      <c r="KCW130" s="2"/>
      <c r="KCX130" s="2"/>
      <c r="KCY130" s="2"/>
      <c r="KCZ130" s="2"/>
      <c r="KDA130" s="2"/>
      <c r="KDB130" s="2"/>
      <c r="KDC130" s="2"/>
      <c r="KDD130" s="2"/>
      <c r="KDE130" s="2"/>
      <c r="KDF130" s="2"/>
      <c r="KDG130" s="2"/>
      <c r="KDH130" s="2"/>
      <c r="KDI130" s="2"/>
      <c r="KDJ130" s="2"/>
      <c r="KDK130" s="2"/>
      <c r="KDL130" s="2"/>
      <c r="KDM130" s="2"/>
      <c r="KDN130" s="2"/>
      <c r="KDO130" s="2"/>
      <c r="KDP130" s="2"/>
      <c r="KDQ130" s="2"/>
      <c r="KDR130" s="2"/>
      <c r="KDS130" s="2"/>
      <c r="KDT130" s="2"/>
      <c r="KDU130" s="2"/>
      <c r="KDV130" s="2"/>
      <c r="KDW130" s="2"/>
      <c r="KDX130" s="2"/>
      <c r="KDY130" s="2"/>
      <c r="KDZ130" s="2"/>
      <c r="KEA130" s="2"/>
      <c r="KEB130" s="2"/>
      <c r="KEC130" s="2"/>
      <c r="KED130" s="2"/>
      <c r="KEE130" s="2"/>
      <c r="KEF130" s="2"/>
      <c r="KEG130" s="2"/>
      <c r="KEH130" s="2"/>
      <c r="KEI130" s="2"/>
      <c r="KEJ130" s="2"/>
      <c r="KEK130" s="2"/>
      <c r="KEL130" s="2"/>
      <c r="KEM130" s="2"/>
      <c r="KEN130" s="2"/>
      <c r="KEO130" s="2"/>
      <c r="KEP130" s="2"/>
      <c r="KEQ130" s="2"/>
      <c r="KER130" s="2"/>
      <c r="KES130" s="2"/>
      <c r="KET130" s="2"/>
      <c r="KEU130" s="2"/>
      <c r="KEV130" s="2"/>
      <c r="KEW130" s="2"/>
      <c r="KEX130" s="2"/>
      <c r="KEY130" s="2"/>
      <c r="KEZ130" s="2"/>
      <c r="KFA130" s="2"/>
      <c r="KFB130" s="2"/>
      <c r="KFC130" s="2"/>
      <c r="KFD130" s="2"/>
      <c r="KFE130" s="2"/>
      <c r="KFF130" s="2"/>
      <c r="KFG130" s="2"/>
      <c r="KFH130" s="2"/>
      <c r="KFI130" s="2"/>
      <c r="KFJ130" s="2"/>
      <c r="KFK130" s="2"/>
      <c r="KFL130" s="2"/>
      <c r="KFM130" s="2"/>
      <c r="KFN130" s="2"/>
      <c r="KFO130" s="2"/>
      <c r="KFP130" s="2"/>
      <c r="KFQ130" s="2"/>
      <c r="KFR130" s="2"/>
      <c r="KFS130" s="2"/>
      <c r="KFT130" s="2"/>
      <c r="KFU130" s="2"/>
      <c r="KFV130" s="2"/>
      <c r="KFW130" s="2"/>
      <c r="KFX130" s="2"/>
      <c r="KFY130" s="2"/>
      <c r="KFZ130" s="2"/>
      <c r="KGA130" s="2"/>
      <c r="KGB130" s="2"/>
      <c r="KGC130" s="2"/>
      <c r="KGD130" s="2"/>
      <c r="KGE130" s="2"/>
      <c r="KGF130" s="2"/>
      <c r="KGG130" s="2"/>
      <c r="KGH130" s="2"/>
      <c r="KGI130" s="2"/>
      <c r="KGJ130" s="2"/>
      <c r="KGK130" s="2"/>
      <c r="KGL130" s="2"/>
      <c r="KGM130" s="2"/>
      <c r="KGN130" s="2"/>
      <c r="KGO130" s="2"/>
      <c r="KGP130" s="2"/>
      <c r="KGQ130" s="2"/>
      <c r="KGR130" s="2"/>
      <c r="KGS130" s="2"/>
      <c r="KGT130" s="2"/>
      <c r="KGU130" s="2"/>
      <c r="KGV130" s="2"/>
      <c r="KGW130" s="2"/>
      <c r="KGX130" s="2"/>
      <c r="KGY130" s="2"/>
      <c r="KGZ130" s="2"/>
      <c r="KHA130" s="2"/>
      <c r="KHB130" s="2"/>
      <c r="KHC130" s="2"/>
      <c r="KHD130" s="2"/>
      <c r="KHE130" s="2"/>
      <c r="KHF130" s="2"/>
      <c r="KHG130" s="2"/>
      <c r="KHH130" s="2"/>
      <c r="KHI130" s="2"/>
      <c r="KHJ130" s="2"/>
      <c r="KHK130" s="2"/>
      <c r="KHL130" s="2"/>
      <c r="KHM130" s="2"/>
      <c r="KHN130" s="2"/>
      <c r="KHO130" s="2"/>
      <c r="KHP130" s="2"/>
      <c r="KHQ130" s="2"/>
      <c r="KHR130" s="2"/>
      <c r="KHS130" s="2"/>
      <c r="KHT130" s="2"/>
      <c r="KHU130" s="2"/>
      <c r="KHV130" s="2"/>
      <c r="KHW130" s="2"/>
      <c r="KHX130" s="2"/>
      <c r="KHY130" s="2"/>
      <c r="KHZ130" s="2"/>
      <c r="KIA130" s="2"/>
      <c r="KIB130" s="2"/>
      <c r="KIC130" s="2"/>
      <c r="KID130" s="2"/>
      <c r="KIE130" s="2"/>
      <c r="KIF130" s="2"/>
      <c r="KIG130" s="2"/>
      <c r="KIH130" s="2"/>
      <c r="KII130" s="2"/>
      <c r="KIJ130" s="2"/>
      <c r="KIK130" s="2"/>
      <c r="KIL130" s="2"/>
      <c r="KIM130" s="2"/>
      <c r="KIN130" s="2"/>
      <c r="KIO130" s="2"/>
      <c r="KIP130" s="2"/>
      <c r="KIQ130" s="2"/>
      <c r="KIR130" s="2"/>
      <c r="KIS130" s="2"/>
      <c r="KIT130" s="2"/>
      <c r="KIU130" s="2"/>
      <c r="KIV130" s="2"/>
      <c r="KIW130" s="2"/>
      <c r="KIX130" s="2"/>
      <c r="KIY130" s="2"/>
      <c r="KIZ130" s="2"/>
      <c r="KJA130" s="2"/>
      <c r="KJB130" s="2"/>
      <c r="KJC130" s="2"/>
      <c r="KJD130" s="2"/>
      <c r="KJE130" s="2"/>
      <c r="KJF130" s="2"/>
      <c r="KJG130" s="2"/>
      <c r="KJH130" s="2"/>
      <c r="KJI130" s="2"/>
      <c r="KJJ130" s="2"/>
      <c r="KJK130" s="2"/>
      <c r="KJL130" s="2"/>
      <c r="KJM130" s="2"/>
      <c r="KJN130" s="2"/>
      <c r="KJO130" s="2"/>
      <c r="KJP130" s="2"/>
      <c r="KJQ130" s="2"/>
      <c r="KJR130" s="2"/>
      <c r="KJS130" s="2"/>
      <c r="KJT130" s="2"/>
      <c r="KJU130" s="2"/>
      <c r="KJV130" s="2"/>
      <c r="KJW130" s="2"/>
      <c r="KJX130" s="2"/>
      <c r="KJY130" s="2"/>
      <c r="KJZ130" s="2"/>
      <c r="KKA130" s="2"/>
      <c r="KKB130" s="2"/>
      <c r="KKC130" s="2"/>
      <c r="KKD130" s="2"/>
      <c r="KKE130" s="2"/>
      <c r="KKF130" s="2"/>
      <c r="KKG130" s="2"/>
      <c r="KKH130" s="2"/>
      <c r="KKI130" s="2"/>
      <c r="KKJ130" s="2"/>
      <c r="KKK130" s="2"/>
      <c r="KKL130" s="2"/>
      <c r="KKM130" s="2"/>
      <c r="KKN130" s="2"/>
      <c r="KKO130" s="2"/>
      <c r="KKP130" s="2"/>
      <c r="KKQ130" s="2"/>
      <c r="KKR130" s="2"/>
      <c r="KKS130" s="2"/>
      <c r="KKT130" s="2"/>
      <c r="KKU130" s="2"/>
      <c r="KKV130" s="2"/>
      <c r="KKW130" s="2"/>
      <c r="KKX130" s="2"/>
      <c r="KKY130" s="2"/>
      <c r="KKZ130" s="2"/>
      <c r="KLA130" s="2"/>
      <c r="KLB130" s="2"/>
      <c r="KLC130" s="2"/>
      <c r="KLD130" s="2"/>
      <c r="KLE130" s="2"/>
      <c r="KLF130" s="2"/>
      <c r="KLG130" s="2"/>
      <c r="KLH130" s="2"/>
      <c r="KLI130" s="2"/>
      <c r="KLJ130" s="2"/>
      <c r="KLK130" s="2"/>
      <c r="KLL130" s="2"/>
      <c r="KLM130" s="2"/>
      <c r="KLN130" s="2"/>
      <c r="KLO130" s="2"/>
      <c r="KLP130" s="2"/>
      <c r="KLQ130" s="2"/>
      <c r="KLR130" s="2"/>
      <c r="KLS130" s="2"/>
      <c r="KLT130" s="2"/>
      <c r="KLU130" s="2"/>
      <c r="KLV130" s="2"/>
      <c r="KLW130" s="2"/>
      <c r="KLX130" s="2"/>
      <c r="KLY130" s="2"/>
      <c r="KLZ130" s="2"/>
      <c r="KMA130" s="2"/>
      <c r="KMB130" s="2"/>
      <c r="KMC130" s="2"/>
      <c r="KMD130" s="2"/>
      <c r="KME130" s="2"/>
      <c r="KMF130" s="2"/>
      <c r="KMG130" s="2"/>
      <c r="KMH130" s="2"/>
      <c r="KMI130" s="2"/>
      <c r="KMJ130" s="2"/>
      <c r="KMK130" s="2"/>
      <c r="KML130" s="2"/>
      <c r="KMM130" s="2"/>
      <c r="KMN130" s="2"/>
      <c r="KMO130" s="2"/>
      <c r="KMP130" s="2"/>
      <c r="KMQ130" s="2"/>
      <c r="KMR130" s="2"/>
      <c r="KMS130" s="2"/>
      <c r="KMT130" s="2"/>
      <c r="KMU130" s="2"/>
      <c r="KMV130" s="2"/>
      <c r="KMW130" s="2"/>
      <c r="KMX130" s="2"/>
      <c r="KMY130" s="2"/>
      <c r="KMZ130" s="2"/>
      <c r="KNA130" s="2"/>
      <c r="KNB130" s="2"/>
      <c r="KNC130" s="2"/>
      <c r="KND130" s="2"/>
      <c r="KNE130" s="2"/>
      <c r="KNF130" s="2"/>
      <c r="KNG130" s="2"/>
      <c r="KNH130" s="2"/>
      <c r="KNI130" s="2"/>
      <c r="KNJ130" s="2"/>
      <c r="KNK130" s="2"/>
      <c r="KNL130" s="2"/>
      <c r="KNM130" s="2"/>
      <c r="KNN130" s="2"/>
      <c r="KNO130" s="2"/>
      <c r="KNP130" s="2"/>
      <c r="KNQ130" s="2"/>
      <c r="KNR130" s="2"/>
      <c r="KNS130" s="2"/>
      <c r="KNT130" s="2"/>
      <c r="KNU130" s="2"/>
      <c r="KNV130" s="2"/>
      <c r="KNW130" s="2"/>
      <c r="KNX130" s="2"/>
      <c r="KNY130" s="2"/>
      <c r="KNZ130" s="2"/>
      <c r="KOA130" s="2"/>
      <c r="KOB130" s="2"/>
      <c r="KOC130" s="2"/>
      <c r="KOD130" s="2"/>
      <c r="KOE130" s="2"/>
      <c r="KOF130" s="2"/>
      <c r="KOG130" s="2"/>
      <c r="KOH130" s="2"/>
      <c r="KOI130" s="2"/>
      <c r="KOJ130" s="2"/>
      <c r="KOK130" s="2"/>
      <c r="KOL130" s="2"/>
      <c r="KOM130" s="2"/>
      <c r="KON130" s="2"/>
      <c r="KOO130" s="2"/>
      <c r="KOP130" s="2"/>
      <c r="KOQ130" s="2"/>
      <c r="KOR130" s="2"/>
      <c r="KOS130" s="2"/>
      <c r="KOT130" s="2"/>
      <c r="KOU130" s="2"/>
      <c r="KOV130" s="2"/>
      <c r="KOW130" s="2"/>
      <c r="KOX130" s="2"/>
      <c r="KOY130" s="2"/>
      <c r="KOZ130" s="2"/>
      <c r="KPA130" s="2"/>
      <c r="KPB130" s="2"/>
      <c r="KPC130" s="2"/>
      <c r="KPD130" s="2"/>
      <c r="KPE130" s="2"/>
      <c r="KPF130" s="2"/>
      <c r="KPG130" s="2"/>
      <c r="KPH130" s="2"/>
      <c r="KPI130" s="2"/>
      <c r="KPJ130" s="2"/>
      <c r="KPK130" s="2"/>
      <c r="KPL130" s="2"/>
      <c r="KPM130" s="2"/>
      <c r="KPN130" s="2"/>
      <c r="KPO130" s="2"/>
      <c r="KPP130" s="2"/>
      <c r="KPQ130" s="2"/>
      <c r="KPR130" s="2"/>
      <c r="KPS130" s="2"/>
      <c r="KPT130" s="2"/>
      <c r="KPU130" s="2"/>
      <c r="KPV130" s="2"/>
      <c r="KPW130" s="2"/>
      <c r="KPX130" s="2"/>
      <c r="KPY130" s="2"/>
      <c r="KPZ130" s="2"/>
      <c r="KQA130" s="2"/>
      <c r="KQB130" s="2"/>
      <c r="KQC130" s="2"/>
      <c r="KQD130" s="2"/>
      <c r="KQE130" s="2"/>
      <c r="KQF130" s="2"/>
      <c r="KQG130" s="2"/>
      <c r="KQH130" s="2"/>
      <c r="KQI130" s="2"/>
      <c r="KQJ130" s="2"/>
      <c r="KQK130" s="2"/>
      <c r="KQL130" s="2"/>
      <c r="KQM130" s="2"/>
      <c r="KQN130" s="2"/>
      <c r="KQO130" s="2"/>
      <c r="KQP130" s="2"/>
      <c r="KQQ130" s="2"/>
      <c r="KQR130" s="2"/>
      <c r="KQS130" s="2"/>
      <c r="KQT130" s="2"/>
      <c r="KQU130" s="2"/>
      <c r="KQV130" s="2"/>
      <c r="KQW130" s="2"/>
      <c r="KQX130" s="2"/>
      <c r="KQY130" s="2"/>
      <c r="KQZ130" s="2"/>
      <c r="KRA130" s="2"/>
      <c r="KRB130" s="2"/>
      <c r="KRC130" s="2"/>
      <c r="KRD130" s="2"/>
      <c r="KRE130" s="2"/>
      <c r="KRF130" s="2"/>
      <c r="KRG130" s="2"/>
      <c r="KRH130" s="2"/>
      <c r="KRI130" s="2"/>
      <c r="KRJ130" s="2"/>
      <c r="KRK130" s="2"/>
      <c r="KRL130" s="2"/>
      <c r="KRM130" s="2"/>
      <c r="KRN130" s="2"/>
      <c r="KRO130" s="2"/>
      <c r="KRP130" s="2"/>
      <c r="KRQ130" s="2"/>
      <c r="KRR130" s="2"/>
      <c r="KRS130" s="2"/>
      <c r="KRT130" s="2"/>
      <c r="KRU130" s="2"/>
      <c r="KRV130" s="2"/>
      <c r="KRW130" s="2"/>
      <c r="KRX130" s="2"/>
      <c r="KRY130" s="2"/>
      <c r="KRZ130" s="2"/>
      <c r="KSA130" s="2"/>
      <c r="KSB130" s="2"/>
      <c r="KSC130" s="2"/>
      <c r="KSD130" s="2"/>
      <c r="KSE130" s="2"/>
      <c r="KSF130" s="2"/>
      <c r="KSG130" s="2"/>
      <c r="KSH130" s="2"/>
      <c r="KSI130" s="2"/>
      <c r="KSJ130" s="2"/>
      <c r="KSK130" s="2"/>
      <c r="KSL130" s="2"/>
      <c r="KSM130" s="2"/>
      <c r="KSN130" s="2"/>
      <c r="KSO130" s="2"/>
      <c r="KSP130" s="2"/>
      <c r="KSQ130" s="2"/>
      <c r="KSR130" s="2"/>
      <c r="KSS130" s="2"/>
      <c r="KST130" s="2"/>
      <c r="KSU130" s="2"/>
      <c r="KSV130" s="2"/>
      <c r="KSW130" s="2"/>
      <c r="KSX130" s="2"/>
      <c r="KSY130" s="2"/>
      <c r="KSZ130" s="2"/>
      <c r="KTA130" s="2"/>
      <c r="KTB130" s="2"/>
      <c r="KTC130" s="2"/>
      <c r="KTD130" s="2"/>
      <c r="KTE130" s="2"/>
      <c r="KTF130" s="2"/>
      <c r="KTG130" s="2"/>
      <c r="KTH130" s="2"/>
      <c r="KTI130" s="2"/>
      <c r="KTJ130" s="2"/>
      <c r="KTK130" s="2"/>
      <c r="KTL130" s="2"/>
      <c r="KTM130" s="2"/>
      <c r="KTN130" s="2"/>
      <c r="KTO130" s="2"/>
      <c r="KTP130" s="2"/>
      <c r="KTQ130" s="2"/>
      <c r="KTR130" s="2"/>
      <c r="KTS130" s="2"/>
      <c r="KTT130" s="2"/>
      <c r="KTU130" s="2"/>
      <c r="KTV130" s="2"/>
      <c r="KTW130" s="2"/>
      <c r="KTX130" s="2"/>
      <c r="KTY130" s="2"/>
      <c r="KTZ130" s="2"/>
      <c r="KUA130" s="2"/>
      <c r="KUB130" s="2"/>
      <c r="KUC130" s="2"/>
      <c r="KUD130" s="2"/>
      <c r="KUE130" s="2"/>
      <c r="KUF130" s="2"/>
      <c r="KUG130" s="2"/>
      <c r="KUH130" s="2"/>
      <c r="KUI130" s="2"/>
      <c r="KUJ130" s="2"/>
      <c r="KUK130" s="2"/>
      <c r="KUL130" s="2"/>
      <c r="KUM130" s="2"/>
      <c r="KUN130" s="2"/>
      <c r="KUO130" s="2"/>
      <c r="KUP130" s="2"/>
      <c r="KUQ130" s="2"/>
      <c r="KUR130" s="2"/>
      <c r="KUS130" s="2"/>
      <c r="KUT130" s="2"/>
      <c r="KUU130" s="2"/>
      <c r="KUV130" s="2"/>
      <c r="KUW130" s="2"/>
      <c r="KUX130" s="2"/>
      <c r="KUY130" s="2"/>
      <c r="KUZ130" s="2"/>
      <c r="KVA130" s="2"/>
      <c r="KVB130" s="2"/>
      <c r="KVC130" s="2"/>
      <c r="KVD130" s="2"/>
      <c r="KVE130" s="2"/>
      <c r="KVF130" s="2"/>
      <c r="KVG130" s="2"/>
      <c r="KVH130" s="2"/>
      <c r="KVI130" s="2"/>
      <c r="KVJ130" s="2"/>
      <c r="KVK130" s="2"/>
      <c r="KVL130" s="2"/>
      <c r="KVM130" s="2"/>
      <c r="KVN130" s="2"/>
      <c r="KVO130" s="2"/>
      <c r="KVP130" s="2"/>
      <c r="KVQ130" s="2"/>
      <c r="KVR130" s="2"/>
      <c r="KVS130" s="2"/>
      <c r="KVT130" s="2"/>
      <c r="KVU130" s="2"/>
      <c r="KVV130" s="2"/>
      <c r="KVW130" s="2"/>
      <c r="KVX130" s="2"/>
      <c r="KVY130" s="2"/>
      <c r="KVZ130" s="2"/>
      <c r="KWA130" s="2"/>
      <c r="KWB130" s="2"/>
      <c r="KWC130" s="2"/>
      <c r="KWD130" s="2"/>
      <c r="KWE130" s="2"/>
      <c r="KWF130" s="2"/>
      <c r="KWG130" s="2"/>
      <c r="KWH130" s="2"/>
      <c r="KWI130" s="2"/>
      <c r="KWJ130" s="2"/>
      <c r="KWK130" s="2"/>
      <c r="KWL130" s="2"/>
      <c r="KWM130" s="2"/>
      <c r="KWN130" s="2"/>
      <c r="KWO130" s="2"/>
      <c r="KWP130" s="2"/>
      <c r="KWQ130" s="2"/>
      <c r="KWR130" s="2"/>
      <c r="KWS130" s="2"/>
      <c r="KWT130" s="2"/>
      <c r="KWU130" s="2"/>
      <c r="KWV130" s="2"/>
      <c r="KWW130" s="2"/>
      <c r="KWX130" s="2"/>
      <c r="KWY130" s="2"/>
      <c r="KWZ130" s="2"/>
      <c r="KXA130" s="2"/>
      <c r="KXB130" s="2"/>
      <c r="KXC130" s="2"/>
      <c r="KXD130" s="2"/>
      <c r="KXE130" s="2"/>
      <c r="KXF130" s="2"/>
      <c r="KXG130" s="2"/>
      <c r="KXH130" s="2"/>
      <c r="KXI130" s="2"/>
      <c r="KXJ130" s="2"/>
      <c r="KXK130" s="2"/>
      <c r="KXL130" s="2"/>
      <c r="KXM130" s="2"/>
      <c r="KXN130" s="2"/>
      <c r="KXO130" s="2"/>
      <c r="KXP130" s="2"/>
      <c r="KXQ130" s="2"/>
      <c r="KXR130" s="2"/>
      <c r="KXS130" s="2"/>
      <c r="KXT130" s="2"/>
      <c r="KXU130" s="2"/>
      <c r="KXV130" s="2"/>
      <c r="KXW130" s="2"/>
      <c r="KXX130" s="2"/>
      <c r="KXY130" s="2"/>
      <c r="KXZ130" s="2"/>
      <c r="KYA130" s="2"/>
      <c r="KYB130" s="2"/>
      <c r="KYC130" s="2"/>
      <c r="KYD130" s="2"/>
      <c r="KYE130" s="2"/>
      <c r="KYF130" s="2"/>
      <c r="KYG130" s="2"/>
      <c r="KYH130" s="2"/>
      <c r="KYI130" s="2"/>
      <c r="KYJ130" s="2"/>
      <c r="KYK130" s="2"/>
      <c r="KYL130" s="2"/>
      <c r="KYM130" s="2"/>
      <c r="KYN130" s="2"/>
      <c r="KYO130" s="2"/>
      <c r="KYP130" s="2"/>
      <c r="KYQ130" s="2"/>
      <c r="KYR130" s="2"/>
      <c r="KYS130" s="2"/>
      <c r="KYT130" s="2"/>
      <c r="KYU130" s="2"/>
      <c r="KYV130" s="2"/>
      <c r="KYW130" s="2"/>
      <c r="KYX130" s="2"/>
      <c r="KYY130" s="2"/>
      <c r="KYZ130" s="2"/>
      <c r="KZA130" s="2"/>
      <c r="KZB130" s="2"/>
      <c r="KZC130" s="2"/>
      <c r="KZD130" s="2"/>
      <c r="KZE130" s="2"/>
      <c r="KZF130" s="2"/>
      <c r="KZG130" s="2"/>
      <c r="KZH130" s="2"/>
      <c r="KZI130" s="2"/>
      <c r="KZJ130" s="2"/>
      <c r="KZK130" s="2"/>
      <c r="KZL130" s="2"/>
      <c r="KZM130" s="2"/>
      <c r="KZN130" s="2"/>
      <c r="KZO130" s="2"/>
      <c r="KZP130" s="2"/>
      <c r="KZQ130" s="2"/>
      <c r="KZR130" s="2"/>
      <c r="KZS130" s="2"/>
      <c r="KZT130" s="2"/>
      <c r="KZU130" s="2"/>
      <c r="KZV130" s="2"/>
      <c r="KZW130" s="2"/>
      <c r="KZX130" s="2"/>
      <c r="KZY130" s="2"/>
      <c r="KZZ130" s="2"/>
      <c r="LAA130" s="2"/>
      <c r="LAB130" s="2"/>
      <c r="LAC130" s="2"/>
      <c r="LAD130" s="2"/>
      <c r="LAE130" s="2"/>
      <c r="LAF130" s="2"/>
      <c r="LAG130" s="2"/>
      <c r="LAH130" s="2"/>
      <c r="LAI130" s="2"/>
      <c r="LAJ130" s="2"/>
      <c r="LAK130" s="2"/>
      <c r="LAL130" s="2"/>
      <c r="LAM130" s="2"/>
      <c r="LAN130" s="2"/>
      <c r="LAO130" s="2"/>
      <c r="LAP130" s="2"/>
      <c r="LAQ130" s="2"/>
      <c r="LAR130" s="2"/>
      <c r="LAS130" s="2"/>
      <c r="LAT130" s="2"/>
      <c r="LAU130" s="2"/>
      <c r="LAV130" s="2"/>
      <c r="LAW130" s="2"/>
      <c r="LAX130" s="2"/>
      <c r="LAY130" s="2"/>
      <c r="LAZ130" s="2"/>
      <c r="LBA130" s="2"/>
      <c r="LBB130" s="2"/>
      <c r="LBC130" s="2"/>
      <c r="LBD130" s="2"/>
      <c r="LBE130" s="2"/>
      <c r="LBF130" s="2"/>
      <c r="LBG130" s="2"/>
      <c r="LBH130" s="2"/>
      <c r="LBI130" s="2"/>
      <c r="LBJ130" s="2"/>
      <c r="LBK130" s="2"/>
      <c r="LBL130" s="2"/>
      <c r="LBM130" s="2"/>
      <c r="LBN130" s="2"/>
      <c r="LBO130" s="2"/>
      <c r="LBP130" s="2"/>
      <c r="LBQ130" s="2"/>
      <c r="LBR130" s="2"/>
      <c r="LBS130" s="2"/>
      <c r="LBT130" s="2"/>
      <c r="LBU130" s="2"/>
      <c r="LBV130" s="2"/>
      <c r="LBW130" s="2"/>
      <c r="LBX130" s="2"/>
      <c r="LBY130" s="2"/>
      <c r="LBZ130" s="2"/>
      <c r="LCA130" s="2"/>
      <c r="LCB130" s="2"/>
      <c r="LCC130" s="2"/>
      <c r="LCD130" s="2"/>
      <c r="LCE130" s="2"/>
      <c r="LCF130" s="2"/>
      <c r="LCG130" s="2"/>
      <c r="LCH130" s="2"/>
      <c r="LCI130" s="2"/>
      <c r="LCJ130" s="2"/>
      <c r="LCK130" s="2"/>
      <c r="LCL130" s="2"/>
      <c r="LCM130" s="2"/>
      <c r="LCN130" s="2"/>
      <c r="LCO130" s="2"/>
      <c r="LCP130" s="2"/>
      <c r="LCQ130" s="2"/>
      <c r="LCR130" s="2"/>
      <c r="LCS130" s="2"/>
      <c r="LCT130" s="2"/>
      <c r="LCU130" s="2"/>
      <c r="LCV130" s="2"/>
      <c r="LCW130" s="2"/>
      <c r="LCX130" s="2"/>
      <c r="LCY130" s="2"/>
      <c r="LCZ130" s="2"/>
      <c r="LDA130" s="2"/>
      <c r="LDB130" s="2"/>
      <c r="LDC130" s="2"/>
      <c r="LDD130" s="2"/>
      <c r="LDE130" s="2"/>
      <c r="LDF130" s="2"/>
      <c r="LDG130" s="2"/>
      <c r="LDH130" s="2"/>
      <c r="LDI130" s="2"/>
      <c r="LDJ130" s="2"/>
      <c r="LDK130" s="2"/>
      <c r="LDL130" s="2"/>
      <c r="LDM130" s="2"/>
      <c r="LDN130" s="2"/>
      <c r="LDO130" s="2"/>
      <c r="LDP130" s="2"/>
      <c r="LDQ130" s="2"/>
      <c r="LDR130" s="2"/>
      <c r="LDS130" s="2"/>
      <c r="LDT130" s="2"/>
      <c r="LDU130" s="2"/>
      <c r="LDV130" s="2"/>
      <c r="LDW130" s="2"/>
      <c r="LDX130" s="2"/>
      <c r="LDY130" s="2"/>
      <c r="LDZ130" s="2"/>
      <c r="LEA130" s="2"/>
      <c r="LEB130" s="2"/>
      <c r="LEC130" s="2"/>
      <c r="LED130" s="2"/>
      <c r="LEE130" s="2"/>
      <c r="LEF130" s="2"/>
      <c r="LEG130" s="2"/>
      <c r="LEH130" s="2"/>
      <c r="LEI130" s="2"/>
      <c r="LEJ130" s="2"/>
      <c r="LEK130" s="2"/>
      <c r="LEL130" s="2"/>
      <c r="LEM130" s="2"/>
      <c r="LEN130" s="2"/>
      <c r="LEO130" s="2"/>
      <c r="LEP130" s="2"/>
      <c r="LEQ130" s="2"/>
      <c r="LER130" s="2"/>
      <c r="LES130" s="2"/>
      <c r="LET130" s="2"/>
      <c r="LEU130" s="2"/>
      <c r="LEV130" s="2"/>
      <c r="LEW130" s="2"/>
      <c r="LEX130" s="2"/>
      <c r="LEY130" s="2"/>
      <c r="LEZ130" s="2"/>
      <c r="LFA130" s="2"/>
      <c r="LFB130" s="2"/>
      <c r="LFC130" s="2"/>
      <c r="LFD130" s="2"/>
      <c r="LFE130" s="2"/>
      <c r="LFF130" s="2"/>
      <c r="LFG130" s="2"/>
      <c r="LFH130" s="2"/>
      <c r="LFI130" s="2"/>
      <c r="LFJ130" s="2"/>
      <c r="LFK130" s="2"/>
      <c r="LFL130" s="2"/>
      <c r="LFM130" s="2"/>
      <c r="LFN130" s="2"/>
      <c r="LFO130" s="2"/>
      <c r="LFP130" s="2"/>
      <c r="LFQ130" s="2"/>
      <c r="LFR130" s="2"/>
      <c r="LFS130" s="2"/>
      <c r="LFT130" s="2"/>
      <c r="LFU130" s="2"/>
      <c r="LFV130" s="2"/>
      <c r="LFW130" s="2"/>
      <c r="LFX130" s="2"/>
      <c r="LFY130" s="2"/>
      <c r="LFZ130" s="2"/>
      <c r="LGA130" s="2"/>
      <c r="LGB130" s="2"/>
      <c r="LGC130" s="2"/>
      <c r="LGD130" s="2"/>
      <c r="LGE130" s="2"/>
      <c r="LGF130" s="2"/>
      <c r="LGG130" s="2"/>
      <c r="LGH130" s="2"/>
      <c r="LGI130" s="2"/>
      <c r="LGJ130" s="2"/>
      <c r="LGK130" s="2"/>
      <c r="LGL130" s="2"/>
      <c r="LGM130" s="2"/>
      <c r="LGN130" s="2"/>
      <c r="LGO130" s="2"/>
      <c r="LGP130" s="2"/>
      <c r="LGQ130" s="2"/>
      <c r="LGR130" s="2"/>
      <c r="LGS130" s="2"/>
      <c r="LGT130" s="2"/>
      <c r="LGU130" s="2"/>
      <c r="LGV130" s="2"/>
      <c r="LGW130" s="2"/>
      <c r="LGX130" s="2"/>
      <c r="LGY130" s="2"/>
      <c r="LGZ130" s="2"/>
      <c r="LHA130" s="2"/>
      <c r="LHB130" s="2"/>
      <c r="LHC130" s="2"/>
      <c r="LHD130" s="2"/>
      <c r="LHE130" s="2"/>
      <c r="LHF130" s="2"/>
      <c r="LHG130" s="2"/>
      <c r="LHH130" s="2"/>
      <c r="LHI130" s="2"/>
      <c r="LHJ130" s="2"/>
      <c r="LHK130" s="2"/>
      <c r="LHL130" s="2"/>
      <c r="LHM130" s="2"/>
      <c r="LHN130" s="2"/>
      <c r="LHO130" s="2"/>
      <c r="LHP130" s="2"/>
      <c r="LHQ130" s="2"/>
      <c r="LHR130" s="2"/>
      <c r="LHS130" s="2"/>
      <c r="LHT130" s="2"/>
      <c r="LHU130" s="2"/>
      <c r="LHV130" s="2"/>
      <c r="LHW130" s="2"/>
      <c r="LHX130" s="2"/>
      <c r="LHY130" s="2"/>
      <c r="LHZ130" s="2"/>
      <c r="LIA130" s="2"/>
      <c r="LIB130" s="2"/>
      <c r="LIC130" s="2"/>
      <c r="LID130" s="2"/>
      <c r="LIE130" s="2"/>
      <c r="LIF130" s="2"/>
      <c r="LIG130" s="2"/>
      <c r="LIH130" s="2"/>
      <c r="LII130" s="2"/>
      <c r="LIJ130" s="2"/>
      <c r="LIK130" s="2"/>
      <c r="LIL130" s="2"/>
      <c r="LIM130" s="2"/>
      <c r="LIN130" s="2"/>
      <c r="LIO130" s="2"/>
      <c r="LIP130" s="2"/>
      <c r="LIQ130" s="2"/>
      <c r="LIR130" s="2"/>
      <c r="LIS130" s="2"/>
      <c r="LIT130" s="2"/>
      <c r="LIU130" s="2"/>
      <c r="LIV130" s="2"/>
      <c r="LIW130" s="2"/>
      <c r="LIX130" s="2"/>
      <c r="LIY130" s="2"/>
      <c r="LIZ130" s="2"/>
      <c r="LJA130" s="2"/>
      <c r="LJB130" s="2"/>
      <c r="LJC130" s="2"/>
      <c r="LJD130" s="2"/>
      <c r="LJE130" s="2"/>
      <c r="LJF130" s="2"/>
      <c r="LJG130" s="2"/>
      <c r="LJH130" s="2"/>
      <c r="LJI130" s="2"/>
      <c r="LJJ130" s="2"/>
      <c r="LJK130" s="2"/>
      <c r="LJL130" s="2"/>
      <c r="LJM130" s="2"/>
      <c r="LJN130" s="2"/>
      <c r="LJO130" s="2"/>
      <c r="LJP130" s="2"/>
      <c r="LJQ130" s="2"/>
      <c r="LJR130" s="2"/>
      <c r="LJS130" s="2"/>
      <c r="LJT130" s="2"/>
      <c r="LJU130" s="2"/>
      <c r="LJV130" s="2"/>
      <c r="LJW130" s="2"/>
      <c r="LJX130" s="2"/>
      <c r="LJY130" s="2"/>
      <c r="LJZ130" s="2"/>
      <c r="LKA130" s="2"/>
      <c r="LKB130" s="2"/>
      <c r="LKC130" s="2"/>
      <c r="LKD130" s="2"/>
      <c r="LKE130" s="2"/>
      <c r="LKF130" s="2"/>
      <c r="LKG130" s="2"/>
      <c r="LKH130" s="2"/>
      <c r="LKI130" s="2"/>
      <c r="LKJ130" s="2"/>
      <c r="LKK130" s="2"/>
      <c r="LKL130" s="2"/>
      <c r="LKM130" s="2"/>
      <c r="LKN130" s="2"/>
      <c r="LKO130" s="2"/>
      <c r="LKP130" s="2"/>
      <c r="LKQ130" s="2"/>
      <c r="LKR130" s="2"/>
      <c r="LKS130" s="2"/>
      <c r="LKT130" s="2"/>
      <c r="LKU130" s="2"/>
      <c r="LKV130" s="2"/>
      <c r="LKW130" s="2"/>
      <c r="LKX130" s="2"/>
      <c r="LKY130" s="2"/>
      <c r="LKZ130" s="2"/>
      <c r="LLA130" s="2"/>
      <c r="LLB130" s="2"/>
      <c r="LLC130" s="2"/>
      <c r="LLD130" s="2"/>
      <c r="LLE130" s="2"/>
      <c r="LLF130" s="2"/>
      <c r="LLG130" s="2"/>
      <c r="LLH130" s="2"/>
      <c r="LLI130" s="2"/>
      <c r="LLJ130" s="2"/>
      <c r="LLK130" s="2"/>
      <c r="LLL130" s="2"/>
      <c r="LLM130" s="2"/>
      <c r="LLN130" s="2"/>
      <c r="LLO130" s="2"/>
      <c r="LLP130" s="2"/>
      <c r="LLQ130" s="2"/>
      <c r="LLR130" s="2"/>
      <c r="LLS130" s="2"/>
      <c r="LLT130" s="2"/>
      <c r="LLU130" s="2"/>
      <c r="LLV130" s="2"/>
      <c r="LLW130" s="2"/>
      <c r="LLX130" s="2"/>
      <c r="LLY130" s="2"/>
      <c r="LLZ130" s="2"/>
      <c r="LMA130" s="2"/>
      <c r="LMB130" s="2"/>
      <c r="LMC130" s="2"/>
      <c r="LMD130" s="2"/>
      <c r="LME130" s="2"/>
      <c r="LMF130" s="2"/>
      <c r="LMG130" s="2"/>
      <c r="LMH130" s="2"/>
      <c r="LMI130" s="2"/>
      <c r="LMJ130" s="2"/>
      <c r="LMK130" s="2"/>
      <c r="LML130" s="2"/>
      <c r="LMM130" s="2"/>
      <c r="LMN130" s="2"/>
      <c r="LMO130" s="2"/>
      <c r="LMP130" s="2"/>
      <c r="LMQ130" s="2"/>
      <c r="LMR130" s="2"/>
      <c r="LMS130" s="2"/>
      <c r="LMT130" s="2"/>
      <c r="LMU130" s="2"/>
      <c r="LMV130" s="2"/>
      <c r="LMW130" s="2"/>
      <c r="LMX130" s="2"/>
      <c r="LMY130" s="2"/>
      <c r="LMZ130" s="2"/>
      <c r="LNA130" s="2"/>
      <c r="LNB130" s="2"/>
      <c r="LNC130" s="2"/>
      <c r="LND130" s="2"/>
      <c r="LNE130" s="2"/>
      <c r="LNF130" s="2"/>
      <c r="LNG130" s="2"/>
      <c r="LNH130" s="2"/>
      <c r="LNI130" s="2"/>
      <c r="LNJ130" s="2"/>
      <c r="LNK130" s="2"/>
      <c r="LNL130" s="2"/>
      <c r="LNM130" s="2"/>
      <c r="LNN130" s="2"/>
      <c r="LNO130" s="2"/>
      <c r="LNP130" s="2"/>
      <c r="LNQ130" s="2"/>
      <c r="LNR130" s="2"/>
      <c r="LNS130" s="2"/>
      <c r="LNT130" s="2"/>
      <c r="LNU130" s="2"/>
      <c r="LNV130" s="2"/>
      <c r="LNW130" s="2"/>
      <c r="LNX130" s="2"/>
      <c r="LNY130" s="2"/>
      <c r="LNZ130" s="2"/>
      <c r="LOA130" s="2"/>
      <c r="LOB130" s="2"/>
      <c r="LOC130" s="2"/>
      <c r="LOD130" s="2"/>
      <c r="LOE130" s="2"/>
      <c r="LOF130" s="2"/>
      <c r="LOG130" s="2"/>
      <c r="LOH130" s="2"/>
      <c r="LOI130" s="2"/>
      <c r="LOJ130" s="2"/>
      <c r="LOK130" s="2"/>
      <c r="LOL130" s="2"/>
      <c r="LOM130" s="2"/>
      <c r="LON130" s="2"/>
      <c r="LOO130" s="2"/>
      <c r="LOP130" s="2"/>
      <c r="LOQ130" s="2"/>
      <c r="LOR130" s="2"/>
      <c r="LOS130" s="2"/>
      <c r="LOT130" s="2"/>
      <c r="LOU130" s="2"/>
      <c r="LOV130" s="2"/>
      <c r="LOW130" s="2"/>
      <c r="LOX130" s="2"/>
      <c r="LOY130" s="2"/>
      <c r="LOZ130" s="2"/>
      <c r="LPA130" s="2"/>
      <c r="LPB130" s="2"/>
      <c r="LPC130" s="2"/>
      <c r="LPD130" s="2"/>
      <c r="LPE130" s="2"/>
      <c r="LPF130" s="2"/>
      <c r="LPG130" s="2"/>
      <c r="LPH130" s="2"/>
      <c r="LPI130" s="2"/>
      <c r="LPJ130" s="2"/>
      <c r="LPK130" s="2"/>
      <c r="LPL130" s="2"/>
      <c r="LPM130" s="2"/>
      <c r="LPN130" s="2"/>
      <c r="LPO130" s="2"/>
      <c r="LPP130" s="2"/>
      <c r="LPQ130" s="2"/>
      <c r="LPR130" s="2"/>
      <c r="LPS130" s="2"/>
      <c r="LPT130" s="2"/>
      <c r="LPU130" s="2"/>
      <c r="LPV130" s="2"/>
      <c r="LPW130" s="2"/>
      <c r="LPX130" s="2"/>
      <c r="LPY130" s="2"/>
      <c r="LPZ130" s="2"/>
      <c r="LQA130" s="2"/>
      <c r="LQB130" s="2"/>
      <c r="LQC130" s="2"/>
      <c r="LQD130" s="2"/>
      <c r="LQE130" s="2"/>
      <c r="LQF130" s="2"/>
      <c r="LQG130" s="2"/>
      <c r="LQH130" s="2"/>
      <c r="LQI130" s="2"/>
      <c r="LQJ130" s="2"/>
      <c r="LQK130" s="2"/>
      <c r="LQL130" s="2"/>
      <c r="LQM130" s="2"/>
      <c r="LQN130" s="2"/>
      <c r="LQO130" s="2"/>
      <c r="LQP130" s="2"/>
      <c r="LQQ130" s="2"/>
      <c r="LQR130" s="2"/>
      <c r="LQS130" s="2"/>
      <c r="LQT130" s="2"/>
      <c r="LQU130" s="2"/>
      <c r="LQV130" s="2"/>
      <c r="LQW130" s="2"/>
      <c r="LQX130" s="2"/>
      <c r="LQY130" s="2"/>
      <c r="LQZ130" s="2"/>
      <c r="LRA130" s="2"/>
      <c r="LRB130" s="2"/>
      <c r="LRC130" s="2"/>
      <c r="LRD130" s="2"/>
      <c r="LRE130" s="2"/>
      <c r="LRF130" s="2"/>
      <c r="LRG130" s="2"/>
      <c r="LRH130" s="2"/>
      <c r="LRI130" s="2"/>
      <c r="LRJ130" s="2"/>
      <c r="LRK130" s="2"/>
      <c r="LRL130" s="2"/>
      <c r="LRM130" s="2"/>
      <c r="LRN130" s="2"/>
      <c r="LRO130" s="2"/>
      <c r="LRP130" s="2"/>
      <c r="LRQ130" s="2"/>
      <c r="LRR130" s="2"/>
      <c r="LRS130" s="2"/>
      <c r="LRT130" s="2"/>
      <c r="LRU130" s="2"/>
      <c r="LRV130" s="2"/>
      <c r="LRW130" s="2"/>
      <c r="LRX130" s="2"/>
      <c r="LRY130" s="2"/>
      <c r="LRZ130" s="2"/>
      <c r="LSA130" s="2"/>
      <c r="LSB130" s="2"/>
      <c r="LSC130" s="2"/>
      <c r="LSD130" s="2"/>
      <c r="LSE130" s="2"/>
      <c r="LSF130" s="2"/>
      <c r="LSG130" s="2"/>
      <c r="LSH130" s="2"/>
      <c r="LSI130" s="2"/>
      <c r="LSJ130" s="2"/>
      <c r="LSK130" s="2"/>
      <c r="LSL130" s="2"/>
      <c r="LSM130" s="2"/>
      <c r="LSN130" s="2"/>
      <c r="LSO130" s="2"/>
      <c r="LSP130" s="2"/>
      <c r="LSQ130" s="2"/>
      <c r="LSR130" s="2"/>
      <c r="LSS130" s="2"/>
      <c r="LST130" s="2"/>
      <c r="LSU130" s="2"/>
      <c r="LSV130" s="2"/>
      <c r="LSW130" s="2"/>
      <c r="LSX130" s="2"/>
      <c r="LSY130" s="2"/>
      <c r="LSZ130" s="2"/>
      <c r="LTA130" s="2"/>
      <c r="LTB130" s="2"/>
      <c r="LTC130" s="2"/>
      <c r="LTD130" s="2"/>
      <c r="LTE130" s="2"/>
      <c r="LTF130" s="2"/>
      <c r="LTG130" s="2"/>
      <c r="LTH130" s="2"/>
      <c r="LTI130" s="2"/>
      <c r="LTJ130" s="2"/>
      <c r="LTK130" s="2"/>
      <c r="LTL130" s="2"/>
      <c r="LTM130" s="2"/>
      <c r="LTN130" s="2"/>
      <c r="LTO130" s="2"/>
      <c r="LTP130" s="2"/>
      <c r="LTQ130" s="2"/>
      <c r="LTR130" s="2"/>
      <c r="LTS130" s="2"/>
      <c r="LTT130" s="2"/>
      <c r="LTU130" s="2"/>
      <c r="LTV130" s="2"/>
      <c r="LTW130" s="2"/>
      <c r="LTX130" s="2"/>
      <c r="LTY130" s="2"/>
      <c r="LTZ130" s="2"/>
      <c r="LUA130" s="2"/>
      <c r="LUB130" s="2"/>
      <c r="LUC130" s="2"/>
      <c r="LUD130" s="2"/>
      <c r="LUE130" s="2"/>
      <c r="LUF130" s="2"/>
      <c r="LUG130" s="2"/>
      <c r="LUH130" s="2"/>
      <c r="LUI130" s="2"/>
      <c r="LUJ130" s="2"/>
      <c r="LUK130" s="2"/>
      <c r="LUL130" s="2"/>
      <c r="LUM130" s="2"/>
      <c r="LUN130" s="2"/>
      <c r="LUO130" s="2"/>
      <c r="LUP130" s="2"/>
      <c r="LUQ130" s="2"/>
      <c r="LUR130" s="2"/>
      <c r="LUS130" s="2"/>
      <c r="LUT130" s="2"/>
      <c r="LUU130" s="2"/>
      <c r="LUV130" s="2"/>
      <c r="LUW130" s="2"/>
      <c r="LUX130" s="2"/>
      <c r="LUY130" s="2"/>
      <c r="LUZ130" s="2"/>
      <c r="LVA130" s="2"/>
      <c r="LVB130" s="2"/>
      <c r="LVC130" s="2"/>
      <c r="LVD130" s="2"/>
      <c r="LVE130" s="2"/>
      <c r="LVF130" s="2"/>
      <c r="LVG130" s="2"/>
      <c r="LVH130" s="2"/>
      <c r="LVI130" s="2"/>
      <c r="LVJ130" s="2"/>
      <c r="LVK130" s="2"/>
      <c r="LVL130" s="2"/>
      <c r="LVM130" s="2"/>
      <c r="LVN130" s="2"/>
      <c r="LVO130" s="2"/>
      <c r="LVP130" s="2"/>
      <c r="LVQ130" s="2"/>
      <c r="LVR130" s="2"/>
      <c r="LVS130" s="2"/>
      <c r="LVT130" s="2"/>
      <c r="LVU130" s="2"/>
      <c r="LVV130" s="2"/>
      <c r="LVW130" s="2"/>
      <c r="LVX130" s="2"/>
      <c r="LVY130" s="2"/>
      <c r="LVZ130" s="2"/>
      <c r="LWA130" s="2"/>
      <c r="LWB130" s="2"/>
      <c r="LWC130" s="2"/>
      <c r="LWD130" s="2"/>
      <c r="LWE130" s="2"/>
      <c r="LWF130" s="2"/>
      <c r="LWG130" s="2"/>
      <c r="LWH130" s="2"/>
      <c r="LWI130" s="2"/>
      <c r="LWJ130" s="2"/>
      <c r="LWK130" s="2"/>
      <c r="LWL130" s="2"/>
      <c r="LWM130" s="2"/>
      <c r="LWN130" s="2"/>
      <c r="LWO130" s="2"/>
      <c r="LWP130" s="2"/>
      <c r="LWQ130" s="2"/>
      <c r="LWR130" s="2"/>
      <c r="LWS130" s="2"/>
      <c r="LWT130" s="2"/>
      <c r="LWU130" s="2"/>
      <c r="LWV130" s="2"/>
      <c r="LWW130" s="2"/>
      <c r="LWX130" s="2"/>
      <c r="LWY130" s="2"/>
      <c r="LWZ130" s="2"/>
      <c r="LXA130" s="2"/>
      <c r="LXB130" s="2"/>
      <c r="LXC130" s="2"/>
      <c r="LXD130" s="2"/>
      <c r="LXE130" s="2"/>
      <c r="LXF130" s="2"/>
      <c r="LXG130" s="2"/>
      <c r="LXH130" s="2"/>
      <c r="LXI130" s="2"/>
      <c r="LXJ130" s="2"/>
      <c r="LXK130" s="2"/>
      <c r="LXL130" s="2"/>
      <c r="LXM130" s="2"/>
      <c r="LXN130" s="2"/>
      <c r="LXO130" s="2"/>
      <c r="LXP130" s="2"/>
      <c r="LXQ130" s="2"/>
      <c r="LXR130" s="2"/>
      <c r="LXS130" s="2"/>
      <c r="LXT130" s="2"/>
      <c r="LXU130" s="2"/>
      <c r="LXV130" s="2"/>
      <c r="LXW130" s="2"/>
      <c r="LXX130" s="2"/>
      <c r="LXY130" s="2"/>
      <c r="LXZ130" s="2"/>
      <c r="LYA130" s="2"/>
      <c r="LYB130" s="2"/>
      <c r="LYC130" s="2"/>
      <c r="LYD130" s="2"/>
      <c r="LYE130" s="2"/>
      <c r="LYF130" s="2"/>
      <c r="LYG130" s="2"/>
      <c r="LYH130" s="2"/>
      <c r="LYI130" s="2"/>
      <c r="LYJ130" s="2"/>
      <c r="LYK130" s="2"/>
      <c r="LYL130" s="2"/>
      <c r="LYM130" s="2"/>
      <c r="LYN130" s="2"/>
      <c r="LYO130" s="2"/>
      <c r="LYP130" s="2"/>
      <c r="LYQ130" s="2"/>
      <c r="LYR130" s="2"/>
      <c r="LYS130" s="2"/>
      <c r="LYT130" s="2"/>
      <c r="LYU130" s="2"/>
      <c r="LYV130" s="2"/>
      <c r="LYW130" s="2"/>
      <c r="LYX130" s="2"/>
      <c r="LYY130" s="2"/>
      <c r="LYZ130" s="2"/>
      <c r="LZA130" s="2"/>
      <c r="LZB130" s="2"/>
      <c r="LZC130" s="2"/>
      <c r="LZD130" s="2"/>
      <c r="LZE130" s="2"/>
      <c r="LZF130" s="2"/>
      <c r="LZG130" s="2"/>
      <c r="LZH130" s="2"/>
      <c r="LZI130" s="2"/>
      <c r="LZJ130" s="2"/>
      <c r="LZK130" s="2"/>
      <c r="LZL130" s="2"/>
      <c r="LZM130" s="2"/>
      <c r="LZN130" s="2"/>
      <c r="LZO130" s="2"/>
      <c r="LZP130" s="2"/>
      <c r="LZQ130" s="2"/>
      <c r="LZR130" s="2"/>
      <c r="LZS130" s="2"/>
      <c r="LZT130" s="2"/>
      <c r="LZU130" s="2"/>
      <c r="LZV130" s="2"/>
      <c r="LZW130" s="2"/>
      <c r="LZX130" s="2"/>
      <c r="LZY130" s="2"/>
      <c r="LZZ130" s="2"/>
      <c r="MAA130" s="2"/>
      <c r="MAB130" s="2"/>
      <c r="MAC130" s="2"/>
      <c r="MAD130" s="2"/>
      <c r="MAE130" s="2"/>
      <c r="MAF130" s="2"/>
      <c r="MAG130" s="2"/>
      <c r="MAH130" s="2"/>
      <c r="MAI130" s="2"/>
      <c r="MAJ130" s="2"/>
      <c r="MAK130" s="2"/>
      <c r="MAL130" s="2"/>
      <c r="MAM130" s="2"/>
      <c r="MAN130" s="2"/>
      <c r="MAO130" s="2"/>
      <c r="MAP130" s="2"/>
      <c r="MAQ130" s="2"/>
      <c r="MAR130" s="2"/>
      <c r="MAS130" s="2"/>
      <c r="MAT130" s="2"/>
      <c r="MAU130" s="2"/>
      <c r="MAV130" s="2"/>
      <c r="MAW130" s="2"/>
      <c r="MAX130" s="2"/>
      <c r="MAY130" s="2"/>
      <c r="MAZ130" s="2"/>
      <c r="MBA130" s="2"/>
      <c r="MBB130" s="2"/>
      <c r="MBC130" s="2"/>
      <c r="MBD130" s="2"/>
      <c r="MBE130" s="2"/>
      <c r="MBF130" s="2"/>
      <c r="MBG130" s="2"/>
      <c r="MBH130" s="2"/>
      <c r="MBI130" s="2"/>
      <c r="MBJ130" s="2"/>
      <c r="MBK130" s="2"/>
      <c r="MBL130" s="2"/>
      <c r="MBM130" s="2"/>
      <c r="MBN130" s="2"/>
      <c r="MBO130" s="2"/>
      <c r="MBP130" s="2"/>
      <c r="MBQ130" s="2"/>
      <c r="MBR130" s="2"/>
      <c r="MBS130" s="2"/>
      <c r="MBT130" s="2"/>
      <c r="MBU130" s="2"/>
      <c r="MBV130" s="2"/>
      <c r="MBW130" s="2"/>
      <c r="MBX130" s="2"/>
      <c r="MBY130" s="2"/>
      <c r="MBZ130" s="2"/>
      <c r="MCA130" s="2"/>
      <c r="MCB130" s="2"/>
      <c r="MCC130" s="2"/>
      <c r="MCD130" s="2"/>
      <c r="MCE130" s="2"/>
      <c r="MCF130" s="2"/>
      <c r="MCG130" s="2"/>
      <c r="MCH130" s="2"/>
      <c r="MCI130" s="2"/>
      <c r="MCJ130" s="2"/>
      <c r="MCK130" s="2"/>
      <c r="MCL130" s="2"/>
      <c r="MCM130" s="2"/>
      <c r="MCN130" s="2"/>
      <c r="MCO130" s="2"/>
      <c r="MCP130" s="2"/>
      <c r="MCQ130" s="2"/>
      <c r="MCR130" s="2"/>
      <c r="MCS130" s="2"/>
      <c r="MCT130" s="2"/>
      <c r="MCU130" s="2"/>
      <c r="MCV130" s="2"/>
      <c r="MCW130" s="2"/>
      <c r="MCX130" s="2"/>
      <c r="MCY130" s="2"/>
      <c r="MCZ130" s="2"/>
      <c r="MDA130" s="2"/>
      <c r="MDB130" s="2"/>
      <c r="MDC130" s="2"/>
      <c r="MDD130" s="2"/>
      <c r="MDE130" s="2"/>
      <c r="MDF130" s="2"/>
      <c r="MDG130" s="2"/>
      <c r="MDH130" s="2"/>
      <c r="MDI130" s="2"/>
      <c r="MDJ130" s="2"/>
      <c r="MDK130" s="2"/>
      <c r="MDL130" s="2"/>
      <c r="MDM130" s="2"/>
      <c r="MDN130" s="2"/>
      <c r="MDO130" s="2"/>
      <c r="MDP130" s="2"/>
      <c r="MDQ130" s="2"/>
      <c r="MDR130" s="2"/>
      <c r="MDS130" s="2"/>
      <c r="MDT130" s="2"/>
      <c r="MDU130" s="2"/>
      <c r="MDV130" s="2"/>
      <c r="MDW130" s="2"/>
      <c r="MDX130" s="2"/>
      <c r="MDY130" s="2"/>
      <c r="MDZ130" s="2"/>
      <c r="MEA130" s="2"/>
      <c r="MEB130" s="2"/>
      <c r="MEC130" s="2"/>
      <c r="MED130" s="2"/>
      <c r="MEE130" s="2"/>
      <c r="MEF130" s="2"/>
      <c r="MEG130" s="2"/>
      <c r="MEH130" s="2"/>
      <c r="MEI130" s="2"/>
      <c r="MEJ130" s="2"/>
      <c r="MEK130" s="2"/>
      <c r="MEL130" s="2"/>
      <c r="MEM130" s="2"/>
      <c r="MEN130" s="2"/>
      <c r="MEO130" s="2"/>
      <c r="MEP130" s="2"/>
      <c r="MEQ130" s="2"/>
      <c r="MER130" s="2"/>
      <c r="MES130" s="2"/>
      <c r="MET130" s="2"/>
      <c r="MEU130" s="2"/>
      <c r="MEV130" s="2"/>
      <c r="MEW130" s="2"/>
      <c r="MEX130" s="2"/>
      <c r="MEY130" s="2"/>
      <c r="MEZ130" s="2"/>
      <c r="MFA130" s="2"/>
      <c r="MFB130" s="2"/>
      <c r="MFC130" s="2"/>
      <c r="MFD130" s="2"/>
      <c r="MFE130" s="2"/>
      <c r="MFF130" s="2"/>
      <c r="MFG130" s="2"/>
      <c r="MFH130" s="2"/>
      <c r="MFI130" s="2"/>
      <c r="MFJ130" s="2"/>
      <c r="MFK130" s="2"/>
      <c r="MFL130" s="2"/>
      <c r="MFM130" s="2"/>
      <c r="MFN130" s="2"/>
      <c r="MFO130" s="2"/>
      <c r="MFP130" s="2"/>
      <c r="MFQ130" s="2"/>
      <c r="MFR130" s="2"/>
      <c r="MFS130" s="2"/>
      <c r="MFT130" s="2"/>
      <c r="MFU130" s="2"/>
      <c r="MFV130" s="2"/>
      <c r="MFW130" s="2"/>
      <c r="MFX130" s="2"/>
      <c r="MFY130" s="2"/>
      <c r="MFZ130" s="2"/>
      <c r="MGA130" s="2"/>
      <c r="MGB130" s="2"/>
      <c r="MGC130" s="2"/>
      <c r="MGD130" s="2"/>
      <c r="MGE130" s="2"/>
      <c r="MGF130" s="2"/>
      <c r="MGG130" s="2"/>
      <c r="MGH130" s="2"/>
      <c r="MGI130" s="2"/>
      <c r="MGJ130" s="2"/>
      <c r="MGK130" s="2"/>
      <c r="MGL130" s="2"/>
      <c r="MGM130" s="2"/>
      <c r="MGN130" s="2"/>
      <c r="MGO130" s="2"/>
      <c r="MGP130" s="2"/>
      <c r="MGQ130" s="2"/>
      <c r="MGR130" s="2"/>
      <c r="MGS130" s="2"/>
      <c r="MGT130" s="2"/>
      <c r="MGU130" s="2"/>
      <c r="MGV130" s="2"/>
      <c r="MGW130" s="2"/>
      <c r="MGX130" s="2"/>
      <c r="MGY130" s="2"/>
      <c r="MGZ130" s="2"/>
      <c r="MHA130" s="2"/>
      <c r="MHB130" s="2"/>
      <c r="MHC130" s="2"/>
      <c r="MHD130" s="2"/>
      <c r="MHE130" s="2"/>
      <c r="MHF130" s="2"/>
      <c r="MHG130" s="2"/>
      <c r="MHH130" s="2"/>
      <c r="MHI130" s="2"/>
      <c r="MHJ130" s="2"/>
      <c r="MHK130" s="2"/>
      <c r="MHL130" s="2"/>
      <c r="MHM130" s="2"/>
      <c r="MHN130" s="2"/>
      <c r="MHO130" s="2"/>
      <c r="MHP130" s="2"/>
      <c r="MHQ130" s="2"/>
      <c r="MHR130" s="2"/>
      <c r="MHS130" s="2"/>
      <c r="MHT130" s="2"/>
      <c r="MHU130" s="2"/>
      <c r="MHV130" s="2"/>
      <c r="MHW130" s="2"/>
      <c r="MHX130" s="2"/>
      <c r="MHY130" s="2"/>
      <c r="MHZ130" s="2"/>
      <c r="MIA130" s="2"/>
      <c r="MIB130" s="2"/>
      <c r="MIC130" s="2"/>
      <c r="MID130" s="2"/>
      <c r="MIE130" s="2"/>
      <c r="MIF130" s="2"/>
      <c r="MIG130" s="2"/>
      <c r="MIH130" s="2"/>
      <c r="MII130" s="2"/>
      <c r="MIJ130" s="2"/>
      <c r="MIK130" s="2"/>
      <c r="MIL130" s="2"/>
      <c r="MIM130" s="2"/>
      <c r="MIN130" s="2"/>
      <c r="MIO130" s="2"/>
      <c r="MIP130" s="2"/>
      <c r="MIQ130" s="2"/>
      <c r="MIR130" s="2"/>
      <c r="MIS130" s="2"/>
      <c r="MIT130" s="2"/>
      <c r="MIU130" s="2"/>
      <c r="MIV130" s="2"/>
      <c r="MIW130" s="2"/>
      <c r="MIX130" s="2"/>
      <c r="MIY130" s="2"/>
      <c r="MIZ130" s="2"/>
      <c r="MJA130" s="2"/>
      <c r="MJB130" s="2"/>
      <c r="MJC130" s="2"/>
      <c r="MJD130" s="2"/>
      <c r="MJE130" s="2"/>
      <c r="MJF130" s="2"/>
      <c r="MJG130" s="2"/>
      <c r="MJH130" s="2"/>
      <c r="MJI130" s="2"/>
      <c r="MJJ130" s="2"/>
      <c r="MJK130" s="2"/>
      <c r="MJL130" s="2"/>
      <c r="MJM130" s="2"/>
      <c r="MJN130" s="2"/>
      <c r="MJO130" s="2"/>
      <c r="MJP130" s="2"/>
      <c r="MJQ130" s="2"/>
      <c r="MJR130" s="2"/>
      <c r="MJS130" s="2"/>
      <c r="MJT130" s="2"/>
      <c r="MJU130" s="2"/>
      <c r="MJV130" s="2"/>
      <c r="MJW130" s="2"/>
      <c r="MJX130" s="2"/>
      <c r="MJY130" s="2"/>
      <c r="MJZ130" s="2"/>
      <c r="MKA130" s="2"/>
      <c r="MKB130" s="2"/>
      <c r="MKC130" s="2"/>
      <c r="MKD130" s="2"/>
      <c r="MKE130" s="2"/>
      <c r="MKF130" s="2"/>
      <c r="MKG130" s="2"/>
      <c r="MKH130" s="2"/>
      <c r="MKI130" s="2"/>
      <c r="MKJ130" s="2"/>
      <c r="MKK130" s="2"/>
      <c r="MKL130" s="2"/>
      <c r="MKM130" s="2"/>
      <c r="MKN130" s="2"/>
      <c r="MKO130" s="2"/>
      <c r="MKP130" s="2"/>
      <c r="MKQ130" s="2"/>
      <c r="MKR130" s="2"/>
      <c r="MKS130" s="2"/>
      <c r="MKT130" s="2"/>
      <c r="MKU130" s="2"/>
      <c r="MKV130" s="2"/>
      <c r="MKW130" s="2"/>
      <c r="MKX130" s="2"/>
      <c r="MKY130" s="2"/>
      <c r="MKZ130" s="2"/>
      <c r="MLA130" s="2"/>
      <c r="MLB130" s="2"/>
      <c r="MLC130" s="2"/>
      <c r="MLD130" s="2"/>
      <c r="MLE130" s="2"/>
      <c r="MLF130" s="2"/>
      <c r="MLG130" s="2"/>
      <c r="MLH130" s="2"/>
      <c r="MLI130" s="2"/>
      <c r="MLJ130" s="2"/>
      <c r="MLK130" s="2"/>
      <c r="MLL130" s="2"/>
      <c r="MLM130" s="2"/>
      <c r="MLN130" s="2"/>
      <c r="MLO130" s="2"/>
      <c r="MLP130" s="2"/>
      <c r="MLQ130" s="2"/>
      <c r="MLR130" s="2"/>
      <c r="MLS130" s="2"/>
      <c r="MLT130" s="2"/>
      <c r="MLU130" s="2"/>
      <c r="MLV130" s="2"/>
      <c r="MLW130" s="2"/>
      <c r="MLX130" s="2"/>
      <c r="MLY130" s="2"/>
      <c r="MLZ130" s="2"/>
      <c r="MMA130" s="2"/>
      <c r="MMB130" s="2"/>
      <c r="MMC130" s="2"/>
      <c r="MMD130" s="2"/>
      <c r="MME130" s="2"/>
      <c r="MMF130" s="2"/>
      <c r="MMG130" s="2"/>
      <c r="MMH130" s="2"/>
      <c r="MMI130" s="2"/>
      <c r="MMJ130" s="2"/>
      <c r="MMK130" s="2"/>
      <c r="MML130" s="2"/>
      <c r="MMM130" s="2"/>
      <c r="MMN130" s="2"/>
      <c r="MMO130" s="2"/>
      <c r="MMP130" s="2"/>
      <c r="MMQ130" s="2"/>
      <c r="MMR130" s="2"/>
      <c r="MMS130" s="2"/>
      <c r="MMT130" s="2"/>
      <c r="MMU130" s="2"/>
      <c r="MMV130" s="2"/>
      <c r="MMW130" s="2"/>
      <c r="MMX130" s="2"/>
      <c r="MMY130" s="2"/>
      <c r="MMZ130" s="2"/>
      <c r="MNA130" s="2"/>
      <c r="MNB130" s="2"/>
      <c r="MNC130" s="2"/>
      <c r="MND130" s="2"/>
      <c r="MNE130" s="2"/>
      <c r="MNF130" s="2"/>
      <c r="MNG130" s="2"/>
      <c r="MNH130" s="2"/>
      <c r="MNI130" s="2"/>
      <c r="MNJ130" s="2"/>
      <c r="MNK130" s="2"/>
      <c r="MNL130" s="2"/>
      <c r="MNM130" s="2"/>
      <c r="MNN130" s="2"/>
      <c r="MNO130" s="2"/>
      <c r="MNP130" s="2"/>
      <c r="MNQ130" s="2"/>
      <c r="MNR130" s="2"/>
      <c r="MNS130" s="2"/>
      <c r="MNT130" s="2"/>
      <c r="MNU130" s="2"/>
      <c r="MNV130" s="2"/>
      <c r="MNW130" s="2"/>
      <c r="MNX130" s="2"/>
      <c r="MNY130" s="2"/>
      <c r="MNZ130" s="2"/>
      <c r="MOA130" s="2"/>
      <c r="MOB130" s="2"/>
      <c r="MOC130" s="2"/>
      <c r="MOD130" s="2"/>
      <c r="MOE130" s="2"/>
      <c r="MOF130" s="2"/>
      <c r="MOG130" s="2"/>
      <c r="MOH130" s="2"/>
      <c r="MOI130" s="2"/>
      <c r="MOJ130" s="2"/>
      <c r="MOK130" s="2"/>
      <c r="MOL130" s="2"/>
      <c r="MOM130" s="2"/>
      <c r="MON130" s="2"/>
      <c r="MOO130" s="2"/>
      <c r="MOP130" s="2"/>
      <c r="MOQ130" s="2"/>
      <c r="MOR130" s="2"/>
      <c r="MOS130" s="2"/>
      <c r="MOT130" s="2"/>
      <c r="MOU130" s="2"/>
      <c r="MOV130" s="2"/>
      <c r="MOW130" s="2"/>
      <c r="MOX130" s="2"/>
      <c r="MOY130" s="2"/>
      <c r="MOZ130" s="2"/>
      <c r="MPA130" s="2"/>
      <c r="MPB130" s="2"/>
      <c r="MPC130" s="2"/>
      <c r="MPD130" s="2"/>
      <c r="MPE130" s="2"/>
      <c r="MPF130" s="2"/>
      <c r="MPG130" s="2"/>
      <c r="MPH130" s="2"/>
      <c r="MPI130" s="2"/>
      <c r="MPJ130" s="2"/>
      <c r="MPK130" s="2"/>
      <c r="MPL130" s="2"/>
      <c r="MPM130" s="2"/>
      <c r="MPN130" s="2"/>
      <c r="MPO130" s="2"/>
      <c r="MPP130" s="2"/>
      <c r="MPQ130" s="2"/>
      <c r="MPR130" s="2"/>
      <c r="MPS130" s="2"/>
      <c r="MPT130" s="2"/>
      <c r="MPU130" s="2"/>
      <c r="MPV130" s="2"/>
      <c r="MPW130" s="2"/>
      <c r="MPX130" s="2"/>
      <c r="MPY130" s="2"/>
      <c r="MPZ130" s="2"/>
      <c r="MQA130" s="2"/>
      <c r="MQB130" s="2"/>
      <c r="MQC130" s="2"/>
      <c r="MQD130" s="2"/>
      <c r="MQE130" s="2"/>
      <c r="MQF130" s="2"/>
      <c r="MQG130" s="2"/>
      <c r="MQH130" s="2"/>
      <c r="MQI130" s="2"/>
      <c r="MQJ130" s="2"/>
      <c r="MQK130" s="2"/>
      <c r="MQL130" s="2"/>
      <c r="MQM130" s="2"/>
      <c r="MQN130" s="2"/>
      <c r="MQO130" s="2"/>
      <c r="MQP130" s="2"/>
      <c r="MQQ130" s="2"/>
      <c r="MQR130" s="2"/>
      <c r="MQS130" s="2"/>
      <c r="MQT130" s="2"/>
      <c r="MQU130" s="2"/>
      <c r="MQV130" s="2"/>
      <c r="MQW130" s="2"/>
      <c r="MQX130" s="2"/>
      <c r="MQY130" s="2"/>
      <c r="MQZ130" s="2"/>
      <c r="MRA130" s="2"/>
      <c r="MRB130" s="2"/>
      <c r="MRC130" s="2"/>
      <c r="MRD130" s="2"/>
      <c r="MRE130" s="2"/>
      <c r="MRF130" s="2"/>
      <c r="MRG130" s="2"/>
      <c r="MRH130" s="2"/>
      <c r="MRI130" s="2"/>
      <c r="MRJ130" s="2"/>
      <c r="MRK130" s="2"/>
      <c r="MRL130" s="2"/>
      <c r="MRM130" s="2"/>
      <c r="MRN130" s="2"/>
      <c r="MRO130" s="2"/>
      <c r="MRP130" s="2"/>
      <c r="MRQ130" s="2"/>
      <c r="MRR130" s="2"/>
      <c r="MRS130" s="2"/>
      <c r="MRT130" s="2"/>
      <c r="MRU130" s="2"/>
      <c r="MRV130" s="2"/>
      <c r="MRW130" s="2"/>
      <c r="MRX130" s="2"/>
      <c r="MRY130" s="2"/>
      <c r="MRZ130" s="2"/>
      <c r="MSA130" s="2"/>
      <c r="MSB130" s="2"/>
      <c r="MSC130" s="2"/>
      <c r="MSD130" s="2"/>
      <c r="MSE130" s="2"/>
      <c r="MSF130" s="2"/>
      <c r="MSG130" s="2"/>
      <c r="MSH130" s="2"/>
      <c r="MSI130" s="2"/>
      <c r="MSJ130" s="2"/>
      <c r="MSK130" s="2"/>
      <c r="MSL130" s="2"/>
      <c r="MSM130" s="2"/>
      <c r="MSN130" s="2"/>
      <c r="MSO130" s="2"/>
      <c r="MSP130" s="2"/>
      <c r="MSQ130" s="2"/>
      <c r="MSR130" s="2"/>
      <c r="MSS130" s="2"/>
      <c r="MST130" s="2"/>
      <c r="MSU130" s="2"/>
      <c r="MSV130" s="2"/>
      <c r="MSW130" s="2"/>
      <c r="MSX130" s="2"/>
      <c r="MSY130" s="2"/>
      <c r="MSZ130" s="2"/>
      <c r="MTA130" s="2"/>
      <c r="MTB130" s="2"/>
      <c r="MTC130" s="2"/>
      <c r="MTD130" s="2"/>
      <c r="MTE130" s="2"/>
      <c r="MTF130" s="2"/>
      <c r="MTG130" s="2"/>
      <c r="MTH130" s="2"/>
      <c r="MTI130" s="2"/>
      <c r="MTJ130" s="2"/>
      <c r="MTK130" s="2"/>
      <c r="MTL130" s="2"/>
      <c r="MTM130" s="2"/>
      <c r="MTN130" s="2"/>
      <c r="MTO130" s="2"/>
      <c r="MTP130" s="2"/>
      <c r="MTQ130" s="2"/>
      <c r="MTR130" s="2"/>
      <c r="MTS130" s="2"/>
      <c r="MTT130" s="2"/>
      <c r="MTU130" s="2"/>
      <c r="MTV130" s="2"/>
      <c r="MTW130" s="2"/>
      <c r="MTX130" s="2"/>
      <c r="MTY130" s="2"/>
      <c r="MTZ130" s="2"/>
      <c r="MUA130" s="2"/>
      <c r="MUB130" s="2"/>
      <c r="MUC130" s="2"/>
      <c r="MUD130" s="2"/>
      <c r="MUE130" s="2"/>
      <c r="MUF130" s="2"/>
      <c r="MUG130" s="2"/>
      <c r="MUH130" s="2"/>
      <c r="MUI130" s="2"/>
      <c r="MUJ130" s="2"/>
      <c r="MUK130" s="2"/>
      <c r="MUL130" s="2"/>
      <c r="MUM130" s="2"/>
      <c r="MUN130" s="2"/>
      <c r="MUO130" s="2"/>
      <c r="MUP130" s="2"/>
      <c r="MUQ130" s="2"/>
      <c r="MUR130" s="2"/>
      <c r="MUS130" s="2"/>
      <c r="MUT130" s="2"/>
      <c r="MUU130" s="2"/>
      <c r="MUV130" s="2"/>
      <c r="MUW130" s="2"/>
      <c r="MUX130" s="2"/>
      <c r="MUY130" s="2"/>
      <c r="MUZ130" s="2"/>
      <c r="MVA130" s="2"/>
      <c r="MVB130" s="2"/>
      <c r="MVC130" s="2"/>
      <c r="MVD130" s="2"/>
      <c r="MVE130" s="2"/>
      <c r="MVF130" s="2"/>
      <c r="MVG130" s="2"/>
      <c r="MVH130" s="2"/>
      <c r="MVI130" s="2"/>
      <c r="MVJ130" s="2"/>
      <c r="MVK130" s="2"/>
      <c r="MVL130" s="2"/>
      <c r="MVM130" s="2"/>
      <c r="MVN130" s="2"/>
      <c r="MVO130" s="2"/>
      <c r="MVP130" s="2"/>
      <c r="MVQ130" s="2"/>
      <c r="MVR130" s="2"/>
      <c r="MVS130" s="2"/>
      <c r="MVT130" s="2"/>
      <c r="MVU130" s="2"/>
      <c r="MVV130" s="2"/>
      <c r="MVW130" s="2"/>
      <c r="MVX130" s="2"/>
      <c r="MVY130" s="2"/>
      <c r="MVZ130" s="2"/>
      <c r="MWA130" s="2"/>
      <c r="MWB130" s="2"/>
      <c r="MWC130" s="2"/>
      <c r="MWD130" s="2"/>
      <c r="MWE130" s="2"/>
      <c r="MWF130" s="2"/>
      <c r="MWG130" s="2"/>
      <c r="MWH130" s="2"/>
      <c r="MWI130" s="2"/>
      <c r="MWJ130" s="2"/>
      <c r="MWK130" s="2"/>
      <c r="MWL130" s="2"/>
      <c r="MWM130" s="2"/>
      <c r="MWN130" s="2"/>
      <c r="MWO130" s="2"/>
      <c r="MWP130" s="2"/>
      <c r="MWQ130" s="2"/>
      <c r="MWR130" s="2"/>
      <c r="MWS130" s="2"/>
      <c r="MWT130" s="2"/>
      <c r="MWU130" s="2"/>
      <c r="MWV130" s="2"/>
      <c r="MWW130" s="2"/>
      <c r="MWX130" s="2"/>
      <c r="MWY130" s="2"/>
      <c r="MWZ130" s="2"/>
      <c r="MXA130" s="2"/>
      <c r="MXB130" s="2"/>
      <c r="MXC130" s="2"/>
      <c r="MXD130" s="2"/>
      <c r="MXE130" s="2"/>
      <c r="MXF130" s="2"/>
      <c r="MXG130" s="2"/>
      <c r="MXH130" s="2"/>
      <c r="MXI130" s="2"/>
      <c r="MXJ130" s="2"/>
      <c r="MXK130" s="2"/>
      <c r="MXL130" s="2"/>
      <c r="MXM130" s="2"/>
      <c r="MXN130" s="2"/>
      <c r="MXO130" s="2"/>
      <c r="MXP130" s="2"/>
      <c r="MXQ130" s="2"/>
      <c r="MXR130" s="2"/>
      <c r="MXS130" s="2"/>
      <c r="MXT130" s="2"/>
      <c r="MXU130" s="2"/>
      <c r="MXV130" s="2"/>
      <c r="MXW130" s="2"/>
      <c r="MXX130" s="2"/>
      <c r="MXY130" s="2"/>
      <c r="MXZ130" s="2"/>
      <c r="MYA130" s="2"/>
      <c r="MYB130" s="2"/>
      <c r="MYC130" s="2"/>
      <c r="MYD130" s="2"/>
      <c r="MYE130" s="2"/>
      <c r="MYF130" s="2"/>
      <c r="MYG130" s="2"/>
      <c r="MYH130" s="2"/>
      <c r="MYI130" s="2"/>
      <c r="MYJ130" s="2"/>
      <c r="MYK130" s="2"/>
      <c r="MYL130" s="2"/>
      <c r="MYM130" s="2"/>
      <c r="MYN130" s="2"/>
      <c r="MYO130" s="2"/>
      <c r="MYP130" s="2"/>
      <c r="MYQ130" s="2"/>
      <c r="MYR130" s="2"/>
      <c r="MYS130" s="2"/>
      <c r="MYT130" s="2"/>
      <c r="MYU130" s="2"/>
      <c r="MYV130" s="2"/>
      <c r="MYW130" s="2"/>
      <c r="MYX130" s="2"/>
      <c r="MYY130" s="2"/>
      <c r="MYZ130" s="2"/>
      <c r="MZA130" s="2"/>
      <c r="MZB130" s="2"/>
      <c r="MZC130" s="2"/>
      <c r="MZD130" s="2"/>
      <c r="MZE130" s="2"/>
      <c r="MZF130" s="2"/>
      <c r="MZG130" s="2"/>
      <c r="MZH130" s="2"/>
      <c r="MZI130" s="2"/>
      <c r="MZJ130" s="2"/>
      <c r="MZK130" s="2"/>
      <c r="MZL130" s="2"/>
      <c r="MZM130" s="2"/>
      <c r="MZN130" s="2"/>
      <c r="MZO130" s="2"/>
      <c r="MZP130" s="2"/>
      <c r="MZQ130" s="2"/>
      <c r="MZR130" s="2"/>
      <c r="MZS130" s="2"/>
      <c r="MZT130" s="2"/>
      <c r="MZU130" s="2"/>
      <c r="MZV130" s="2"/>
      <c r="MZW130" s="2"/>
      <c r="MZX130" s="2"/>
      <c r="MZY130" s="2"/>
      <c r="MZZ130" s="2"/>
      <c r="NAA130" s="2"/>
      <c r="NAB130" s="2"/>
      <c r="NAC130" s="2"/>
      <c r="NAD130" s="2"/>
      <c r="NAE130" s="2"/>
      <c r="NAF130" s="2"/>
      <c r="NAG130" s="2"/>
      <c r="NAH130" s="2"/>
      <c r="NAI130" s="2"/>
      <c r="NAJ130" s="2"/>
      <c r="NAK130" s="2"/>
      <c r="NAL130" s="2"/>
      <c r="NAM130" s="2"/>
      <c r="NAN130" s="2"/>
      <c r="NAO130" s="2"/>
      <c r="NAP130" s="2"/>
      <c r="NAQ130" s="2"/>
      <c r="NAR130" s="2"/>
      <c r="NAS130" s="2"/>
      <c r="NAT130" s="2"/>
      <c r="NAU130" s="2"/>
      <c r="NAV130" s="2"/>
      <c r="NAW130" s="2"/>
      <c r="NAX130" s="2"/>
      <c r="NAY130" s="2"/>
      <c r="NAZ130" s="2"/>
      <c r="NBA130" s="2"/>
      <c r="NBB130" s="2"/>
      <c r="NBC130" s="2"/>
      <c r="NBD130" s="2"/>
      <c r="NBE130" s="2"/>
      <c r="NBF130" s="2"/>
      <c r="NBG130" s="2"/>
      <c r="NBH130" s="2"/>
      <c r="NBI130" s="2"/>
      <c r="NBJ130" s="2"/>
      <c r="NBK130" s="2"/>
      <c r="NBL130" s="2"/>
      <c r="NBM130" s="2"/>
      <c r="NBN130" s="2"/>
      <c r="NBO130" s="2"/>
      <c r="NBP130" s="2"/>
      <c r="NBQ130" s="2"/>
      <c r="NBR130" s="2"/>
      <c r="NBS130" s="2"/>
      <c r="NBT130" s="2"/>
      <c r="NBU130" s="2"/>
      <c r="NBV130" s="2"/>
      <c r="NBW130" s="2"/>
      <c r="NBX130" s="2"/>
      <c r="NBY130" s="2"/>
      <c r="NBZ130" s="2"/>
      <c r="NCA130" s="2"/>
      <c r="NCB130" s="2"/>
      <c r="NCC130" s="2"/>
      <c r="NCD130" s="2"/>
      <c r="NCE130" s="2"/>
      <c r="NCF130" s="2"/>
      <c r="NCG130" s="2"/>
      <c r="NCH130" s="2"/>
      <c r="NCI130" s="2"/>
      <c r="NCJ130" s="2"/>
      <c r="NCK130" s="2"/>
      <c r="NCL130" s="2"/>
      <c r="NCM130" s="2"/>
      <c r="NCN130" s="2"/>
      <c r="NCO130" s="2"/>
      <c r="NCP130" s="2"/>
      <c r="NCQ130" s="2"/>
      <c r="NCR130" s="2"/>
      <c r="NCS130" s="2"/>
      <c r="NCT130" s="2"/>
      <c r="NCU130" s="2"/>
      <c r="NCV130" s="2"/>
      <c r="NCW130" s="2"/>
      <c r="NCX130" s="2"/>
      <c r="NCY130" s="2"/>
      <c r="NCZ130" s="2"/>
      <c r="NDA130" s="2"/>
      <c r="NDB130" s="2"/>
      <c r="NDC130" s="2"/>
      <c r="NDD130" s="2"/>
      <c r="NDE130" s="2"/>
      <c r="NDF130" s="2"/>
      <c r="NDG130" s="2"/>
      <c r="NDH130" s="2"/>
      <c r="NDI130" s="2"/>
      <c r="NDJ130" s="2"/>
      <c r="NDK130" s="2"/>
      <c r="NDL130" s="2"/>
      <c r="NDM130" s="2"/>
      <c r="NDN130" s="2"/>
      <c r="NDO130" s="2"/>
      <c r="NDP130" s="2"/>
      <c r="NDQ130" s="2"/>
      <c r="NDR130" s="2"/>
      <c r="NDS130" s="2"/>
      <c r="NDT130" s="2"/>
      <c r="NDU130" s="2"/>
      <c r="NDV130" s="2"/>
      <c r="NDW130" s="2"/>
      <c r="NDX130" s="2"/>
      <c r="NDY130" s="2"/>
      <c r="NDZ130" s="2"/>
      <c r="NEA130" s="2"/>
      <c r="NEB130" s="2"/>
      <c r="NEC130" s="2"/>
      <c r="NED130" s="2"/>
      <c r="NEE130" s="2"/>
      <c r="NEF130" s="2"/>
      <c r="NEG130" s="2"/>
      <c r="NEH130" s="2"/>
      <c r="NEI130" s="2"/>
      <c r="NEJ130" s="2"/>
      <c r="NEK130" s="2"/>
      <c r="NEL130" s="2"/>
      <c r="NEM130" s="2"/>
      <c r="NEN130" s="2"/>
      <c r="NEO130" s="2"/>
      <c r="NEP130" s="2"/>
      <c r="NEQ130" s="2"/>
      <c r="NER130" s="2"/>
      <c r="NES130" s="2"/>
      <c r="NET130" s="2"/>
      <c r="NEU130" s="2"/>
      <c r="NEV130" s="2"/>
      <c r="NEW130" s="2"/>
      <c r="NEX130" s="2"/>
      <c r="NEY130" s="2"/>
      <c r="NEZ130" s="2"/>
      <c r="NFA130" s="2"/>
      <c r="NFB130" s="2"/>
      <c r="NFC130" s="2"/>
      <c r="NFD130" s="2"/>
      <c r="NFE130" s="2"/>
      <c r="NFF130" s="2"/>
      <c r="NFG130" s="2"/>
      <c r="NFH130" s="2"/>
      <c r="NFI130" s="2"/>
      <c r="NFJ130" s="2"/>
      <c r="NFK130" s="2"/>
      <c r="NFL130" s="2"/>
      <c r="NFM130" s="2"/>
      <c r="NFN130" s="2"/>
      <c r="NFO130" s="2"/>
      <c r="NFP130" s="2"/>
      <c r="NFQ130" s="2"/>
      <c r="NFR130" s="2"/>
      <c r="NFS130" s="2"/>
      <c r="NFT130" s="2"/>
      <c r="NFU130" s="2"/>
      <c r="NFV130" s="2"/>
      <c r="NFW130" s="2"/>
      <c r="NFX130" s="2"/>
      <c r="NFY130" s="2"/>
      <c r="NFZ130" s="2"/>
      <c r="NGA130" s="2"/>
      <c r="NGB130" s="2"/>
      <c r="NGC130" s="2"/>
      <c r="NGD130" s="2"/>
      <c r="NGE130" s="2"/>
      <c r="NGF130" s="2"/>
      <c r="NGG130" s="2"/>
      <c r="NGH130" s="2"/>
      <c r="NGI130" s="2"/>
      <c r="NGJ130" s="2"/>
      <c r="NGK130" s="2"/>
      <c r="NGL130" s="2"/>
      <c r="NGM130" s="2"/>
      <c r="NGN130" s="2"/>
      <c r="NGO130" s="2"/>
      <c r="NGP130" s="2"/>
      <c r="NGQ130" s="2"/>
      <c r="NGR130" s="2"/>
      <c r="NGS130" s="2"/>
      <c r="NGT130" s="2"/>
      <c r="NGU130" s="2"/>
      <c r="NGV130" s="2"/>
      <c r="NGW130" s="2"/>
      <c r="NGX130" s="2"/>
      <c r="NGY130" s="2"/>
      <c r="NGZ130" s="2"/>
      <c r="NHA130" s="2"/>
      <c r="NHB130" s="2"/>
      <c r="NHC130" s="2"/>
      <c r="NHD130" s="2"/>
      <c r="NHE130" s="2"/>
      <c r="NHF130" s="2"/>
      <c r="NHG130" s="2"/>
      <c r="NHH130" s="2"/>
      <c r="NHI130" s="2"/>
      <c r="NHJ130" s="2"/>
      <c r="NHK130" s="2"/>
      <c r="NHL130" s="2"/>
      <c r="NHM130" s="2"/>
      <c r="NHN130" s="2"/>
      <c r="NHO130" s="2"/>
      <c r="NHP130" s="2"/>
      <c r="NHQ130" s="2"/>
      <c r="NHR130" s="2"/>
      <c r="NHS130" s="2"/>
      <c r="NHT130" s="2"/>
      <c r="NHU130" s="2"/>
      <c r="NHV130" s="2"/>
      <c r="NHW130" s="2"/>
      <c r="NHX130" s="2"/>
      <c r="NHY130" s="2"/>
      <c r="NHZ130" s="2"/>
      <c r="NIA130" s="2"/>
      <c r="NIB130" s="2"/>
      <c r="NIC130" s="2"/>
      <c r="NID130" s="2"/>
      <c r="NIE130" s="2"/>
      <c r="NIF130" s="2"/>
      <c r="NIG130" s="2"/>
      <c r="NIH130" s="2"/>
      <c r="NII130" s="2"/>
      <c r="NIJ130" s="2"/>
      <c r="NIK130" s="2"/>
      <c r="NIL130" s="2"/>
      <c r="NIM130" s="2"/>
      <c r="NIN130" s="2"/>
      <c r="NIO130" s="2"/>
      <c r="NIP130" s="2"/>
      <c r="NIQ130" s="2"/>
      <c r="NIR130" s="2"/>
      <c r="NIS130" s="2"/>
      <c r="NIT130" s="2"/>
      <c r="NIU130" s="2"/>
      <c r="NIV130" s="2"/>
      <c r="NIW130" s="2"/>
      <c r="NIX130" s="2"/>
      <c r="NIY130" s="2"/>
      <c r="NIZ130" s="2"/>
      <c r="NJA130" s="2"/>
      <c r="NJB130" s="2"/>
      <c r="NJC130" s="2"/>
      <c r="NJD130" s="2"/>
      <c r="NJE130" s="2"/>
      <c r="NJF130" s="2"/>
      <c r="NJG130" s="2"/>
      <c r="NJH130" s="2"/>
      <c r="NJI130" s="2"/>
      <c r="NJJ130" s="2"/>
      <c r="NJK130" s="2"/>
      <c r="NJL130" s="2"/>
      <c r="NJM130" s="2"/>
      <c r="NJN130" s="2"/>
      <c r="NJO130" s="2"/>
      <c r="NJP130" s="2"/>
      <c r="NJQ130" s="2"/>
      <c r="NJR130" s="2"/>
      <c r="NJS130" s="2"/>
      <c r="NJT130" s="2"/>
      <c r="NJU130" s="2"/>
      <c r="NJV130" s="2"/>
      <c r="NJW130" s="2"/>
      <c r="NJX130" s="2"/>
      <c r="NJY130" s="2"/>
      <c r="NJZ130" s="2"/>
      <c r="NKA130" s="2"/>
      <c r="NKB130" s="2"/>
      <c r="NKC130" s="2"/>
      <c r="NKD130" s="2"/>
      <c r="NKE130" s="2"/>
      <c r="NKF130" s="2"/>
      <c r="NKG130" s="2"/>
      <c r="NKH130" s="2"/>
      <c r="NKI130" s="2"/>
      <c r="NKJ130" s="2"/>
      <c r="NKK130" s="2"/>
      <c r="NKL130" s="2"/>
      <c r="NKM130" s="2"/>
      <c r="NKN130" s="2"/>
      <c r="NKO130" s="2"/>
      <c r="NKP130" s="2"/>
      <c r="NKQ130" s="2"/>
      <c r="NKR130" s="2"/>
      <c r="NKS130" s="2"/>
      <c r="NKT130" s="2"/>
      <c r="NKU130" s="2"/>
      <c r="NKV130" s="2"/>
      <c r="NKW130" s="2"/>
      <c r="NKX130" s="2"/>
      <c r="NKY130" s="2"/>
      <c r="NKZ130" s="2"/>
      <c r="NLA130" s="2"/>
      <c r="NLB130" s="2"/>
      <c r="NLC130" s="2"/>
      <c r="NLD130" s="2"/>
      <c r="NLE130" s="2"/>
      <c r="NLF130" s="2"/>
      <c r="NLG130" s="2"/>
      <c r="NLH130" s="2"/>
      <c r="NLI130" s="2"/>
      <c r="NLJ130" s="2"/>
      <c r="NLK130" s="2"/>
      <c r="NLL130" s="2"/>
      <c r="NLM130" s="2"/>
      <c r="NLN130" s="2"/>
      <c r="NLO130" s="2"/>
      <c r="NLP130" s="2"/>
      <c r="NLQ130" s="2"/>
      <c r="NLR130" s="2"/>
      <c r="NLS130" s="2"/>
      <c r="NLT130" s="2"/>
      <c r="NLU130" s="2"/>
      <c r="NLV130" s="2"/>
      <c r="NLW130" s="2"/>
      <c r="NLX130" s="2"/>
      <c r="NLY130" s="2"/>
      <c r="NLZ130" s="2"/>
      <c r="NMA130" s="2"/>
      <c r="NMB130" s="2"/>
      <c r="NMC130" s="2"/>
      <c r="NMD130" s="2"/>
      <c r="NME130" s="2"/>
      <c r="NMF130" s="2"/>
      <c r="NMG130" s="2"/>
      <c r="NMH130" s="2"/>
      <c r="NMI130" s="2"/>
      <c r="NMJ130" s="2"/>
      <c r="NMK130" s="2"/>
      <c r="NML130" s="2"/>
      <c r="NMM130" s="2"/>
      <c r="NMN130" s="2"/>
      <c r="NMO130" s="2"/>
      <c r="NMP130" s="2"/>
      <c r="NMQ130" s="2"/>
      <c r="NMR130" s="2"/>
      <c r="NMS130" s="2"/>
      <c r="NMT130" s="2"/>
      <c r="NMU130" s="2"/>
      <c r="NMV130" s="2"/>
      <c r="NMW130" s="2"/>
      <c r="NMX130" s="2"/>
      <c r="NMY130" s="2"/>
      <c r="NMZ130" s="2"/>
      <c r="NNA130" s="2"/>
      <c r="NNB130" s="2"/>
      <c r="NNC130" s="2"/>
      <c r="NND130" s="2"/>
      <c r="NNE130" s="2"/>
      <c r="NNF130" s="2"/>
      <c r="NNG130" s="2"/>
      <c r="NNH130" s="2"/>
      <c r="NNI130" s="2"/>
      <c r="NNJ130" s="2"/>
      <c r="NNK130" s="2"/>
      <c r="NNL130" s="2"/>
      <c r="NNM130" s="2"/>
      <c r="NNN130" s="2"/>
      <c r="NNO130" s="2"/>
      <c r="NNP130" s="2"/>
      <c r="NNQ130" s="2"/>
      <c r="NNR130" s="2"/>
      <c r="NNS130" s="2"/>
      <c r="NNT130" s="2"/>
      <c r="NNU130" s="2"/>
      <c r="NNV130" s="2"/>
      <c r="NNW130" s="2"/>
      <c r="NNX130" s="2"/>
      <c r="NNY130" s="2"/>
      <c r="NNZ130" s="2"/>
      <c r="NOA130" s="2"/>
      <c r="NOB130" s="2"/>
      <c r="NOC130" s="2"/>
      <c r="NOD130" s="2"/>
      <c r="NOE130" s="2"/>
      <c r="NOF130" s="2"/>
      <c r="NOG130" s="2"/>
      <c r="NOH130" s="2"/>
      <c r="NOI130" s="2"/>
      <c r="NOJ130" s="2"/>
      <c r="NOK130" s="2"/>
      <c r="NOL130" s="2"/>
      <c r="NOM130" s="2"/>
      <c r="NON130" s="2"/>
      <c r="NOO130" s="2"/>
      <c r="NOP130" s="2"/>
      <c r="NOQ130" s="2"/>
      <c r="NOR130" s="2"/>
      <c r="NOS130" s="2"/>
      <c r="NOT130" s="2"/>
      <c r="NOU130" s="2"/>
      <c r="NOV130" s="2"/>
      <c r="NOW130" s="2"/>
      <c r="NOX130" s="2"/>
      <c r="NOY130" s="2"/>
      <c r="NOZ130" s="2"/>
      <c r="NPA130" s="2"/>
      <c r="NPB130" s="2"/>
      <c r="NPC130" s="2"/>
      <c r="NPD130" s="2"/>
      <c r="NPE130" s="2"/>
      <c r="NPF130" s="2"/>
      <c r="NPG130" s="2"/>
      <c r="NPH130" s="2"/>
      <c r="NPI130" s="2"/>
      <c r="NPJ130" s="2"/>
      <c r="NPK130" s="2"/>
      <c r="NPL130" s="2"/>
      <c r="NPM130" s="2"/>
      <c r="NPN130" s="2"/>
      <c r="NPO130" s="2"/>
      <c r="NPP130" s="2"/>
      <c r="NPQ130" s="2"/>
      <c r="NPR130" s="2"/>
      <c r="NPS130" s="2"/>
      <c r="NPT130" s="2"/>
      <c r="NPU130" s="2"/>
      <c r="NPV130" s="2"/>
      <c r="NPW130" s="2"/>
      <c r="NPX130" s="2"/>
      <c r="NPY130" s="2"/>
      <c r="NPZ130" s="2"/>
      <c r="NQA130" s="2"/>
      <c r="NQB130" s="2"/>
      <c r="NQC130" s="2"/>
      <c r="NQD130" s="2"/>
      <c r="NQE130" s="2"/>
      <c r="NQF130" s="2"/>
      <c r="NQG130" s="2"/>
      <c r="NQH130" s="2"/>
      <c r="NQI130" s="2"/>
      <c r="NQJ130" s="2"/>
      <c r="NQK130" s="2"/>
      <c r="NQL130" s="2"/>
      <c r="NQM130" s="2"/>
      <c r="NQN130" s="2"/>
      <c r="NQO130" s="2"/>
      <c r="NQP130" s="2"/>
      <c r="NQQ130" s="2"/>
      <c r="NQR130" s="2"/>
      <c r="NQS130" s="2"/>
      <c r="NQT130" s="2"/>
      <c r="NQU130" s="2"/>
      <c r="NQV130" s="2"/>
      <c r="NQW130" s="2"/>
      <c r="NQX130" s="2"/>
      <c r="NQY130" s="2"/>
      <c r="NQZ130" s="2"/>
      <c r="NRA130" s="2"/>
      <c r="NRB130" s="2"/>
      <c r="NRC130" s="2"/>
      <c r="NRD130" s="2"/>
      <c r="NRE130" s="2"/>
      <c r="NRF130" s="2"/>
      <c r="NRG130" s="2"/>
      <c r="NRH130" s="2"/>
      <c r="NRI130" s="2"/>
      <c r="NRJ130" s="2"/>
      <c r="NRK130" s="2"/>
      <c r="NRL130" s="2"/>
      <c r="NRM130" s="2"/>
      <c r="NRN130" s="2"/>
      <c r="NRO130" s="2"/>
      <c r="NRP130" s="2"/>
      <c r="NRQ130" s="2"/>
      <c r="NRR130" s="2"/>
      <c r="NRS130" s="2"/>
      <c r="NRT130" s="2"/>
      <c r="NRU130" s="2"/>
      <c r="NRV130" s="2"/>
      <c r="NRW130" s="2"/>
      <c r="NRX130" s="2"/>
      <c r="NRY130" s="2"/>
      <c r="NRZ130" s="2"/>
      <c r="NSA130" s="2"/>
      <c r="NSB130" s="2"/>
      <c r="NSC130" s="2"/>
      <c r="NSD130" s="2"/>
      <c r="NSE130" s="2"/>
      <c r="NSF130" s="2"/>
      <c r="NSG130" s="2"/>
      <c r="NSH130" s="2"/>
      <c r="NSI130" s="2"/>
      <c r="NSJ130" s="2"/>
      <c r="NSK130" s="2"/>
      <c r="NSL130" s="2"/>
      <c r="NSM130" s="2"/>
      <c r="NSN130" s="2"/>
      <c r="NSO130" s="2"/>
      <c r="NSP130" s="2"/>
      <c r="NSQ130" s="2"/>
      <c r="NSR130" s="2"/>
      <c r="NSS130" s="2"/>
      <c r="NST130" s="2"/>
      <c r="NSU130" s="2"/>
      <c r="NSV130" s="2"/>
      <c r="NSW130" s="2"/>
      <c r="NSX130" s="2"/>
      <c r="NSY130" s="2"/>
      <c r="NSZ130" s="2"/>
      <c r="NTA130" s="2"/>
      <c r="NTB130" s="2"/>
      <c r="NTC130" s="2"/>
      <c r="NTD130" s="2"/>
      <c r="NTE130" s="2"/>
      <c r="NTF130" s="2"/>
      <c r="NTG130" s="2"/>
      <c r="NTH130" s="2"/>
      <c r="NTI130" s="2"/>
      <c r="NTJ130" s="2"/>
      <c r="NTK130" s="2"/>
      <c r="NTL130" s="2"/>
      <c r="NTM130" s="2"/>
      <c r="NTN130" s="2"/>
      <c r="NTO130" s="2"/>
      <c r="NTP130" s="2"/>
      <c r="NTQ130" s="2"/>
      <c r="NTR130" s="2"/>
      <c r="NTS130" s="2"/>
      <c r="NTT130" s="2"/>
      <c r="NTU130" s="2"/>
      <c r="NTV130" s="2"/>
      <c r="NTW130" s="2"/>
      <c r="NTX130" s="2"/>
      <c r="NTY130" s="2"/>
      <c r="NTZ130" s="2"/>
      <c r="NUA130" s="2"/>
      <c r="NUB130" s="2"/>
      <c r="NUC130" s="2"/>
      <c r="NUD130" s="2"/>
      <c r="NUE130" s="2"/>
      <c r="NUF130" s="2"/>
      <c r="NUG130" s="2"/>
      <c r="NUH130" s="2"/>
      <c r="NUI130" s="2"/>
      <c r="NUJ130" s="2"/>
      <c r="NUK130" s="2"/>
      <c r="NUL130" s="2"/>
      <c r="NUM130" s="2"/>
      <c r="NUN130" s="2"/>
      <c r="NUO130" s="2"/>
      <c r="NUP130" s="2"/>
      <c r="NUQ130" s="2"/>
      <c r="NUR130" s="2"/>
      <c r="NUS130" s="2"/>
      <c r="NUT130" s="2"/>
      <c r="NUU130" s="2"/>
      <c r="NUV130" s="2"/>
      <c r="NUW130" s="2"/>
      <c r="NUX130" s="2"/>
      <c r="NUY130" s="2"/>
      <c r="NUZ130" s="2"/>
      <c r="NVA130" s="2"/>
      <c r="NVB130" s="2"/>
      <c r="NVC130" s="2"/>
      <c r="NVD130" s="2"/>
      <c r="NVE130" s="2"/>
      <c r="NVF130" s="2"/>
      <c r="NVG130" s="2"/>
      <c r="NVH130" s="2"/>
      <c r="NVI130" s="2"/>
      <c r="NVJ130" s="2"/>
      <c r="NVK130" s="2"/>
      <c r="NVL130" s="2"/>
      <c r="NVM130" s="2"/>
      <c r="NVN130" s="2"/>
      <c r="NVO130" s="2"/>
      <c r="NVP130" s="2"/>
      <c r="NVQ130" s="2"/>
      <c r="NVR130" s="2"/>
      <c r="NVS130" s="2"/>
      <c r="NVT130" s="2"/>
      <c r="NVU130" s="2"/>
      <c r="NVV130" s="2"/>
      <c r="NVW130" s="2"/>
      <c r="NVX130" s="2"/>
      <c r="NVY130" s="2"/>
      <c r="NVZ130" s="2"/>
      <c r="NWA130" s="2"/>
      <c r="NWB130" s="2"/>
      <c r="NWC130" s="2"/>
      <c r="NWD130" s="2"/>
      <c r="NWE130" s="2"/>
      <c r="NWF130" s="2"/>
      <c r="NWG130" s="2"/>
      <c r="NWH130" s="2"/>
      <c r="NWI130" s="2"/>
      <c r="NWJ130" s="2"/>
      <c r="NWK130" s="2"/>
      <c r="NWL130" s="2"/>
      <c r="NWM130" s="2"/>
      <c r="NWN130" s="2"/>
      <c r="NWO130" s="2"/>
      <c r="NWP130" s="2"/>
      <c r="NWQ130" s="2"/>
      <c r="NWR130" s="2"/>
      <c r="NWS130" s="2"/>
      <c r="NWT130" s="2"/>
      <c r="NWU130" s="2"/>
      <c r="NWV130" s="2"/>
      <c r="NWW130" s="2"/>
      <c r="NWX130" s="2"/>
      <c r="NWY130" s="2"/>
      <c r="NWZ130" s="2"/>
      <c r="NXA130" s="2"/>
      <c r="NXB130" s="2"/>
      <c r="NXC130" s="2"/>
      <c r="NXD130" s="2"/>
      <c r="NXE130" s="2"/>
      <c r="NXF130" s="2"/>
      <c r="NXG130" s="2"/>
      <c r="NXH130" s="2"/>
      <c r="NXI130" s="2"/>
      <c r="NXJ130" s="2"/>
      <c r="NXK130" s="2"/>
      <c r="NXL130" s="2"/>
      <c r="NXM130" s="2"/>
      <c r="NXN130" s="2"/>
      <c r="NXO130" s="2"/>
      <c r="NXP130" s="2"/>
      <c r="NXQ130" s="2"/>
      <c r="NXR130" s="2"/>
      <c r="NXS130" s="2"/>
      <c r="NXT130" s="2"/>
      <c r="NXU130" s="2"/>
      <c r="NXV130" s="2"/>
      <c r="NXW130" s="2"/>
      <c r="NXX130" s="2"/>
      <c r="NXY130" s="2"/>
      <c r="NXZ130" s="2"/>
      <c r="NYA130" s="2"/>
      <c r="NYB130" s="2"/>
      <c r="NYC130" s="2"/>
      <c r="NYD130" s="2"/>
      <c r="NYE130" s="2"/>
      <c r="NYF130" s="2"/>
      <c r="NYG130" s="2"/>
      <c r="NYH130" s="2"/>
      <c r="NYI130" s="2"/>
      <c r="NYJ130" s="2"/>
      <c r="NYK130" s="2"/>
      <c r="NYL130" s="2"/>
      <c r="NYM130" s="2"/>
      <c r="NYN130" s="2"/>
      <c r="NYO130" s="2"/>
      <c r="NYP130" s="2"/>
      <c r="NYQ130" s="2"/>
      <c r="NYR130" s="2"/>
      <c r="NYS130" s="2"/>
      <c r="NYT130" s="2"/>
      <c r="NYU130" s="2"/>
      <c r="NYV130" s="2"/>
      <c r="NYW130" s="2"/>
      <c r="NYX130" s="2"/>
      <c r="NYY130" s="2"/>
      <c r="NYZ130" s="2"/>
      <c r="NZA130" s="2"/>
      <c r="NZB130" s="2"/>
      <c r="NZC130" s="2"/>
      <c r="NZD130" s="2"/>
      <c r="NZE130" s="2"/>
      <c r="NZF130" s="2"/>
      <c r="NZG130" s="2"/>
      <c r="NZH130" s="2"/>
      <c r="NZI130" s="2"/>
      <c r="NZJ130" s="2"/>
      <c r="NZK130" s="2"/>
      <c r="NZL130" s="2"/>
      <c r="NZM130" s="2"/>
      <c r="NZN130" s="2"/>
      <c r="NZO130" s="2"/>
      <c r="NZP130" s="2"/>
      <c r="NZQ130" s="2"/>
      <c r="NZR130" s="2"/>
      <c r="NZS130" s="2"/>
      <c r="NZT130" s="2"/>
      <c r="NZU130" s="2"/>
      <c r="NZV130" s="2"/>
      <c r="NZW130" s="2"/>
      <c r="NZX130" s="2"/>
      <c r="NZY130" s="2"/>
      <c r="NZZ130" s="2"/>
      <c r="OAA130" s="2"/>
      <c r="OAB130" s="2"/>
      <c r="OAC130" s="2"/>
      <c r="OAD130" s="2"/>
      <c r="OAE130" s="2"/>
      <c r="OAF130" s="2"/>
      <c r="OAG130" s="2"/>
      <c r="OAH130" s="2"/>
      <c r="OAI130" s="2"/>
      <c r="OAJ130" s="2"/>
      <c r="OAK130" s="2"/>
      <c r="OAL130" s="2"/>
      <c r="OAM130" s="2"/>
      <c r="OAN130" s="2"/>
      <c r="OAO130" s="2"/>
      <c r="OAP130" s="2"/>
      <c r="OAQ130" s="2"/>
      <c r="OAR130" s="2"/>
      <c r="OAS130" s="2"/>
      <c r="OAT130" s="2"/>
      <c r="OAU130" s="2"/>
      <c r="OAV130" s="2"/>
      <c r="OAW130" s="2"/>
      <c r="OAX130" s="2"/>
      <c r="OAY130" s="2"/>
      <c r="OAZ130" s="2"/>
      <c r="OBA130" s="2"/>
      <c r="OBB130" s="2"/>
      <c r="OBC130" s="2"/>
      <c r="OBD130" s="2"/>
      <c r="OBE130" s="2"/>
      <c r="OBF130" s="2"/>
      <c r="OBG130" s="2"/>
      <c r="OBH130" s="2"/>
      <c r="OBI130" s="2"/>
      <c r="OBJ130" s="2"/>
      <c r="OBK130" s="2"/>
      <c r="OBL130" s="2"/>
      <c r="OBM130" s="2"/>
      <c r="OBN130" s="2"/>
      <c r="OBO130" s="2"/>
      <c r="OBP130" s="2"/>
      <c r="OBQ130" s="2"/>
      <c r="OBR130" s="2"/>
      <c r="OBS130" s="2"/>
      <c r="OBT130" s="2"/>
      <c r="OBU130" s="2"/>
      <c r="OBV130" s="2"/>
      <c r="OBW130" s="2"/>
      <c r="OBX130" s="2"/>
      <c r="OBY130" s="2"/>
      <c r="OBZ130" s="2"/>
      <c r="OCA130" s="2"/>
      <c r="OCB130" s="2"/>
      <c r="OCC130" s="2"/>
      <c r="OCD130" s="2"/>
      <c r="OCE130" s="2"/>
      <c r="OCF130" s="2"/>
      <c r="OCG130" s="2"/>
      <c r="OCH130" s="2"/>
      <c r="OCI130" s="2"/>
      <c r="OCJ130" s="2"/>
      <c r="OCK130" s="2"/>
      <c r="OCL130" s="2"/>
      <c r="OCM130" s="2"/>
      <c r="OCN130" s="2"/>
      <c r="OCO130" s="2"/>
      <c r="OCP130" s="2"/>
      <c r="OCQ130" s="2"/>
      <c r="OCR130" s="2"/>
      <c r="OCS130" s="2"/>
      <c r="OCT130" s="2"/>
      <c r="OCU130" s="2"/>
      <c r="OCV130" s="2"/>
      <c r="OCW130" s="2"/>
      <c r="OCX130" s="2"/>
      <c r="OCY130" s="2"/>
      <c r="OCZ130" s="2"/>
      <c r="ODA130" s="2"/>
      <c r="ODB130" s="2"/>
      <c r="ODC130" s="2"/>
      <c r="ODD130" s="2"/>
      <c r="ODE130" s="2"/>
      <c r="ODF130" s="2"/>
      <c r="ODG130" s="2"/>
      <c r="ODH130" s="2"/>
      <c r="ODI130" s="2"/>
      <c r="ODJ130" s="2"/>
      <c r="ODK130" s="2"/>
      <c r="ODL130" s="2"/>
      <c r="ODM130" s="2"/>
      <c r="ODN130" s="2"/>
      <c r="ODO130" s="2"/>
      <c r="ODP130" s="2"/>
      <c r="ODQ130" s="2"/>
      <c r="ODR130" s="2"/>
      <c r="ODS130" s="2"/>
      <c r="ODT130" s="2"/>
      <c r="ODU130" s="2"/>
      <c r="ODV130" s="2"/>
      <c r="ODW130" s="2"/>
      <c r="ODX130" s="2"/>
      <c r="ODY130" s="2"/>
      <c r="ODZ130" s="2"/>
      <c r="OEA130" s="2"/>
      <c r="OEB130" s="2"/>
      <c r="OEC130" s="2"/>
      <c r="OED130" s="2"/>
      <c r="OEE130" s="2"/>
      <c r="OEF130" s="2"/>
      <c r="OEG130" s="2"/>
      <c r="OEH130" s="2"/>
      <c r="OEI130" s="2"/>
      <c r="OEJ130" s="2"/>
      <c r="OEK130" s="2"/>
      <c r="OEL130" s="2"/>
      <c r="OEM130" s="2"/>
      <c r="OEN130" s="2"/>
      <c r="OEO130" s="2"/>
      <c r="OEP130" s="2"/>
      <c r="OEQ130" s="2"/>
      <c r="OER130" s="2"/>
      <c r="OES130" s="2"/>
      <c r="OET130" s="2"/>
      <c r="OEU130" s="2"/>
      <c r="OEV130" s="2"/>
      <c r="OEW130" s="2"/>
      <c r="OEX130" s="2"/>
      <c r="OEY130" s="2"/>
      <c r="OEZ130" s="2"/>
      <c r="OFA130" s="2"/>
      <c r="OFB130" s="2"/>
      <c r="OFC130" s="2"/>
      <c r="OFD130" s="2"/>
      <c r="OFE130" s="2"/>
      <c r="OFF130" s="2"/>
      <c r="OFG130" s="2"/>
      <c r="OFH130" s="2"/>
      <c r="OFI130" s="2"/>
      <c r="OFJ130" s="2"/>
      <c r="OFK130" s="2"/>
      <c r="OFL130" s="2"/>
      <c r="OFM130" s="2"/>
      <c r="OFN130" s="2"/>
      <c r="OFO130" s="2"/>
      <c r="OFP130" s="2"/>
      <c r="OFQ130" s="2"/>
      <c r="OFR130" s="2"/>
      <c r="OFS130" s="2"/>
      <c r="OFT130" s="2"/>
      <c r="OFU130" s="2"/>
      <c r="OFV130" s="2"/>
      <c r="OFW130" s="2"/>
      <c r="OFX130" s="2"/>
      <c r="OFY130" s="2"/>
      <c r="OFZ130" s="2"/>
      <c r="OGA130" s="2"/>
      <c r="OGB130" s="2"/>
      <c r="OGC130" s="2"/>
      <c r="OGD130" s="2"/>
      <c r="OGE130" s="2"/>
      <c r="OGF130" s="2"/>
      <c r="OGG130" s="2"/>
      <c r="OGH130" s="2"/>
      <c r="OGI130" s="2"/>
      <c r="OGJ130" s="2"/>
      <c r="OGK130" s="2"/>
      <c r="OGL130" s="2"/>
      <c r="OGM130" s="2"/>
      <c r="OGN130" s="2"/>
      <c r="OGO130" s="2"/>
      <c r="OGP130" s="2"/>
      <c r="OGQ130" s="2"/>
      <c r="OGR130" s="2"/>
      <c r="OGS130" s="2"/>
      <c r="OGT130" s="2"/>
      <c r="OGU130" s="2"/>
      <c r="OGV130" s="2"/>
      <c r="OGW130" s="2"/>
      <c r="OGX130" s="2"/>
      <c r="OGY130" s="2"/>
      <c r="OGZ130" s="2"/>
      <c r="OHA130" s="2"/>
      <c r="OHB130" s="2"/>
      <c r="OHC130" s="2"/>
      <c r="OHD130" s="2"/>
      <c r="OHE130" s="2"/>
      <c r="OHF130" s="2"/>
      <c r="OHG130" s="2"/>
      <c r="OHH130" s="2"/>
      <c r="OHI130" s="2"/>
      <c r="OHJ130" s="2"/>
      <c r="OHK130" s="2"/>
      <c r="OHL130" s="2"/>
      <c r="OHM130" s="2"/>
      <c r="OHN130" s="2"/>
      <c r="OHO130" s="2"/>
      <c r="OHP130" s="2"/>
      <c r="OHQ130" s="2"/>
      <c r="OHR130" s="2"/>
      <c r="OHS130" s="2"/>
      <c r="OHT130" s="2"/>
      <c r="OHU130" s="2"/>
      <c r="OHV130" s="2"/>
      <c r="OHW130" s="2"/>
      <c r="OHX130" s="2"/>
      <c r="OHY130" s="2"/>
      <c r="OHZ130" s="2"/>
      <c r="OIA130" s="2"/>
      <c r="OIB130" s="2"/>
      <c r="OIC130" s="2"/>
      <c r="OID130" s="2"/>
      <c r="OIE130" s="2"/>
      <c r="OIF130" s="2"/>
      <c r="OIG130" s="2"/>
      <c r="OIH130" s="2"/>
      <c r="OII130" s="2"/>
      <c r="OIJ130" s="2"/>
      <c r="OIK130" s="2"/>
      <c r="OIL130" s="2"/>
      <c r="OIM130" s="2"/>
      <c r="OIN130" s="2"/>
      <c r="OIO130" s="2"/>
      <c r="OIP130" s="2"/>
      <c r="OIQ130" s="2"/>
      <c r="OIR130" s="2"/>
      <c r="OIS130" s="2"/>
      <c r="OIT130" s="2"/>
      <c r="OIU130" s="2"/>
      <c r="OIV130" s="2"/>
      <c r="OIW130" s="2"/>
      <c r="OIX130" s="2"/>
      <c r="OIY130" s="2"/>
      <c r="OIZ130" s="2"/>
      <c r="OJA130" s="2"/>
      <c r="OJB130" s="2"/>
      <c r="OJC130" s="2"/>
      <c r="OJD130" s="2"/>
      <c r="OJE130" s="2"/>
      <c r="OJF130" s="2"/>
      <c r="OJG130" s="2"/>
      <c r="OJH130" s="2"/>
      <c r="OJI130" s="2"/>
      <c r="OJJ130" s="2"/>
      <c r="OJK130" s="2"/>
      <c r="OJL130" s="2"/>
      <c r="OJM130" s="2"/>
      <c r="OJN130" s="2"/>
      <c r="OJO130" s="2"/>
      <c r="OJP130" s="2"/>
      <c r="OJQ130" s="2"/>
      <c r="OJR130" s="2"/>
      <c r="OJS130" s="2"/>
      <c r="OJT130" s="2"/>
      <c r="OJU130" s="2"/>
      <c r="OJV130" s="2"/>
      <c r="OJW130" s="2"/>
      <c r="OJX130" s="2"/>
      <c r="OJY130" s="2"/>
      <c r="OJZ130" s="2"/>
      <c r="OKA130" s="2"/>
      <c r="OKB130" s="2"/>
      <c r="OKC130" s="2"/>
      <c r="OKD130" s="2"/>
      <c r="OKE130" s="2"/>
      <c r="OKF130" s="2"/>
      <c r="OKG130" s="2"/>
      <c r="OKH130" s="2"/>
      <c r="OKI130" s="2"/>
      <c r="OKJ130" s="2"/>
      <c r="OKK130" s="2"/>
      <c r="OKL130" s="2"/>
      <c r="OKM130" s="2"/>
      <c r="OKN130" s="2"/>
      <c r="OKO130" s="2"/>
      <c r="OKP130" s="2"/>
      <c r="OKQ130" s="2"/>
      <c r="OKR130" s="2"/>
      <c r="OKS130" s="2"/>
      <c r="OKT130" s="2"/>
      <c r="OKU130" s="2"/>
      <c r="OKV130" s="2"/>
      <c r="OKW130" s="2"/>
      <c r="OKX130" s="2"/>
      <c r="OKY130" s="2"/>
      <c r="OKZ130" s="2"/>
      <c r="OLA130" s="2"/>
      <c r="OLB130" s="2"/>
      <c r="OLC130" s="2"/>
      <c r="OLD130" s="2"/>
      <c r="OLE130" s="2"/>
      <c r="OLF130" s="2"/>
      <c r="OLG130" s="2"/>
      <c r="OLH130" s="2"/>
      <c r="OLI130" s="2"/>
      <c r="OLJ130" s="2"/>
      <c r="OLK130" s="2"/>
      <c r="OLL130" s="2"/>
      <c r="OLM130" s="2"/>
      <c r="OLN130" s="2"/>
      <c r="OLO130" s="2"/>
      <c r="OLP130" s="2"/>
      <c r="OLQ130" s="2"/>
      <c r="OLR130" s="2"/>
      <c r="OLS130" s="2"/>
      <c r="OLT130" s="2"/>
      <c r="OLU130" s="2"/>
      <c r="OLV130" s="2"/>
      <c r="OLW130" s="2"/>
      <c r="OLX130" s="2"/>
      <c r="OLY130" s="2"/>
      <c r="OLZ130" s="2"/>
      <c r="OMA130" s="2"/>
      <c r="OMB130" s="2"/>
      <c r="OMC130" s="2"/>
      <c r="OMD130" s="2"/>
      <c r="OME130" s="2"/>
      <c r="OMF130" s="2"/>
      <c r="OMG130" s="2"/>
      <c r="OMH130" s="2"/>
      <c r="OMI130" s="2"/>
      <c r="OMJ130" s="2"/>
      <c r="OMK130" s="2"/>
      <c r="OML130" s="2"/>
      <c r="OMM130" s="2"/>
      <c r="OMN130" s="2"/>
      <c r="OMO130" s="2"/>
      <c r="OMP130" s="2"/>
      <c r="OMQ130" s="2"/>
      <c r="OMR130" s="2"/>
      <c r="OMS130" s="2"/>
      <c r="OMT130" s="2"/>
      <c r="OMU130" s="2"/>
      <c r="OMV130" s="2"/>
      <c r="OMW130" s="2"/>
      <c r="OMX130" s="2"/>
      <c r="OMY130" s="2"/>
      <c r="OMZ130" s="2"/>
      <c r="ONA130" s="2"/>
      <c r="ONB130" s="2"/>
      <c r="ONC130" s="2"/>
      <c r="OND130" s="2"/>
      <c r="ONE130" s="2"/>
      <c r="ONF130" s="2"/>
      <c r="ONG130" s="2"/>
      <c r="ONH130" s="2"/>
      <c r="ONI130" s="2"/>
      <c r="ONJ130" s="2"/>
      <c r="ONK130" s="2"/>
      <c r="ONL130" s="2"/>
      <c r="ONM130" s="2"/>
      <c r="ONN130" s="2"/>
      <c r="ONO130" s="2"/>
      <c r="ONP130" s="2"/>
      <c r="ONQ130" s="2"/>
      <c r="ONR130" s="2"/>
      <c r="ONS130" s="2"/>
      <c r="ONT130" s="2"/>
      <c r="ONU130" s="2"/>
      <c r="ONV130" s="2"/>
      <c r="ONW130" s="2"/>
      <c r="ONX130" s="2"/>
      <c r="ONY130" s="2"/>
      <c r="ONZ130" s="2"/>
      <c r="OOA130" s="2"/>
      <c r="OOB130" s="2"/>
      <c r="OOC130" s="2"/>
      <c r="OOD130" s="2"/>
      <c r="OOE130" s="2"/>
      <c r="OOF130" s="2"/>
      <c r="OOG130" s="2"/>
      <c r="OOH130" s="2"/>
      <c r="OOI130" s="2"/>
      <c r="OOJ130" s="2"/>
      <c r="OOK130" s="2"/>
      <c r="OOL130" s="2"/>
      <c r="OOM130" s="2"/>
      <c r="OON130" s="2"/>
      <c r="OOO130" s="2"/>
      <c r="OOP130" s="2"/>
      <c r="OOQ130" s="2"/>
      <c r="OOR130" s="2"/>
      <c r="OOS130" s="2"/>
      <c r="OOT130" s="2"/>
      <c r="OOU130" s="2"/>
      <c r="OOV130" s="2"/>
      <c r="OOW130" s="2"/>
      <c r="OOX130" s="2"/>
      <c r="OOY130" s="2"/>
      <c r="OOZ130" s="2"/>
      <c r="OPA130" s="2"/>
      <c r="OPB130" s="2"/>
      <c r="OPC130" s="2"/>
      <c r="OPD130" s="2"/>
      <c r="OPE130" s="2"/>
      <c r="OPF130" s="2"/>
      <c r="OPG130" s="2"/>
      <c r="OPH130" s="2"/>
      <c r="OPI130" s="2"/>
      <c r="OPJ130" s="2"/>
      <c r="OPK130" s="2"/>
      <c r="OPL130" s="2"/>
      <c r="OPM130" s="2"/>
      <c r="OPN130" s="2"/>
      <c r="OPO130" s="2"/>
      <c r="OPP130" s="2"/>
      <c r="OPQ130" s="2"/>
      <c r="OPR130" s="2"/>
      <c r="OPS130" s="2"/>
      <c r="OPT130" s="2"/>
      <c r="OPU130" s="2"/>
      <c r="OPV130" s="2"/>
      <c r="OPW130" s="2"/>
      <c r="OPX130" s="2"/>
      <c r="OPY130" s="2"/>
      <c r="OPZ130" s="2"/>
      <c r="OQA130" s="2"/>
      <c r="OQB130" s="2"/>
      <c r="OQC130" s="2"/>
      <c r="OQD130" s="2"/>
      <c r="OQE130" s="2"/>
      <c r="OQF130" s="2"/>
      <c r="OQG130" s="2"/>
      <c r="OQH130" s="2"/>
      <c r="OQI130" s="2"/>
      <c r="OQJ130" s="2"/>
      <c r="OQK130" s="2"/>
      <c r="OQL130" s="2"/>
      <c r="OQM130" s="2"/>
      <c r="OQN130" s="2"/>
      <c r="OQO130" s="2"/>
      <c r="OQP130" s="2"/>
      <c r="OQQ130" s="2"/>
      <c r="OQR130" s="2"/>
      <c r="OQS130" s="2"/>
      <c r="OQT130" s="2"/>
      <c r="OQU130" s="2"/>
      <c r="OQV130" s="2"/>
      <c r="OQW130" s="2"/>
      <c r="OQX130" s="2"/>
      <c r="OQY130" s="2"/>
      <c r="OQZ130" s="2"/>
      <c r="ORA130" s="2"/>
      <c r="ORB130" s="2"/>
      <c r="ORC130" s="2"/>
      <c r="ORD130" s="2"/>
      <c r="ORE130" s="2"/>
      <c r="ORF130" s="2"/>
      <c r="ORG130" s="2"/>
      <c r="ORH130" s="2"/>
      <c r="ORI130" s="2"/>
      <c r="ORJ130" s="2"/>
      <c r="ORK130" s="2"/>
      <c r="ORL130" s="2"/>
      <c r="ORM130" s="2"/>
      <c r="ORN130" s="2"/>
      <c r="ORO130" s="2"/>
      <c r="ORP130" s="2"/>
      <c r="ORQ130" s="2"/>
      <c r="ORR130" s="2"/>
      <c r="ORS130" s="2"/>
      <c r="ORT130" s="2"/>
      <c r="ORU130" s="2"/>
      <c r="ORV130" s="2"/>
      <c r="ORW130" s="2"/>
      <c r="ORX130" s="2"/>
      <c r="ORY130" s="2"/>
      <c r="ORZ130" s="2"/>
      <c r="OSA130" s="2"/>
      <c r="OSB130" s="2"/>
      <c r="OSC130" s="2"/>
      <c r="OSD130" s="2"/>
      <c r="OSE130" s="2"/>
      <c r="OSF130" s="2"/>
      <c r="OSG130" s="2"/>
      <c r="OSH130" s="2"/>
      <c r="OSI130" s="2"/>
      <c r="OSJ130" s="2"/>
      <c r="OSK130" s="2"/>
      <c r="OSL130" s="2"/>
      <c r="OSM130" s="2"/>
      <c r="OSN130" s="2"/>
      <c r="OSO130" s="2"/>
      <c r="OSP130" s="2"/>
      <c r="OSQ130" s="2"/>
      <c r="OSR130" s="2"/>
      <c r="OSS130" s="2"/>
      <c r="OST130" s="2"/>
      <c r="OSU130" s="2"/>
      <c r="OSV130" s="2"/>
      <c r="OSW130" s="2"/>
      <c r="OSX130" s="2"/>
      <c r="OSY130" s="2"/>
      <c r="OSZ130" s="2"/>
      <c r="OTA130" s="2"/>
      <c r="OTB130" s="2"/>
      <c r="OTC130" s="2"/>
      <c r="OTD130" s="2"/>
      <c r="OTE130" s="2"/>
      <c r="OTF130" s="2"/>
      <c r="OTG130" s="2"/>
      <c r="OTH130" s="2"/>
      <c r="OTI130" s="2"/>
      <c r="OTJ130" s="2"/>
      <c r="OTK130" s="2"/>
      <c r="OTL130" s="2"/>
      <c r="OTM130" s="2"/>
      <c r="OTN130" s="2"/>
      <c r="OTO130" s="2"/>
      <c r="OTP130" s="2"/>
      <c r="OTQ130" s="2"/>
      <c r="OTR130" s="2"/>
      <c r="OTS130" s="2"/>
      <c r="OTT130" s="2"/>
      <c r="OTU130" s="2"/>
      <c r="OTV130" s="2"/>
      <c r="OTW130" s="2"/>
      <c r="OTX130" s="2"/>
      <c r="OTY130" s="2"/>
      <c r="OTZ130" s="2"/>
      <c r="OUA130" s="2"/>
      <c r="OUB130" s="2"/>
      <c r="OUC130" s="2"/>
      <c r="OUD130" s="2"/>
      <c r="OUE130" s="2"/>
      <c r="OUF130" s="2"/>
      <c r="OUG130" s="2"/>
      <c r="OUH130" s="2"/>
      <c r="OUI130" s="2"/>
      <c r="OUJ130" s="2"/>
      <c r="OUK130" s="2"/>
      <c r="OUL130" s="2"/>
      <c r="OUM130" s="2"/>
      <c r="OUN130" s="2"/>
      <c r="OUO130" s="2"/>
      <c r="OUP130" s="2"/>
      <c r="OUQ130" s="2"/>
      <c r="OUR130" s="2"/>
      <c r="OUS130" s="2"/>
      <c r="OUT130" s="2"/>
      <c r="OUU130" s="2"/>
      <c r="OUV130" s="2"/>
      <c r="OUW130" s="2"/>
      <c r="OUX130" s="2"/>
      <c r="OUY130" s="2"/>
      <c r="OUZ130" s="2"/>
      <c r="OVA130" s="2"/>
      <c r="OVB130" s="2"/>
      <c r="OVC130" s="2"/>
      <c r="OVD130" s="2"/>
      <c r="OVE130" s="2"/>
      <c r="OVF130" s="2"/>
      <c r="OVG130" s="2"/>
      <c r="OVH130" s="2"/>
      <c r="OVI130" s="2"/>
      <c r="OVJ130" s="2"/>
      <c r="OVK130" s="2"/>
      <c r="OVL130" s="2"/>
      <c r="OVM130" s="2"/>
      <c r="OVN130" s="2"/>
      <c r="OVO130" s="2"/>
      <c r="OVP130" s="2"/>
      <c r="OVQ130" s="2"/>
      <c r="OVR130" s="2"/>
      <c r="OVS130" s="2"/>
      <c r="OVT130" s="2"/>
      <c r="OVU130" s="2"/>
      <c r="OVV130" s="2"/>
      <c r="OVW130" s="2"/>
      <c r="OVX130" s="2"/>
      <c r="OVY130" s="2"/>
      <c r="OVZ130" s="2"/>
      <c r="OWA130" s="2"/>
      <c r="OWB130" s="2"/>
      <c r="OWC130" s="2"/>
      <c r="OWD130" s="2"/>
      <c r="OWE130" s="2"/>
      <c r="OWF130" s="2"/>
      <c r="OWG130" s="2"/>
      <c r="OWH130" s="2"/>
      <c r="OWI130" s="2"/>
      <c r="OWJ130" s="2"/>
      <c r="OWK130" s="2"/>
      <c r="OWL130" s="2"/>
      <c r="OWM130" s="2"/>
      <c r="OWN130" s="2"/>
      <c r="OWO130" s="2"/>
      <c r="OWP130" s="2"/>
      <c r="OWQ130" s="2"/>
      <c r="OWR130" s="2"/>
      <c r="OWS130" s="2"/>
      <c r="OWT130" s="2"/>
      <c r="OWU130" s="2"/>
      <c r="OWV130" s="2"/>
      <c r="OWW130" s="2"/>
      <c r="OWX130" s="2"/>
      <c r="OWY130" s="2"/>
      <c r="OWZ130" s="2"/>
      <c r="OXA130" s="2"/>
      <c r="OXB130" s="2"/>
      <c r="OXC130" s="2"/>
      <c r="OXD130" s="2"/>
      <c r="OXE130" s="2"/>
      <c r="OXF130" s="2"/>
      <c r="OXG130" s="2"/>
      <c r="OXH130" s="2"/>
      <c r="OXI130" s="2"/>
      <c r="OXJ130" s="2"/>
      <c r="OXK130" s="2"/>
      <c r="OXL130" s="2"/>
      <c r="OXM130" s="2"/>
      <c r="OXN130" s="2"/>
      <c r="OXO130" s="2"/>
      <c r="OXP130" s="2"/>
      <c r="OXQ130" s="2"/>
      <c r="OXR130" s="2"/>
      <c r="OXS130" s="2"/>
      <c r="OXT130" s="2"/>
      <c r="OXU130" s="2"/>
      <c r="OXV130" s="2"/>
      <c r="OXW130" s="2"/>
      <c r="OXX130" s="2"/>
      <c r="OXY130" s="2"/>
      <c r="OXZ130" s="2"/>
      <c r="OYA130" s="2"/>
      <c r="OYB130" s="2"/>
      <c r="OYC130" s="2"/>
      <c r="OYD130" s="2"/>
      <c r="OYE130" s="2"/>
      <c r="OYF130" s="2"/>
      <c r="OYG130" s="2"/>
      <c r="OYH130" s="2"/>
      <c r="OYI130" s="2"/>
      <c r="OYJ130" s="2"/>
      <c r="OYK130" s="2"/>
      <c r="OYL130" s="2"/>
      <c r="OYM130" s="2"/>
      <c r="OYN130" s="2"/>
      <c r="OYO130" s="2"/>
      <c r="OYP130" s="2"/>
      <c r="OYQ130" s="2"/>
      <c r="OYR130" s="2"/>
      <c r="OYS130" s="2"/>
      <c r="OYT130" s="2"/>
      <c r="OYU130" s="2"/>
      <c r="OYV130" s="2"/>
      <c r="OYW130" s="2"/>
      <c r="OYX130" s="2"/>
      <c r="OYY130" s="2"/>
      <c r="OYZ130" s="2"/>
      <c r="OZA130" s="2"/>
      <c r="OZB130" s="2"/>
      <c r="OZC130" s="2"/>
      <c r="OZD130" s="2"/>
      <c r="OZE130" s="2"/>
      <c r="OZF130" s="2"/>
      <c r="OZG130" s="2"/>
      <c r="OZH130" s="2"/>
      <c r="OZI130" s="2"/>
      <c r="OZJ130" s="2"/>
      <c r="OZK130" s="2"/>
      <c r="OZL130" s="2"/>
      <c r="OZM130" s="2"/>
      <c r="OZN130" s="2"/>
      <c r="OZO130" s="2"/>
      <c r="OZP130" s="2"/>
      <c r="OZQ130" s="2"/>
      <c r="OZR130" s="2"/>
      <c r="OZS130" s="2"/>
      <c r="OZT130" s="2"/>
      <c r="OZU130" s="2"/>
      <c r="OZV130" s="2"/>
      <c r="OZW130" s="2"/>
      <c r="OZX130" s="2"/>
      <c r="OZY130" s="2"/>
      <c r="OZZ130" s="2"/>
      <c r="PAA130" s="2"/>
      <c r="PAB130" s="2"/>
      <c r="PAC130" s="2"/>
      <c r="PAD130" s="2"/>
      <c r="PAE130" s="2"/>
      <c r="PAF130" s="2"/>
      <c r="PAG130" s="2"/>
      <c r="PAH130" s="2"/>
      <c r="PAI130" s="2"/>
      <c r="PAJ130" s="2"/>
      <c r="PAK130" s="2"/>
      <c r="PAL130" s="2"/>
      <c r="PAM130" s="2"/>
      <c r="PAN130" s="2"/>
      <c r="PAO130" s="2"/>
      <c r="PAP130" s="2"/>
      <c r="PAQ130" s="2"/>
      <c r="PAR130" s="2"/>
      <c r="PAS130" s="2"/>
      <c r="PAT130" s="2"/>
      <c r="PAU130" s="2"/>
      <c r="PAV130" s="2"/>
      <c r="PAW130" s="2"/>
      <c r="PAX130" s="2"/>
      <c r="PAY130" s="2"/>
      <c r="PAZ130" s="2"/>
      <c r="PBA130" s="2"/>
      <c r="PBB130" s="2"/>
      <c r="PBC130" s="2"/>
      <c r="PBD130" s="2"/>
      <c r="PBE130" s="2"/>
      <c r="PBF130" s="2"/>
      <c r="PBG130" s="2"/>
      <c r="PBH130" s="2"/>
      <c r="PBI130" s="2"/>
      <c r="PBJ130" s="2"/>
      <c r="PBK130" s="2"/>
      <c r="PBL130" s="2"/>
      <c r="PBM130" s="2"/>
      <c r="PBN130" s="2"/>
      <c r="PBO130" s="2"/>
      <c r="PBP130" s="2"/>
      <c r="PBQ130" s="2"/>
      <c r="PBR130" s="2"/>
      <c r="PBS130" s="2"/>
      <c r="PBT130" s="2"/>
      <c r="PBU130" s="2"/>
      <c r="PBV130" s="2"/>
      <c r="PBW130" s="2"/>
      <c r="PBX130" s="2"/>
      <c r="PBY130" s="2"/>
      <c r="PBZ130" s="2"/>
      <c r="PCA130" s="2"/>
      <c r="PCB130" s="2"/>
      <c r="PCC130" s="2"/>
      <c r="PCD130" s="2"/>
      <c r="PCE130" s="2"/>
      <c r="PCF130" s="2"/>
      <c r="PCG130" s="2"/>
      <c r="PCH130" s="2"/>
      <c r="PCI130" s="2"/>
      <c r="PCJ130" s="2"/>
      <c r="PCK130" s="2"/>
      <c r="PCL130" s="2"/>
      <c r="PCM130" s="2"/>
      <c r="PCN130" s="2"/>
      <c r="PCO130" s="2"/>
      <c r="PCP130" s="2"/>
      <c r="PCQ130" s="2"/>
      <c r="PCR130" s="2"/>
      <c r="PCS130" s="2"/>
      <c r="PCT130" s="2"/>
      <c r="PCU130" s="2"/>
      <c r="PCV130" s="2"/>
      <c r="PCW130" s="2"/>
      <c r="PCX130" s="2"/>
      <c r="PCY130" s="2"/>
      <c r="PCZ130" s="2"/>
      <c r="PDA130" s="2"/>
      <c r="PDB130" s="2"/>
      <c r="PDC130" s="2"/>
      <c r="PDD130" s="2"/>
      <c r="PDE130" s="2"/>
      <c r="PDF130" s="2"/>
      <c r="PDG130" s="2"/>
      <c r="PDH130" s="2"/>
      <c r="PDI130" s="2"/>
      <c r="PDJ130" s="2"/>
      <c r="PDK130" s="2"/>
      <c r="PDL130" s="2"/>
      <c r="PDM130" s="2"/>
      <c r="PDN130" s="2"/>
      <c r="PDO130" s="2"/>
      <c r="PDP130" s="2"/>
      <c r="PDQ130" s="2"/>
      <c r="PDR130" s="2"/>
      <c r="PDS130" s="2"/>
      <c r="PDT130" s="2"/>
      <c r="PDU130" s="2"/>
      <c r="PDV130" s="2"/>
      <c r="PDW130" s="2"/>
      <c r="PDX130" s="2"/>
      <c r="PDY130" s="2"/>
      <c r="PDZ130" s="2"/>
      <c r="PEA130" s="2"/>
      <c r="PEB130" s="2"/>
      <c r="PEC130" s="2"/>
      <c r="PED130" s="2"/>
      <c r="PEE130" s="2"/>
      <c r="PEF130" s="2"/>
      <c r="PEG130" s="2"/>
      <c r="PEH130" s="2"/>
      <c r="PEI130" s="2"/>
      <c r="PEJ130" s="2"/>
      <c r="PEK130" s="2"/>
      <c r="PEL130" s="2"/>
      <c r="PEM130" s="2"/>
      <c r="PEN130" s="2"/>
      <c r="PEO130" s="2"/>
      <c r="PEP130" s="2"/>
      <c r="PEQ130" s="2"/>
      <c r="PER130" s="2"/>
      <c r="PES130" s="2"/>
      <c r="PET130" s="2"/>
      <c r="PEU130" s="2"/>
      <c r="PEV130" s="2"/>
      <c r="PEW130" s="2"/>
      <c r="PEX130" s="2"/>
      <c r="PEY130" s="2"/>
      <c r="PEZ130" s="2"/>
      <c r="PFA130" s="2"/>
      <c r="PFB130" s="2"/>
      <c r="PFC130" s="2"/>
      <c r="PFD130" s="2"/>
      <c r="PFE130" s="2"/>
      <c r="PFF130" s="2"/>
      <c r="PFG130" s="2"/>
      <c r="PFH130" s="2"/>
      <c r="PFI130" s="2"/>
      <c r="PFJ130" s="2"/>
      <c r="PFK130" s="2"/>
      <c r="PFL130" s="2"/>
      <c r="PFM130" s="2"/>
      <c r="PFN130" s="2"/>
      <c r="PFO130" s="2"/>
      <c r="PFP130" s="2"/>
      <c r="PFQ130" s="2"/>
      <c r="PFR130" s="2"/>
      <c r="PFS130" s="2"/>
      <c r="PFT130" s="2"/>
      <c r="PFU130" s="2"/>
      <c r="PFV130" s="2"/>
      <c r="PFW130" s="2"/>
      <c r="PFX130" s="2"/>
      <c r="PFY130" s="2"/>
      <c r="PFZ130" s="2"/>
      <c r="PGA130" s="2"/>
      <c r="PGB130" s="2"/>
      <c r="PGC130" s="2"/>
      <c r="PGD130" s="2"/>
      <c r="PGE130" s="2"/>
      <c r="PGF130" s="2"/>
      <c r="PGG130" s="2"/>
      <c r="PGH130" s="2"/>
      <c r="PGI130" s="2"/>
      <c r="PGJ130" s="2"/>
      <c r="PGK130" s="2"/>
      <c r="PGL130" s="2"/>
      <c r="PGM130" s="2"/>
      <c r="PGN130" s="2"/>
      <c r="PGO130" s="2"/>
      <c r="PGP130" s="2"/>
      <c r="PGQ130" s="2"/>
      <c r="PGR130" s="2"/>
      <c r="PGS130" s="2"/>
      <c r="PGT130" s="2"/>
      <c r="PGU130" s="2"/>
      <c r="PGV130" s="2"/>
      <c r="PGW130" s="2"/>
      <c r="PGX130" s="2"/>
      <c r="PGY130" s="2"/>
      <c r="PGZ130" s="2"/>
      <c r="PHA130" s="2"/>
      <c r="PHB130" s="2"/>
      <c r="PHC130" s="2"/>
      <c r="PHD130" s="2"/>
      <c r="PHE130" s="2"/>
      <c r="PHF130" s="2"/>
      <c r="PHG130" s="2"/>
      <c r="PHH130" s="2"/>
      <c r="PHI130" s="2"/>
      <c r="PHJ130" s="2"/>
      <c r="PHK130" s="2"/>
      <c r="PHL130" s="2"/>
      <c r="PHM130" s="2"/>
      <c r="PHN130" s="2"/>
      <c r="PHO130" s="2"/>
      <c r="PHP130" s="2"/>
      <c r="PHQ130" s="2"/>
      <c r="PHR130" s="2"/>
      <c r="PHS130" s="2"/>
      <c r="PHT130" s="2"/>
      <c r="PHU130" s="2"/>
      <c r="PHV130" s="2"/>
      <c r="PHW130" s="2"/>
      <c r="PHX130" s="2"/>
      <c r="PHY130" s="2"/>
      <c r="PHZ130" s="2"/>
      <c r="PIA130" s="2"/>
      <c r="PIB130" s="2"/>
      <c r="PIC130" s="2"/>
      <c r="PID130" s="2"/>
      <c r="PIE130" s="2"/>
      <c r="PIF130" s="2"/>
      <c r="PIG130" s="2"/>
      <c r="PIH130" s="2"/>
      <c r="PII130" s="2"/>
      <c r="PIJ130" s="2"/>
      <c r="PIK130" s="2"/>
      <c r="PIL130" s="2"/>
      <c r="PIM130" s="2"/>
      <c r="PIN130" s="2"/>
      <c r="PIO130" s="2"/>
      <c r="PIP130" s="2"/>
      <c r="PIQ130" s="2"/>
      <c r="PIR130" s="2"/>
      <c r="PIS130" s="2"/>
      <c r="PIT130" s="2"/>
      <c r="PIU130" s="2"/>
      <c r="PIV130" s="2"/>
      <c r="PIW130" s="2"/>
      <c r="PIX130" s="2"/>
      <c r="PIY130" s="2"/>
      <c r="PIZ130" s="2"/>
      <c r="PJA130" s="2"/>
      <c r="PJB130" s="2"/>
      <c r="PJC130" s="2"/>
      <c r="PJD130" s="2"/>
      <c r="PJE130" s="2"/>
      <c r="PJF130" s="2"/>
      <c r="PJG130" s="2"/>
      <c r="PJH130" s="2"/>
      <c r="PJI130" s="2"/>
      <c r="PJJ130" s="2"/>
      <c r="PJK130" s="2"/>
      <c r="PJL130" s="2"/>
      <c r="PJM130" s="2"/>
      <c r="PJN130" s="2"/>
      <c r="PJO130" s="2"/>
      <c r="PJP130" s="2"/>
      <c r="PJQ130" s="2"/>
      <c r="PJR130" s="2"/>
      <c r="PJS130" s="2"/>
      <c r="PJT130" s="2"/>
      <c r="PJU130" s="2"/>
      <c r="PJV130" s="2"/>
      <c r="PJW130" s="2"/>
      <c r="PJX130" s="2"/>
      <c r="PJY130" s="2"/>
      <c r="PJZ130" s="2"/>
      <c r="PKA130" s="2"/>
      <c r="PKB130" s="2"/>
      <c r="PKC130" s="2"/>
      <c r="PKD130" s="2"/>
      <c r="PKE130" s="2"/>
      <c r="PKF130" s="2"/>
      <c r="PKG130" s="2"/>
      <c r="PKH130" s="2"/>
      <c r="PKI130" s="2"/>
      <c r="PKJ130" s="2"/>
      <c r="PKK130" s="2"/>
      <c r="PKL130" s="2"/>
      <c r="PKM130" s="2"/>
      <c r="PKN130" s="2"/>
      <c r="PKO130" s="2"/>
      <c r="PKP130" s="2"/>
      <c r="PKQ130" s="2"/>
      <c r="PKR130" s="2"/>
      <c r="PKS130" s="2"/>
      <c r="PKT130" s="2"/>
      <c r="PKU130" s="2"/>
      <c r="PKV130" s="2"/>
      <c r="PKW130" s="2"/>
      <c r="PKX130" s="2"/>
      <c r="PKY130" s="2"/>
      <c r="PKZ130" s="2"/>
      <c r="PLA130" s="2"/>
      <c r="PLB130" s="2"/>
      <c r="PLC130" s="2"/>
      <c r="PLD130" s="2"/>
      <c r="PLE130" s="2"/>
      <c r="PLF130" s="2"/>
      <c r="PLG130" s="2"/>
      <c r="PLH130" s="2"/>
      <c r="PLI130" s="2"/>
      <c r="PLJ130" s="2"/>
      <c r="PLK130" s="2"/>
      <c r="PLL130" s="2"/>
      <c r="PLM130" s="2"/>
      <c r="PLN130" s="2"/>
      <c r="PLO130" s="2"/>
      <c r="PLP130" s="2"/>
      <c r="PLQ130" s="2"/>
      <c r="PLR130" s="2"/>
      <c r="PLS130" s="2"/>
      <c r="PLT130" s="2"/>
      <c r="PLU130" s="2"/>
      <c r="PLV130" s="2"/>
      <c r="PLW130" s="2"/>
      <c r="PLX130" s="2"/>
      <c r="PLY130" s="2"/>
      <c r="PLZ130" s="2"/>
      <c r="PMA130" s="2"/>
      <c r="PMB130" s="2"/>
      <c r="PMC130" s="2"/>
      <c r="PMD130" s="2"/>
      <c r="PME130" s="2"/>
      <c r="PMF130" s="2"/>
      <c r="PMG130" s="2"/>
      <c r="PMH130" s="2"/>
      <c r="PMI130" s="2"/>
      <c r="PMJ130" s="2"/>
      <c r="PMK130" s="2"/>
      <c r="PML130" s="2"/>
      <c r="PMM130" s="2"/>
      <c r="PMN130" s="2"/>
      <c r="PMO130" s="2"/>
      <c r="PMP130" s="2"/>
      <c r="PMQ130" s="2"/>
      <c r="PMR130" s="2"/>
      <c r="PMS130" s="2"/>
      <c r="PMT130" s="2"/>
      <c r="PMU130" s="2"/>
      <c r="PMV130" s="2"/>
      <c r="PMW130" s="2"/>
      <c r="PMX130" s="2"/>
      <c r="PMY130" s="2"/>
      <c r="PMZ130" s="2"/>
      <c r="PNA130" s="2"/>
      <c r="PNB130" s="2"/>
      <c r="PNC130" s="2"/>
      <c r="PND130" s="2"/>
      <c r="PNE130" s="2"/>
      <c r="PNF130" s="2"/>
      <c r="PNG130" s="2"/>
      <c r="PNH130" s="2"/>
      <c r="PNI130" s="2"/>
      <c r="PNJ130" s="2"/>
      <c r="PNK130" s="2"/>
      <c r="PNL130" s="2"/>
      <c r="PNM130" s="2"/>
      <c r="PNN130" s="2"/>
      <c r="PNO130" s="2"/>
      <c r="PNP130" s="2"/>
      <c r="PNQ130" s="2"/>
      <c r="PNR130" s="2"/>
      <c r="PNS130" s="2"/>
      <c r="PNT130" s="2"/>
      <c r="PNU130" s="2"/>
      <c r="PNV130" s="2"/>
      <c r="PNW130" s="2"/>
      <c r="PNX130" s="2"/>
      <c r="PNY130" s="2"/>
      <c r="PNZ130" s="2"/>
      <c r="POA130" s="2"/>
      <c r="POB130" s="2"/>
      <c r="POC130" s="2"/>
      <c r="POD130" s="2"/>
      <c r="POE130" s="2"/>
      <c r="POF130" s="2"/>
      <c r="POG130" s="2"/>
      <c r="POH130" s="2"/>
      <c r="POI130" s="2"/>
      <c r="POJ130" s="2"/>
      <c r="POK130" s="2"/>
      <c r="POL130" s="2"/>
      <c r="POM130" s="2"/>
      <c r="PON130" s="2"/>
      <c r="POO130" s="2"/>
      <c r="POP130" s="2"/>
      <c r="POQ130" s="2"/>
      <c r="POR130" s="2"/>
      <c r="POS130" s="2"/>
      <c r="POT130" s="2"/>
      <c r="POU130" s="2"/>
      <c r="POV130" s="2"/>
      <c r="POW130" s="2"/>
      <c r="POX130" s="2"/>
      <c r="POY130" s="2"/>
      <c r="POZ130" s="2"/>
      <c r="PPA130" s="2"/>
      <c r="PPB130" s="2"/>
      <c r="PPC130" s="2"/>
      <c r="PPD130" s="2"/>
      <c r="PPE130" s="2"/>
      <c r="PPF130" s="2"/>
      <c r="PPG130" s="2"/>
      <c r="PPH130" s="2"/>
      <c r="PPI130" s="2"/>
      <c r="PPJ130" s="2"/>
      <c r="PPK130" s="2"/>
      <c r="PPL130" s="2"/>
      <c r="PPM130" s="2"/>
      <c r="PPN130" s="2"/>
      <c r="PPO130" s="2"/>
      <c r="PPP130" s="2"/>
      <c r="PPQ130" s="2"/>
      <c r="PPR130" s="2"/>
      <c r="PPS130" s="2"/>
      <c r="PPT130" s="2"/>
      <c r="PPU130" s="2"/>
      <c r="PPV130" s="2"/>
      <c r="PPW130" s="2"/>
      <c r="PPX130" s="2"/>
      <c r="PPY130" s="2"/>
      <c r="PPZ130" s="2"/>
      <c r="PQA130" s="2"/>
      <c r="PQB130" s="2"/>
      <c r="PQC130" s="2"/>
      <c r="PQD130" s="2"/>
      <c r="PQE130" s="2"/>
      <c r="PQF130" s="2"/>
      <c r="PQG130" s="2"/>
      <c r="PQH130" s="2"/>
      <c r="PQI130" s="2"/>
      <c r="PQJ130" s="2"/>
      <c r="PQK130" s="2"/>
      <c r="PQL130" s="2"/>
      <c r="PQM130" s="2"/>
      <c r="PQN130" s="2"/>
      <c r="PQO130" s="2"/>
      <c r="PQP130" s="2"/>
      <c r="PQQ130" s="2"/>
      <c r="PQR130" s="2"/>
      <c r="PQS130" s="2"/>
      <c r="PQT130" s="2"/>
      <c r="PQU130" s="2"/>
      <c r="PQV130" s="2"/>
      <c r="PQW130" s="2"/>
      <c r="PQX130" s="2"/>
      <c r="PQY130" s="2"/>
      <c r="PQZ130" s="2"/>
      <c r="PRA130" s="2"/>
      <c r="PRB130" s="2"/>
      <c r="PRC130" s="2"/>
      <c r="PRD130" s="2"/>
      <c r="PRE130" s="2"/>
      <c r="PRF130" s="2"/>
      <c r="PRG130" s="2"/>
      <c r="PRH130" s="2"/>
      <c r="PRI130" s="2"/>
      <c r="PRJ130" s="2"/>
      <c r="PRK130" s="2"/>
      <c r="PRL130" s="2"/>
      <c r="PRM130" s="2"/>
      <c r="PRN130" s="2"/>
      <c r="PRO130" s="2"/>
      <c r="PRP130" s="2"/>
      <c r="PRQ130" s="2"/>
      <c r="PRR130" s="2"/>
      <c r="PRS130" s="2"/>
      <c r="PRT130" s="2"/>
      <c r="PRU130" s="2"/>
      <c r="PRV130" s="2"/>
      <c r="PRW130" s="2"/>
      <c r="PRX130" s="2"/>
      <c r="PRY130" s="2"/>
      <c r="PRZ130" s="2"/>
      <c r="PSA130" s="2"/>
      <c r="PSB130" s="2"/>
      <c r="PSC130" s="2"/>
      <c r="PSD130" s="2"/>
      <c r="PSE130" s="2"/>
      <c r="PSF130" s="2"/>
      <c r="PSG130" s="2"/>
      <c r="PSH130" s="2"/>
      <c r="PSI130" s="2"/>
      <c r="PSJ130" s="2"/>
      <c r="PSK130" s="2"/>
      <c r="PSL130" s="2"/>
      <c r="PSM130" s="2"/>
      <c r="PSN130" s="2"/>
      <c r="PSO130" s="2"/>
      <c r="PSP130" s="2"/>
      <c r="PSQ130" s="2"/>
      <c r="PSR130" s="2"/>
      <c r="PSS130" s="2"/>
      <c r="PST130" s="2"/>
      <c r="PSU130" s="2"/>
      <c r="PSV130" s="2"/>
      <c r="PSW130" s="2"/>
      <c r="PSX130" s="2"/>
      <c r="PSY130" s="2"/>
      <c r="PSZ130" s="2"/>
      <c r="PTA130" s="2"/>
      <c r="PTB130" s="2"/>
      <c r="PTC130" s="2"/>
      <c r="PTD130" s="2"/>
      <c r="PTE130" s="2"/>
      <c r="PTF130" s="2"/>
      <c r="PTG130" s="2"/>
      <c r="PTH130" s="2"/>
      <c r="PTI130" s="2"/>
      <c r="PTJ130" s="2"/>
      <c r="PTK130" s="2"/>
      <c r="PTL130" s="2"/>
      <c r="PTM130" s="2"/>
      <c r="PTN130" s="2"/>
      <c r="PTO130" s="2"/>
      <c r="PTP130" s="2"/>
      <c r="PTQ130" s="2"/>
      <c r="PTR130" s="2"/>
      <c r="PTS130" s="2"/>
      <c r="PTT130" s="2"/>
      <c r="PTU130" s="2"/>
      <c r="PTV130" s="2"/>
      <c r="PTW130" s="2"/>
      <c r="PTX130" s="2"/>
      <c r="PTY130" s="2"/>
      <c r="PTZ130" s="2"/>
      <c r="PUA130" s="2"/>
      <c r="PUB130" s="2"/>
      <c r="PUC130" s="2"/>
      <c r="PUD130" s="2"/>
      <c r="PUE130" s="2"/>
      <c r="PUF130" s="2"/>
      <c r="PUG130" s="2"/>
      <c r="PUH130" s="2"/>
      <c r="PUI130" s="2"/>
      <c r="PUJ130" s="2"/>
      <c r="PUK130" s="2"/>
      <c r="PUL130" s="2"/>
      <c r="PUM130" s="2"/>
      <c r="PUN130" s="2"/>
      <c r="PUO130" s="2"/>
      <c r="PUP130" s="2"/>
      <c r="PUQ130" s="2"/>
      <c r="PUR130" s="2"/>
      <c r="PUS130" s="2"/>
      <c r="PUT130" s="2"/>
      <c r="PUU130" s="2"/>
      <c r="PUV130" s="2"/>
      <c r="PUW130" s="2"/>
      <c r="PUX130" s="2"/>
      <c r="PUY130" s="2"/>
      <c r="PUZ130" s="2"/>
      <c r="PVA130" s="2"/>
      <c r="PVB130" s="2"/>
      <c r="PVC130" s="2"/>
      <c r="PVD130" s="2"/>
      <c r="PVE130" s="2"/>
      <c r="PVF130" s="2"/>
      <c r="PVG130" s="2"/>
      <c r="PVH130" s="2"/>
      <c r="PVI130" s="2"/>
      <c r="PVJ130" s="2"/>
      <c r="PVK130" s="2"/>
      <c r="PVL130" s="2"/>
      <c r="PVM130" s="2"/>
      <c r="PVN130" s="2"/>
      <c r="PVO130" s="2"/>
      <c r="PVP130" s="2"/>
      <c r="PVQ130" s="2"/>
      <c r="PVR130" s="2"/>
      <c r="PVS130" s="2"/>
      <c r="PVT130" s="2"/>
      <c r="PVU130" s="2"/>
      <c r="PVV130" s="2"/>
      <c r="PVW130" s="2"/>
      <c r="PVX130" s="2"/>
      <c r="PVY130" s="2"/>
      <c r="PVZ130" s="2"/>
      <c r="PWA130" s="2"/>
      <c r="PWB130" s="2"/>
      <c r="PWC130" s="2"/>
      <c r="PWD130" s="2"/>
      <c r="PWE130" s="2"/>
      <c r="PWF130" s="2"/>
      <c r="PWG130" s="2"/>
      <c r="PWH130" s="2"/>
      <c r="PWI130" s="2"/>
      <c r="PWJ130" s="2"/>
      <c r="PWK130" s="2"/>
      <c r="PWL130" s="2"/>
      <c r="PWM130" s="2"/>
      <c r="PWN130" s="2"/>
      <c r="PWO130" s="2"/>
      <c r="PWP130" s="2"/>
      <c r="PWQ130" s="2"/>
      <c r="PWR130" s="2"/>
      <c r="PWS130" s="2"/>
      <c r="PWT130" s="2"/>
      <c r="PWU130" s="2"/>
      <c r="PWV130" s="2"/>
      <c r="PWW130" s="2"/>
      <c r="PWX130" s="2"/>
      <c r="PWY130" s="2"/>
      <c r="PWZ130" s="2"/>
      <c r="PXA130" s="2"/>
      <c r="PXB130" s="2"/>
      <c r="PXC130" s="2"/>
      <c r="PXD130" s="2"/>
      <c r="PXE130" s="2"/>
      <c r="PXF130" s="2"/>
      <c r="PXG130" s="2"/>
      <c r="PXH130" s="2"/>
      <c r="PXI130" s="2"/>
      <c r="PXJ130" s="2"/>
      <c r="PXK130" s="2"/>
      <c r="PXL130" s="2"/>
      <c r="PXM130" s="2"/>
      <c r="PXN130" s="2"/>
      <c r="PXO130" s="2"/>
      <c r="PXP130" s="2"/>
      <c r="PXQ130" s="2"/>
      <c r="PXR130" s="2"/>
      <c r="PXS130" s="2"/>
      <c r="PXT130" s="2"/>
      <c r="PXU130" s="2"/>
      <c r="PXV130" s="2"/>
      <c r="PXW130" s="2"/>
      <c r="PXX130" s="2"/>
      <c r="PXY130" s="2"/>
      <c r="PXZ130" s="2"/>
      <c r="PYA130" s="2"/>
      <c r="PYB130" s="2"/>
      <c r="PYC130" s="2"/>
      <c r="PYD130" s="2"/>
      <c r="PYE130" s="2"/>
      <c r="PYF130" s="2"/>
      <c r="PYG130" s="2"/>
      <c r="PYH130" s="2"/>
      <c r="PYI130" s="2"/>
      <c r="PYJ130" s="2"/>
      <c r="PYK130" s="2"/>
      <c r="PYL130" s="2"/>
      <c r="PYM130" s="2"/>
      <c r="PYN130" s="2"/>
      <c r="PYO130" s="2"/>
      <c r="PYP130" s="2"/>
      <c r="PYQ130" s="2"/>
      <c r="PYR130" s="2"/>
      <c r="PYS130" s="2"/>
      <c r="PYT130" s="2"/>
      <c r="PYU130" s="2"/>
      <c r="PYV130" s="2"/>
      <c r="PYW130" s="2"/>
      <c r="PYX130" s="2"/>
      <c r="PYY130" s="2"/>
      <c r="PYZ130" s="2"/>
      <c r="PZA130" s="2"/>
      <c r="PZB130" s="2"/>
      <c r="PZC130" s="2"/>
      <c r="PZD130" s="2"/>
      <c r="PZE130" s="2"/>
      <c r="PZF130" s="2"/>
      <c r="PZG130" s="2"/>
      <c r="PZH130" s="2"/>
      <c r="PZI130" s="2"/>
      <c r="PZJ130" s="2"/>
      <c r="PZK130" s="2"/>
      <c r="PZL130" s="2"/>
      <c r="PZM130" s="2"/>
      <c r="PZN130" s="2"/>
      <c r="PZO130" s="2"/>
      <c r="PZP130" s="2"/>
      <c r="PZQ130" s="2"/>
      <c r="PZR130" s="2"/>
      <c r="PZS130" s="2"/>
      <c r="PZT130" s="2"/>
      <c r="PZU130" s="2"/>
      <c r="PZV130" s="2"/>
      <c r="PZW130" s="2"/>
      <c r="PZX130" s="2"/>
      <c r="PZY130" s="2"/>
      <c r="PZZ130" s="2"/>
      <c r="QAA130" s="2"/>
      <c r="QAB130" s="2"/>
      <c r="QAC130" s="2"/>
      <c r="QAD130" s="2"/>
      <c r="QAE130" s="2"/>
      <c r="QAF130" s="2"/>
      <c r="QAG130" s="2"/>
      <c r="QAH130" s="2"/>
      <c r="QAI130" s="2"/>
      <c r="QAJ130" s="2"/>
      <c r="QAK130" s="2"/>
      <c r="QAL130" s="2"/>
      <c r="QAM130" s="2"/>
      <c r="QAN130" s="2"/>
      <c r="QAO130" s="2"/>
      <c r="QAP130" s="2"/>
      <c r="QAQ130" s="2"/>
      <c r="QAR130" s="2"/>
      <c r="QAS130" s="2"/>
      <c r="QAT130" s="2"/>
      <c r="QAU130" s="2"/>
      <c r="QAV130" s="2"/>
      <c r="QAW130" s="2"/>
      <c r="QAX130" s="2"/>
      <c r="QAY130" s="2"/>
      <c r="QAZ130" s="2"/>
      <c r="QBA130" s="2"/>
      <c r="QBB130" s="2"/>
      <c r="QBC130" s="2"/>
      <c r="QBD130" s="2"/>
      <c r="QBE130" s="2"/>
      <c r="QBF130" s="2"/>
      <c r="QBG130" s="2"/>
      <c r="QBH130" s="2"/>
      <c r="QBI130" s="2"/>
      <c r="QBJ130" s="2"/>
      <c r="QBK130" s="2"/>
      <c r="QBL130" s="2"/>
      <c r="QBM130" s="2"/>
      <c r="QBN130" s="2"/>
      <c r="QBO130" s="2"/>
      <c r="QBP130" s="2"/>
      <c r="QBQ130" s="2"/>
      <c r="QBR130" s="2"/>
      <c r="QBS130" s="2"/>
      <c r="QBT130" s="2"/>
      <c r="QBU130" s="2"/>
      <c r="QBV130" s="2"/>
      <c r="QBW130" s="2"/>
      <c r="QBX130" s="2"/>
      <c r="QBY130" s="2"/>
      <c r="QBZ130" s="2"/>
      <c r="QCA130" s="2"/>
      <c r="QCB130" s="2"/>
      <c r="QCC130" s="2"/>
      <c r="QCD130" s="2"/>
      <c r="QCE130" s="2"/>
      <c r="QCF130" s="2"/>
      <c r="QCG130" s="2"/>
      <c r="QCH130" s="2"/>
      <c r="QCI130" s="2"/>
      <c r="QCJ130" s="2"/>
      <c r="QCK130" s="2"/>
      <c r="QCL130" s="2"/>
      <c r="QCM130" s="2"/>
      <c r="QCN130" s="2"/>
      <c r="QCO130" s="2"/>
      <c r="QCP130" s="2"/>
      <c r="QCQ130" s="2"/>
      <c r="QCR130" s="2"/>
      <c r="QCS130" s="2"/>
      <c r="QCT130" s="2"/>
      <c r="QCU130" s="2"/>
      <c r="QCV130" s="2"/>
      <c r="QCW130" s="2"/>
      <c r="QCX130" s="2"/>
      <c r="QCY130" s="2"/>
      <c r="QCZ130" s="2"/>
      <c r="QDA130" s="2"/>
      <c r="QDB130" s="2"/>
      <c r="QDC130" s="2"/>
      <c r="QDD130" s="2"/>
      <c r="QDE130" s="2"/>
      <c r="QDF130" s="2"/>
      <c r="QDG130" s="2"/>
      <c r="QDH130" s="2"/>
      <c r="QDI130" s="2"/>
      <c r="QDJ130" s="2"/>
      <c r="QDK130" s="2"/>
      <c r="QDL130" s="2"/>
      <c r="QDM130" s="2"/>
      <c r="QDN130" s="2"/>
      <c r="QDO130" s="2"/>
      <c r="QDP130" s="2"/>
      <c r="QDQ130" s="2"/>
      <c r="QDR130" s="2"/>
      <c r="QDS130" s="2"/>
      <c r="QDT130" s="2"/>
      <c r="QDU130" s="2"/>
      <c r="QDV130" s="2"/>
      <c r="QDW130" s="2"/>
      <c r="QDX130" s="2"/>
      <c r="QDY130" s="2"/>
      <c r="QDZ130" s="2"/>
      <c r="QEA130" s="2"/>
      <c r="QEB130" s="2"/>
      <c r="QEC130" s="2"/>
      <c r="QED130" s="2"/>
      <c r="QEE130" s="2"/>
      <c r="QEF130" s="2"/>
      <c r="QEG130" s="2"/>
      <c r="QEH130" s="2"/>
      <c r="QEI130" s="2"/>
      <c r="QEJ130" s="2"/>
      <c r="QEK130" s="2"/>
      <c r="QEL130" s="2"/>
      <c r="QEM130" s="2"/>
      <c r="QEN130" s="2"/>
      <c r="QEO130" s="2"/>
      <c r="QEP130" s="2"/>
      <c r="QEQ130" s="2"/>
      <c r="QER130" s="2"/>
      <c r="QES130" s="2"/>
      <c r="QET130" s="2"/>
      <c r="QEU130" s="2"/>
      <c r="QEV130" s="2"/>
      <c r="QEW130" s="2"/>
      <c r="QEX130" s="2"/>
      <c r="QEY130" s="2"/>
      <c r="QEZ130" s="2"/>
      <c r="QFA130" s="2"/>
      <c r="QFB130" s="2"/>
      <c r="QFC130" s="2"/>
      <c r="QFD130" s="2"/>
      <c r="QFE130" s="2"/>
      <c r="QFF130" s="2"/>
      <c r="QFG130" s="2"/>
      <c r="QFH130" s="2"/>
      <c r="QFI130" s="2"/>
      <c r="QFJ130" s="2"/>
      <c r="QFK130" s="2"/>
      <c r="QFL130" s="2"/>
      <c r="QFM130" s="2"/>
      <c r="QFN130" s="2"/>
      <c r="QFO130" s="2"/>
      <c r="QFP130" s="2"/>
      <c r="QFQ130" s="2"/>
      <c r="QFR130" s="2"/>
      <c r="QFS130" s="2"/>
      <c r="QFT130" s="2"/>
      <c r="QFU130" s="2"/>
      <c r="QFV130" s="2"/>
      <c r="QFW130" s="2"/>
      <c r="QFX130" s="2"/>
      <c r="QFY130" s="2"/>
      <c r="QFZ130" s="2"/>
      <c r="QGA130" s="2"/>
      <c r="QGB130" s="2"/>
      <c r="QGC130" s="2"/>
      <c r="QGD130" s="2"/>
      <c r="QGE130" s="2"/>
      <c r="QGF130" s="2"/>
      <c r="QGG130" s="2"/>
      <c r="QGH130" s="2"/>
      <c r="QGI130" s="2"/>
      <c r="QGJ130" s="2"/>
      <c r="QGK130" s="2"/>
      <c r="QGL130" s="2"/>
      <c r="QGM130" s="2"/>
      <c r="QGN130" s="2"/>
      <c r="QGO130" s="2"/>
      <c r="QGP130" s="2"/>
      <c r="QGQ130" s="2"/>
      <c r="QGR130" s="2"/>
      <c r="QGS130" s="2"/>
      <c r="QGT130" s="2"/>
      <c r="QGU130" s="2"/>
      <c r="QGV130" s="2"/>
      <c r="QGW130" s="2"/>
      <c r="QGX130" s="2"/>
      <c r="QGY130" s="2"/>
      <c r="QGZ130" s="2"/>
      <c r="QHA130" s="2"/>
      <c r="QHB130" s="2"/>
      <c r="QHC130" s="2"/>
      <c r="QHD130" s="2"/>
      <c r="QHE130" s="2"/>
      <c r="QHF130" s="2"/>
      <c r="QHG130" s="2"/>
      <c r="QHH130" s="2"/>
      <c r="QHI130" s="2"/>
      <c r="QHJ130" s="2"/>
      <c r="QHK130" s="2"/>
      <c r="QHL130" s="2"/>
      <c r="QHM130" s="2"/>
      <c r="QHN130" s="2"/>
      <c r="QHO130" s="2"/>
      <c r="QHP130" s="2"/>
      <c r="QHQ130" s="2"/>
      <c r="QHR130" s="2"/>
      <c r="QHS130" s="2"/>
      <c r="QHT130" s="2"/>
      <c r="QHU130" s="2"/>
      <c r="QHV130" s="2"/>
      <c r="QHW130" s="2"/>
      <c r="QHX130" s="2"/>
      <c r="QHY130" s="2"/>
      <c r="QHZ130" s="2"/>
      <c r="QIA130" s="2"/>
      <c r="QIB130" s="2"/>
      <c r="QIC130" s="2"/>
      <c r="QID130" s="2"/>
      <c r="QIE130" s="2"/>
      <c r="QIF130" s="2"/>
      <c r="QIG130" s="2"/>
      <c r="QIH130" s="2"/>
      <c r="QII130" s="2"/>
      <c r="QIJ130" s="2"/>
      <c r="QIK130" s="2"/>
      <c r="QIL130" s="2"/>
      <c r="QIM130" s="2"/>
      <c r="QIN130" s="2"/>
      <c r="QIO130" s="2"/>
      <c r="QIP130" s="2"/>
      <c r="QIQ130" s="2"/>
      <c r="QIR130" s="2"/>
      <c r="QIS130" s="2"/>
      <c r="QIT130" s="2"/>
      <c r="QIU130" s="2"/>
      <c r="QIV130" s="2"/>
      <c r="QIW130" s="2"/>
      <c r="QIX130" s="2"/>
      <c r="QIY130" s="2"/>
      <c r="QIZ130" s="2"/>
      <c r="QJA130" s="2"/>
      <c r="QJB130" s="2"/>
      <c r="QJC130" s="2"/>
      <c r="QJD130" s="2"/>
      <c r="QJE130" s="2"/>
      <c r="QJF130" s="2"/>
      <c r="QJG130" s="2"/>
      <c r="QJH130" s="2"/>
      <c r="QJI130" s="2"/>
      <c r="QJJ130" s="2"/>
      <c r="QJK130" s="2"/>
      <c r="QJL130" s="2"/>
      <c r="QJM130" s="2"/>
      <c r="QJN130" s="2"/>
      <c r="QJO130" s="2"/>
      <c r="QJP130" s="2"/>
      <c r="QJQ130" s="2"/>
      <c r="QJR130" s="2"/>
      <c r="QJS130" s="2"/>
      <c r="QJT130" s="2"/>
      <c r="QJU130" s="2"/>
      <c r="QJV130" s="2"/>
      <c r="QJW130" s="2"/>
      <c r="QJX130" s="2"/>
      <c r="QJY130" s="2"/>
      <c r="QJZ130" s="2"/>
      <c r="QKA130" s="2"/>
      <c r="QKB130" s="2"/>
      <c r="QKC130" s="2"/>
      <c r="QKD130" s="2"/>
      <c r="QKE130" s="2"/>
      <c r="QKF130" s="2"/>
      <c r="QKG130" s="2"/>
      <c r="QKH130" s="2"/>
      <c r="QKI130" s="2"/>
      <c r="QKJ130" s="2"/>
      <c r="QKK130" s="2"/>
      <c r="QKL130" s="2"/>
      <c r="QKM130" s="2"/>
      <c r="QKN130" s="2"/>
      <c r="QKO130" s="2"/>
      <c r="QKP130" s="2"/>
      <c r="QKQ130" s="2"/>
      <c r="QKR130" s="2"/>
      <c r="QKS130" s="2"/>
      <c r="QKT130" s="2"/>
      <c r="QKU130" s="2"/>
      <c r="QKV130" s="2"/>
      <c r="QKW130" s="2"/>
      <c r="QKX130" s="2"/>
      <c r="QKY130" s="2"/>
      <c r="QKZ130" s="2"/>
      <c r="QLA130" s="2"/>
      <c r="QLB130" s="2"/>
      <c r="QLC130" s="2"/>
      <c r="QLD130" s="2"/>
      <c r="QLE130" s="2"/>
      <c r="QLF130" s="2"/>
      <c r="QLG130" s="2"/>
      <c r="QLH130" s="2"/>
      <c r="QLI130" s="2"/>
      <c r="QLJ130" s="2"/>
      <c r="QLK130" s="2"/>
      <c r="QLL130" s="2"/>
      <c r="QLM130" s="2"/>
      <c r="QLN130" s="2"/>
      <c r="QLO130" s="2"/>
      <c r="QLP130" s="2"/>
      <c r="QLQ130" s="2"/>
      <c r="QLR130" s="2"/>
      <c r="QLS130" s="2"/>
      <c r="QLT130" s="2"/>
      <c r="QLU130" s="2"/>
      <c r="QLV130" s="2"/>
      <c r="QLW130" s="2"/>
      <c r="QLX130" s="2"/>
      <c r="QLY130" s="2"/>
      <c r="QLZ130" s="2"/>
      <c r="QMA130" s="2"/>
      <c r="QMB130" s="2"/>
      <c r="QMC130" s="2"/>
      <c r="QMD130" s="2"/>
      <c r="QME130" s="2"/>
      <c r="QMF130" s="2"/>
      <c r="QMG130" s="2"/>
      <c r="QMH130" s="2"/>
      <c r="QMI130" s="2"/>
      <c r="QMJ130" s="2"/>
      <c r="QMK130" s="2"/>
      <c r="QML130" s="2"/>
      <c r="QMM130" s="2"/>
      <c r="QMN130" s="2"/>
      <c r="QMO130" s="2"/>
      <c r="QMP130" s="2"/>
      <c r="QMQ130" s="2"/>
      <c r="QMR130" s="2"/>
      <c r="QMS130" s="2"/>
      <c r="QMT130" s="2"/>
      <c r="QMU130" s="2"/>
      <c r="QMV130" s="2"/>
      <c r="QMW130" s="2"/>
      <c r="QMX130" s="2"/>
      <c r="QMY130" s="2"/>
      <c r="QMZ130" s="2"/>
      <c r="QNA130" s="2"/>
      <c r="QNB130" s="2"/>
      <c r="QNC130" s="2"/>
      <c r="QND130" s="2"/>
      <c r="QNE130" s="2"/>
      <c r="QNF130" s="2"/>
      <c r="QNG130" s="2"/>
      <c r="QNH130" s="2"/>
      <c r="QNI130" s="2"/>
      <c r="QNJ130" s="2"/>
      <c r="QNK130" s="2"/>
      <c r="QNL130" s="2"/>
      <c r="QNM130" s="2"/>
      <c r="QNN130" s="2"/>
      <c r="QNO130" s="2"/>
      <c r="QNP130" s="2"/>
      <c r="QNQ130" s="2"/>
      <c r="QNR130" s="2"/>
      <c r="QNS130" s="2"/>
      <c r="QNT130" s="2"/>
      <c r="QNU130" s="2"/>
      <c r="QNV130" s="2"/>
      <c r="QNW130" s="2"/>
      <c r="QNX130" s="2"/>
      <c r="QNY130" s="2"/>
      <c r="QNZ130" s="2"/>
      <c r="QOA130" s="2"/>
      <c r="QOB130" s="2"/>
      <c r="QOC130" s="2"/>
      <c r="QOD130" s="2"/>
      <c r="QOE130" s="2"/>
      <c r="QOF130" s="2"/>
      <c r="QOG130" s="2"/>
      <c r="QOH130" s="2"/>
      <c r="QOI130" s="2"/>
      <c r="QOJ130" s="2"/>
      <c r="QOK130" s="2"/>
      <c r="QOL130" s="2"/>
      <c r="QOM130" s="2"/>
      <c r="QON130" s="2"/>
      <c r="QOO130" s="2"/>
      <c r="QOP130" s="2"/>
      <c r="QOQ130" s="2"/>
      <c r="QOR130" s="2"/>
      <c r="QOS130" s="2"/>
      <c r="QOT130" s="2"/>
      <c r="QOU130" s="2"/>
      <c r="QOV130" s="2"/>
      <c r="QOW130" s="2"/>
      <c r="QOX130" s="2"/>
      <c r="QOY130" s="2"/>
      <c r="QOZ130" s="2"/>
      <c r="QPA130" s="2"/>
      <c r="QPB130" s="2"/>
      <c r="QPC130" s="2"/>
      <c r="QPD130" s="2"/>
      <c r="QPE130" s="2"/>
      <c r="QPF130" s="2"/>
      <c r="QPG130" s="2"/>
      <c r="QPH130" s="2"/>
      <c r="QPI130" s="2"/>
      <c r="QPJ130" s="2"/>
      <c r="QPK130" s="2"/>
      <c r="QPL130" s="2"/>
      <c r="QPM130" s="2"/>
      <c r="QPN130" s="2"/>
      <c r="QPO130" s="2"/>
      <c r="QPP130" s="2"/>
      <c r="QPQ130" s="2"/>
      <c r="QPR130" s="2"/>
      <c r="QPS130" s="2"/>
      <c r="QPT130" s="2"/>
      <c r="QPU130" s="2"/>
      <c r="QPV130" s="2"/>
      <c r="QPW130" s="2"/>
      <c r="QPX130" s="2"/>
      <c r="QPY130" s="2"/>
      <c r="QPZ130" s="2"/>
      <c r="QQA130" s="2"/>
      <c r="QQB130" s="2"/>
      <c r="QQC130" s="2"/>
      <c r="QQD130" s="2"/>
      <c r="QQE130" s="2"/>
      <c r="QQF130" s="2"/>
      <c r="QQG130" s="2"/>
      <c r="QQH130" s="2"/>
      <c r="QQI130" s="2"/>
      <c r="QQJ130" s="2"/>
      <c r="QQK130" s="2"/>
      <c r="QQL130" s="2"/>
      <c r="QQM130" s="2"/>
      <c r="QQN130" s="2"/>
      <c r="QQO130" s="2"/>
      <c r="QQP130" s="2"/>
      <c r="QQQ130" s="2"/>
      <c r="QQR130" s="2"/>
      <c r="QQS130" s="2"/>
      <c r="QQT130" s="2"/>
      <c r="QQU130" s="2"/>
      <c r="QQV130" s="2"/>
      <c r="QQW130" s="2"/>
      <c r="QQX130" s="2"/>
      <c r="QQY130" s="2"/>
      <c r="QQZ130" s="2"/>
      <c r="QRA130" s="2"/>
      <c r="QRB130" s="2"/>
      <c r="QRC130" s="2"/>
      <c r="QRD130" s="2"/>
      <c r="QRE130" s="2"/>
      <c r="QRF130" s="2"/>
      <c r="QRG130" s="2"/>
      <c r="QRH130" s="2"/>
      <c r="QRI130" s="2"/>
      <c r="QRJ130" s="2"/>
      <c r="QRK130" s="2"/>
      <c r="QRL130" s="2"/>
      <c r="QRM130" s="2"/>
      <c r="QRN130" s="2"/>
      <c r="QRO130" s="2"/>
      <c r="QRP130" s="2"/>
      <c r="QRQ130" s="2"/>
      <c r="QRR130" s="2"/>
      <c r="QRS130" s="2"/>
      <c r="QRT130" s="2"/>
      <c r="QRU130" s="2"/>
      <c r="QRV130" s="2"/>
      <c r="QRW130" s="2"/>
      <c r="QRX130" s="2"/>
      <c r="QRY130" s="2"/>
      <c r="QRZ130" s="2"/>
      <c r="QSA130" s="2"/>
      <c r="QSB130" s="2"/>
      <c r="QSC130" s="2"/>
      <c r="QSD130" s="2"/>
      <c r="QSE130" s="2"/>
      <c r="QSF130" s="2"/>
      <c r="QSG130" s="2"/>
      <c r="QSH130" s="2"/>
      <c r="QSI130" s="2"/>
      <c r="QSJ130" s="2"/>
      <c r="QSK130" s="2"/>
      <c r="QSL130" s="2"/>
      <c r="QSM130" s="2"/>
      <c r="QSN130" s="2"/>
      <c r="QSO130" s="2"/>
      <c r="QSP130" s="2"/>
      <c r="QSQ130" s="2"/>
      <c r="QSR130" s="2"/>
      <c r="QSS130" s="2"/>
      <c r="QST130" s="2"/>
      <c r="QSU130" s="2"/>
      <c r="QSV130" s="2"/>
      <c r="QSW130" s="2"/>
      <c r="QSX130" s="2"/>
      <c r="QSY130" s="2"/>
      <c r="QSZ130" s="2"/>
      <c r="QTA130" s="2"/>
      <c r="QTB130" s="2"/>
      <c r="QTC130" s="2"/>
      <c r="QTD130" s="2"/>
      <c r="QTE130" s="2"/>
      <c r="QTF130" s="2"/>
      <c r="QTG130" s="2"/>
      <c r="QTH130" s="2"/>
      <c r="QTI130" s="2"/>
      <c r="QTJ130" s="2"/>
      <c r="QTK130" s="2"/>
      <c r="QTL130" s="2"/>
      <c r="QTM130" s="2"/>
      <c r="QTN130" s="2"/>
      <c r="QTO130" s="2"/>
      <c r="QTP130" s="2"/>
      <c r="QTQ130" s="2"/>
      <c r="QTR130" s="2"/>
      <c r="QTS130" s="2"/>
      <c r="QTT130" s="2"/>
      <c r="QTU130" s="2"/>
      <c r="QTV130" s="2"/>
      <c r="QTW130" s="2"/>
      <c r="QTX130" s="2"/>
      <c r="QTY130" s="2"/>
      <c r="QTZ130" s="2"/>
      <c r="QUA130" s="2"/>
      <c r="QUB130" s="2"/>
      <c r="QUC130" s="2"/>
      <c r="QUD130" s="2"/>
      <c r="QUE130" s="2"/>
      <c r="QUF130" s="2"/>
      <c r="QUG130" s="2"/>
      <c r="QUH130" s="2"/>
      <c r="QUI130" s="2"/>
      <c r="QUJ130" s="2"/>
      <c r="QUK130" s="2"/>
      <c r="QUL130" s="2"/>
      <c r="QUM130" s="2"/>
      <c r="QUN130" s="2"/>
      <c r="QUO130" s="2"/>
      <c r="QUP130" s="2"/>
      <c r="QUQ130" s="2"/>
      <c r="QUR130" s="2"/>
      <c r="QUS130" s="2"/>
      <c r="QUT130" s="2"/>
      <c r="QUU130" s="2"/>
      <c r="QUV130" s="2"/>
      <c r="QUW130" s="2"/>
      <c r="QUX130" s="2"/>
      <c r="QUY130" s="2"/>
      <c r="QUZ130" s="2"/>
      <c r="QVA130" s="2"/>
      <c r="QVB130" s="2"/>
      <c r="QVC130" s="2"/>
      <c r="QVD130" s="2"/>
      <c r="QVE130" s="2"/>
      <c r="QVF130" s="2"/>
      <c r="QVG130" s="2"/>
      <c r="QVH130" s="2"/>
      <c r="QVI130" s="2"/>
      <c r="QVJ130" s="2"/>
      <c r="QVK130" s="2"/>
      <c r="QVL130" s="2"/>
      <c r="QVM130" s="2"/>
      <c r="QVN130" s="2"/>
      <c r="QVO130" s="2"/>
      <c r="QVP130" s="2"/>
      <c r="QVQ130" s="2"/>
      <c r="QVR130" s="2"/>
      <c r="QVS130" s="2"/>
      <c r="QVT130" s="2"/>
      <c r="QVU130" s="2"/>
      <c r="QVV130" s="2"/>
      <c r="QVW130" s="2"/>
      <c r="QVX130" s="2"/>
      <c r="QVY130" s="2"/>
      <c r="QVZ130" s="2"/>
      <c r="QWA130" s="2"/>
      <c r="QWB130" s="2"/>
      <c r="QWC130" s="2"/>
      <c r="QWD130" s="2"/>
      <c r="QWE130" s="2"/>
      <c r="QWF130" s="2"/>
      <c r="QWG130" s="2"/>
      <c r="QWH130" s="2"/>
      <c r="QWI130" s="2"/>
      <c r="QWJ130" s="2"/>
      <c r="QWK130" s="2"/>
      <c r="QWL130" s="2"/>
      <c r="QWM130" s="2"/>
      <c r="QWN130" s="2"/>
      <c r="QWO130" s="2"/>
      <c r="QWP130" s="2"/>
      <c r="QWQ130" s="2"/>
      <c r="QWR130" s="2"/>
      <c r="QWS130" s="2"/>
      <c r="QWT130" s="2"/>
      <c r="QWU130" s="2"/>
      <c r="QWV130" s="2"/>
      <c r="QWW130" s="2"/>
      <c r="QWX130" s="2"/>
      <c r="QWY130" s="2"/>
      <c r="QWZ130" s="2"/>
      <c r="QXA130" s="2"/>
      <c r="QXB130" s="2"/>
      <c r="QXC130" s="2"/>
      <c r="QXD130" s="2"/>
      <c r="QXE130" s="2"/>
      <c r="QXF130" s="2"/>
      <c r="QXG130" s="2"/>
      <c r="QXH130" s="2"/>
      <c r="QXI130" s="2"/>
      <c r="QXJ130" s="2"/>
      <c r="QXK130" s="2"/>
      <c r="QXL130" s="2"/>
      <c r="QXM130" s="2"/>
      <c r="QXN130" s="2"/>
      <c r="QXO130" s="2"/>
      <c r="QXP130" s="2"/>
      <c r="QXQ130" s="2"/>
      <c r="QXR130" s="2"/>
      <c r="QXS130" s="2"/>
      <c r="QXT130" s="2"/>
      <c r="QXU130" s="2"/>
      <c r="QXV130" s="2"/>
      <c r="QXW130" s="2"/>
      <c r="QXX130" s="2"/>
      <c r="QXY130" s="2"/>
      <c r="QXZ130" s="2"/>
      <c r="QYA130" s="2"/>
      <c r="QYB130" s="2"/>
      <c r="QYC130" s="2"/>
      <c r="QYD130" s="2"/>
      <c r="QYE130" s="2"/>
      <c r="QYF130" s="2"/>
      <c r="QYG130" s="2"/>
      <c r="QYH130" s="2"/>
      <c r="QYI130" s="2"/>
      <c r="QYJ130" s="2"/>
      <c r="QYK130" s="2"/>
      <c r="QYL130" s="2"/>
      <c r="QYM130" s="2"/>
      <c r="QYN130" s="2"/>
      <c r="QYO130" s="2"/>
      <c r="QYP130" s="2"/>
      <c r="QYQ130" s="2"/>
      <c r="QYR130" s="2"/>
      <c r="QYS130" s="2"/>
      <c r="QYT130" s="2"/>
      <c r="QYU130" s="2"/>
      <c r="QYV130" s="2"/>
      <c r="QYW130" s="2"/>
      <c r="QYX130" s="2"/>
      <c r="QYY130" s="2"/>
      <c r="QYZ130" s="2"/>
      <c r="QZA130" s="2"/>
      <c r="QZB130" s="2"/>
      <c r="QZC130" s="2"/>
      <c r="QZD130" s="2"/>
      <c r="QZE130" s="2"/>
      <c r="QZF130" s="2"/>
      <c r="QZG130" s="2"/>
      <c r="QZH130" s="2"/>
      <c r="QZI130" s="2"/>
      <c r="QZJ130" s="2"/>
      <c r="QZK130" s="2"/>
      <c r="QZL130" s="2"/>
      <c r="QZM130" s="2"/>
      <c r="QZN130" s="2"/>
      <c r="QZO130" s="2"/>
      <c r="QZP130" s="2"/>
      <c r="QZQ130" s="2"/>
      <c r="QZR130" s="2"/>
      <c r="QZS130" s="2"/>
      <c r="QZT130" s="2"/>
      <c r="QZU130" s="2"/>
      <c r="QZV130" s="2"/>
      <c r="QZW130" s="2"/>
      <c r="QZX130" s="2"/>
      <c r="QZY130" s="2"/>
      <c r="QZZ130" s="2"/>
      <c r="RAA130" s="2"/>
      <c r="RAB130" s="2"/>
      <c r="RAC130" s="2"/>
      <c r="RAD130" s="2"/>
      <c r="RAE130" s="2"/>
      <c r="RAF130" s="2"/>
      <c r="RAG130" s="2"/>
      <c r="RAH130" s="2"/>
      <c r="RAI130" s="2"/>
      <c r="RAJ130" s="2"/>
      <c r="RAK130" s="2"/>
      <c r="RAL130" s="2"/>
      <c r="RAM130" s="2"/>
      <c r="RAN130" s="2"/>
      <c r="RAO130" s="2"/>
      <c r="RAP130" s="2"/>
      <c r="RAQ130" s="2"/>
      <c r="RAR130" s="2"/>
      <c r="RAS130" s="2"/>
      <c r="RAT130" s="2"/>
      <c r="RAU130" s="2"/>
      <c r="RAV130" s="2"/>
      <c r="RAW130" s="2"/>
      <c r="RAX130" s="2"/>
      <c r="RAY130" s="2"/>
      <c r="RAZ130" s="2"/>
      <c r="RBA130" s="2"/>
      <c r="RBB130" s="2"/>
      <c r="RBC130" s="2"/>
      <c r="RBD130" s="2"/>
      <c r="RBE130" s="2"/>
      <c r="RBF130" s="2"/>
      <c r="RBG130" s="2"/>
      <c r="RBH130" s="2"/>
      <c r="RBI130" s="2"/>
      <c r="RBJ130" s="2"/>
      <c r="RBK130" s="2"/>
      <c r="RBL130" s="2"/>
      <c r="RBM130" s="2"/>
      <c r="RBN130" s="2"/>
      <c r="RBO130" s="2"/>
      <c r="RBP130" s="2"/>
      <c r="RBQ130" s="2"/>
      <c r="RBR130" s="2"/>
      <c r="RBS130" s="2"/>
      <c r="RBT130" s="2"/>
      <c r="RBU130" s="2"/>
      <c r="RBV130" s="2"/>
      <c r="RBW130" s="2"/>
      <c r="RBX130" s="2"/>
      <c r="RBY130" s="2"/>
      <c r="RBZ130" s="2"/>
      <c r="RCA130" s="2"/>
      <c r="RCB130" s="2"/>
      <c r="RCC130" s="2"/>
      <c r="RCD130" s="2"/>
      <c r="RCE130" s="2"/>
      <c r="RCF130" s="2"/>
      <c r="RCG130" s="2"/>
      <c r="RCH130" s="2"/>
      <c r="RCI130" s="2"/>
      <c r="RCJ130" s="2"/>
      <c r="RCK130" s="2"/>
      <c r="RCL130" s="2"/>
      <c r="RCM130" s="2"/>
      <c r="RCN130" s="2"/>
      <c r="RCO130" s="2"/>
      <c r="RCP130" s="2"/>
      <c r="RCQ130" s="2"/>
      <c r="RCR130" s="2"/>
      <c r="RCS130" s="2"/>
      <c r="RCT130" s="2"/>
      <c r="RCU130" s="2"/>
      <c r="RCV130" s="2"/>
      <c r="RCW130" s="2"/>
      <c r="RCX130" s="2"/>
      <c r="RCY130" s="2"/>
      <c r="RCZ130" s="2"/>
      <c r="RDA130" s="2"/>
      <c r="RDB130" s="2"/>
      <c r="RDC130" s="2"/>
      <c r="RDD130" s="2"/>
      <c r="RDE130" s="2"/>
      <c r="RDF130" s="2"/>
      <c r="RDG130" s="2"/>
      <c r="RDH130" s="2"/>
      <c r="RDI130" s="2"/>
      <c r="RDJ130" s="2"/>
      <c r="RDK130" s="2"/>
      <c r="RDL130" s="2"/>
      <c r="RDM130" s="2"/>
      <c r="RDN130" s="2"/>
      <c r="RDO130" s="2"/>
      <c r="RDP130" s="2"/>
      <c r="RDQ130" s="2"/>
      <c r="RDR130" s="2"/>
      <c r="RDS130" s="2"/>
      <c r="RDT130" s="2"/>
      <c r="RDU130" s="2"/>
      <c r="RDV130" s="2"/>
      <c r="RDW130" s="2"/>
      <c r="RDX130" s="2"/>
      <c r="RDY130" s="2"/>
      <c r="RDZ130" s="2"/>
      <c r="REA130" s="2"/>
      <c r="REB130" s="2"/>
      <c r="REC130" s="2"/>
      <c r="RED130" s="2"/>
      <c r="REE130" s="2"/>
      <c r="REF130" s="2"/>
      <c r="REG130" s="2"/>
      <c r="REH130" s="2"/>
      <c r="REI130" s="2"/>
      <c r="REJ130" s="2"/>
      <c r="REK130" s="2"/>
      <c r="REL130" s="2"/>
      <c r="REM130" s="2"/>
      <c r="REN130" s="2"/>
      <c r="REO130" s="2"/>
      <c r="REP130" s="2"/>
      <c r="REQ130" s="2"/>
      <c r="RER130" s="2"/>
      <c r="RES130" s="2"/>
      <c r="RET130" s="2"/>
      <c r="REU130" s="2"/>
      <c r="REV130" s="2"/>
      <c r="REW130" s="2"/>
      <c r="REX130" s="2"/>
      <c r="REY130" s="2"/>
      <c r="REZ130" s="2"/>
      <c r="RFA130" s="2"/>
      <c r="RFB130" s="2"/>
      <c r="RFC130" s="2"/>
      <c r="RFD130" s="2"/>
      <c r="RFE130" s="2"/>
      <c r="RFF130" s="2"/>
      <c r="RFG130" s="2"/>
      <c r="RFH130" s="2"/>
      <c r="RFI130" s="2"/>
      <c r="RFJ130" s="2"/>
      <c r="RFK130" s="2"/>
      <c r="RFL130" s="2"/>
      <c r="RFM130" s="2"/>
      <c r="RFN130" s="2"/>
      <c r="RFO130" s="2"/>
      <c r="RFP130" s="2"/>
      <c r="RFQ130" s="2"/>
      <c r="RFR130" s="2"/>
      <c r="RFS130" s="2"/>
      <c r="RFT130" s="2"/>
      <c r="RFU130" s="2"/>
      <c r="RFV130" s="2"/>
      <c r="RFW130" s="2"/>
      <c r="RFX130" s="2"/>
      <c r="RFY130" s="2"/>
      <c r="RFZ130" s="2"/>
      <c r="RGA130" s="2"/>
      <c r="RGB130" s="2"/>
      <c r="RGC130" s="2"/>
      <c r="RGD130" s="2"/>
      <c r="RGE130" s="2"/>
      <c r="RGF130" s="2"/>
      <c r="RGG130" s="2"/>
      <c r="RGH130" s="2"/>
      <c r="RGI130" s="2"/>
      <c r="RGJ130" s="2"/>
      <c r="RGK130" s="2"/>
      <c r="RGL130" s="2"/>
      <c r="RGM130" s="2"/>
      <c r="RGN130" s="2"/>
      <c r="RGO130" s="2"/>
      <c r="RGP130" s="2"/>
      <c r="RGQ130" s="2"/>
      <c r="RGR130" s="2"/>
      <c r="RGS130" s="2"/>
      <c r="RGT130" s="2"/>
      <c r="RGU130" s="2"/>
      <c r="RGV130" s="2"/>
      <c r="RGW130" s="2"/>
      <c r="RGX130" s="2"/>
      <c r="RGY130" s="2"/>
      <c r="RGZ130" s="2"/>
      <c r="RHA130" s="2"/>
      <c r="RHB130" s="2"/>
      <c r="RHC130" s="2"/>
      <c r="RHD130" s="2"/>
      <c r="RHE130" s="2"/>
      <c r="RHF130" s="2"/>
      <c r="RHG130" s="2"/>
      <c r="RHH130" s="2"/>
      <c r="RHI130" s="2"/>
      <c r="RHJ130" s="2"/>
      <c r="RHK130" s="2"/>
      <c r="RHL130" s="2"/>
      <c r="RHM130" s="2"/>
      <c r="RHN130" s="2"/>
      <c r="RHO130" s="2"/>
      <c r="RHP130" s="2"/>
      <c r="RHQ130" s="2"/>
      <c r="RHR130" s="2"/>
      <c r="RHS130" s="2"/>
      <c r="RHT130" s="2"/>
      <c r="RHU130" s="2"/>
      <c r="RHV130" s="2"/>
      <c r="RHW130" s="2"/>
      <c r="RHX130" s="2"/>
      <c r="RHY130" s="2"/>
      <c r="RHZ130" s="2"/>
      <c r="RIA130" s="2"/>
      <c r="RIB130" s="2"/>
      <c r="RIC130" s="2"/>
      <c r="RID130" s="2"/>
      <c r="RIE130" s="2"/>
      <c r="RIF130" s="2"/>
      <c r="RIG130" s="2"/>
      <c r="RIH130" s="2"/>
      <c r="RII130" s="2"/>
      <c r="RIJ130" s="2"/>
      <c r="RIK130" s="2"/>
      <c r="RIL130" s="2"/>
      <c r="RIM130" s="2"/>
      <c r="RIN130" s="2"/>
      <c r="RIO130" s="2"/>
      <c r="RIP130" s="2"/>
      <c r="RIQ130" s="2"/>
      <c r="RIR130" s="2"/>
      <c r="RIS130" s="2"/>
      <c r="RIT130" s="2"/>
      <c r="RIU130" s="2"/>
      <c r="RIV130" s="2"/>
      <c r="RIW130" s="2"/>
      <c r="RIX130" s="2"/>
      <c r="RIY130" s="2"/>
      <c r="RIZ130" s="2"/>
      <c r="RJA130" s="2"/>
      <c r="RJB130" s="2"/>
      <c r="RJC130" s="2"/>
      <c r="RJD130" s="2"/>
      <c r="RJE130" s="2"/>
      <c r="RJF130" s="2"/>
      <c r="RJG130" s="2"/>
      <c r="RJH130" s="2"/>
      <c r="RJI130" s="2"/>
      <c r="RJJ130" s="2"/>
      <c r="RJK130" s="2"/>
      <c r="RJL130" s="2"/>
      <c r="RJM130" s="2"/>
      <c r="RJN130" s="2"/>
      <c r="RJO130" s="2"/>
      <c r="RJP130" s="2"/>
      <c r="RJQ130" s="2"/>
      <c r="RJR130" s="2"/>
      <c r="RJS130" s="2"/>
      <c r="RJT130" s="2"/>
      <c r="RJU130" s="2"/>
      <c r="RJV130" s="2"/>
      <c r="RJW130" s="2"/>
      <c r="RJX130" s="2"/>
      <c r="RJY130" s="2"/>
      <c r="RJZ130" s="2"/>
      <c r="RKA130" s="2"/>
      <c r="RKB130" s="2"/>
      <c r="RKC130" s="2"/>
      <c r="RKD130" s="2"/>
      <c r="RKE130" s="2"/>
      <c r="RKF130" s="2"/>
      <c r="RKG130" s="2"/>
      <c r="RKH130" s="2"/>
      <c r="RKI130" s="2"/>
      <c r="RKJ130" s="2"/>
      <c r="RKK130" s="2"/>
      <c r="RKL130" s="2"/>
      <c r="RKM130" s="2"/>
      <c r="RKN130" s="2"/>
      <c r="RKO130" s="2"/>
      <c r="RKP130" s="2"/>
      <c r="RKQ130" s="2"/>
      <c r="RKR130" s="2"/>
      <c r="RKS130" s="2"/>
      <c r="RKT130" s="2"/>
      <c r="RKU130" s="2"/>
      <c r="RKV130" s="2"/>
      <c r="RKW130" s="2"/>
      <c r="RKX130" s="2"/>
      <c r="RKY130" s="2"/>
      <c r="RKZ130" s="2"/>
      <c r="RLA130" s="2"/>
      <c r="RLB130" s="2"/>
      <c r="RLC130" s="2"/>
      <c r="RLD130" s="2"/>
      <c r="RLE130" s="2"/>
      <c r="RLF130" s="2"/>
      <c r="RLG130" s="2"/>
      <c r="RLH130" s="2"/>
      <c r="RLI130" s="2"/>
      <c r="RLJ130" s="2"/>
      <c r="RLK130" s="2"/>
      <c r="RLL130" s="2"/>
      <c r="RLM130" s="2"/>
      <c r="RLN130" s="2"/>
      <c r="RLO130" s="2"/>
      <c r="RLP130" s="2"/>
      <c r="RLQ130" s="2"/>
      <c r="RLR130" s="2"/>
      <c r="RLS130" s="2"/>
      <c r="RLT130" s="2"/>
      <c r="RLU130" s="2"/>
      <c r="RLV130" s="2"/>
      <c r="RLW130" s="2"/>
      <c r="RLX130" s="2"/>
      <c r="RLY130" s="2"/>
      <c r="RLZ130" s="2"/>
      <c r="RMA130" s="2"/>
      <c r="RMB130" s="2"/>
      <c r="RMC130" s="2"/>
      <c r="RMD130" s="2"/>
      <c r="RME130" s="2"/>
      <c r="RMF130" s="2"/>
      <c r="RMG130" s="2"/>
      <c r="RMH130" s="2"/>
      <c r="RMI130" s="2"/>
      <c r="RMJ130" s="2"/>
      <c r="RMK130" s="2"/>
      <c r="RML130" s="2"/>
      <c r="RMM130" s="2"/>
      <c r="RMN130" s="2"/>
      <c r="RMO130" s="2"/>
      <c r="RMP130" s="2"/>
      <c r="RMQ130" s="2"/>
      <c r="RMR130" s="2"/>
      <c r="RMS130" s="2"/>
      <c r="RMT130" s="2"/>
      <c r="RMU130" s="2"/>
      <c r="RMV130" s="2"/>
      <c r="RMW130" s="2"/>
      <c r="RMX130" s="2"/>
      <c r="RMY130" s="2"/>
      <c r="RMZ130" s="2"/>
      <c r="RNA130" s="2"/>
      <c r="RNB130" s="2"/>
      <c r="RNC130" s="2"/>
      <c r="RND130" s="2"/>
      <c r="RNE130" s="2"/>
      <c r="RNF130" s="2"/>
      <c r="RNG130" s="2"/>
      <c r="RNH130" s="2"/>
      <c r="RNI130" s="2"/>
      <c r="RNJ130" s="2"/>
      <c r="RNK130" s="2"/>
      <c r="RNL130" s="2"/>
      <c r="RNM130" s="2"/>
      <c r="RNN130" s="2"/>
      <c r="RNO130" s="2"/>
      <c r="RNP130" s="2"/>
      <c r="RNQ130" s="2"/>
      <c r="RNR130" s="2"/>
      <c r="RNS130" s="2"/>
      <c r="RNT130" s="2"/>
      <c r="RNU130" s="2"/>
      <c r="RNV130" s="2"/>
      <c r="RNW130" s="2"/>
      <c r="RNX130" s="2"/>
      <c r="RNY130" s="2"/>
      <c r="RNZ130" s="2"/>
      <c r="ROA130" s="2"/>
      <c r="ROB130" s="2"/>
      <c r="ROC130" s="2"/>
      <c r="ROD130" s="2"/>
      <c r="ROE130" s="2"/>
      <c r="ROF130" s="2"/>
      <c r="ROG130" s="2"/>
      <c r="ROH130" s="2"/>
      <c r="ROI130" s="2"/>
      <c r="ROJ130" s="2"/>
      <c r="ROK130" s="2"/>
      <c r="ROL130" s="2"/>
      <c r="ROM130" s="2"/>
      <c r="RON130" s="2"/>
      <c r="ROO130" s="2"/>
      <c r="ROP130" s="2"/>
      <c r="ROQ130" s="2"/>
      <c r="ROR130" s="2"/>
      <c r="ROS130" s="2"/>
      <c r="ROT130" s="2"/>
      <c r="ROU130" s="2"/>
      <c r="ROV130" s="2"/>
      <c r="ROW130" s="2"/>
      <c r="ROX130" s="2"/>
      <c r="ROY130" s="2"/>
      <c r="ROZ130" s="2"/>
      <c r="RPA130" s="2"/>
      <c r="RPB130" s="2"/>
      <c r="RPC130" s="2"/>
      <c r="RPD130" s="2"/>
      <c r="RPE130" s="2"/>
      <c r="RPF130" s="2"/>
      <c r="RPG130" s="2"/>
      <c r="RPH130" s="2"/>
      <c r="RPI130" s="2"/>
      <c r="RPJ130" s="2"/>
      <c r="RPK130" s="2"/>
      <c r="RPL130" s="2"/>
      <c r="RPM130" s="2"/>
      <c r="RPN130" s="2"/>
      <c r="RPO130" s="2"/>
      <c r="RPP130" s="2"/>
      <c r="RPQ130" s="2"/>
      <c r="RPR130" s="2"/>
      <c r="RPS130" s="2"/>
      <c r="RPT130" s="2"/>
      <c r="RPU130" s="2"/>
      <c r="RPV130" s="2"/>
      <c r="RPW130" s="2"/>
      <c r="RPX130" s="2"/>
      <c r="RPY130" s="2"/>
      <c r="RPZ130" s="2"/>
      <c r="RQA130" s="2"/>
      <c r="RQB130" s="2"/>
      <c r="RQC130" s="2"/>
      <c r="RQD130" s="2"/>
      <c r="RQE130" s="2"/>
      <c r="RQF130" s="2"/>
      <c r="RQG130" s="2"/>
      <c r="RQH130" s="2"/>
      <c r="RQI130" s="2"/>
      <c r="RQJ130" s="2"/>
      <c r="RQK130" s="2"/>
      <c r="RQL130" s="2"/>
      <c r="RQM130" s="2"/>
      <c r="RQN130" s="2"/>
      <c r="RQO130" s="2"/>
      <c r="RQP130" s="2"/>
      <c r="RQQ130" s="2"/>
      <c r="RQR130" s="2"/>
      <c r="RQS130" s="2"/>
      <c r="RQT130" s="2"/>
      <c r="RQU130" s="2"/>
      <c r="RQV130" s="2"/>
      <c r="RQW130" s="2"/>
      <c r="RQX130" s="2"/>
      <c r="RQY130" s="2"/>
      <c r="RQZ130" s="2"/>
      <c r="RRA130" s="2"/>
      <c r="RRB130" s="2"/>
      <c r="RRC130" s="2"/>
      <c r="RRD130" s="2"/>
      <c r="RRE130" s="2"/>
      <c r="RRF130" s="2"/>
      <c r="RRG130" s="2"/>
      <c r="RRH130" s="2"/>
      <c r="RRI130" s="2"/>
      <c r="RRJ130" s="2"/>
      <c r="RRK130" s="2"/>
      <c r="RRL130" s="2"/>
      <c r="RRM130" s="2"/>
      <c r="RRN130" s="2"/>
      <c r="RRO130" s="2"/>
      <c r="RRP130" s="2"/>
      <c r="RRQ130" s="2"/>
      <c r="RRR130" s="2"/>
      <c r="RRS130" s="2"/>
      <c r="RRT130" s="2"/>
      <c r="RRU130" s="2"/>
      <c r="RRV130" s="2"/>
      <c r="RRW130" s="2"/>
      <c r="RRX130" s="2"/>
      <c r="RRY130" s="2"/>
      <c r="RRZ130" s="2"/>
      <c r="RSA130" s="2"/>
      <c r="RSB130" s="2"/>
      <c r="RSC130" s="2"/>
      <c r="RSD130" s="2"/>
      <c r="RSE130" s="2"/>
      <c r="RSF130" s="2"/>
      <c r="RSG130" s="2"/>
      <c r="RSH130" s="2"/>
      <c r="RSI130" s="2"/>
      <c r="RSJ130" s="2"/>
      <c r="RSK130" s="2"/>
      <c r="RSL130" s="2"/>
      <c r="RSM130" s="2"/>
      <c r="RSN130" s="2"/>
      <c r="RSO130" s="2"/>
      <c r="RSP130" s="2"/>
      <c r="RSQ130" s="2"/>
      <c r="RSR130" s="2"/>
      <c r="RSS130" s="2"/>
      <c r="RST130" s="2"/>
      <c r="RSU130" s="2"/>
      <c r="RSV130" s="2"/>
      <c r="RSW130" s="2"/>
      <c r="RSX130" s="2"/>
      <c r="RSY130" s="2"/>
      <c r="RSZ130" s="2"/>
      <c r="RTA130" s="2"/>
      <c r="RTB130" s="2"/>
      <c r="RTC130" s="2"/>
      <c r="RTD130" s="2"/>
      <c r="RTE130" s="2"/>
      <c r="RTF130" s="2"/>
      <c r="RTG130" s="2"/>
      <c r="RTH130" s="2"/>
      <c r="RTI130" s="2"/>
      <c r="RTJ130" s="2"/>
      <c r="RTK130" s="2"/>
      <c r="RTL130" s="2"/>
      <c r="RTM130" s="2"/>
      <c r="RTN130" s="2"/>
      <c r="RTO130" s="2"/>
      <c r="RTP130" s="2"/>
      <c r="RTQ130" s="2"/>
      <c r="RTR130" s="2"/>
      <c r="RTS130" s="2"/>
      <c r="RTT130" s="2"/>
      <c r="RTU130" s="2"/>
      <c r="RTV130" s="2"/>
      <c r="RTW130" s="2"/>
      <c r="RTX130" s="2"/>
      <c r="RTY130" s="2"/>
      <c r="RTZ130" s="2"/>
      <c r="RUA130" s="2"/>
      <c r="RUB130" s="2"/>
      <c r="RUC130" s="2"/>
      <c r="RUD130" s="2"/>
      <c r="RUE130" s="2"/>
      <c r="RUF130" s="2"/>
      <c r="RUG130" s="2"/>
      <c r="RUH130" s="2"/>
      <c r="RUI130" s="2"/>
      <c r="RUJ130" s="2"/>
      <c r="RUK130" s="2"/>
      <c r="RUL130" s="2"/>
      <c r="RUM130" s="2"/>
      <c r="RUN130" s="2"/>
      <c r="RUO130" s="2"/>
      <c r="RUP130" s="2"/>
      <c r="RUQ130" s="2"/>
      <c r="RUR130" s="2"/>
      <c r="RUS130" s="2"/>
      <c r="RUT130" s="2"/>
      <c r="RUU130" s="2"/>
      <c r="RUV130" s="2"/>
      <c r="RUW130" s="2"/>
      <c r="RUX130" s="2"/>
      <c r="RUY130" s="2"/>
      <c r="RUZ130" s="2"/>
      <c r="RVA130" s="2"/>
      <c r="RVB130" s="2"/>
      <c r="RVC130" s="2"/>
      <c r="RVD130" s="2"/>
      <c r="RVE130" s="2"/>
      <c r="RVF130" s="2"/>
      <c r="RVG130" s="2"/>
      <c r="RVH130" s="2"/>
      <c r="RVI130" s="2"/>
      <c r="RVJ130" s="2"/>
      <c r="RVK130" s="2"/>
      <c r="RVL130" s="2"/>
      <c r="RVM130" s="2"/>
      <c r="RVN130" s="2"/>
      <c r="RVO130" s="2"/>
      <c r="RVP130" s="2"/>
      <c r="RVQ130" s="2"/>
      <c r="RVR130" s="2"/>
      <c r="RVS130" s="2"/>
      <c r="RVT130" s="2"/>
      <c r="RVU130" s="2"/>
      <c r="RVV130" s="2"/>
      <c r="RVW130" s="2"/>
      <c r="RVX130" s="2"/>
      <c r="RVY130" s="2"/>
      <c r="RVZ130" s="2"/>
      <c r="RWA130" s="2"/>
      <c r="RWB130" s="2"/>
      <c r="RWC130" s="2"/>
      <c r="RWD130" s="2"/>
      <c r="RWE130" s="2"/>
      <c r="RWF130" s="2"/>
      <c r="RWG130" s="2"/>
      <c r="RWH130" s="2"/>
      <c r="RWI130" s="2"/>
      <c r="RWJ130" s="2"/>
      <c r="RWK130" s="2"/>
      <c r="RWL130" s="2"/>
      <c r="RWM130" s="2"/>
      <c r="RWN130" s="2"/>
      <c r="RWO130" s="2"/>
      <c r="RWP130" s="2"/>
      <c r="RWQ130" s="2"/>
      <c r="RWR130" s="2"/>
      <c r="RWS130" s="2"/>
      <c r="RWT130" s="2"/>
      <c r="RWU130" s="2"/>
      <c r="RWV130" s="2"/>
      <c r="RWW130" s="2"/>
      <c r="RWX130" s="2"/>
      <c r="RWY130" s="2"/>
      <c r="RWZ130" s="2"/>
      <c r="RXA130" s="2"/>
      <c r="RXB130" s="2"/>
      <c r="RXC130" s="2"/>
      <c r="RXD130" s="2"/>
      <c r="RXE130" s="2"/>
      <c r="RXF130" s="2"/>
      <c r="RXG130" s="2"/>
      <c r="RXH130" s="2"/>
      <c r="RXI130" s="2"/>
      <c r="RXJ130" s="2"/>
      <c r="RXK130" s="2"/>
      <c r="RXL130" s="2"/>
      <c r="RXM130" s="2"/>
      <c r="RXN130" s="2"/>
      <c r="RXO130" s="2"/>
      <c r="RXP130" s="2"/>
      <c r="RXQ130" s="2"/>
      <c r="RXR130" s="2"/>
      <c r="RXS130" s="2"/>
      <c r="RXT130" s="2"/>
      <c r="RXU130" s="2"/>
      <c r="RXV130" s="2"/>
      <c r="RXW130" s="2"/>
      <c r="RXX130" s="2"/>
      <c r="RXY130" s="2"/>
      <c r="RXZ130" s="2"/>
      <c r="RYA130" s="2"/>
      <c r="RYB130" s="2"/>
      <c r="RYC130" s="2"/>
      <c r="RYD130" s="2"/>
      <c r="RYE130" s="2"/>
      <c r="RYF130" s="2"/>
      <c r="RYG130" s="2"/>
      <c r="RYH130" s="2"/>
      <c r="RYI130" s="2"/>
      <c r="RYJ130" s="2"/>
      <c r="RYK130" s="2"/>
      <c r="RYL130" s="2"/>
      <c r="RYM130" s="2"/>
      <c r="RYN130" s="2"/>
      <c r="RYO130" s="2"/>
      <c r="RYP130" s="2"/>
      <c r="RYQ130" s="2"/>
      <c r="RYR130" s="2"/>
      <c r="RYS130" s="2"/>
      <c r="RYT130" s="2"/>
      <c r="RYU130" s="2"/>
      <c r="RYV130" s="2"/>
      <c r="RYW130" s="2"/>
      <c r="RYX130" s="2"/>
      <c r="RYY130" s="2"/>
      <c r="RYZ130" s="2"/>
      <c r="RZA130" s="2"/>
      <c r="RZB130" s="2"/>
      <c r="RZC130" s="2"/>
      <c r="RZD130" s="2"/>
      <c r="RZE130" s="2"/>
      <c r="RZF130" s="2"/>
      <c r="RZG130" s="2"/>
      <c r="RZH130" s="2"/>
      <c r="RZI130" s="2"/>
      <c r="RZJ130" s="2"/>
      <c r="RZK130" s="2"/>
      <c r="RZL130" s="2"/>
      <c r="RZM130" s="2"/>
      <c r="RZN130" s="2"/>
      <c r="RZO130" s="2"/>
      <c r="RZP130" s="2"/>
      <c r="RZQ130" s="2"/>
      <c r="RZR130" s="2"/>
      <c r="RZS130" s="2"/>
      <c r="RZT130" s="2"/>
      <c r="RZU130" s="2"/>
      <c r="RZV130" s="2"/>
      <c r="RZW130" s="2"/>
      <c r="RZX130" s="2"/>
      <c r="RZY130" s="2"/>
      <c r="RZZ130" s="2"/>
      <c r="SAA130" s="2"/>
      <c r="SAB130" s="2"/>
      <c r="SAC130" s="2"/>
      <c r="SAD130" s="2"/>
      <c r="SAE130" s="2"/>
      <c r="SAF130" s="2"/>
      <c r="SAG130" s="2"/>
      <c r="SAH130" s="2"/>
      <c r="SAI130" s="2"/>
      <c r="SAJ130" s="2"/>
      <c r="SAK130" s="2"/>
      <c r="SAL130" s="2"/>
      <c r="SAM130" s="2"/>
      <c r="SAN130" s="2"/>
      <c r="SAO130" s="2"/>
      <c r="SAP130" s="2"/>
      <c r="SAQ130" s="2"/>
      <c r="SAR130" s="2"/>
      <c r="SAS130" s="2"/>
      <c r="SAT130" s="2"/>
      <c r="SAU130" s="2"/>
      <c r="SAV130" s="2"/>
      <c r="SAW130" s="2"/>
      <c r="SAX130" s="2"/>
      <c r="SAY130" s="2"/>
      <c r="SAZ130" s="2"/>
      <c r="SBA130" s="2"/>
      <c r="SBB130" s="2"/>
      <c r="SBC130" s="2"/>
      <c r="SBD130" s="2"/>
      <c r="SBE130" s="2"/>
      <c r="SBF130" s="2"/>
      <c r="SBG130" s="2"/>
      <c r="SBH130" s="2"/>
      <c r="SBI130" s="2"/>
      <c r="SBJ130" s="2"/>
      <c r="SBK130" s="2"/>
      <c r="SBL130" s="2"/>
      <c r="SBM130" s="2"/>
      <c r="SBN130" s="2"/>
      <c r="SBO130" s="2"/>
      <c r="SBP130" s="2"/>
      <c r="SBQ130" s="2"/>
      <c r="SBR130" s="2"/>
      <c r="SBS130" s="2"/>
      <c r="SBT130" s="2"/>
      <c r="SBU130" s="2"/>
      <c r="SBV130" s="2"/>
      <c r="SBW130" s="2"/>
      <c r="SBX130" s="2"/>
      <c r="SBY130" s="2"/>
      <c r="SBZ130" s="2"/>
      <c r="SCA130" s="2"/>
      <c r="SCB130" s="2"/>
      <c r="SCC130" s="2"/>
      <c r="SCD130" s="2"/>
      <c r="SCE130" s="2"/>
      <c r="SCF130" s="2"/>
      <c r="SCG130" s="2"/>
      <c r="SCH130" s="2"/>
      <c r="SCI130" s="2"/>
      <c r="SCJ130" s="2"/>
      <c r="SCK130" s="2"/>
      <c r="SCL130" s="2"/>
      <c r="SCM130" s="2"/>
      <c r="SCN130" s="2"/>
      <c r="SCO130" s="2"/>
      <c r="SCP130" s="2"/>
      <c r="SCQ130" s="2"/>
      <c r="SCR130" s="2"/>
      <c r="SCS130" s="2"/>
      <c r="SCT130" s="2"/>
      <c r="SCU130" s="2"/>
      <c r="SCV130" s="2"/>
      <c r="SCW130" s="2"/>
      <c r="SCX130" s="2"/>
      <c r="SCY130" s="2"/>
      <c r="SCZ130" s="2"/>
      <c r="SDA130" s="2"/>
      <c r="SDB130" s="2"/>
      <c r="SDC130" s="2"/>
      <c r="SDD130" s="2"/>
      <c r="SDE130" s="2"/>
      <c r="SDF130" s="2"/>
      <c r="SDG130" s="2"/>
      <c r="SDH130" s="2"/>
      <c r="SDI130" s="2"/>
      <c r="SDJ130" s="2"/>
      <c r="SDK130" s="2"/>
      <c r="SDL130" s="2"/>
      <c r="SDM130" s="2"/>
      <c r="SDN130" s="2"/>
      <c r="SDO130" s="2"/>
      <c r="SDP130" s="2"/>
      <c r="SDQ130" s="2"/>
      <c r="SDR130" s="2"/>
      <c r="SDS130" s="2"/>
      <c r="SDT130" s="2"/>
      <c r="SDU130" s="2"/>
      <c r="SDV130" s="2"/>
      <c r="SDW130" s="2"/>
      <c r="SDX130" s="2"/>
      <c r="SDY130" s="2"/>
      <c r="SDZ130" s="2"/>
      <c r="SEA130" s="2"/>
      <c r="SEB130" s="2"/>
      <c r="SEC130" s="2"/>
      <c r="SED130" s="2"/>
      <c r="SEE130" s="2"/>
      <c r="SEF130" s="2"/>
      <c r="SEG130" s="2"/>
      <c r="SEH130" s="2"/>
      <c r="SEI130" s="2"/>
      <c r="SEJ130" s="2"/>
      <c r="SEK130" s="2"/>
      <c r="SEL130" s="2"/>
      <c r="SEM130" s="2"/>
      <c r="SEN130" s="2"/>
      <c r="SEO130" s="2"/>
      <c r="SEP130" s="2"/>
      <c r="SEQ130" s="2"/>
      <c r="SER130" s="2"/>
      <c r="SES130" s="2"/>
      <c r="SET130" s="2"/>
      <c r="SEU130" s="2"/>
      <c r="SEV130" s="2"/>
      <c r="SEW130" s="2"/>
      <c r="SEX130" s="2"/>
      <c r="SEY130" s="2"/>
      <c r="SEZ130" s="2"/>
      <c r="SFA130" s="2"/>
      <c r="SFB130" s="2"/>
      <c r="SFC130" s="2"/>
      <c r="SFD130" s="2"/>
      <c r="SFE130" s="2"/>
      <c r="SFF130" s="2"/>
      <c r="SFG130" s="2"/>
      <c r="SFH130" s="2"/>
      <c r="SFI130" s="2"/>
      <c r="SFJ130" s="2"/>
      <c r="SFK130" s="2"/>
      <c r="SFL130" s="2"/>
      <c r="SFM130" s="2"/>
      <c r="SFN130" s="2"/>
      <c r="SFO130" s="2"/>
      <c r="SFP130" s="2"/>
      <c r="SFQ130" s="2"/>
      <c r="SFR130" s="2"/>
      <c r="SFS130" s="2"/>
      <c r="SFT130" s="2"/>
      <c r="SFU130" s="2"/>
      <c r="SFV130" s="2"/>
      <c r="SFW130" s="2"/>
      <c r="SFX130" s="2"/>
      <c r="SFY130" s="2"/>
      <c r="SFZ130" s="2"/>
      <c r="SGA130" s="2"/>
      <c r="SGB130" s="2"/>
      <c r="SGC130" s="2"/>
      <c r="SGD130" s="2"/>
      <c r="SGE130" s="2"/>
      <c r="SGF130" s="2"/>
      <c r="SGG130" s="2"/>
      <c r="SGH130" s="2"/>
      <c r="SGI130" s="2"/>
      <c r="SGJ130" s="2"/>
      <c r="SGK130" s="2"/>
      <c r="SGL130" s="2"/>
      <c r="SGM130" s="2"/>
      <c r="SGN130" s="2"/>
      <c r="SGO130" s="2"/>
      <c r="SGP130" s="2"/>
      <c r="SGQ130" s="2"/>
      <c r="SGR130" s="2"/>
      <c r="SGS130" s="2"/>
      <c r="SGT130" s="2"/>
      <c r="SGU130" s="2"/>
      <c r="SGV130" s="2"/>
      <c r="SGW130" s="2"/>
      <c r="SGX130" s="2"/>
      <c r="SGY130" s="2"/>
      <c r="SGZ130" s="2"/>
      <c r="SHA130" s="2"/>
      <c r="SHB130" s="2"/>
      <c r="SHC130" s="2"/>
      <c r="SHD130" s="2"/>
      <c r="SHE130" s="2"/>
      <c r="SHF130" s="2"/>
      <c r="SHG130" s="2"/>
      <c r="SHH130" s="2"/>
      <c r="SHI130" s="2"/>
      <c r="SHJ130" s="2"/>
      <c r="SHK130" s="2"/>
      <c r="SHL130" s="2"/>
      <c r="SHM130" s="2"/>
      <c r="SHN130" s="2"/>
      <c r="SHO130" s="2"/>
      <c r="SHP130" s="2"/>
      <c r="SHQ130" s="2"/>
      <c r="SHR130" s="2"/>
      <c r="SHS130" s="2"/>
      <c r="SHT130" s="2"/>
      <c r="SHU130" s="2"/>
      <c r="SHV130" s="2"/>
      <c r="SHW130" s="2"/>
      <c r="SHX130" s="2"/>
      <c r="SHY130" s="2"/>
      <c r="SHZ130" s="2"/>
      <c r="SIA130" s="2"/>
      <c r="SIB130" s="2"/>
      <c r="SIC130" s="2"/>
      <c r="SID130" s="2"/>
      <c r="SIE130" s="2"/>
      <c r="SIF130" s="2"/>
      <c r="SIG130" s="2"/>
      <c r="SIH130" s="2"/>
      <c r="SII130" s="2"/>
      <c r="SIJ130" s="2"/>
      <c r="SIK130" s="2"/>
      <c r="SIL130" s="2"/>
      <c r="SIM130" s="2"/>
      <c r="SIN130" s="2"/>
      <c r="SIO130" s="2"/>
      <c r="SIP130" s="2"/>
      <c r="SIQ130" s="2"/>
      <c r="SIR130" s="2"/>
      <c r="SIS130" s="2"/>
      <c r="SIT130" s="2"/>
      <c r="SIU130" s="2"/>
      <c r="SIV130" s="2"/>
      <c r="SIW130" s="2"/>
      <c r="SIX130" s="2"/>
      <c r="SIY130" s="2"/>
      <c r="SIZ130" s="2"/>
      <c r="SJA130" s="2"/>
      <c r="SJB130" s="2"/>
      <c r="SJC130" s="2"/>
      <c r="SJD130" s="2"/>
      <c r="SJE130" s="2"/>
      <c r="SJF130" s="2"/>
      <c r="SJG130" s="2"/>
      <c r="SJH130" s="2"/>
      <c r="SJI130" s="2"/>
      <c r="SJJ130" s="2"/>
      <c r="SJK130" s="2"/>
      <c r="SJL130" s="2"/>
      <c r="SJM130" s="2"/>
      <c r="SJN130" s="2"/>
      <c r="SJO130" s="2"/>
      <c r="SJP130" s="2"/>
      <c r="SJQ130" s="2"/>
      <c r="SJR130" s="2"/>
      <c r="SJS130" s="2"/>
      <c r="SJT130" s="2"/>
      <c r="SJU130" s="2"/>
      <c r="SJV130" s="2"/>
      <c r="SJW130" s="2"/>
      <c r="SJX130" s="2"/>
      <c r="SJY130" s="2"/>
      <c r="SJZ130" s="2"/>
      <c r="SKA130" s="2"/>
      <c r="SKB130" s="2"/>
      <c r="SKC130" s="2"/>
      <c r="SKD130" s="2"/>
      <c r="SKE130" s="2"/>
      <c r="SKF130" s="2"/>
      <c r="SKG130" s="2"/>
      <c r="SKH130" s="2"/>
      <c r="SKI130" s="2"/>
      <c r="SKJ130" s="2"/>
      <c r="SKK130" s="2"/>
      <c r="SKL130" s="2"/>
      <c r="SKM130" s="2"/>
      <c r="SKN130" s="2"/>
      <c r="SKO130" s="2"/>
      <c r="SKP130" s="2"/>
      <c r="SKQ130" s="2"/>
      <c r="SKR130" s="2"/>
      <c r="SKS130" s="2"/>
      <c r="SKT130" s="2"/>
      <c r="SKU130" s="2"/>
      <c r="SKV130" s="2"/>
      <c r="SKW130" s="2"/>
      <c r="SKX130" s="2"/>
      <c r="SKY130" s="2"/>
      <c r="SKZ130" s="2"/>
      <c r="SLA130" s="2"/>
      <c r="SLB130" s="2"/>
      <c r="SLC130" s="2"/>
      <c r="SLD130" s="2"/>
      <c r="SLE130" s="2"/>
      <c r="SLF130" s="2"/>
      <c r="SLG130" s="2"/>
      <c r="SLH130" s="2"/>
      <c r="SLI130" s="2"/>
      <c r="SLJ130" s="2"/>
      <c r="SLK130" s="2"/>
      <c r="SLL130" s="2"/>
      <c r="SLM130" s="2"/>
      <c r="SLN130" s="2"/>
      <c r="SLO130" s="2"/>
      <c r="SLP130" s="2"/>
      <c r="SLQ130" s="2"/>
      <c r="SLR130" s="2"/>
      <c r="SLS130" s="2"/>
      <c r="SLT130" s="2"/>
      <c r="SLU130" s="2"/>
      <c r="SLV130" s="2"/>
      <c r="SLW130" s="2"/>
      <c r="SLX130" s="2"/>
      <c r="SLY130" s="2"/>
      <c r="SLZ130" s="2"/>
      <c r="SMA130" s="2"/>
      <c r="SMB130" s="2"/>
      <c r="SMC130" s="2"/>
      <c r="SMD130" s="2"/>
      <c r="SME130" s="2"/>
      <c r="SMF130" s="2"/>
      <c r="SMG130" s="2"/>
      <c r="SMH130" s="2"/>
      <c r="SMI130" s="2"/>
      <c r="SMJ130" s="2"/>
      <c r="SMK130" s="2"/>
      <c r="SML130" s="2"/>
      <c r="SMM130" s="2"/>
      <c r="SMN130" s="2"/>
      <c r="SMO130" s="2"/>
      <c r="SMP130" s="2"/>
      <c r="SMQ130" s="2"/>
      <c r="SMR130" s="2"/>
      <c r="SMS130" s="2"/>
      <c r="SMT130" s="2"/>
      <c r="SMU130" s="2"/>
      <c r="SMV130" s="2"/>
      <c r="SMW130" s="2"/>
      <c r="SMX130" s="2"/>
      <c r="SMY130" s="2"/>
      <c r="SMZ130" s="2"/>
      <c r="SNA130" s="2"/>
      <c r="SNB130" s="2"/>
      <c r="SNC130" s="2"/>
      <c r="SND130" s="2"/>
      <c r="SNE130" s="2"/>
      <c r="SNF130" s="2"/>
      <c r="SNG130" s="2"/>
      <c r="SNH130" s="2"/>
      <c r="SNI130" s="2"/>
      <c r="SNJ130" s="2"/>
      <c r="SNK130" s="2"/>
      <c r="SNL130" s="2"/>
      <c r="SNM130" s="2"/>
      <c r="SNN130" s="2"/>
      <c r="SNO130" s="2"/>
      <c r="SNP130" s="2"/>
      <c r="SNQ130" s="2"/>
      <c r="SNR130" s="2"/>
      <c r="SNS130" s="2"/>
      <c r="SNT130" s="2"/>
      <c r="SNU130" s="2"/>
      <c r="SNV130" s="2"/>
      <c r="SNW130" s="2"/>
      <c r="SNX130" s="2"/>
      <c r="SNY130" s="2"/>
      <c r="SNZ130" s="2"/>
      <c r="SOA130" s="2"/>
      <c r="SOB130" s="2"/>
      <c r="SOC130" s="2"/>
      <c r="SOD130" s="2"/>
      <c r="SOE130" s="2"/>
      <c r="SOF130" s="2"/>
      <c r="SOG130" s="2"/>
      <c r="SOH130" s="2"/>
      <c r="SOI130" s="2"/>
      <c r="SOJ130" s="2"/>
      <c r="SOK130" s="2"/>
      <c r="SOL130" s="2"/>
      <c r="SOM130" s="2"/>
      <c r="SON130" s="2"/>
      <c r="SOO130" s="2"/>
      <c r="SOP130" s="2"/>
      <c r="SOQ130" s="2"/>
      <c r="SOR130" s="2"/>
      <c r="SOS130" s="2"/>
      <c r="SOT130" s="2"/>
      <c r="SOU130" s="2"/>
      <c r="SOV130" s="2"/>
      <c r="SOW130" s="2"/>
      <c r="SOX130" s="2"/>
      <c r="SOY130" s="2"/>
      <c r="SOZ130" s="2"/>
      <c r="SPA130" s="2"/>
      <c r="SPB130" s="2"/>
      <c r="SPC130" s="2"/>
      <c r="SPD130" s="2"/>
      <c r="SPE130" s="2"/>
      <c r="SPF130" s="2"/>
      <c r="SPG130" s="2"/>
      <c r="SPH130" s="2"/>
      <c r="SPI130" s="2"/>
      <c r="SPJ130" s="2"/>
      <c r="SPK130" s="2"/>
      <c r="SPL130" s="2"/>
      <c r="SPM130" s="2"/>
      <c r="SPN130" s="2"/>
      <c r="SPO130" s="2"/>
      <c r="SPP130" s="2"/>
      <c r="SPQ130" s="2"/>
      <c r="SPR130" s="2"/>
      <c r="SPS130" s="2"/>
      <c r="SPT130" s="2"/>
      <c r="SPU130" s="2"/>
      <c r="SPV130" s="2"/>
      <c r="SPW130" s="2"/>
      <c r="SPX130" s="2"/>
      <c r="SPY130" s="2"/>
      <c r="SPZ130" s="2"/>
      <c r="SQA130" s="2"/>
      <c r="SQB130" s="2"/>
      <c r="SQC130" s="2"/>
      <c r="SQD130" s="2"/>
      <c r="SQE130" s="2"/>
      <c r="SQF130" s="2"/>
      <c r="SQG130" s="2"/>
      <c r="SQH130" s="2"/>
      <c r="SQI130" s="2"/>
      <c r="SQJ130" s="2"/>
      <c r="SQK130" s="2"/>
      <c r="SQL130" s="2"/>
      <c r="SQM130" s="2"/>
      <c r="SQN130" s="2"/>
      <c r="SQO130" s="2"/>
      <c r="SQP130" s="2"/>
      <c r="SQQ130" s="2"/>
      <c r="SQR130" s="2"/>
      <c r="SQS130" s="2"/>
      <c r="SQT130" s="2"/>
      <c r="SQU130" s="2"/>
      <c r="SQV130" s="2"/>
      <c r="SQW130" s="2"/>
      <c r="SQX130" s="2"/>
      <c r="SQY130" s="2"/>
      <c r="SQZ130" s="2"/>
      <c r="SRA130" s="2"/>
      <c r="SRB130" s="2"/>
      <c r="SRC130" s="2"/>
      <c r="SRD130" s="2"/>
      <c r="SRE130" s="2"/>
      <c r="SRF130" s="2"/>
      <c r="SRG130" s="2"/>
      <c r="SRH130" s="2"/>
      <c r="SRI130" s="2"/>
      <c r="SRJ130" s="2"/>
      <c r="SRK130" s="2"/>
      <c r="SRL130" s="2"/>
      <c r="SRM130" s="2"/>
      <c r="SRN130" s="2"/>
      <c r="SRO130" s="2"/>
      <c r="SRP130" s="2"/>
      <c r="SRQ130" s="2"/>
      <c r="SRR130" s="2"/>
      <c r="SRS130" s="2"/>
      <c r="SRT130" s="2"/>
      <c r="SRU130" s="2"/>
      <c r="SRV130" s="2"/>
      <c r="SRW130" s="2"/>
      <c r="SRX130" s="2"/>
      <c r="SRY130" s="2"/>
      <c r="SRZ130" s="2"/>
      <c r="SSA130" s="2"/>
      <c r="SSB130" s="2"/>
      <c r="SSC130" s="2"/>
      <c r="SSD130" s="2"/>
      <c r="SSE130" s="2"/>
      <c r="SSF130" s="2"/>
      <c r="SSG130" s="2"/>
      <c r="SSH130" s="2"/>
      <c r="SSI130" s="2"/>
      <c r="SSJ130" s="2"/>
      <c r="SSK130" s="2"/>
      <c r="SSL130" s="2"/>
      <c r="SSM130" s="2"/>
      <c r="SSN130" s="2"/>
      <c r="SSO130" s="2"/>
      <c r="SSP130" s="2"/>
      <c r="SSQ130" s="2"/>
      <c r="SSR130" s="2"/>
      <c r="SSS130" s="2"/>
      <c r="SST130" s="2"/>
      <c r="SSU130" s="2"/>
      <c r="SSV130" s="2"/>
      <c r="SSW130" s="2"/>
      <c r="SSX130" s="2"/>
      <c r="SSY130" s="2"/>
      <c r="SSZ130" s="2"/>
      <c r="STA130" s="2"/>
      <c r="STB130" s="2"/>
      <c r="STC130" s="2"/>
      <c r="STD130" s="2"/>
      <c r="STE130" s="2"/>
      <c r="STF130" s="2"/>
      <c r="STG130" s="2"/>
      <c r="STH130" s="2"/>
      <c r="STI130" s="2"/>
      <c r="STJ130" s="2"/>
      <c r="STK130" s="2"/>
      <c r="STL130" s="2"/>
      <c r="STM130" s="2"/>
      <c r="STN130" s="2"/>
      <c r="STO130" s="2"/>
      <c r="STP130" s="2"/>
      <c r="STQ130" s="2"/>
      <c r="STR130" s="2"/>
      <c r="STS130" s="2"/>
      <c r="STT130" s="2"/>
      <c r="STU130" s="2"/>
      <c r="STV130" s="2"/>
      <c r="STW130" s="2"/>
      <c r="STX130" s="2"/>
      <c r="STY130" s="2"/>
      <c r="STZ130" s="2"/>
      <c r="SUA130" s="2"/>
      <c r="SUB130" s="2"/>
      <c r="SUC130" s="2"/>
      <c r="SUD130" s="2"/>
      <c r="SUE130" s="2"/>
      <c r="SUF130" s="2"/>
      <c r="SUG130" s="2"/>
      <c r="SUH130" s="2"/>
      <c r="SUI130" s="2"/>
      <c r="SUJ130" s="2"/>
      <c r="SUK130" s="2"/>
      <c r="SUL130" s="2"/>
      <c r="SUM130" s="2"/>
      <c r="SUN130" s="2"/>
      <c r="SUO130" s="2"/>
      <c r="SUP130" s="2"/>
      <c r="SUQ130" s="2"/>
      <c r="SUR130" s="2"/>
      <c r="SUS130" s="2"/>
      <c r="SUT130" s="2"/>
      <c r="SUU130" s="2"/>
      <c r="SUV130" s="2"/>
      <c r="SUW130" s="2"/>
      <c r="SUX130" s="2"/>
      <c r="SUY130" s="2"/>
      <c r="SUZ130" s="2"/>
      <c r="SVA130" s="2"/>
      <c r="SVB130" s="2"/>
      <c r="SVC130" s="2"/>
      <c r="SVD130" s="2"/>
      <c r="SVE130" s="2"/>
      <c r="SVF130" s="2"/>
      <c r="SVG130" s="2"/>
      <c r="SVH130" s="2"/>
      <c r="SVI130" s="2"/>
      <c r="SVJ130" s="2"/>
      <c r="SVK130" s="2"/>
      <c r="SVL130" s="2"/>
      <c r="SVM130" s="2"/>
      <c r="SVN130" s="2"/>
      <c r="SVO130" s="2"/>
      <c r="SVP130" s="2"/>
      <c r="SVQ130" s="2"/>
      <c r="SVR130" s="2"/>
      <c r="SVS130" s="2"/>
      <c r="SVT130" s="2"/>
      <c r="SVU130" s="2"/>
      <c r="SVV130" s="2"/>
      <c r="SVW130" s="2"/>
      <c r="SVX130" s="2"/>
      <c r="SVY130" s="2"/>
      <c r="SVZ130" s="2"/>
      <c r="SWA130" s="2"/>
      <c r="SWB130" s="2"/>
      <c r="SWC130" s="2"/>
      <c r="SWD130" s="2"/>
      <c r="SWE130" s="2"/>
      <c r="SWF130" s="2"/>
      <c r="SWG130" s="2"/>
      <c r="SWH130" s="2"/>
      <c r="SWI130" s="2"/>
      <c r="SWJ130" s="2"/>
      <c r="SWK130" s="2"/>
      <c r="SWL130" s="2"/>
      <c r="SWM130" s="2"/>
      <c r="SWN130" s="2"/>
      <c r="SWO130" s="2"/>
      <c r="SWP130" s="2"/>
      <c r="SWQ130" s="2"/>
      <c r="SWR130" s="2"/>
      <c r="SWS130" s="2"/>
      <c r="SWT130" s="2"/>
      <c r="SWU130" s="2"/>
      <c r="SWV130" s="2"/>
      <c r="SWW130" s="2"/>
      <c r="SWX130" s="2"/>
      <c r="SWY130" s="2"/>
      <c r="SWZ130" s="2"/>
      <c r="SXA130" s="2"/>
      <c r="SXB130" s="2"/>
      <c r="SXC130" s="2"/>
      <c r="SXD130" s="2"/>
      <c r="SXE130" s="2"/>
      <c r="SXF130" s="2"/>
      <c r="SXG130" s="2"/>
      <c r="SXH130" s="2"/>
      <c r="SXI130" s="2"/>
      <c r="SXJ130" s="2"/>
      <c r="SXK130" s="2"/>
      <c r="SXL130" s="2"/>
      <c r="SXM130" s="2"/>
      <c r="SXN130" s="2"/>
      <c r="SXO130" s="2"/>
      <c r="SXP130" s="2"/>
      <c r="SXQ130" s="2"/>
      <c r="SXR130" s="2"/>
      <c r="SXS130" s="2"/>
      <c r="SXT130" s="2"/>
      <c r="SXU130" s="2"/>
      <c r="SXV130" s="2"/>
      <c r="SXW130" s="2"/>
      <c r="SXX130" s="2"/>
      <c r="SXY130" s="2"/>
      <c r="SXZ130" s="2"/>
      <c r="SYA130" s="2"/>
      <c r="SYB130" s="2"/>
      <c r="SYC130" s="2"/>
      <c r="SYD130" s="2"/>
      <c r="SYE130" s="2"/>
      <c r="SYF130" s="2"/>
      <c r="SYG130" s="2"/>
      <c r="SYH130" s="2"/>
      <c r="SYI130" s="2"/>
      <c r="SYJ130" s="2"/>
      <c r="SYK130" s="2"/>
      <c r="SYL130" s="2"/>
      <c r="SYM130" s="2"/>
      <c r="SYN130" s="2"/>
      <c r="SYO130" s="2"/>
      <c r="SYP130" s="2"/>
      <c r="SYQ130" s="2"/>
      <c r="SYR130" s="2"/>
      <c r="SYS130" s="2"/>
      <c r="SYT130" s="2"/>
      <c r="SYU130" s="2"/>
      <c r="SYV130" s="2"/>
      <c r="SYW130" s="2"/>
      <c r="SYX130" s="2"/>
      <c r="SYY130" s="2"/>
      <c r="SYZ130" s="2"/>
      <c r="SZA130" s="2"/>
      <c r="SZB130" s="2"/>
      <c r="SZC130" s="2"/>
      <c r="SZD130" s="2"/>
      <c r="SZE130" s="2"/>
      <c r="SZF130" s="2"/>
      <c r="SZG130" s="2"/>
      <c r="SZH130" s="2"/>
      <c r="SZI130" s="2"/>
      <c r="SZJ130" s="2"/>
      <c r="SZK130" s="2"/>
      <c r="SZL130" s="2"/>
      <c r="SZM130" s="2"/>
      <c r="SZN130" s="2"/>
      <c r="SZO130" s="2"/>
      <c r="SZP130" s="2"/>
      <c r="SZQ130" s="2"/>
      <c r="SZR130" s="2"/>
      <c r="SZS130" s="2"/>
      <c r="SZT130" s="2"/>
      <c r="SZU130" s="2"/>
      <c r="SZV130" s="2"/>
      <c r="SZW130" s="2"/>
      <c r="SZX130" s="2"/>
      <c r="SZY130" s="2"/>
      <c r="SZZ130" s="2"/>
      <c r="TAA130" s="2"/>
      <c r="TAB130" s="2"/>
      <c r="TAC130" s="2"/>
      <c r="TAD130" s="2"/>
      <c r="TAE130" s="2"/>
      <c r="TAF130" s="2"/>
      <c r="TAG130" s="2"/>
      <c r="TAH130" s="2"/>
      <c r="TAI130" s="2"/>
      <c r="TAJ130" s="2"/>
      <c r="TAK130" s="2"/>
      <c r="TAL130" s="2"/>
      <c r="TAM130" s="2"/>
      <c r="TAN130" s="2"/>
      <c r="TAO130" s="2"/>
      <c r="TAP130" s="2"/>
      <c r="TAQ130" s="2"/>
      <c r="TAR130" s="2"/>
      <c r="TAS130" s="2"/>
      <c r="TAT130" s="2"/>
      <c r="TAU130" s="2"/>
      <c r="TAV130" s="2"/>
      <c r="TAW130" s="2"/>
      <c r="TAX130" s="2"/>
      <c r="TAY130" s="2"/>
      <c r="TAZ130" s="2"/>
      <c r="TBA130" s="2"/>
      <c r="TBB130" s="2"/>
      <c r="TBC130" s="2"/>
      <c r="TBD130" s="2"/>
      <c r="TBE130" s="2"/>
      <c r="TBF130" s="2"/>
      <c r="TBG130" s="2"/>
      <c r="TBH130" s="2"/>
      <c r="TBI130" s="2"/>
      <c r="TBJ130" s="2"/>
      <c r="TBK130" s="2"/>
      <c r="TBL130" s="2"/>
      <c r="TBM130" s="2"/>
      <c r="TBN130" s="2"/>
      <c r="TBO130" s="2"/>
      <c r="TBP130" s="2"/>
      <c r="TBQ130" s="2"/>
      <c r="TBR130" s="2"/>
      <c r="TBS130" s="2"/>
      <c r="TBT130" s="2"/>
      <c r="TBU130" s="2"/>
      <c r="TBV130" s="2"/>
      <c r="TBW130" s="2"/>
      <c r="TBX130" s="2"/>
      <c r="TBY130" s="2"/>
      <c r="TBZ130" s="2"/>
      <c r="TCA130" s="2"/>
      <c r="TCB130" s="2"/>
      <c r="TCC130" s="2"/>
      <c r="TCD130" s="2"/>
      <c r="TCE130" s="2"/>
      <c r="TCF130" s="2"/>
      <c r="TCG130" s="2"/>
      <c r="TCH130" s="2"/>
      <c r="TCI130" s="2"/>
      <c r="TCJ130" s="2"/>
      <c r="TCK130" s="2"/>
      <c r="TCL130" s="2"/>
      <c r="TCM130" s="2"/>
      <c r="TCN130" s="2"/>
      <c r="TCO130" s="2"/>
      <c r="TCP130" s="2"/>
      <c r="TCQ130" s="2"/>
      <c r="TCR130" s="2"/>
      <c r="TCS130" s="2"/>
      <c r="TCT130" s="2"/>
      <c r="TCU130" s="2"/>
      <c r="TCV130" s="2"/>
      <c r="TCW130" s="2"/>
      <c r="TCX130" s="2"/>
      <c r="TCY130" s="2"/>
      <c r="TCZ130" s="2"/>
      <c r="TDA130" s="2"/>
      <c r="TDB130" s="2"/>
      <c r="TDC130" s="2"/>
      <c r="TDD130" s="2"/>
      <c r="TDE130" s="2"/>
      <c r="TDF130" s="2"/>
      <c r="TDG130" s="2"/>
      <c r="TDH130" s="2"/>
      <c r="TDI130" s="2"/>
      <c r="TDJ130" s="2"/>
      <c r="TDK130" s="2"/>
      <c r="TDL130" s="2"/>
      <c r="TDM130" s="2"/>
      <c r="TDN130" s="2"/>
      <c r="TDO130" s="2"/>
      <c r="TDP130" s="2"/>
      <c r="TDQ130" s="2"/>
      <c r="TDR130" s="2"/>
      <c r="TDS130" s="2"/>
      <c r="TDT130" s="2"/>
      <c r="TDU130" s="2"/>
      <c r="TDV130" s="2"/>
      <c r="TDW130" s="2"/>
      <c r="TDX130" s="2"/>
      <c r="TDY130" s="2"/>
      <c r="TDZ130" s="2"/>
      <c r="TEA130" s="2"/>
      <c r="TEB130" s="2"/>
      <c r="TEC130" s="2"/>
      <c r="TED130" s="2"/>
      <c r="TEE130" s="2"/>
      <c r="TEF130" s="2"/>
      <c r="TEG130" s="2"/>
      <c r="TEH130" s="2"/>
      <c r="TEI130" s="2"/>
      <c r="TEJ130" s="2"/>
      <c r="TEK130" s="2"/>
      <c r="TEL130" s="2"/>
      <c r="TEM130" s="2"/>
      <c r="TEN130" s="2"/>
      <c r="TEO130" s="2"/>
      <c r="TEP130" s="2"/>
      <c r="TEQ130" s="2"/>
      <c r="TER130" s="2"/>
      <c r="TES130" s="2"/>
      <c r="TET130" s="2"/>
      <c r="TEU130" s="2"/>
      <c r="TEV130" s="2"/>
      <c r="TEW130" s="2"/>
      <c r="TEX130" s="2"/>
      <c r="TEY130" s="2"/>
      <c r="TEZ130" s="2"/>
      <c r="TFA130" s="2"/>
      <c r="TFB130" s="2"/>
      <c r="TFC130" s="2"/>
      <c r="TFD130" s="2"/>
      <c r="TFE130" s="2"/>
      <c r="TFF130" s="2"/>
      <c r="TFG130" s="2"/>
      <c r="TFH130" s="2"/>
      <c r="TFI130" s="2"/>
      <c r="TFJ130" s="2"/>
      <c r="TFK130" s="2"/>
      <c r="TFL130" s="2"/>
      <c r="TFM130" s="2"/>
      <c r="TFN130" s="2"/>
      <c r="TFO130" s="2"/>
      <c r="TFP130" s="2"/>
      <c r="TFQ130" s="2"/>
      <c r="TFR130" s="2"/>
      <c r="TFS130" s="2"/>
      <c r="TFT130" s="2"/>
      <c r="TFU130" s="2"/>
      <c r="TFV130" s="2"/>
      <c r="TFW130" s="2"/>
      <c r="TFX130" s="2"/>
      <c r="TFY130" s="2"/>
      <c r="TFZ130" s="2"/>
      <c r="TGA130" s="2"/>
      <c r="TGB130" s="2"/>
      <c r="TGC130" s="2"/>
      <c r="TGD130" s="2"/>
      <c r="TGE130" s="2"/>
      <c r="TGF130" s="2"/>
      <c r="TGG130" s="2"/>
      <c r="TGH130" s="2"/>
      <c r="TGI130" s="2"/>
      <c r="TGJ130" s="2"/>
      <c r="TGK130" s="2"/>
      <c r="TGL130" s="2"/>
      <c r="TGM130" s="2"/>
      <c r="TGN130" s="2"/>
      <c r="TGO130" s="2"/>
      <c r="TGP130" s="2"/>
      <c r="TGQ130" s="2"/>
      <c r="TGR130" s="2"/>
      <c r="TGS130" s="2"/>
      <c r="TGT130" s="2"/>
      <c r="TGU130" s="2"/>
      <c r="TGV130" s="2"/>
      <c r="TGW130" s="2"/>
      <c r="TGX130" s="2"/>
      <c r="TGY130" s="2"/>
      <c r="TGZ130" s="2"/>
      <c r="THA130" s="2"/>
      <c r="THB130" s="2"/>
      <c r="THC130" s="2"/>
      <c r="THD130" s="2"/>
      <c r="THE130" s="2"/>
      <c r="THF130" s="2"/>
      <c r="THG130" s="2"/>
      <c r="THH130" s="2"/>
      <c r="THI130" s="2"/>
      <c r="THJ130" s="2"/>
      <c r="THK130" s="2"/>
      <c r="THL130" s="2"/>
      <c r="THM130" s="2"/>
      <c r="THN130" s="2"/>
      <c r="THO130" s="2"/>
      <c r="THP130" s="2"/>
      <c r="THQ130" s="2"/>
      <c r="THR130" s="2"/>
      <c r="THS130" s="2"/>
      <c r="THT130" s="2"/>
      <c r="THU130" s="2"/>
      <c r="THV130" s="2"/>
      <c r="THW130" s="2"/>
      <c r="THX130" s="2"/>
      <c r="THY130" s="2"/>
      <c r="THZ130" s="2"/>
      <c r="TIA130" s="2"/>
      <c r="TIB130" s="2"/>
      <c r="TIC130" s="2"/>
      <c r="TID130" s="2"/>
      <c r="TIE130" s="2"/>
      <c r="TIF130" s="2"/>
      <c r="TIG130" s="2"/>
      <c r="TIH130" s="2"/>
      <c r="TII130" s="2"/>
      <c r="TIJ130" s="2"/>
      <c r="TIK130" s="2"/>
      <c r="TIL130" s="2"/>
      <c r="TIM130" s="2"/>
      <c r="TIN130" s="2"/>
      <c r="TIO130" s="2"/>
      <c r="TIP130" s="2"/>
      <c r="TIQ130" s="2"/>
      <c r="TIR130" s="2"/>
      <c r="TIS130" s="2"/>
      <c r="TIT130" s="2"/>
      <c r="TIU130" s="2"/>
      <c r="TIV130" s="2"/>
      <c r="TIW130" s="2"/>
      <c r="TIX130" s="2"/>
      <c r="TIY130" s="2"/>
      <c r="TIZ130" s="2"/>
      <c r="TJA130" s="2"/>
      <c r="TJB130" s="2"/>
      <c r="TJC130" s="2"/>
      <c r="TJD130" s="2"/>
      <c r="TJE130" s="2"/>
      <c r="TJF130" s="2"/>
      <c r="TJG130" s="2"/>
      <c r="TJH130" s="2"/>
      <c r="TJI130" s="2"/>
      <c r="TJJ130" s="2"/>
      <c r="TJK130" s="2"/>
      <c r="TJL130" s="2"/>
      <c r="TJM130" s="2"/>
      <c r="TJN130" s="2"/>
      <c r="TJO130" s="2"/>
      <c r="TJP130" s="2"/>
      <c r="TJQ130" s="2"/>
      <c r="TJR130" s="2"/>
      <c r="TJS130" s="2"/>
      <c r="TJT130" s="2"/>
      <c r="TJU130" s="2"/>
      <c r="TJV130" s="2"/>
      <c r="TJW130" s="2"/>
      <c r="TJX130" s="2"/>
      <c r="TJY130" s="2"/>
      <c r="TJZ130" s="2"/>
      <c r="TKA130" s="2"/>
      <c r="TKB130" s="2"/>
      <c r="TKC130" s="2"/>
      <c r="TKD130" s="2"/>
      <c r="TKE130" s="2"/>
      <c r="TKF130" s="2"/>
      <c r="TKG130" s="2"/>
      <c r="TKH130" s="2"/>
      <c r="TKI130" s="2"/>
      <c r="TKJ130" s="2"/>
      <c r="TKK130" s="2"/>
      <c r="TKL130" s="2"/>
      <c r="TKM130" s="2"/>
      <c r="TKN130" s="2"/>
      <c r="TKO130" s="2"/>
      <c r="TKP130" s="2"/>
      <c r="TKQ130" s="2"/>
      <c r="TKR130" s="2"/>
      <c r="TKS130" s="2"/>
      <c r="TKT130" s="2"/>
      <c r="TKU130" s="2"/>
      <c r="TKV130" s="2"/>
      <c r="TKW130" s="2"/>
      <c r="TKX130" s="2"/>
      <c r="TKY130" s="2"/>
      <c r="TKZ130" s="2"/>
      <c r="TLA130" s="2"/>
      <c r="TLB130" s="2"/>
      <c r="TLC130" s="2"/>
      <c r="TLD130" s="2"/>
      <c r="TLE130" s="2"/>
      <c r="TLF130" s="2"/>
      <c r="TLG130" s="2"/>
      <c r="TLH130" s="2"/>
      <c r="TLI130" s="2"/>
      <c r="TLJ130" s="2"/>
      <c r="TLK130" s="2"/>
      <c r="TLL130" s="2"/>
      <c r="TLM130" s="2"/>
      <c r="TLN130" s="2"/>
      <c r="TLO130" s="2"/>
      <c r="TLP130" s="2"/>
      <c r="TLQ130" s="2"/>
      <c r="TLR130" s="2"/>
      <c r="TLS130" s="2"/>
      <c r="TLT130" s="2"/>
      <c r="TLU130" s="2"/>
      <c r="TLV130" s="2"/>
      <c r="TLW130" s="2"/>
      <c r="TLX130" s="2"/>
      <c r="TLY130" s="2"/>
      <c r="TLZ130" s="2"/>
      <c r="TMA130" s="2"/>
      <c r="TMB130" s="2"/>
      <c r="TMC130" s="2"/>
      <c r="TMD130" s="2"/>
      <c r="TME130" s="2"/>
      <c r="TMF130" s="2"/>
      <c r="TMG130" s="2"/>
      <c r="TMH130" s="2"/>
      <c r="TMI130" s="2"/>
      <c r="TMJ130" s="2"/>
      <c r="TMK130" s="2"/>
      <c r="TML130" s="2"/>
      <c r="TMM130" s="2"/>
      <c r="TMN130" s="2"/>
      <c r="TMO130" s="2"/>
      <c r="TMP130" s="2"/>
      <c r="TMQ130" s="2"/>
      <c r="TMR130" s="2"/>
      <c r="TMS130" s="2"/>
      <c r="TMT130" s="2"/>
      <c r="TMU130" s="2"/>
      <c r="TMV130" s="2"/>
      <c r="TMW130" s="2"/>
      <c r="TMX130" s="2"/>
      <c r="TMY130" s="2"/>
      <c r="TMZ130" s="2"/>
      <c r="TNA130" s="2"/>
      <c r="TNB130" s="2"/>
      <c r="TNC130" s="2"/>
      <c r="TND130" s="2"/>
      <c r="TNE130" s="2"/>
      <c r="TNF130" s="2"/>
      <c r="TNG130" s="2"/>
      <c r="TNH130" s="2"/>
      <c r="TNI130" s="2"/>
      <c r="TNJ130" s="2"/>
      <c r="TNK130" s="2"/>
      <c r="TNL130" s="2"/>
      <c r="TNM130" s="2"/>
      <c r="TNN130" s="2"/>
      <c r="TNO130" s="2"/>
      <c r="TNP130" s="2"/>
      <c r="TNQ130" s="2"/>
      <c r="TNR130" s="2"/>
      <c r="TNS130" s="2"/>
      <c r="TNT130" s="2"/>
      <c r="TNU130" s="2"/>
      <c r="TNV130" s="2"/>
      <c r="TNW130" s="2"/>
      <c r="TNX130" s="2"/>
      <c r="TNY130" s="2"/>
      <c r="TNZ130" s="2"/>
      <c r="TOA130" s="2"/>
      <c r="TOB130" s="2"/>
      <c r="TOC130" s="2"/>
      <c r="TOD130" s="2"/>
      <c r="TOE130" s="2"/>
      <c r="TOF130" s="2"/>
      <c r="TOG130" s="2"/>
      <c r="TOH130" s="2"/>
      <c r="TOI130" s="2"/>
      <c r="TOJ130" s="2"/>
      <c r="TOK130" s="2"/>
      <c r="TOL130" s="2"/>
      <c r="TOM130" s="2"/>
      <c r="TON130" s="2"/>
      <c r="TOO130" s="2"/>
      <c r="TOP130" s="2"/>
      <c r="TOQ130" s="2"/>
      <c r="TOR130" s="2"/>
      <c r="TOS130" s="2"/>
      <c r="TOT130" s="2"/>
      <c r="TOU130" s="2"/>
      <c r="TOV130" s="2"/>
      <c r="TOW130" s="2"/>
      <c r="TOX130" s="2"/>
      <c r="TOY130" s="2"/>
      <c r="TOZ130" s="2"/>
      <c r="TPA130" s="2"/>
      <c r="TPB130" s="2"/>
      <c r="TPC130" s="2"/>
      <c r="TPD130" s="2"/>
      <c r="TPE130" s="2"/>
      <c r="TPF130" s="2"/>
      <c r="TPG130" s="2"/>
      <c r="TPH130" s="2"/>
      <c r="TPI130" s="2"/>
      <c r="TPJ130" s="2"/>
      <c r="TPK130" s="2"/>
      <c r="TPL130" s="2"/>
      <c r="TPM130" s="2"/>
      <c r="TPN130" s="2"/>
      <c r="TPO130" s="2"/>
      <c r="TPP130" s="2"/>
      <c r="TPQ130" s="2"/>
      <c r="TPR130" s="2"/>
      <c r="TPS130" s="2"/>
      <c r="TPT130" s="2"/>
      <c r="TPU130" s="2"/>
      <c r="TPV130" s="2"/>
      <c r="TPW130" s="2"/>
      <c r="TPX130" s="2"/>
      <c r="TPY130" s="2"/>
      <c r="TPZ130" s="2"/>
      <c r="TQA130" s="2"/>
      <c r="TQB130" s="2"/>
      <c r="TQC130" s="2"/>
      <c r="TQD130" s="2"/>
      <c r="TQE130" s="2"/>
      <c r="TQF130" s="2"/>
      <c r="TQG130" s="2"/>
      <c r="TQH130" s="2"/>
      <c r="TQI130" s="2"/>
      <c r="TQJ130" s="2"/>
      <c r="TQK130" s="2"/>
      <c r="TQL130" s="2"/>
      <c r="TQM130" s="2"/>
      <c r="TQN130" s="2"/>
      <c r="TQO130" s="2"/>
      <c r="TQP130" s="2"/>
      <c r="TQQ130" s="2"/>
      <c r="TQR130" s="2"/>
      <c r="TQS130" s="2"/>
      <c r="TQT130" s="2"/>
      <c r="TQU130" s="2"/>
      <c r="TQV130" s="2"/>
      <c r="TQW130" s="2"/>
      <c r="TQX130" s="2"/>
      <c r="TQY130" s="2"/>
      <c r="TQZ130" s="2"/>
      <c r="TRA130" s="2"/>
      <c r="TRB130" s="2"/>
      <c r="TRC130" s="2"/>
      <c r="TRD130" s="2"/>
      <c r="TRE130" s="2"/>
      <c r="TRF130" s="2"/>
      <c r="TRG130" s="2"/>
      <c r="TRH130" s="2"/>
      <c r="TRI130" s="2"/>
      <c r="TRJ130" s="2"/>
      <c r="TRK130" s="2"/>
      <c r="TRL130" s="2"/>
      <c r="TRM130" s="2"/>
      <c r="TRN130" s="2"/>
      <c r="TRO130" s="2"/>
      <c r="TRP130" s="2"/>
      <c r="TRQ130" s="2"/>
      <c r="TRR130" s="2"/>
      <c r="TRS130" s="2"/>
      <c r="TRT130" s="2"/>
      <c r="TRU130" s="2"/>
      <c r="TRV130" s="2"/>
      <c r="TRW130" s="2"/>
      <c r="TRX130" s="2"/>
      <c r="TRY130" s="2"/>
      <c r="TRZ130" s="2"/>
      <c r="TSA130" s="2"/>
      <c r="TSB130" s="2"/>
      <c r="TSC130" s="2"/>
      <c r="TSD130" s="2"/>
      <c r="TSE130" s="2"/>
      <c r="TSF130" s="2"/>
      <c r="TSG130" s="2"/>
      <c r="TSH130" s="2"/>
      <c r="TSI130" s="2"/>
      <c r="TSJ130" s="2"/>
      <c r="TSK130" s="2"/>
      <c r="TSL130" s="2"/>
      <c r="TSM130" s="2"/>
      <c r="TSN130" s="2"/>
      <c r="TSO130" s="2"/>
      <c r="TSP130" s="2"/>
      <c r="TSQ130" s="2"/>
      <c r="TSR130" s="2"/>
      <c r="TSS130" s="2"/>
      <c r="TST130" s="2"/>
      <c r="TSU130" s="2"/>
      <c r="TSV130" s="2"/>
      <c r="TSW130" s="2"/>
      <c r="TSX130" s="2"/>
      <c r="TSY130" s="2"/>
      <c r="TSZ130" s="2"/>
      <c r="TTA130" s="2"/>
      <c r="TTB130" s="2"/>
      <c r="TTC130" s="2"/>
      <c r="TTD130" s="2"/>
      <c r="TTE130" s="2"/>
      <c r="TTF130" s="2"/>
      <c r="TTG130" s="2"/>
      <c r="TTH130" s="2"/>
      <c r="TTI130" s="2"/>
      <c r="TTJ130" s="2"/>
      <c r="TTK130" s="2"/>
      <c r="TTL130" s="2"/>
      <c r="TTM130" s="2"/>
      <c r="TTN130" s="2"/>
      <c r="TTO130" s="2"/>
      <c r="TTP130" s="2"/>
      <c r="TTQ130" s="2"/>
      <c r="TTR130" s="2"/>
      <c r="TTS130" s="2"/>
      <c r="TTT130" s="2"/>
      <c r="TTU130" s="2"/>
      <c r="TTV130" s="2"/>
      <c r="TTW130" s="2"/>
      <c r="TTX130" s="2"/>
      <c r="TTY130" s="2"/>
      <c r="TTZ130" s="2"/>
      <c r="TUA130" s="2"/>
      <c r="TUB130" s="2"/>
      <c r="TUC130" s="2"/>
      <c r="TUD130" s="2"/>
      <c r="TUE130" s="2"/>
      <c r="TUF130" s="2"/>
      <c r="TUG130" s="2"/>
      <c r="TUH130" s="2"/>
      <c r="TUI130" s="2"/>
      <c r="TUJ130" s="2"/>
      <c r="TUK130" s="2"/>
      <c r="TUL130" s="2"/>
      <c r="TUM130" s="2"/>
      <c r="TUN130" s="2"/>
      <c r="TUO130" s="2"/>
      <c r="TUP130" s="2"/>
      <c r="TUQ130" s="2"/>
      <c r="TUR130" s="2"/>
      <c r="TUS130" s="2"/>
      <c r="TUT130" s="2"/>
      <c r="TUU130" s="2"/>
      <c r="TUV130" s="2"/>
      <c r="TUW130" s="2"/>
      <c r="TUX130" s="2"/>
      <c r="TUY130" s="2"/>
      <c r="TUZ130" s="2"/>
      <c r="TVA130" s="2"/>
      <c r="TVB130" s="2"/>
      <c r="TVC130" s="2"/>
      <c r="TVD130" s="2"/>
      <c r="TVE130" s="2"/>
      <c r="TVF130" s="2"/>
      <c r="TVG130" s="2"/>
      <c r="TVH130" s="2"/>
      <c r="TVI130" s="2"/>
      <c r="TVJ130" s="2"/>
      <c r="TVK130" s="2"/>
      <c r="TVL130" s="2"/>
      <c r="TVM130" s="2"/>
      <c r="TVN130" s="2"/>
      <c r="TVO130" s="2"/>
      <c r="TVP130" s="2"/>
      <c r="TVQ130" s="2"/>
      <c r="TVR130" s="2"/>
      <c r="TVS130" s="2"/>
      <c r="TVT130" s="2"/>
      <c r="TVU130" s="2"/>
      <c r="TVV130" s="2"/>
      <c r="TVW130" s="2"/>
      <c r="TVX130" s="2"/>
      <c r="TVY130" s="2"/>
      <c r="TVZ130" s="2"/>
      <c r="TWA130" s="2"/>
      <c r="TWB130" s="2"/>
      <c r="TWC130" s="2"/>
      <c r="TWD130" s="2"/>
      <c r="TWE130" s="2"/>
      <c r="TWF130" s="2"/>
      <c r="TWG130" s="2"/>
      <c r="TWH130" s="2"/>
      <c r="TWI130" s="2"/>
      <c r="TWJ130" s="2"/>
      <c r="TWK130" s="2"/>
      <c r="TWL130" s="2"/>
      <c r="TWM130" s="2"/>
      <c r="TWN130" s="2"/>
      <c r="TWO130" s="2"/>
      <c r="TWP130" s="2"/>
      <c r="TWQ130" s="2"/>
      <c r="TWR130" s="2"/>
      <c r="TWS130" s="2"/>
      <c r="TWT130" s="2"/>
      <c r="TWU130" s="2"/>
      <c r="TWV130" s="2"/>
      <c r="TWW130" s="2"/>
      <c r="TWX130" s="2"/>
      <c r="TWY130" s="2"/>
      <c r="TWZ130" s="2"/>
      <c r="TXA130" s="2"/>
      <c r="TXB130" s="2"/>
      <c r="TXC130" s="2"/>
      <c r="TXD130" s="2"/>
      <c r="TXE130" s="2"/>
      <c r="TXF130" s="2"/>
      <c r="TXG130" s="2"/>
      <c r="TXH130" s="2"/>
      <c r="TXI130" s="2"/>
      <c r="TXJ130" s="2"/>
      <c r="TXK130" s="2"/>
      <c r="TXL130" s="2"/>
      <c r="TXM130" s="2"/>
      <c r="TXN130" s="2"/>
      <c r="TXO130" s="2"/>
      <c r="TXP130" s="2"/>
      <c r="TXQ130" s="2"/>
      <c r="TXR130" s="2"/>
      <c r="TXS130" s="2"/>
      <c r="TXT130" s="2"/>
      <c r="TXU130" s="2"/>
      <c r="TXV130" s="2"/>
      <c r="TXW130" s="2"/>
      <c r="TXX130" s="2"/>
      <c r="TXY130" s="2"/>
      <c r="TXZ130" s="2"/>
      <c r="TYA130" s="2"/>
      <c r="TYB130" s="2"/>
      <c r="TYC130" s="2"/>
      <c r="TYD130" s="2"/>
      <c r="TYE130" s="2"/>
      <c r="TYF130" s="2"/>
      <c r="TYG130" s="2"/>
      <c r="TYH130" s="2"/>
      <c r="TYI130" s="2"/>
      <c r="TYJ130" s="2"/>
      <c r="TYK130" s="2"/>
      <c r="TYL130" s="2"/>
      <c r="TYM130" s="2"/>
      <c r="TYN130" s="2"/>
      <c r="TYO130" s="2"/>
      <c r="TYP130" s="2"/>
      <c r="TYQ130" s="2"/>
      <c r="TYR130" s="2"/>
      <c r="TYS130" s="2"/>
      <c r="TYT130" s="2"/>
      <c r="TYU130" s="2"/>
      <c r="TYV130" s="2"/>
      <c r="TYW130" s="2"/>
      <c r="TYX130" s="2"/>
      <c r="TYY130" s="2"/>
      <c r="TYZ130" s="2"/>
      <c r="TZA130" s="2"/>
      <c r="TZB130" s="2"/>
      <c r="TZC130" s="2"/>
      <c r="TZD130" s="2"/>
      <c r="TZE130" s="2"/>
      <c r="TZF130" s="2"/>
      <c r="TZG130" s="2"/>
      <c r="TZH130" s="2"/>
      <c r="TZI130" s="2"/>
      <c r="TZJ130" s="2"/>
      <c r="TZK130" s="2"/>
      <c r="TZL130" s="2"/>
      <c r="TZM130" s="2"/>
      <c r="TZN130" s="2"/>
      <c r="TZO130" s="2"/>
      <c r="TZP130" s="2"/>
      <c r="TZQ130" s="2"/>
      <c r="TZR130" s="2"/>
      <c r="TZS130" s="2"/>
      <c r="TZT130" s="2"/>
      <c r="TZU130" s="2"/>
      <c r="TZV130" s="2"/>
      <c r="TZW130" s="2"/>
      <c r="TZX130" s="2"/>
      <c r="TZY130" s="2"/>
      <c r="TZZ130" s="2"/>
      <c r="UAA130" s="2"/>
      <c r="UAB130" s="2"/>
      <c r="UAC130" s="2"/>
      <c r="UAD130" s="2"/>
      <c r="UAE130" s="2"/>
      <c r="UAF130" s="2"/>
      <c r="UAG130" s="2"/>
      <c r="UAH130" s="2"/>
      <c r="UAI130" s="2"/>
      <c r="UAJ130" s="2"/>
      <c r="UAK130" s="2"/>
      <c r="UAL130" s="2"/>
      <c r="UAM130" s="2"/>
      <c r="UAN130" s="2"/>
      <c r="UAO130" s="2"/>
      <c r="UAP130" s="2"/>
      <c r="UAQ130" s="2"/>
      <c r="UAR130" s="2"/>
      <c r="UAS130" s="2"/>
      <c r="UAT130" s="2"/>
      <c r="UAU130" s="2"/>
      <c r="UAV130" s="2"/>
      <c r="UAW130" s="2"/>
      <c r="UAX130" s="2"/>
      <c r="UAY130" s="2"/>
      <c r="UAZ130" s="2"/>
      <c r="UBA130" s="2"/>
      <c r="UBB130" s="2"/>
      <c r="UBC130" s="2"/>
      <c r="UBD130" s="2"/>
      <c r="UBE130" s="2"/>
      <c r="UBF130" s="2"/>
      <c r="UBG130" s="2"/>
      <c r="UBH130" s="2"/>
      <c r="UBI130" s="2"/>
      <c r="UBJ130" s="2"/>
      <c r="UBK130" s="2"/>
      <c r="UBL130" s="2"/>
      <c r="UBM130" s="2"/>
      <c r="UBN130" s="2"/>
      <c r="UBO130" s="2"/>
      <c r="UBP130" s="2"/>
      <c r="UBQ130" s="2"/>
      <c r="UBR130" s="2"/>
      <c r="UBS130" s="2"/>
      <c r="UBT130" s="2"/>
      <c r="UBU130" s="2"/>
      <c r="UBV130" s="2"/>
      <c r="UBW130" s="2"/>
      <c r="UBX130" s="2"/>
      <c r="UBY130" s="2"/>
      <c r="UBZ130" s="2"/>
      <c r="UCA130" s="2"/>
      <c r="UCB130" s="2"/>
      <c r="UCC130" s="2"/>
      <c r="UCD130" s="2"/>
      <c r="UCE130" s="2"/>
      <c r="UCF130" s="2"/>
      <c r="UCG130" s="2"/>
      <c r="UCH130" s="2"/>
      <c r="UCI130" s="2"/>
      <c r="UCJ130" s="2"/>
      <c r="UCK130" s="2"/>
      <c r="UCL130" s="2"/>
      <c r="UCM130" s="2"/>
      <c r="UCN130" s="2"/>
      <c r="UCO130" s="2"/>
      <c r="UCP130" s="2"/>
      <c r="UCQ130" s="2"/>
      <c r="UCR130" s="2"/>
      <c r="UCS130" s="2"/>
      <c r="UCT130" s="2"/>
      <c r="UCU130" s="2"/>
      <c r="UCV130" s="2"/>
      <c r="UCW130" s="2"/>
      <c r="UCX130" s="2"/>
      <c r="UCY130" s="2"/>
      <c r="UCZ130" s="2"/>
      <c r="UDA130" s="2"/>
      <c r="UDB130" s="2"/>
      <c r="UDC130" s="2"/>
      <c r="UDD130" s="2"/>
      <c r="UDE130" s="2"/>
      <c r="UDF130" s="2"/>
      <c r="UDG130" s="2"/>
      <c r="UDH130" s="2"/>
      <c r="UDI130" s="2"/>
      <c r="UDJ130" s="2"/>
      <c r="UDK130" s="2"/>
      <c r="UDL130" s="2"/>
      <c r="UDM130" s="2"/>
      <c r="UDN130" s="2"/>
      <c r="UDO130" s="2"/>
      <c r="UDP130" s="2"/>
      <c r="UDQ130" s="2"/>
      <c r="UDR130" s="2"/>
      <c r="UDS130" s="2"/>
      <c r="UDT130" s="2"/>
      <c r="UDU130" s="2"/>
      <c r="UDV130" s="2"/>
      <c r="UDW130" s="2"/>
      <c r="UDX130" s="2"/>
      <c r="UDY130" s="2"/>
      <c r="UDZ130" s="2"/>
      <c r="UEA130" s="2"/>
      <c r="UEB130" s="2"/>
      <c r="UEC130" s="2"/>
      <c r="UED130" s="2"/>
      <c r="UEE130" s="2"/>
      <c r="UEF130" s="2"/>
      <c r="UEG130" s="2"/>
      <c r="UEH130" s="2"/>
      <c r="UEI130" s="2"/>
      <c r="UEJ130" s="2"/>
      <c r="UEK130" s="2"/>
      <c r="UEL130" s="2"/>
      <c r="UEM130" s="2"/>
      <c r="UEN130" s="2"/>
      <c r="UEO130" s="2"/>
      <c r="UEP130" s="2"/>
      <c r="UEQ130" s="2"/>
      <c r="UER130" s="2"/>
      <c r="UES130" s="2"/>
      <c r="UET130" s="2"/>
      <c r="UEU130" s="2"/>
      <c r="UEV130" s="2"/>
      <c r="UEW130" s="2"/>
      <c r="UEX130" s="2"/>
      <c r="UEY130" s="2"/>
      <c r="UEZ130" s="2"/>
      <c r="UFA130" s="2"/>
      <c r="UFB130" s="2"/>
      <c r="UFC130" s="2"/>
      <c r="UFD130" s="2"/>
      <c r="UFE130" s="2"/>
      <c r="UFF130" s="2"/>
      <c r="UFG130" s="2"/>
      <c r="UFH130" s="2"/>
      <c r="UFI130" s="2"/>
      <c r="UFJ130" s="2"/>
      <c r="UFK130" s="2"/>
      <c r="UFL130" s="2"/>
      <c r="UFM130" s="2"/>
      <c r="UFN130" s="2"/>
      <c r="UFO130" s="2"/>
      <c r="UFP130" s="2"/>
      <c r="UFQ130" s="2"/>
      <c r="UFR130" s="2"/>
      <c r="UFS130" s="2"/>
      <c r="UFT130" s="2"/>
      <c r="UFU130" s="2"/>
      <c r="UFV130" s="2"/>
      <c r="UFW130" s="2"/>
      <c r="UFX130" s="2"/>
      <c r="UFY130" s="2"/>
      <c r="UFZ130" s="2"/>
      <c r="UGA130" s="2"/>
      <c r="UGB130" s="2"/>
      <c r="UGC130" s="2"/>
      <c r="UGD130" s="2"/>
      <c r="UGE130" s="2"/>
      <c r="UGF130" s="2"/>
      <c r="UGG130" s="2"/>
      <c r="UGH130" s="2"/>
      <c r="UGI130" s="2"/>
      <c r="UGJ130" s="2"/>
      <c r="UGK130" s="2"/>
      <c r="UGL130" s="2"/>
      <c r="UGM130" s="2"/>
      <c r="UGN130" s="2"/>
      <c r="UGO130" s="2"/>
      <c r="UGP130" s="2"/>
      <c r="UGQ130" s="2"/>
      <c r="UGR130" s="2"/>
      <c r="UGS130" s="2"/>
      <c r="UGT130" s="2"/>
      <c r="UGU130" s="2"/>
      <c r="UGV130" s="2"/>
      <c r="UGW130" s="2"/>
      <c r="UGX130" s="2"/>
      <c r="UGY130" s="2"/>
      <c r="UGZ130" s="2"/>
      <c r="UHA130" s="2"/>
      <c r="UHB130" s="2"/>
      <c r="UHC130" s="2"/>
      <c r="UHD130" s="2"/>
      <c r="UHE130" s="2"/>
      <c r="UHF130" s="2"/>
      <c r="UHG130" s="2"/>
      <c r="UHH130" s="2"/>
      <c r="UHI130" s="2"/>
      <c r="UHJ130" s="2"/>
      <c r="UHK130" s="2"/>
      <c r="UHL130" s="2"/>
      <c r="UHM130" s="2"/>
      <c r="UHN130" s="2"/>
      <c r="UHO130" s="2"/>
      <c r="UHP130" s="2"/>
      <c r="UHQ130" s="2"/>
      <c r="UHR130" s="2"/>
      <c r="UHS130" s="2"/>
      <c r="UHT130" s="2"/>
      <c r="UHU130" s="2"/>
      <c r="UHV130" s="2"/>
      <c r="UHW130" s="2"/>
      <c r="UHX130" s="2"/>
      <c r="UHY130" s="2"/>
      <c r="UHZ130" s="2"/>
      <c r="UIA130" s="2"/>
      <c r="UIB130" s="2"/>
      <c r="UIC130" s="2"/>
      <c r="UID130" s="2"/>
      <c r="UIE130" s="2"/>
      <c r="UIF130" s="2"/>
      <c r="UIG130" s="2"/>
      <c r="UIH130" s="2"/>
      <c r="UII130" s="2"/>
      <c r="UIJ130" s="2"/>
      <c r="UIK130" s="2"/>
      <c r="UIL130" s="2"/>
      <c r="UIM130" s="2"/>
      <c r="UIN130" s="2"/>
      <c r="UIO130" s="2"/>
      <c r="UIP130" s="2"/>
      <c r="UIQ130" s="2"/>
      <c r="UIR130" s="2"/>
      <c r="UIS130" s="2"/>
      <c r="UIT130" s="2"/>
      <c r="UIU130" s="2"/>
      <c r="UIV130" s="2"/>
      <c r="UIW130" s="2"/>
      <c r="UIX130" s="2"/>
      <c r="UIY130" s="2"/>
      <c r="UIZ130" s="2"/>
      <c r="UJA130" s="2"/>
      <c r="UJB130" s="2"/>
      <c r="UJC130" s="2"/>
      <c r="UJD130" s="2"/>
      <c r="UJE130" s="2"/>
      <c r="UJF130" s="2"/>
      <c r="UJG130" s="2"/>
      <c r="UJH130" s="2"/>
      <c r="UJI130" s="2"/>
      <c r="UJJ130" s="2"/>
      <c r="UJK130" s="2"/>
      <c r="UJL130" s="2"/>
      <c r="UJM130" s="2"/>
      <c r="UJN130" s="2"/>
      <c r="UJO130" s="2"/>
      <c r="UJP130" s="2"/>
      <c r="UJQ130" s="2"/>
      <c r="UJR130" s="2"/>
      <c r="UJS130" s="2"/>
      <c r="UJT130" s="2"/>
      <c r="UJU130" s="2"/>
      <c r="UJV130" s="2"/>
      <c r="UJW130" s="2"/>
      <c r="UJX130" s="2"/>
      <c r="UJY130" s="2"/>
      <c r="UJZ130" s="2"/>
      <c r="UKA130" s="2"/>
      <c r="UKB130" s="2"/>
      <c r="UKC130" s="2"/>
      <c r="UKD130" s="2"/>
      <c r="UKE130" s="2"/>
      <c r="UKF130" s="2"/>
      <c r="UKG130" s="2"/>
      <c r="UKH130" s="2"/>
      <c r="UKI130" s="2"/>
      <c r="UKJ130" s="2"/>
      <c r="UKK130" s="2"/>
      <c r="UKL130" s="2"/>
      <c r="UKM130" s="2"/>
      <c r="UKN130" s="2"/>
      <c r="UKO130" s="2"/>
      <c r="UKP130" s="2"/>
      <c r="UKQ130" s="2"/>
      <c r="UKR130" s="2"/>
      <c r="UKS130" s="2"/>
      <c r="UKT130" s="2"/>
      <c r="UKU130" s="2"/>
      <c r="UKV130" s="2"/>
      <c r="UKW130" s="2"/>
      <c r="UKX130" s="2"/>
      <c r="UKY130" s="2"/>
      <c r="UKZ130" s="2"/>
      <c r="ULA130" s="2"/>
      <c r="ULB130" s="2"/>
      <c r="ULC130" s="2"/>
      <c r="ULD130" s="2"/>
      <c r="ULE130" s="2"/>
      <c r="ULF130" s="2"/>
      <c r="ULG130" s="2"/>
      <c r="ULH130" s="2"/>
      <c r="ULI130" s="2"/>
      <c r="ULJ130" s="2"/>
      <c r="ULK130" s="2"/>
      <c r="ULL130" s="2"/>
      <c r="ULM130" s="2"/>
      <c r="ULN130" s="2"/>
      <c r="ULO130" s="2"/>
      <c r="ULP130" s="2"/>
      <c r="ULQ130" s="2"/>
      <c r="ULR130" s="2"/>
      <c r="ULS130" s="2"/>
      <c r="ULT130" s="2"/>
      <c r="ULU130" s="2"/>
      <c r="ULV130" s="2"/>
      <c r="ULW130" s="2"/>
      <c r="ULX130" s="2"/>
      <c r="ULY130" s="2"/>
      <c r="ULZ130" s="2"/>
      <c r="UMA130" s="2"/>
      <c r="UMB130" s="2"/>
      <c r="UMC130" s="2"/>
      <c r="UMD130" s="2"/>
      <c r="UME130" s="2"/>
      <c r="UMF130" s="2"/>
      <c r="UMG130" s="2"/>
      <c r="UMH130" s="2"/>
      <c r="UMI130" s="2"/>
      <c r="UMJ130" s="2"/>
      <c r="UMK130" s="2"/>
      <c r="UML130" s="2"/>
      <c r="UMM130" s="2"/>
      <c r="UMN130" s="2"/>
      <c r="UMO130" s="2"/>
      <c r="UMP130" s="2"/>
      <c r="UMQ130" s="2"/>
      <c r="UMR130" s="2"/>
      <c r="UMS130" s="2"/>
      <c r="UMT130" s="2"/>
      <c r="UMU130" s="2"/>
      <c r="UMV130" s="2"/>
      <c r="UMW130" s="2"/>
      <c r="UMX130" s="2"/>
      <c r="UMY130" s="2"/>
      <c r="UMZ130" s="2"/>
      <c r="UNA130" s="2"/>
      <c r="UNB130" s="2"/>
      <c r="UNC130" s="2"/>
      <c r="UND130" s="2"/>
      <c r="UNE130" s="2"/>
      <c r="UNF130" s="2"/>
      <c r="UNG130" s="2"/>
      <c r="UNH130" s="2"/>
      <c r="UNI130" s="2"/>
      <c r="UNJ130" s="2"/>
      <c r="UNK130" s="2"/>
      <c r="UNL130" s="2"/>
      <c r="UNM130" s="2"/>
      <c r="UNN130" s="2"/>
      <c r="UNO130" s="2"/>
      <c r="UNP130" s="2"/>
      <c r="UNQ130" s="2"/>
      <c r="UNR130" s="2"/>
      <c r="UNS130" s="2"/>
      <c r="UNT130" s="2"/>
      <c r="UNU130" s="2"/>
      <c r="UNV130" s="2"/>
      <c r="UNW130" s="2"/>
      <c r="UNX130" s="2"/>
      <c r="UNY130" s="2"/>
      <c r="UNZ130" s="2"/>
      <c r="UOA130" s="2"/>
      <c r="UOB130" s="2"/>
      <c r="UOC130" s="2"/>
      <c r="UOD130" s="2"/>
      <c r="UOE130" s="2"/>
      <c r="UOF130" s="2"/>
      <c r="UOG130" s="2"/>
      <c r="UOH130" s="2"/>
      <c r="UOI130" s="2"/>
      <c r="UOJ130" s="2"/>
      <c r="UOK130" s="2"/>
      <c r="UOL130" s="2"/>
      <c r="UOM130" s="2"/>
      <c r="UON130" s="2"/>
      <c r="UOO130" s="2"/>
      <c r="UOP130" s="2"/>
      <c r="UOQ130" s="2"/>
      <c r="UOR130" s="2"/>
      <c r="UOS130" s="2"/>
      <c r="UOT130" s="2"/>
      <c r="UOU130" s="2"/>
      <c r="UOV130" s="2"/>
      <c r="UOW130" s="2"/>
      <c r="UOX130" s="2"/>
      <c r="UOY130" s="2"/>
      <c r="UOZ130" s="2"/>
      <c r="UPA130" s="2"/>
      <c r="UPB130" s="2"/>
      <c r="UPC130" s="2"/>
      <c r="UPD130" s="2"/>
      <c r="UPE130" s="2"/>
      <c r="UPF130" s="2"/>
      <c r="UPG130" s="2"/>
      <c r="UPH130" s="2"/>
      <c r="UPI130" s="2"/>
      <c r="UPJ130" s="2"/>
      <c r="UPK130" s="2"/>
      <c r="UPL130" s="2"/>
      <c r="UPM130" s="2"/>
      <c r="UPN130" s="2"/>
      <c r="UPO130" s="2"/>
      <c r="UPP130" s="2"/>
      <c r="UPQ130" s="2"/>
      <c r="UPR130" s="2"/>
      <c r="UPS130" s="2"/>
      <c r="UPT130" s="2"/>
      <c r="UPU130" s="2"/>
      <c r="UPV130" s="2"/>
      <c r="UPW130" s="2"/>
      <c r="UPX130" s="2"/>
      <c r="UPY130" s="2"/>
      <c r="UPZ130" s="2"/>
      <c r="UQA130" s="2"/>
      <c r="UQB130" s="2"/>
      <c r="UQC130" s="2"/>
      <c r="UQD130" s="2"/>
      <c r="UQE130" s="2"/>
      <c r="UQF130" s="2"/>
      <c r="UQG130" s="2"/>
      <c r="UQH130" s="2"/>
      <c r="UQI130" s="2"/>
      <c r="UQJ130" s="2"/>
      <c r="UQK130" s="2"/>
      <c r="UQL130" s="2"/>
      <c r="UQM130" s="2"/>
      <c r="UQN130" s="2"/>
      <c r="UQO130" s="2"/>
      <c r="UQP130" s="2"/>
      <c r="UQQ130" s="2"/>
      <c r="UQR130" s="2"/>
      <c r="UQS130" s="2"/>
      <c r="UQT130" s="2"/>
      <c r="UQU130" s="2"/>
      <c r="UQV130" s="2"/>
      <c r="UQW130" s="2"/>
      <c r="UQX130" s="2"/>
      <c r="UQY130" s="2"/>
      <c r="UQZ130" s="2"/>
      <c r="URA130" s="2"/>
      <c r="URB130" s="2"/>
      <c r="URC130" s="2"/>
      <c r="URD130" s="2"/>
      <c r="URE130" s="2"/>
      <c r="URF130" s="2"/>
      <c r="URG130" s="2"/>
      <c r="URH130" s="2"/>
      <c r="URI130" s="2"/>
      <c r="URJ130" s="2"/>
      <c r="URK130" s="2"/>
      <c r="URL130" s="2"/>
      <c r="URM130" s="2"/>
      <c r="URN130" s="2"/>
      <c r="URO130" s="2"/>
      <c r="URP130" s="2"/>
      <c r="URQ130" s="2"/>
      <c r="URR130" s="2"/>
      <c r="URS130" s="2"/>
      <c r="URT130" s="2"/>
      <c r="URU130" s="2"/>
      <c r="URV130" s="2"/>
      <c r="URW130" s="2"/>
      <c r="URX130" s="2"/>
      <c r="URY130" s="2"/>
      <c r="URZ130" s="2"/>
      <c r="USA130" s="2"/>
      <c r="USB130" s="2"/>
      <c r="USC130" s="2"/>
      <c r="USD130" s="2"/>
      <c r="USE130" s="2"/>
      <c r="USF130" s="2"/>
      <c r="USG130" s="2"/>
      <c r="USH130" s="2"/>
      <c r="USI130" s="2"/>
      <c r="USJ130" s="2"/>
      <c r="USK130" s="2"/>
      <c r="USL130" s="2"/>
      <c r="USM130" s="2"/>
      <c r="USN130" s="2"/>
      <c r="USO130" s="2"/>
      <c r="USP130" s="2"/>
      <c r="USQ130" s="2"/>
      <c r="USR130" s="2"/>
      <c r="USS130" s="2"/>
      <c r="UST130" s="2"/>
      <c r="USU130" s="2"/>
      <c r="USV130" s="2"/>
      <c r="USW130" s="2"/>
      <c r="USX130" s="2"/>
      <c r="USY130" s="2"/>
      <c r="USZ130" s="2"/>
      <c r="UTA130" s="2"/>
      <c r="UTB130" s="2"/>
      <c r="UTC130" s="2"/>
      <c r="UTD130" s="2"/>
      <c r="UTE130" s="2"/>
      <c r="UTF130" s="2"/>
      <c r="UTG130" s="2"/>
      <c r="UTH130" s="2"/>
      <c r="UTI130" s="2"/>
      <c r="UTJ130" s="2"/>
      <c r="UTK130" s="2"/>
      <c r="UTL130" s="2"/>
      <c r="UTM130" s="2"/>
      <c r="UTN130" s="2"/>
      <c r="UTO130" s="2"/>
      <c r="UTP130" s="2"/>
      <c r="UTQ130" s="2"/>
      <c r="UTR130" s="2"/>
      <c r="UTS130" s="2"/>
      <c r="UTT130" s="2"/>
      <c r="UTU130" s="2"/>
      <c r="UTV130" s="2"/>
      <c r="UTW130" s="2"/>
      <c r="UTX130" s="2"/>
      <c r="UTY130" s="2"/>
      <c r="UTZ130" s="2"/>
      <c r="UUA130" s="2"/>
      <c r="UUB130" s="2"/>
      <c r="UUC130" s="2"/>
      <c r="UUD130" s="2"/>
      <c r="UUE130" s="2"/>
      <c r="UUF130" s="2"/>
      <c r="UUG130" s="2"/>
      <c r="UUH130" s="2"/>
      <c r="UUI130" s="2"/>
      <c r="UUJ130" s="2"/>
      <c r="UUK130" s="2"/>
      <c r="UUL130" s="2"/>
      <c r="UUM130" s="2"/>
      <c r="UUN130" s="2"/>
      <c r="UUO130" s="2"/>
      <c r="UUP130" s="2"/>
      <c r="UUQ130" s="2"/>
      <c r="UUR130" s="2"/>
      <c r="UUS130" s="2"/>
      <c r="UUT130" s="2"/>
      <c r="UUU130" s="2"/>
      <c r="UUV130" s="2"/>
      <c r="UUW130" s="2"/>
      <c r="UUX130" s="2"/>
      <c r="UUY130" s="2"/>
      <c r="UUZ130" s="2"/>
      <c r="UVA130" s="2"/>
      <c r="UVB130" s="2"/>
      <c r="UVC130" s="2"/>
      <c r="UVD130" s="2"/>
      <c r="UVE130" s="2"/>
      <c r="UVF130" s="2"/>
      <c r="UVG130" s="2"/>
      <c r="UVH130" s="2"/>
      <c r="UVI130" s="2"/>
      <c r="UVJ130" s="2"/>
      <c r="UVK130" s="2"/>
      <c r="UVL130" s="2"/>
      <c r="UVM130" s="2"/>
      <c r="UVN130" s="2"/>
      <c r="UVO130" s="2"/>
      <c r="UVP130" s="2"/>
      <c r="UVQ130" s="2"/>
      <c r="UVR130" s="2"/>
      <c r="UVS130" s="2"/>
      <c r="UVT130" s="2"/>
      <c r="UVU130" s="2"/>
      <c r="UVV130" s="2"/>
      <c r="UVW130" s="2"/>
      <c r="UVX130" s="2"/>
      <c r="UVY130" s="2"/>
      <c r="UVZ130" s="2"/>
      <c r="UWA130" s="2"/>
      <c r="UWB130" s="2"/>
      <c r="UWC130" s="2"/>
      <c r="UWD130" s="2"/>
      <c r="UWE130" s="2"/>
      <c r="UWF130" s="2"/>
      <c r="UWG130" s="2"/>
      <c r="UWH130" s="2"/>
      <c r="UWI130" s="2"/>
      <c r="UWJ130" s="2"/>
      <c r="UWK130" s="2"/>
      <c r="UWL130" s="2"/>
      <c r="UWM130" s="2"/>
      <c r="UWN130" s="2"/>
      <c r="UWO130" s="2"/>
      <c r="UWP130" s="2"/>
      <c r="UWQ130" s="2"/>
      <c r="UWR130" s="2"/>
      <c r="UWS130" s="2"/>
      <c r="UWT130" s="2"/>
      <c r="UWU130" s="2"/>
      <c r="UWV130" s="2"/>
      <c r="UWW130" s="2"/>
      <c r="UWX130" s="2"/>
      <c r="UWY130" s="2"/>
      <c r="UWZ130" s="2"/>
      <c r="UXA130" s="2"/>
      <c r="UXB130" s="2"/>
      <c r="UXC130" s="2"/>
      <c r="UXD130" s="2"/>
      <c r="UXE130" s="2"/>
      <c r="UXF130" s="2"/>
      <c r="UXG130" s="2"/>
      <c r="UXH130" s="2"/>
      <c r="UXI130" s="2"/>
      <c r="UXJ130" s="2"/>
      <c r="UXK130" s="2"/>
      <c r="UXL130" s="2"/>
      <c r="UXM130" s="2"/>
      <c r="UXN130" s="2"/>
      <c r="UXO130" s="2"/>
      <c r="UXP130" s="2"/>
      <c r="UXQ130" s="2"/>
      <c r="UXR130" s="2"/>
      <c r="UXS130" s="2"/>
      <c r="UXT130" s="2"/>
      <c r="UXU130" s="2"/>
      <c r="UXV130" s="2"/>
      <c r="UXW130" s="2"/>
      <c r="UXX130" s="2"/>
      <c r="UXY130" s="2"/>
      <c r="UXZ130" s="2"/>
      <c r="UYA130" s="2"/>
      <c r="UYB130" s="2"/>
      <c r="UYC130" s="2"/>
      <c r="UYD130" s="2"/>
      <c r="UYE130" s="2"/>
      <c r="UYF130" s="2"/>
      <c r="UYG130" s="2"/>
      <c r="UYH130" s="2"/>
      <c r="UYI130" s="2"/>
      <c r="UYJ130" s="2"/>
      <c r="UYK130" s="2"/>
      <c r="UYL130" s="2"/>
      <c r="UYM130" s="2"/>
      <c r="UYN130" s="2"/>
      <c r="UYO130" s="2"/>
      <c r="UYP130" s="2"/>
      <c r="UYQ130" s="2"/>
      <c r="UYR130" s="2"/>
      <c r="UYS130" s="2"/>
      <c r="UYT130" s="2"/>
      <c r="UYU130" s="2"/>
      <c r="UYV130" s="2"/>
      <c r="UYW130" s="2"/>
      <c r="UYX130" s="2"/>
      <c r="UYY130" s="2"/>
      <c r="UYZ130" s="2"/>
      <c r="UZA130" s="2"/>
      <c r="UZB130" s="2"/>
      <c r="UZC130" s="2"/>
      <c r="UZD130" s="2"/>
      <c r="UZE130" s="2"/>
      <c r="UZF130" s="2"/>
      <c r="UZG130" s="2"/>
      <c r="UZH130" s="2"/>
      <c r="UZI130" s="2"/>
      <c r="UZJ130" s="2"/>
      <c r="UZK130" s="2"/>
      <c r="UZL130" s="2"/>
      <c r="UZM130" s="2"/>
      <c r="UZN130" s="2"/>
      <c r="UZO130" s="2"/>
      <c r="UZP130" s="2"/>
      <c r="UZQ130" s="2"/>
      <c r="UZR130" s="2"/>
      <c r="UZS130" s="2"/>
      <c r="UZT130" s="2"/>
      <c r="UZU130" s="2"/>
      <c r="UZV130" s="2"/>
      <c r="UZW130" s="2"/>
      <c r="UZX130" s="2"/>
      <c r="UZY130" s="2"/>
      <c r="UZZ130" s="2"/>
      <c r="VAA130" s="2"/>
      <c r="VAB130" s="2"/>
      <c r="VAC130" s="2"/>
      <c r="VAD130" s="2"/>
      <c r="VAE130" s="2"/>
      <c r="VAF130" s="2"/>
      <c r="VAG130" s="2"/>
      <c r="VAH130" s="2"/>
      <c r="VAI130" s="2"/>
      <c r="VAJ130" s="2"/>
      <c r="VAK130" s="2"/>
      <c r="VAL130" s="2"/>
      <c r="VAM130" s="2"/>
      <c r="VAN130" s="2"/>
      <c r="VAO130" s="2"/>
      <c r="VAP130" s="2"/>
      <c r="VAQ130" s="2"/>
      <c r="VAR130" s="2"/>
      <c r="VAS130" s="2"/>
      <c r="VAT130" s="2"/>
      <c r="VAU130" s="2"/>
      <c r="VAV130" s="2"/>
      <c r="VAW130" s="2"/>
      <c r="VAX130" s="2"/>
      <c r="VAY130" s="2"/>
      <c r="VAZ130" s="2"/>
      <c r="VBA130" s="2"/>
      <c r="VBB130" s="2"/>
      <c r="VBC130" s="2"/>
      <c r="VBD130" s="2"/>
      <c r="VBE130" s="2"/>
      <c r="VBF130" s="2"/>
      <c r="VBG130" s="2"/>
      <c r="VBH130" s="2"/>
      <c r="VBI130" s="2"/>
      <c r="VBJ130" s="2"/>
      <c r="VBK130" s="2"/>
      <c r="VBL130" s="2"/>
      <c r="VBM130" s="2"/>
      <c r="VBN130" s="2"/>
      <c r="VBO130" s="2"/>
      <c r="VBP130" s="2"/>
      <c r="VBQ130" s="2"/>
      <c r="VBR130" s="2"/>
      <c r="VBS130" s="2"/>
      <c r="VBT130" s="2"/>
      <c r="VBU130" s="2"/>
      <c r="VBV130" s="2"/>
      <c r="VBW130" s="2"/>
      <c r="VBX130" s="2"/>
      <c r="VBY130" s="2"/>
      <c r="VBZ130" s="2"/>
      <c r="VCA130" s="2"/>
      <c r="VCB130" s="2"/>
      <c r="VCC130" s="2"/>
      <c r="VCD130" s="2"/>
      <c r="VCE130" s="2"/>
      <c r="VCF130" s="2"/>
      <c r="VCG130" s="2"/>
      <c r="VCH130" s="2"/>
      <c r="VCI130" s="2"/>
      <c r="VCJ130" s="2"/>
      <c r="VCK130" s="2"/>
      <c r="VCL130" s="2"/>
      <c r="VCM130" s="2"/>
      <c r="VCN130" s="2"/>
      <c r="VCO130" s="2"/>
      <c r="VCP130" s="2"/>
      <c r="VCQ130" s="2"/>
      <c r="VCR130" s="2"/>
      <c r="VCS130" s="2"/>
      <c r="VCT130" s="2"/>
      <c r="VCU130" s="2"/>
      <c r="VCV130" s="2"/>
      <c r="VCW130" s="2"/>
      <c r="VCX130" s="2"/>
      <c r="VCY130" s="2"/>
      <c r="VCZ130" s="2"/>
      <c r="VDA130" s="2"/>
      <c r="VDB130" s="2"/>
      <c r="VDC130" s="2"/>
      <c r="VDD130" s="2"/>
      <c r="VDE130" s="2"/>
      <c r="VDF130" s="2"/>
      <c r="VDG130" s="2"/>
      <c r="VDH130" s="2"/>
      <c r="VDI130" s="2"/>
      <c r="VDJ130" s="2"/>
      <c r="VDK130" s="2"/>
      <c r="VDL130" s="2"/>
      <c r="VDM130" s="2"/>
      <c r="VDN130" s="2"/>
      <c r="VDO130" s="2"/>
      <c r="VDP130" s="2"/>
      <c r="VDQ130" s="2"/>
      <c r="VDR130" s="2"/>
      <c r="VDS130" s="2"/>
      <c r="VDT130" s="2"/>
      <c r="VDU130" s="2"/>
      <c r="VDV130" s="2"/>
      <c r="VDW130" s="2"/>
      <c r="VDX130" s="2"/>
      <c r="VDY130" s="2"/>
      <c r="VDZ130" s="2"/>
      <c r="VEA130" s="2"/>
      <c r="VEB130" s="2"/>
      <c r="VEC130" s="2"/>
      <c r="VED130" s="2"/>
      <c r="VEE130" s="2"/>
      <c r="VEF130" s="2"/>
      <c r="VEG130" s="2"/>
      <c r="VEH130" s="2"/>
      <c r="VEI130" s="2"/>
      <c r="VEJ130" s="2"/>
      <c r="VEK130" s="2"/>
      <c r="VEL130" s="2"/>
      <c r="VEM130" s="2"/>
      <c r="VEN130" s="2"/>
      <c r="VEO130" s="2"/>
      <c r="VEP130" s="2"/>
      <c r="VEQ130" s="2"/>
      <c r="VER130" s="2"/>
      <c r="VES130" s="2"/>
      <c r="VET130" s="2"/>
      <c r="VEU130" s="2"/>
      <c r="VEV130" s="2"/>
      <c r="VEW130" s="2"/>
      <c r="VEX130" s="2"/>
      <c r="VEY130" s="2"/>
      <c r="VEZ130" s="2"/>
      <c r="VFA130" s="2"/>
      <c r="VFB130" s="2"/>
      <c r="VFC130" s="2"/>
      <c r="VFD130" s="2"/>
      <c r="VFE130" s="2"/>
      <c r="VFF130" s="2"/>
      <c r="VFG130" s="2"/>
      <c r="VFH130" s="2"/>
      <c r="VFI130" s="2"/>
      <c r="VFJ130" s="2"/>
      <c r="VFK130" s="2"/>
      <c r="VFL130" s="2"/>
      <c r="VFM130" s="2"/>
      <c r="VFN130" s="2"/>
      <c r="VFO130" s="2"/>
      <c r="VFP130" s="2"/>
      <c r="VFQ130" s="2"/>
      <c r="VFR130" s="2"/>
      <c r="VFS130" s="2"/>
      <c r="VFT130" s="2"/>
      <c r="VFU130" s="2"/>
      <c r="VFV130" s="2"/>
      <c r="VFW130" s="2"/>
      <c r="VFX130" s="2"/>
      <c r="VFY130" s="2"/>
      <c r="VFZ130" s="2"/>
      <c r="VGA130" s="2"/>
      <c r="VGB130" s="2"/>
      <c r="VGC130" s="2"/>
      <c r="VGD130" s="2"/>
      <c r="VGE130" s="2"/>
      <c r="VGF130" s="2"/>
      <c r="VGG130" s="2"/>
      <c r="VGH130" s="2"/>
      <c r="VGI130" s="2"/>
      <c r="VGJ130" s="2"/>
      <c r="VGK130" s="2"/>
      <c r="VGL130" s="2"/>
      <c r="VGM130" s="2"/>
      <c r="VGN130" s="2"/>
      <c r="VGO130" s="2"/>
      <c r="VGP130" s="2"/>
      <c r="VGQ130" s="2"/>
      <c r="VGR130" s="2"/>
      <c r="VGS130" s="2"/>
      <c r="VGT130" s="2"/>
      <c r="VGU130" s="2"/>
      <c r="VGV130" s="2"/>
      <c r="VGW130" s="2"/>
      <c r="VGX130" s="2"/>
      <c r="VGY130" s="2"/>
      <c r="VGZ130" s="2"/>
      <c r="VHA130" s="2"/>
      <c r="VHB130" s="2"/>
      <c r="VHC130" s="2"/>
      <c r="VHD130" s="2"/>
      <c r="VHE130" s="2"/>
      <c r="VHF130" s="2"/>
      <c r="VHG130" s="2"/>
      <c r="VHH130" s="2"/>
      <c r="VHI130" s="2"/>
      <c r="VHJ130" s="2"/>
      <c r="VHK130" s="2"/>
      <c r="VHL130" s="2"/>
      <c r="VHM130" s="2"/>
      <c r="VHN130" s="2"/>
      <c r="VHO130" s="2"/>
      <c r="VHP130" s="2"/>
      <c r="VHQ130" s="2"/>
      <c r="VHR130" s="2"/>
      <c r="VHS130" s="2"/>
      <c r="VHT130" s="2"/>
      <c r="VHU130" s="2"/>
      <c r="VHV130" s="2"/>
      <c r="VHW130" s="2"/>
      <c r="VHX130" s="2"/>
      <c r="VHY130" s="2"/>
      <c r="VHZ130" s="2"/>
      <c r="VIA130" s="2"/>
      <c r="VIB130" s="2"/>
      <c r="VIC130" s="2"/>
      <c r="VID130" s="2"/>
      <c r="VIE130" s="2"/>
      <c r="VIF130" s="2"/>
      <c r="VIG130" s="2"/>
      <c r="VIH130" s="2"/>
      <c r="VII130" s="2"/>
      <c r="VIJ130" s="2"/>
      <c r="VIK130" s="2"/>
      <c r="VIL130" s="2"/>
      <c r="VIM130" s="2"/>
      <c r="VIN130" s="2"/>
      <c r="VIO130" s="2"/>
      <c r="VIP130" s="2"/>
      <c r="VIQ130" s="2"/>
      <c r="VIR130" s="2"/>
      <c r="VIS130" s="2"/>
      <c r="VIT130" s="2"/>
      <c r="VIU130" s="2"/>
      <c r="VIV130" s="2"/>
      <c r="VIW130" s="2"/>
      <c r="VIX130" s="2"/>
      <c r="VIY130" s="2"/>
      <c r="VIZ130" s="2"/>
      <c r="VJA130" s="2"/>
      <c r="VJB130" s="2"/>
      <c r="VJC130" s="2"/>
      <c r="VJD130" s="2"/>
      <c r="VJE130" s="2"/>
      <c r="VJF130" s="2"/>
      <c r="VJG130" s="2"/>
      <c r="VJH130" s="2"/>
      <c r="VJI130" s="2"/>
      <c r="VJJ130" s="2"/>
      <c r="VJK130" s="2"/>
      <c r="VJL130" s="2"/>
      <c r="VJM130" s="2"/>
      <c r="VJN130" s="2"/>
      <c r="VJO130" s="2"/>
      <c r="VJP130" s="2"/>
      <c r="VJQ130" s="2"/>
      <c r="VJR130" s="2"/>
      <c r="VJS130" s="2"/>
      <c r="VJT130" s="2"/>
      <c r="VJU130" s="2"/>
      <c r="VJV130" s="2"/>
      <c r="VJW130" s="2"/>
      <c r="VJX130" s="2"/>
      <c r="VJY130" s="2"/>
      <c r="VJZ130" s="2"/>
      <c r="VKA130" s="2"/>
      <c r="VKB130" s="2"/>
      <c r="VKC130" s="2"/>
      <c r="VKD130" s="2"/>
      <c r="VKE130" s="2"/>
      <c r="VKF130" s="2"/>
      <c r="VKG130" s="2"/>
      <c r="VKH130" s="2"/>
      <c r="VKI130" s="2"/>
      <c r="VKJ130" s="2"/>
      <c r="VKK130" s="2"/>
      <c r="VKL130" s="2"/>
      <c r="VKM130" s="2"/>
      <c r="VKN130" s="2"/>
      <c r="VKO130" s="2"/>
      <c r="VKP130" s="2"/>
      <c r="VKQ130" s="2"/>
      <c r="VKR130" s="2"/>
      <c r="VKS130" s="2"/>
      <c r="VKT130" s="2"/>
      <c r="VKU130" s="2"/>
      <c r="VKV130" s="2"/>
      <c r="VKW130" s="2"/>
      <c r="VKX130" s="2"/>
      <c r="VKY130" s="2"/>
      <c r="VKZ130" s="2"/>
      <c r="VLA130" s="2"/>
      <c r="VLB130" s="2"/>
      <c r="VLC130" s="2"/>
      <c r="VLD130" s="2"/>
      <c r="VLE130" s="2"/>
      <c r="VLF130" s="2"/>
      <c r="VLG130" s="2"/>
      <c r="VLH130" s="2"/>
      <c r="VLI130" s="2"/>
      <c r="VLJ130" s="2"/>
      <c r="VLK130" s="2"/>
      <c r="VLL130" s="2"/>
      <c r="VLM130" s="2"/>
      <c r="VLN130" s="2"/>
      <c r="VLO130" s="2"/>
      <c r="VLP130" s="2"/>
      <c r="VLQ130" s="2"/>
      <c r="VLR130" s="2"/>
      <c r="VLS130" s="2"/>
      <c r="VLT130" s="2"/>
      <c r="VLU130" s="2"/>
      <c r="VLV130" s="2"/>
      <c r="VLW130" s="2"/>
      <c r="VLX130" s="2"/>
      <c r="VLY130" s="2"/>
      <c r="VLZ130" s="2"/>
      <c r="VMA130" s="2"/>
      <c r="VMB130" s="2"/>
      <c r="VMC130" s="2"/>
      <c r="VMD130" s="2"/>
      <c r="VME130" s="2"/>
      <c r="VMF130" s="2"/>
      <c r="VMG130" s="2"/>
      <c r="VMH130" s="2"/>
      <c r="VMI130" s="2"/>
      <c r="VMJ130" s="2"/>
      <c r="VMK130" s="2"/>
      <c r="VML130" s="2"/>
      <c r="VMM130" s="2"/>
      <c r="VMN130" s="2"/>
      <c r="VMO130" s="2"/>
      <c r="VMP130" s="2"/>
      <c r="VMQ130" s="2"/>
      <c r="VMR130" s="2"/>
      <c r="VMS130" s="2"/>
      <c r="VMT130" s="2"/>
      <c r="VMU130" s="2"/>
      <c r="VMV130" s="2"/>
      <c r="VMW130" s="2"/>
      <c r="VMX130" s="2"/>
      <c r="VMY130" s="2"/>
      <c r="VMZ130" s="2"/>
      <c r="VNA130" s="2"/>
      <c r="VNB130" s="2"/>
      <c r="VNC130" s="2"/>
      <c r="VND130" s="2"/>
      <c r="VNE130" s="2"/>
      <c r="VNF130" s="2"/>
      <c r="VNG130" s="2"/>
      <c r="VNH130" s="2"/>
      <c r="VNI130" s="2"/>
      <c r="VNJ130" s="2"/>
      <c r="VNK130" s="2"/>
      <c r="VNL130" s="2"/>
      <c r="VNM130" s="2"/>
      <c r="VNN130" s="2"/>
      <c r="VNO130" s="2"/>
      <c r="VNP130" s="2"/>
      <c r="VNQ130" s="2"/>
      <c r="VNR130" s="2"/>
      <c r="VNS130" s="2"/>
      <c r="VNT130" s="2"/>
      <c r="VNU130" s="2"/>
      <c r="VNV130" s="2"/>
      <c r="VNW130" s="2"/>
      <c r="VNX130" s="2"/>
      <c r="VNY130" s="2"/>
      <c r="VNZ130" s="2"/>
      <c r="VOA130" s="2"/>
      <c r="VOB130" s="2"/>
      <c r="VOC130" s="2"/>
      <c r="VOD130" s="2"/>
      <c r="VOE130" s="2"/>
      <c r="VOF130" s="2"/>
      <c r="VOG130" s="2"/>
      <c r="VOH130" s="2"/>
      <c r="VOI130" s="2"/>
      <c r="VOJ130" s="2"/>
      <c r="VOK130" s="2"/>
      <c r="VOL130" s="2"/>
      <c r="VOM130" s="2"/>
      <c r="VON130" s="2"/>
      <c r="VOO130" s="2"/>
      <c r="VOP130" s="2"/>
      <c r="VOQ130" s="2"/>
      <c r="VOR130" s="2"/>
      <c r="VOS130" s="2"/>
      <c r="VOT130" s="2"/>
      <c r="VOU130" s="2"/>
      <c r="VOV130" s="2"/>
      <c r="VOW130" s="2"/>
      <c r="VOX130" s="2"/>
      <c r="VOY130" s="2"/>
      <c r="VOZ130" s="2"/>
      <c r="VPA130" s="2"/>
      <c r="VPB130" s="2"/>
      <c r="VPC130" s="2"/>
      <c r="VPD130" s="2"/>
      <c r="VPE130" s="2"/>
      <c r="VPF130" s="2"/>
      <c r="VPG130" s="2"/>
      <c r="VPH130" s="2"/>
      <c r="VPI130" s="2"/>
      <c r="VPJ130" s="2"/>
      <c r="VPK130" s="2"/>
      <c r="VPL130" s="2"/>
      <c r="VPM130" s="2"/>
      <c r="VPN130" s="2"/>
      <c r="VPO130" s="2"/>
      <c r="VPP130" s="2"/>
      <c r="VPQ130" s="2"/>
      <c r="VPR130" s="2"/>
      <c r="VPS130" s="2"/>
      <c r="VPT130" s="2"/>
      <c r="VPU130" s="2"/>
      <c r="VPV130" s="2"/>
      <c r="VPW130" s="2"/>
      <c r="VPX130" s="2"/>
      <c r="VPY130" s="2"/>
      <c r="VPZ130" s="2"/>
      <c r="VQA130" s="2"/>
      <c r="VQB130" s="2"/>
      <c r="VQC130" s="2"/>
      <c r="VQD130" s="2"/>
      <c r="VQE130" s="2"/>
      <c r="VQF130" s="2"/>
      <c r="VQG130" s="2"/>
      <c r="VQH130" s="2"/>
      <c r="VQI130" s="2"/>
      <c r="VQJ130" s="2"/>
      <c r="VQK130" s="2"/>
      <c r="VQL130" s="2"/>
      <c r="VQM130" s="2"/>
      <c r="VQN130" s="2"/>
      <c r="VQO130" s="2"/>
      <c r="VQP130" s="2"/>
      <c r="VQQ130" s="2"/>
      <c r="VQR130" s="2"/>
      <c r="VQS130" s="2"/>
      <c r="VQT130" s="2"/>
      <c r="VQU130" s="2"/>
      <c r="VQV130" s="2"/>
      <c r="VQW130" s="2"/>
      <c r="VQX130" s="2"/>
      <c r="VQY130" s="2"/>
      <c r="VQZ130" s="2"/>
      <c r="VRA130" s="2"/>
      <c r="VRB130" s="2"/>
      <c r="VRC130" s="2"/>
      <c r="VRD130" s="2"/>
      <c r="VRE130" s="2"/>
      <c r="VRF130" s="2"/>
      <c r="VRG130" s="2"/>
      <c r="VRH130" s="2"/>
      <c r="VRI130" s="2"/>
      <c r="VRJ130" s="2"/>
      <c r="VRK130" s="2"/>
      <c r="VRL130" s="2"/>
      <c r="VRM130" s="2"/>
      <c r="VRN130" s="2"/>
      <c r="VRO130" s="2"/>
      <c r="VRP130" s="2"/>
      <c r="VRQ130" s="2"/>
      <c r="VRR130" s="2"/>
      <c r="VRS130" s="2"/>
      <c r="VRT130" s="2"/>
      <c r="VRU130" s="2"/>
      <c r="VRV130" s="2"/>
      <c r="VRW130" s="2"/>
      <c r="VRX130" s="2"/>
      <c r="VRY130" s="2"/>
      <c r="VRZ130" s="2"/>
      <c r="VSA130" s="2"/>
      <c r="VSB130" s="2"/>
      <c r="VSC130" s="2"/>
      <c r="VSD130" s="2"/>
      <c r="VSE130" s="2"/>
      <c r="VSF130" s="2"/>
      <c r="VSG130" s="2"/>
      <c r="VSH130" s="2"/>
      <c r="VSI130" s="2"/>
      <c r="VSJ130" s="2"/>
      <c r="VSK130" s="2"/>
      <c r="VSL130" s="2"/>
      <c r="VSM130" s="2"/>
      <c r="VSN130" s="2"/>
      <c r="VSO130" s="2"/>
      <c r="VSP130" s="2"/>
      <c r="VSQ130" s="2"/>
      <c r="VSR130" s="2"/>
      <c r="VSS130" s="2"/>
      <c r="VST130" s="2"/>
      <c r="VSU130" s="2"/>
      <c r="VSV130" s="2"/>
      <c r="VSW130" s="2"/>
      <c r="VSX130" s="2"/>
      <c r="VSY130" s="2"/>
      <c r="VSZ130" s="2"/>
      <c r="VTA130" s="2"/>
      <c r="VTB130" s="2"/>
      <c r="VTC130" s="2"/>
      <c r="VTD130" s="2"/>
      <c r="VTE130" s="2"/>
      <c r="VTF130" s="2"/>
      <c r="VTG130" s="2"/>
      <c r="VTH130" s="2"/>
      <c r="VTI130" s="2"/>
      <c r="VTJ130" s="2"/>
      <c r="VTK130" s="2"/>
      <c r="VTL130" s="2"/>
      <c r="VTM130" s="2"/>
      <c r="VTN130" s="2"/>
      <c r="VTO130" s="2"/>
      <c r="VTP130" s="2"/>
      <c r="VTQ130" s="2"/>
      <c r="VTR130" s="2"/>
      <c r="VTS130" s="2"/>
      <c r="VTT130" s="2"/>
      <c r="VTU130" s="2"/>
      <c r="VTV130" s="2"/>
      <c r="VTW130" s="2"/>
      <c r="VTX130" s="2"/>
      <c r="VTY130" s="2"/>
      <c r="VTZ130" s="2"/>
      <c r="VUA130" s="2"/>
      <c r="VUB130" s="2"/>
      <c r="VUC130" s="2"/>
      <c r="VUD130" s="2"/>
      <c r="VUE130" s="2"/>
      <c r="VUF130" s="2"/>
      <c r="VUG130" s="2"/>
      <c r="VUH130" s="2"/>
      <c r="VUI130" s="2"/>
      <c r="VUJ130" s="2"/>
      <c r="VUK130" s="2"/>
      <c r="VUL130" s="2"/>
      <c r="VUM130" s="2"/>
      <c r="VUN130" s="2"/>
      <c r="VUO130" s="2"/>
      <c r="VUP130" s="2"/>
      <c r="VUQ130" s="2"/>
      <c r="VUR130" s="2"/>
      <c r="VUS130" s="2"/>
      <c r="VUT130" s="2"/>
      <c r="VUU130" s="2"/>
      <c r="VUV130" s="2"/>
      <c r="VUW130" s="2"/>
      <c r="VUX130" s="2"/>
      <c r="VUY130" s="2"/>
      <c r="VUZ130" s="2"/>
      <c r="VVA130" s="2"/>
      <c r="VVB130" s="2"/>
      <c r="VVC130" s="2"/>
      <c r="VVD130" s="2"/>
      <c r="VVE130" s="2"/>
      <c r="VVF130" s="2"/>
      <c r="VVG130" s="2"/>
      <c r="VVH130" s="2"/>
      <c r="VVI130" s="2"/>
      <c r="VVJ130" s="2"/>
      <c r="VVK130" s="2"/>
      <c r="VVL130" s="2"/>
      <c r="VVM130" s="2"/>
      <c r="VVN130" s="2"/>
      <c r="VVO130" s="2"/>
      <c r="VVP130" s="2"/>
      <c r="VVQ130" s="2"/>
      <c r="VVR130" s="2"/>
      <c r="VVS130" s="2"/>
      <c r="VVT130" s="2"/>
      <c r="VVU130" s="2"/>
      <c r="VVV130" s="2"/>
      <c r="VVW130" s="2"/>
      <c r="VVX130" s="2"/>
      <c r="VVY130" s="2"/>
      <c r="VVZ130" s="2"/>
      <c r="VWA130" s="2"/>
      <c r="VWB130" s="2"/>
      <c r="VWC130" s="2"/>
      <c r="VWD130" s="2"/>
      <c r="VWE130" s="2"/>
      <c r="VWF130" s="2"/>
      <c r="VWG130" s="2"/>
      <c r="VWH130" s="2"/>
      <c r="VWI130" s="2"/>
      <c r="VWJ130" s="2"/>
      <c r="VWK130" s="2"/>
      <c r="VWL130" s="2"/>
      <c r="VWM130" s="2"/>
      <c r="VWN130" s="2"/>
      <c r="VWO130" s="2"/>
      <c r="VWP130" s="2"/>
      <c r="VWQ130" s="2"/>
      <c r="VWR130" s="2"/>
      <c r="VWS130" s="2"/>
      <c r="VWT130" s="2"/>
      <c r="VWU130" s="2"/>
      <c r="VWV130" s="2"/>
      <c r="VWW130" s="2"/>
      <c r="VWX130" s="2"/>
      <c r="VWY130" s="2"/>
      <c r="VWZ130" s="2"/>
      <c r="VXA130" s="2"/>
      <c r="VXB130" s="2"/>
      <c r="VXC130" s="2"/>
      <c r="VXD130" s="2"/>
      <c r="VXE130" s="2"/>
      <c r="VXF130" s="2"/>
      <c r="VXG130" s="2"/>
      <c r="VXH130" s="2"/>
      <c r="VXI130" s="2"/>
      <c r="VXJ130" s="2"/>
      <c r="VXK130" s="2"/>
      <c r="VXL130" s="2"/>
      <c r="VXM130" s="2"/>
      <c r="VXN130" s="2"/>
      <c r="VXO130" s="2"/>
      <c r="VXP130" s="2"/>
      <c r="VXQ130" s="2"/>
      <c r="VXR130" s="2"/>
      <c r="VXS130" s="2"/>
      <c r="VXT130" s="2"/>
      <c r="VXU130" s="2"/>
      <c r="VXV130" s="2"/>
      <c r="VXW130" s="2"/>
      <c r="VXX130" s="2"/>
      <c r="VXY130" s="2"/>
      <c r="VXZ130" s="2"/>
      <c r="VYA130" s="2"/>
      <c r="VYB130" s="2"/>
      <c r="VYC130" s="2"/>
      <c r="VYD130" s="2"/>
      <c r="VYE130" s="2"/>
      <c r="VYF130" s="2"/>
      <c r="VYG130" s="2"/>
      <c r="VYH130" s="2"/>
      <c r="VYI130" s="2"/>
      <c r="VYJ130" s="2"/>
      <c r="VYK130" s="2"/>
      <c r="VYL130" s="2"/>
      <c r="VYM130" s="2"/>
      <c r="VYN130" s="2"/>
      <c r="VYO130" s="2"/>
      <c r="VYP130" s="2"/>
      <c r="VYQ130" s="2"/>
      <c r="VYR130" s="2"/>
      <c r="VYS130" s="2"/>
      <c r="VYT130" s="2"/>
      <c r="VYU130" s="2"/>
      <c r="VYV130" s="2"/>
      <c r="VYW130" s="2"/>
      <c r="VYX130" s="2"/>
      <c r="VYY130" s="2"/>
      <c r="VYZ130" s="2"/>
      <c r="VZA130" s="2"/>
      <c r="VZB130" s="2"/>
      <c r="VZC130" s="2"/>
      <c r="VZD130" s="2"/>
      <c r="VZE130" s="2"/>
      <c r="VZF130" s="2"/>
      <c r="VZG130" s="2"/>
      <c r="VZH130" s="2"/>
      <c r="VZI130" s="2"/>
      <c r="VZJ130" s="2"/>
      <c r="VZK130" s="2"/>
      <c r="VZL130" s="2"/>
      <c r="VZM130" s="2"/>
      <c r="VZN130" s="2"/>
      <c r="VZO130" s="2"/>
      <c r="VZP130" s="2"/>
      <c r="VZQ130" s="2"/>
      <c r="VZR130" s="2"/>
      <c r="VZS130" s="2"/>
      <c r="VZT130" s="2"/>
      <c r="VZU130" s="2"/>
      <c r="VZV130" s="2"/>
      <c r="VZW130" s="2"/>
      <c r="VZX130" s="2"/>
      <c r="VZY130" s="2"/>
      <c r="VZZ130" s="2"/>
      <c r="WAA130" s="2"/>
      <c r="WAB130" s="2"/>
      <c r="WAC130" s="2"/>
      <c r="WAD130" s="2"/>
      <c r="WAE130" s="2"/>
      <c r="WAF130" s="2"/>
      <c r="WAG130" s="2"/>
      <c r="WAH130" s="2"/>
      <c r="WAI130" s="2"/>
      <c r="WAJ130" s="2"/>
      <c r="WAK130" s="2"/>
      <c r="WAL130" s="2"/>
      <c r="WAM130" s="2"/>
      <c r="WAN130" s="2"/>
      <c r="WAO130" s="2"/>
      <c r="WAP130" s="2"/>
      <c r="WAQ130" s="2"/>
      <c r="WAR130" s="2"/>
      <c r="WAS130" s="2"/>
      <c r="WAT130" s="2"/>
      <c r="WAU130" s="2"/>
      <c r="WAV130" s="2"/>
      <c r="WAW130" s="2"/>
      <c r="WAX130" s="2"/>
      <c r="WAY130" s="2"/>
      <c r="WAZ130" s="2"/>
      <c r="WBA130" s="2"/>
      <c r="WBB130" s="2"/>
      <c r="WBC130" s="2"/>
      <c r="WBD130" s="2"/>
      <c r="WBE130" s="2"/>
      <c r="WBF130" s="2"/>
      <c r="WBG130" s="2"/>
      <c r="WBH130" s="2"/>
      <c r="WBI130" s="2"/>
      <c r="WBJ130" s="2"/>
      <c r="WBK130" s="2"/>
      <c r="WBL130" s="2"/>
      <c r="WBM130" s="2"/>
      <c r="WBN130" s="2"/>
      <c r="WBO130" s="2"/>
      <c r="WBP130" s="2"/>
      <c r="WBQ130" s="2"/>
      <c r="WBR130" s="2"/>
      <c r="WBS130" s="2"/>
      <c r="WBT130" s="2"/>
      <c r="WBU130" s="2"/>
      <c r="WBV130" s="2"/>
      <c r="WBW130" s="2"/>
      <c r="WBX130" s="2"/>
      <c r="WBY130" s="2"/>
      <c r="WBZ130" s="2"/>
      <c r="WCA130" s="2"/>
      <c r="WCB130" s="2"/>
      <c r="WCC130" s="2"/>
      <c r="WCD130" s="2"/>
      <c r="WCE130" s="2"/>
      <c r="WCF130" s="2"/>
      <c r="WCG130" s="2"/>
      <c r="WCH130" s="2"/>
      <c r="WCI130" s="2"/>
      <c r="WCJ130" s="2"/>
      <c r="WCK130" s="2"/>
      <c r="WCL130" s="2"/>
      <c r="WCM130" s="2"/>
      <c r="WCN130" s="2"/>
      <c r="WCO130" s="2"/>
      <c r="WCP130" s="2"/>
      <c r="WCQ130" s="2"/>
      <c r="WCR130" s="2"/>
      <c r="WCS130" s="2"/>
      <c r="WCT130" s="2"/>
      <c r="WCU130" s="2"/>
      <c r="WCV130" s="2"/>
      <c r="WCW130" s="2"/>
      <c r="WCX130" s="2"/>
      <c r="WCY130" s="2"/>
      <c r="WCZ130" s="2"/>
      <c r="WDA130" s="2"/>
      <c r="WDB130" s="2"/>
      <c r="WDC130" s="2"/>
      <c r="WDD130" s="2"/>
      <c r="WDE130" s="2"/>
      <c r="WDF130" s="2"/>
      <c r="WDG130" s="2"/>
      <c r="WDH130" s="2"/>
      <c r="WDI130" s="2"/>
      <c r="WDJ130" s="2"/>
      <c r="WDK130" s="2"/>
      <c r="WDL130" s="2"/>
      <c r="WDM130" s="2"/>
      <c r="WDN130" s="2"/>
      <c r="WDO130" s="2"/>
      <c r="WDP130" s="2"/>
      <c r="WDQ130" s="2"/>
      <c r="WDR130" s="2"/>
      <c r="WDS130" s="2"/>
      <c r="WDT130" s="2"/>
      <c r="WDU130" s="2"/>
      <c r="WDV130" s="2"/>
      <c r="WDW130" s="2"/>
      <c r="WDX130" s="2"/>
      <c r="WDY130" s="2"/>
      <c r="WDZ130" s="2"/>
      <c r="WEA130" s="2"/>
      <c r="WEB130" s="2"/>
      <c r="WEC130" s="2"/>
      <c r="WED130" s="2"/>
      <c r="WEE130" s="2"/>
      <c r="WEF130" s="2"/>
      <c r="WEG130" s="2"/>
      <c r="WEH130" s="2"/>
      <c r="WEI130" s="2"/>
      <c r="WEJ130" s="2"/>
      <c r="WEK130" s="2"/>
      <c r="WEL130" s="2"/>
      <c r="WEM130" s="2"/>
      <c r="WEN130" s="2"/>
      <c r="WEO130" s="2"/>
      <c r="WEP130" s="2"/>
      <c r="WEQ130" s="2"/>
      <c r="WER130" s="2"/>
      <c r="WES130" s="2"/>
      <c r="WET130" s="2"/>
      <c r="WEU130" s="2"/>
      <c r="WEV130" s="2"/>
      <c r="WEW130" s="2"/>
      <c r="WEX130" s="2"/>
      <c r="WEY130" s="2"/>
      <c r="WEZ130" s="2"/>
      <c r="WFA130" s="2"/>
      <c r="WFB130" s="2"/>
      <c r="WFC130" s="2"/>
      <c r="WFD130" s="2"/>
      <c r="WFE130" s="2"/>
      <c r="WFF130" s="2"/>
      <c r="WFG130" s="2"/>
      <c r="WFH130" s="2"/>
      <c r="WFI130" s="2"/>
      <c r="WFJ130" s="2"/>
      <c r="WFK130" s="2"/>
      <c r="WFL130" s="2"/>
      <c r="WFM130" s="2"/>
      <c r="WFN130" s="2"/>
      <c r="WFO130" s="2"/>
      <c r="WFP130" s="2"/>
      <c r="WFQ130" s="2"/>
      <c r="WFR130" s="2"/>
      <c r="WFS130" s="2"/>
      <c r="WFT130" s="2"/>
      <c r="WFU130" s="2"/>
      <c r="WFV130" s="2"/>
      <c r="WFW130" s="2"/>
      <c r="WFX130" s="2"/>
      <c r="WFY130" s="2"/>
      <c r="WFZ130" s="2"/>
      <c r="WGA130" s="2"/>
      <c r="WGB130" s="2"/>
      <c r="WGC130" s="2"/>
      <c r="WGD130" s="2"/>
      <c r="WGE130" s="2"/>
      <c r="WGF130" s="2"/>
      <c r="WGG130" s="2"/>
      <c r="WGH130" s="2"/>
      <c r="WGI130" s="2"/>
      <c r="WGJ130" s="2"/>
      <c r="WGK130" s="2"/>
      <c r="WGL130" s="2"/>
      <c r="WGM130" s="2"/>
      <c r="WGN130" s="2"/>
      <c r="WGO130" s="2"/>
      <c r="WGP130" s="2"/>
      <c r="WGQ130" s="2"/>
      <c r="WGR130" s="2"/>
      <c r="WGS130" s="2"/>
      <c r="WGT130" s="2"/>
      <c r="WGU130" s="2"/>
      <c r="WGV130" s="2"/>
      <c r="WGW130" s="2"/>
      <c r="WGX130" s="2"/>
      <c r="WGY130" s="2"/>
      <c r="WGZ130" s="2"/>
      <c r="WHA130" s="2"/>
      <c r="WHB130" s="2"/>
      <c r="WHC130" s="2"/>
      <c r="WHD130" s="2"/>
      <c r="WHE130" s="2"/>
      <c r="WHF130" s="2"/>
      <c r="WHG130" s="2"/>
      <c r="WHH130" s="2"/>
      <c r="WHI130" s="2"/>
      <c r="WHJ130" s="2"/>
      <c r="WHK130" s="2"/>
      <c r="WHL130" s="2"/>
      <c r="WHM130" s="2"/>
      <c r="WHN130" s="2"/>
      <c r="WHO130" s="2"/>
      <c r="WHP130" s="2"/>
      <c r="WHQ130" s="2"/>
      <c r="WHR130" s="2"/>
      <c r="WHS130" s="2"/>
      <c r="WHT130" s="2"/>
      <c r="WHU130" s="2"/>
      <c r="WHV130" s="2"/>
      <c r="WHW130" s="2"/>
      <c r="WHX130" s="2"/>
      <c r="WHY130" s="2"/>
      <c r="WHZ130" s="2"/>
      <c r="WIA130" s="2"/>
      <c r="WIB130" s="2"/>
      <c r="WIC130" s="2"/>
      <c r="WID130" s="2"/>
      <c r="WIE130" s="2"/>
      <c r="WIF130" s="2"/>
      <c r="WIG130" s="2"/>
      <c r="WIH130" s="2"/>
      <c r="WII130" s="2"/>
      <c r="WIJ130" s="2"/>
      <c r="WIK130" s="2"/>
      <c r="WIL130" s="2"/>
      <c r="WIM130" s="2"/>
      <c r="WIN130" s="2"/>
      <c r="WIO130" s="2"/>
      <c r="WIP130" s="2"/>
      <c r="WIQ130" s="2"/>
      <c r="WIR130" s="2"/>
      <c r="WIS130" s="2"/>
      <c r="WIT130" s="2"/>
      <c r="WIU130" s="2"/>
      <c r="WIV130" s="2"/>
      <c r="WIW130" s="2"/>
      <c r="WIX130" s="2"/>
      <c r="WIY130" s="2"/>
      <c r="WIZ130" s="2"/>
      <c r="WJA130" s="2"/>
      <c r="WJB130" s="2"/>
      <c r="WJC130" s="2"/>
      <c r="WJD130" s="2"/>
      <c r="WJE130" s="2"/>
      <c r="WJF130" s="2"/>
      <c r="WJG130" s="2"/>
      <c r="WJH130" s="2"/>
      <c r="WJI130" s="2"/>
      <c r="WJJ130" s="2"/>
      <c r="WJK130" s="2"/>
      <c r="WJL130" s="2"/>
      <c r="WJM130" s="2"/>
      <c r="WJN130" s="2"/>
      <c r="WJO130" s="2"/>
      <c r="WJP130" s="2"/>
      <c r="WJQ130" s="2"/>
      <c r="WJR130" s="2"/>
      <c r="WJS130" s="2"/>
      <c r="WJT130" s="2"/>
      <c r="WJU130" s="2"/>
      <c r="WJV130" s="2"/>
      <c r="WJW130" s="2"/>
      <c r="WJX130" s="2"/>
      <c r="WJY130" s="2"/>
      <c r="WJZ130" s="2"/>
      <c r="WKA130" s="2"/>
      <c r="WKB130" s="2"/>
      <c r="WKC130" s="2"/>
      <c r="WKD130" s="2"/>
      <c r="WKE130" s="2"/>
      <c r="WKF130" s="2"/>
      <c r="WKG130" s="2"/>
      <c r="WKH130" s="2"/>
      <c r="WKI130" s="2"/>
      <c r="WKJ130" s="2"/>
      <c r="WKK130" s="2"/>
      <c r="WKL130" s="2"/>
      <c r="WKM130" s="2"/>
      <c r="WKN130" s="2"/>
      <c r="WKO130" s="2"/>
      <c r="WKP130" s="2"/>
      <c r="WKQ130" s="2"/>
      <c r="WKR130" s="2"/>
      <c r="WKS130" s="2"/>
      <c r="WKT130" s="2"/>
      <c r="WKU130" s="2"/>
      <c r="WKV130" s="2"/>
      <c r="WKW130" s="2"/>
      <c r="WKX130" s="2"/>
      <c r="WKY130" s="2"/>
      <c r="WKZ130" s="2"/>
      <c r="WLA130" s="2"/>
      <c r="WLB130" s="2"/>
      <c r="WLC130" s="2"/>
      <c r="WLD130" s="2"/>
      <c r="WLE130" s="2"/>
      <c r="WLF130" s="2"/>
      <c r="WLG130" s="2"/>
      <c r="WLH130" s="2"/>
      <c r="WLI130" s="2"/>
      <c r="WLJ130" s="2"/>
      <c r="WLK130" s="2"/>
      <c r="WLL130" s="2"/>
      <c r="WLM130" s="2"/>
      <c r="WLN130" s="2"/>
      <c r="WLO130" s="2"/>
      <c r="WLP130" s="2"/>
      <c r="WLQ130" s="2"/>
      <c r="WLR130" s="2"/>
      <c r="WLS130" s="2"/>
      <c r="WLT130" s="2"/>
      <c r="WLU130" s="2"/>
      <c r="WLV130" s="2"/>
      <c r="WLW130" s="2"/>
      <c r="WLX130" s="2"/>
      <c r="WLY130" s="2"/>
      <c r="WLZ130" s="2"/>
      <c r="WMA130" s="2"/>
      <c r="WMB130" s="2"/>
      <c r="WMC130" s="2"/>
      <c r="WMD130" s="2"/>
      <c r="WME130" s="2"/>
      <c r="WMF130" s="2"/>
      <c r="WMG130" s="2"/>
      <c r="WMH130" s="2"/>
      <c r="WMI130" s="2"/>
      <c r="WMJ130" s="2"/>
      <c r="WMK130" s="2"/>
      <c r="WML130" s="2"/>
      <c r="WMM130" s="2"/>
      <c r="WMN130" s="2"/>
      <c r="WMO130" s="2"/>
      <c r="WMP130" s="2"/>
      <c r="WMQ130" s="2"/>
      <c r="WMR130" s="2"/>
      <c r="WMS130" s="2"/>
      <c r="WMT130" s="2"/>
      <c r="WMU130" s="2"/>
      <c r="WMV130" s="2"/>
      <c r="WMW130" s="2"/>
      <c r="WMX130" s="2"/>
      <c r="WMY130" s="2"/>
      <c r="WMZ130" s="2"/>
      <c r="WNA130" s="2"/>
      <c r="WNB130" s="2"/>
      <c r="WNC130" s="2"/>
      <c r="WND130" s="2"/>
      <c r="WNE130" s="2"/>
      <c r="WNF130" s="2"/>
      <c r="WNG130" s="2"/>
      <c r="WNH130" s="2"/>
      <c r="WNI130" s="2"/>
      <c r="WNJ130" s="2"/>
      <c r="WNK130" s="2"/>
      <c r="WNL130" s="2"/>
      <c r="WNM130" s="2"/>
      <c r="WNN130" s="2"/>
      <c r="WNO130" s="2"/>
      <c r="WNP130" s="2"/>
      <c r="WNQ130" s="2"/>
      <c r="WNR130" s="2"/>
      <c r="WNS130" s="2"/>
      <c r="WNT130" s="2"/>
      <c r="WNU130" s="2"/>
      <c r="WNV130" s="2"/>
      <c r="WNW130" s="2"/>
      <c r="WNX130" s="2"/>
      <c r="WNY130" s="2"/>
      <c r="WNZ130" s="2"/>
      <c r="WOA130" s="2"/>
      <c r="WOB130" s="2"/>
      <c r="WOC130" s="2"/>
      <c r="WOD130" s="2"/>
      <c r="WOE130" s="2"/>
      <c r="WOF130" s="2"/>
      <c r="WOG130" s="2"/>
      <c r="WOH130" s="2"/>
      <c r="WOI130" s="2"/>
      <c r="WOJ130" s="2"/>
      <c r="WOK130" s="2"/>
      <c r="WOL130" s="2"/>
      <c r="WOM130" s="2"/>
      <c r="WON130" s="2"/>
      <c r="WOO130" s="2"/>
      <c r="WOP130" s="2"/>
      <c r="WOQ130" s="2"/>
      <c r="WOR130" s="2"/>
      <c r="WOS130" s="2"/>
      <c r="WOT130" s="2"/>
      <c r="WOU130" s="2"/>
      <c r="WOV130" s="2"/>
      <c r="WOW130" s="2"/>
      <c r="WOX130" s="2"/>
      <c r="WOY130" s="2"/>
      <c r="WOZ130" s="2"/>
      <c r="WPA130" s="2"/>
      <c r="WPB130" s="2"/>
      <c r="WPC130" s="2"/>
      <c r="WPD130" s="2"/>
      <c r="WPE130" s="2"/>
      <c r="WPF130" s="2"/>
      <c r="WPG130" s="2"/>
      <c r="WPH130" s="2"/>
      <c r="WPI130" s="2"/>
      <c r="WPJ130" s="2"/>
      <c r="WPK130" s="2"/>
      <c r="WPL130" s="2"/>
      <c r="WPM130" s="2"/>
      <c r="WPN130" s="2"/>
      <c r="WPO130" s="2"/>
      <c r="WPP130" s="2"/>
      <c r="WPQ130" s="2"/>
      <c r="WPR130" s="2"/>
      <c r="WPS130" s="2"/>
      <c r="WPT130" s="2"/>
      <c r="WPU130" s="2"/>
      <c r="WPV130" s="2"/>
      <c r="WPW130" s="2"/>
      <c r="WPX130" s="2"/>
      <c r="WPY130" s="2"/>
      <c r="WPZ130" s="2"/>
      <c r="WQA130" s="2"/>
      <c r="WQB130" s="2"/>
      <c r="WQC130" s="2"/>
      <c r="WQD130" s="2"/>
      <c r="WQE130" s="2"/>
      <c r="WQF130" s="2"/>
      <c r="WQG130" s="2"/>
      <c r="WQH130" s="2"/>
      <c r="WQI130" s="2"/>
      <c r="WQJ130" s="2"/>
      <c r="WQK130" s="2"/>
      <c r="WQL130" s="2"/>
      <c r="WQM130" s="2"/>
      <c r="WQN130" s="2"/>
      <c r="WQO130" s="2"/>
      <c r="WQP130" s="2"/>
      <c r="WQQ130" s="2"/>
      <c r="WQR130" s="2"/>
      <c r="WQS130" s="2"/>
      <c r="WQT130" s="2"/>
      <c r="WQU130" s="2"/>
      <c r="WQV130" s="2"/>
      <c r="WQW130" s="2"/>
      <c r="WQX130" s="2"/>
      <c r="WQY130" s="2"/>
      <c r="WQZ130" s="2"/>
      <c r="WRA130" s="2"/>
      <c r="WRB130" s="2"/>
      <c r="WRC130" s="2"/>
      <c r="WRD130" s="2"/>
      <c r="WRE130" s="2"/>
      <c r="WRF130" s="2"/>
      <c r="WRG130" s="2"/>
      <c r="WRH130" s="2"/>
      <c r="WRI130" s="2"/>
      <c r="WRJ130" s="2"/>
      <c r="WRK130" s="2"/>
      <c r="WRL130" s="2"/>
      <c r="WRM130" s="2"/>
      <c r="WRN130" s="2"/>
      <c r="WRO130" s="2"/>
      <c r="WRP130" s="2"/>
      <c r="WRQ130" s="2"/>
      <c r="WRR130" s="2"/>
      <c r="WRS130" s="2"/>
      <c r="WRT130" s="2"/>
      <c r="WRU130" s="2"/>
      <c r="WRV130" s="2"/>
      <c r="WRW130" s="2"/>
      <c r="WRX130" s="2"/>
      <c r="WRY130" s="2"/>
      <c r="WRZ130" s="2"/>
      <c r="WSA130" s="2"/>
      <c r="WSB130" s="2"/>
      <c r="WSC130" s="2"/>
      <c r="WSD130" s="2"/>
      <c r="WSE130" s="2"/>
      <c r="WSF130" s="2"/>
      <c r="WSG130" s="2"/>
      <c r="WSH130" s="2"/>
      <c r="WSI130" s="2"/>
      <c r="WSJ130" s="2"/>
      <c r="WSK130" s="2"/>
      <c r="WSL130" s="2"/>
      <c r="WSM130" s="2"/>
      <c r="WSN130" s="2"/>
      <c r="WSO130" s="2"/>
      <c r="WSP130" s="2"/>
      <c r="WSQ130" s="2"/>
      <c r="WSR130" s="2"/>
      <c r="WSS130" s="2"/>
      <c r="WST130" s="2"/>
      <c r="WSU130" s="2"/>
      <c r="WSV130" s="2"/>
      <c r="WSW130" s="2"/>
      <c r="WSX130" s="2"/>
      <c r="WSY130" s="2"/>
      <c r="WSZ130" s="2"/>
      <c r="WTA130" s="2"/>
      <c r="WTB130" s="2"/>
      <c r="WTC130" s="2"/>
      <c r="WTD130" s="2"/>
      <c r="WTE130" s="2"/>
      <c r="WTF130" s="2"/>
      <c r="WTG130" s="2"/>
      <c r="WTH130" s="2"/>
      <c r="WTI130" s="2"/>
      <c r="WTJ130" s="2"/>
      <c r="WTK130" s="2"/>
      <c r="WTL130" s="2"/>
      <c r="WTM130" s="2"/>
      <c r="WTN130" s="2"/>
      <c r="WTO130" s="2"/>
      <c r="WTP130" s="2"/>
      <c r="WTQ130" s="2"/>
      <c r="WTR130" s="2"/>
      <c r="WTS130" s="2"/>
      <c r="WTT130" s="2"/>
      <c r="WTU130" s="2"/>
      <c r="WTV130" s="2"/>
      <c r="WTW130" s="2"/>
      <c r="WTX130" s="2"/>
      <c r="WTY130" s="2"/>
      <c r="WTZ130" s="2"/>
      <c r="WUA130" s="2"/>
      <c r="WUB130" s="2"/>
      <c r="WUC130" s="2"/>
      <c r="WUD130" s="2"/>
      <c r="WUE130" s="2"/>
      <c r="WUF130" s="2"/>
      <c r="WUG130" s="2"/>
      <c r="WUH130" s="2"/>
      <c r="WUI130" s="2"/>
      <c r="WUJ130" s="2"/>
      <c r="WUK130" s="2"/>
      <c r="WUL130" s="2"/>
      <c r="WUM130" s="2"/>
      <c r="WUN130" s="2"/>
      <c r="WUO130" s="2"/>
      <c r="WUP130" s="2"/>
      <c r="WUQ130" s="2"/>
      <c r="WUR130" s="2"/>
      <c r="WUS130" s="2"/>
      <c r="WUT130" s="2"/>
      <c r="WUU130" s="2"/>
      <c r="WUV130" s="2"/>
      <c r="WUW130" s="2"/>
      <c r="WUX130" s="2"/>
      <c r="WUY130" s="2"/>
      <c r="WUZ130" s="2"/>
      <c r="WVA130" s="2"/>
      <c r="WVB130" s="2"/>
      <c r="WVC130" s="2"/>
      <c r="WVD130" s="2"/>
      <c r="WVE130" s="2"/>
      <c r="WVF130" s="2"/>
      <c r="WVG130" s="2"/>
      <c r="WVH130" s="2"/>
      <c r="WVI130" s="2"/>
      <c r="WVJ130" s="2"/>
      <c r="WVK130" s="2"/>
      <c r="WVL130" s="2"/>
      <c r="WVM130" s="2"/>
      <c r="WVN130" s="2"/>
      <c r="WVO130" s="2"/>
      <c r="WVP130" s="2"/>
      <c r="WVQ130" s="2"/>
      <c r="WVR130" s="2"/>
      <c r="WVS130" s="2"/>
      <c r="WVT130" s="2"/>
      <c r="WVU130" s="2"/>
      <c r="WVV130" s="2"/>
      <c r="WVW130" s="2"/>
      <c r="WVX130" s="2"/>
      <c r="WVY130" s="2"/>
      <c r="WVZ130" s="2"/>
      <c r="WWA130" s="2"/>
      <c r="WWB130" s="2"/>
      <c r="WWC130" s="2"/>
      <c r="WWD130" s="2"/>
      <c r="WWE130" s="2"/>
      <c r="WWF130" s="2"/>
      <c r="WWG130" s="2"/>
      <c r="WWH130" s="2"/>
      <c r="WWI130" s="2"/>
      <c r="WWJ130" s="2"/>
      <c r="WWK130" s="2"/>
      <c r="WWL130" s="2"/>
      <c r="WWM130" s="2"/>
      <c r="WWN130" s="2"/>
      <c r="WWO130" s="2"/>
      <c r="WWP130" s="2"/>
      <c r="WWQ130" s="2"/>
      <c r="WWR130" s="2"/>
      <c r="WWS130" s="2"/>
      <c r="WWT130" s="2"/>
      <c r="WWU130" s="2"/>
      <c r="WWV130" s="2"/>
      <c r="WWW130" s="2"/>
      <c r="WWX130" s="2"/>
      <c r="WWY130" s="2"/>
      <c r="WWZ130" s="2"/>
      <c r="WXA130" s="2"/>
      <c r="WXB130" s="2"/>
      <c r="WXC130" s="2"/>
      <c r="WXD130" s="2"/>
      <c r="WXE130" s="2"/>
      <c r="WXF130" s="2"/>
      <c r="WXG130" s="2"/>
      <c r="WXH130" s="2"/>
      <c r="WXI130" s="2"/>
      <c r="WXJ130" s="2"/>
      <c r="WXK130" s="2"/>
      <c r="WXL130" s="2"/>
      <c r="WXM130" s="2"/>
      <c r="WXN130" s="2"/>
      <c r="WXO130" s="2"/>
      <c r="WXP130" s="2"/>
      <c r="WXQ130" s="2"/>
      <c r="WXR130" s="2"/>
      <c r="WXS130" s="2"/>
      <c r="WXT130" s="2"/>
      <c r="WXU130" s="2"/>
      <c r="WXV130" s="2"/>
      <c r="WXW130" s="2"/>
      <c r="WXX130" s="2"/>
      <c r="WXY130" s="2"/>
      <c r="WXZ130" s="2"/>
      <c r="WYA130" s="2"/>
      <c r="WYB130" s="2"/>
      <c r="WYC130" s="2"/>
      <c r="WYD130" s="2"/>
      <c r="WYE130" s="2"/>
      <c r="WYF130" s="2"/>
      <c r="WYG130" s="2"/>
      <c r="WYH130" s="2"/>
      <c r="WYI130" s="2"/>
      <c r="WYJ130" s="2"/>
      <c r="WYK130" s="2"/>
      <c r="WYL130" s="2"/>
      <c r="WYM130" s="2"/>
      <c r="WYN130" s="2"/>
      <c r="WYO130" s="2"/>
      <c r="WYP130" s="2"/>
      <c r="WYQ130" s="2"/>
      <c r="WYR130" s="2"/>
      <c r="WYS130" s="2"/>
      <c r="WYT130" s="2"/>
      <c r="WYU130" s="2"/>
      <c r="WYV130" s="2"/>
      <c r="WYW130" s="2"/>
      <c r="WYX130" s="2"/>
      <c r="WYY130" s="2"/>
      <c r="WYZ130" s="2"/>
      <c r="WZA130" s="2"/>
      <c r="WZB130" s="2"/>
      <c r="WZC130" s="2"/>
      <c r="WZD130" s="2"/>
      <c r="WZE130" s="2"/>
      <c r="WZF130" s="2"/>
      <c r="WZG130" s="2"/>
      <c r="WZH130" s="2"/>
      <c r="WZI130" s="2"/>
      <c r="WZJ130" s="2"/>
      <c r="WZK130" s="2"/>
      <c r="WZL130" s="2"/>
      <c r="WZM130" s="2"/>
      <c r="WZN130" s="2"/>
      <c r="WZO130" s="2"/>
      <c r="WZP130" s="2"/>
      <c r="WZQ130" s="2"/>
      <c r="WZR130" s="2"/>
      <c r="WZS130" s="2"/>
      <c r="WZT130" s="2"/>
      <c r="WZU130" s="2"/>
      <c r="WZV130" s="2"/>
      <c r="WZW130" s="2"/>
      <c r="WZX130" s="2"/>
      <c r="WZY130" s="2"/>
      <c r="WZZ130" s="2"/>
      <c r="XAA130" s="2"/>
      <c r="XAB130" s="2"/>
      <c r="XAC130" s="2"/>
      <c r="XAD130" s="2"/>
      <c r="XAE130" s="2"/>
      <c r="XAF130" s="2"/>
      <c r="XAG130" s="2"/>
      <c r="XAH130" s="2"/>
      <c r="XAI130" s="2"/>
      <c r="XAJ130" s="2"/>
      <c r="XAK130" s="2"/>
      <c r="XAL130" s="2"/>
      <c r="XAM130" s="2"/>
      <c r="XAN130" s="2"/>
      <c r="XAO130" s="2"/>
      <c r="XAP130" s="2"/>
      <c r="XAQ130" s="2"/>
      <c r="XAR130" s="2"/>
      <c r="XAS130" s="2"/>
      <c r="XAT130" s="2"/>
      <c r="XAU130" s="2"/>
      <c r="XAV130" s="2"/>
      <c r="XAW130" s="2"/>
      <c r="XAX130" s="2"/>
      <c r="XAY130" s="2"/>
      <c r="XAZ130" s="2"/>
      <c r="XBA130" s="2"/>
      <c r="XBB130" s="2"/>
      <c r="XBC130" s="2"/>
      <c r="XBD130" s="2"/>
      <c r="XBE130" s="2"/>
      <c r="XBF130" s="2"/>
      <c r="XBG130" s="2"/>
      <c r="XBH130" s="2"/>
      <c r="XBI130" s="2"/>
      <c r="XBJ130" s="2"/>
      <c r="XBK130" s="2"/>
      <c r="XBL130" s="2"/>
      <c r="XBM130" s="2"/>
      <c r="XBN130" s="2"/>
      <c r="XBO130" s="2"/>
      <c r="XBP130" s="2"/>
      <c r="XBQ130" s="2"/>
      <c r="XBR130" s="2"/>
      <c r="XBS130" s="2"/>
      <c r="XBT130" s="2"/>
      <c r="XBU130" s="2"/>
      <c r="XBV130" s="2"/>
      <c r="XBW130" s="2"/>
      <c r="XBX130" s="2"/>
      <c r="XBY130" s="2"/>
      <c r="XBZ130" s="2"/>
      <c r="XCA130" s="2"/>
      <c r="XCB130" s="2"/>
      <c r="XCC130" s="2"/>
      <c r="XCD130" s="2"/>
      <c r="XCE130" s="2"/>
      <c r="XCF130" s="2"/>
      <c r="XCG130" s="2"/>
      <c r="XCH130" s="2"/>
      <c r="XCI130" s="2"/>
      <c r="XCJ130" s="2"/>
      <c r="XCK130" s="2"/>
      <c r="XCL130" s="2"/>
      <c r="XCM130" s="2"/>
      <c r="XCN130" s="2"/>
      <c r="XCO130" s="2"/>
      <c r="XCP130" s="2"/>
      <c r="XCQ130" s="2"/>
      <c r="XCR130" s="2"/>
      <c r="XCS130" s="2"/>
      <c r="XCT130" s="2"/>
      <c r="XCU130" s="2"/>
      <c r="XCV130" s="2"/>
      <c r="XCW130" s="2"/>
      <c r="XCX130" s="2"/>
      <c r="XCY130" s="2"/>
      <c r="XCZ130" s="2"/>
      <c r="XDA130" s="2"/>
      <c r="XDB130" s="2"/>
      <c r="XDC130" s="2"/>
      <c r="XDD130" s="2"/>
      <c r="XDE130" s="2"/>
      <c r="XDF130" s="2"/>
      <c r="XDG130" s="2"/>
      <c r="XDH130" s="2"/>
      <c r="XDI130" s="2"/>
      <c r="XDJ130" s="2"/>
      <c r="XDK130" s="2"/>
      <c r="XDL130" s="2"/>
      <c r="XDM130" s="2"/>
      <c r="XDN130" s="2"/>
      <c r="XDO130" s="2"/>
      <c r="XDP130" s="2"/>
      <c r="XDQ130" s="2"/>
      <c r="XDR130" s="2"/>
      <c r="XDS130" s="2"/>
      <c r="XDT130" s="2"/>
      <c r="XDU130" s="2"/>
      <c r="XDV130" s="2"/>
      <c r="XDW130" s="2"/>
      <c r="XDX130" s="2"/>
      <c r="XDY130" s="2"/>
      <c r="XDZ130" s="2"/>
      <c r="XEA130" s="2"/>
      <c r="XEB130" s="2"/>
      <c r="XEC130" s="2"/>
      <c r="XED130" s="2"/>
      <c r="XEE130" s="2"/>
      <c r="XEF130" s="2"/>
      <c r="XEG130" s="2"/>
      <c r="XEH130" s="2"/>
      <c r="XEI130" s="2"/>
      <c r="XEJ130" s="2"/>
      <c r="XEK130" s="2"/>
      <c r="XEL130" s="2"/>
      <c r="XEM130" s="2"/>
      <c r="XEN130" s="2"/>
      <c r="XEO130" s="2"/>
      <c r="XEP130" s="2"/>
      <c r="XEQ130" s="2"/>
      <c r="XER130" s="2"/>
      <c r="XES130" s="2"/>
      <c r="XET130" s="2"/>
      <c r="XEU130" s="2"/>
      <c r="XEV130" s="2"/>
      <c r="XEW130" s="2"/>
      <c r="XEX130" s="2"/>
      <c r="XEY130" s="2"/>
      <c r="XEZ130" s="2"/>
      <c r="XFA130" s="2"/>
      <c r="XFB130" s="2"/>
      <c r="XFC130" s="2"/>
      <c r="XFD130" s="2"/>
    </row>
    <row r="131" spans="1:16384" s="16" customFormat="1" ht="15.75" customHeight="1" x14ac:dyDescent="0.25">
      <c r="A131" s="2" t="s">
        <v>932</v>
      </c>
      <c r="B131" s="2" t="s">
        <v>934</v>
      </c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77"/>
      <c r="AC131" s="77"/>
      <c r="AD131" s="20"/>
      <c r="AE131" s="20"/>
      <c r="AF131" s="20">
        <v>19647.61</v>
      </c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3">
        <f t="shared" si="1"/>
        <v>19647.61</v>
      </c>
    </row>
    <row r="132" spans="1:16384" s="16" customFormat="1" ht="15.75" customHeight="1" x14ac:dyDescent="0.25">
      <c r="A132" s="2" t="s">
        <v>932</v>
      </c>
      <c r="B132" s="2" t="s">
        <v>936</v>
      </c>
      <c r="C132" s="20"/>
      <c r="D132" s="20"/>
      <c r="E132" s="20"/>
      <c r="F132" s="20"/>
      <c r="G132" s="20"/>
      <c r="H132" s="20"/>
      <c r="I132" s="20">
        <v>1174.05</v>
      </c>
      <c r="J132" s="20">
        <v>297.66000000000003</v>
      </c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77"/>
      <c r="AC132" s="77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3">
        <f t="shared" si="1"/>
        <v>1471.71</v>
      </c>
    </row>
    <row r="133" spans="1:16384" s="16" customFormat="1" ht="15.75" customHeight="1" x14ac:dyDescent="0.25">
      <c r="A133" s="2" t="s">
        <v>932</v>
      </c>
      <c r="B133" s="2" t="s">
        <v>937</v>
      </c>
      <c r="C133" s="20"/>
      <c r="D133" s="20"/>
      <c r="E133" s="20"/>
      <c r="F133" s="20"/>
      <c r="G133" s="20"/>
      <c r="H133" s="20"/>
      <c r="I133" s="20">
        <v>1240.73</v>
      </c>
      <c r="J133" s="20">
        <v>180.48</v>
      </c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77"/>
      <c r="AC133" s="77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3">
        <f t="shared" si="1"/>
        <v>1421.21</v>
      </c>
    </row>
    <row r="134" spans="1:16384" s="16" customFormat="1" ht="15.75" customHeight="1" x14ac:dyDescent="0.25">
      <c r="A134" s="2" t="s">
        <v>932</v>
      </c>
      <c r="B134" s="2" t="s">
        <v>938</v>
      </c>
      <c r="C134" s="20"/>
      <c r="D134" s="20"/>
      <c r="E134" s="20"/>
      <c r="F134" s="20"/>
      <c r="G134" s="20">
        <v>2884.34</v>
      </c>
      <c r="H134" s="20">
        <v>522.78</v>
      </c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135"/>
      <c r="U134" s="20"/>
      <c r="V134" s="20"/>
      <c r="W134" s="135"/>
      <c r="X134" s="20"/>
      <c r="Y134" s="135"/>
      <c r="Z134" s="20"/>
      <c r="AA134" s="20"/>
      <c r="AB134" s="171"/>
      <c r="AC134" s="77"/>
      <c r="AD134" s="20"/>
      <c r="AE134" s="20"/>
      <c r="AF134" s="20"/>
      <c r="AG134" s="20"/>
      <c r="AH134" s="20"/>
      <c r="AI134" s="20"/>
      <c r="AJ134" s="20"/>
      <c r="AK134" s="20"/>
      <c r="AL134" s="135"/>
      <c r="AM134" s="20"/>
      <c r="AN134" s="20"/>
      <c r="AO134" s="20"/>
      <c r="AP134" s="20"/>
      <c r="AQ134" s="20"/>
      <c r="AR134" s="20"/>
      <c r="AS134" s="3">
        <f t="shared" si="1"/>
        <v>3407.12</v>
      </c>
    </row>
    <row r="135" spans="1:16384" s="16" customFormat="1" ht="15.75" customHeight="1" x14ac:dyDescent="0.25">
      <c r="A135" s="2" t="s">
        <v>932</v>
      </c>
      <c r="B135" s="133" t="s">
        <v>944</v>
      </c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135"/>
      <c r="U135" s="20"/>
      <c r="V135" s="20"/>
      <c r="W135" s="135"/>
      <c r="X135" s="20"/>
      <c r="Y135" s="20"/>
      <c r="Z135" s="20"/>
      <c r="AA135" s="20"/>
      <c r="AB135" s="245">
        <v>648</v>
      </c>
      <c r="AC135" s="171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3">
        <f t="shared" si="1"/>
        <v>648</v>
      </c>
    </row>
    <row r="136" spans="1:16384" s="16" customFormat="1" ht="15.75" customHeight="1" x14ac:dyDescent="0.25">
      <c r="A136" s="2" t="s">
        <v>964</v>
      </c>
      <c r="B136" s="133" t="s">
        <v>965</v>
      </c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135"/>
      <c r="X136" s="20"/>
      <c r="Y136" s="20"/>
      <c r="Z136" s="20"/>
      <c r="AA136" s="20"/>
      <c r="AB136" s="77"/>
      <c r="AC136" s="77"/>
      <c r="AD136" s="20"/>
      <c r="AE136" s="20"/>
      <c r="AF136" s="20">
        <v>2078.8000000000002</v>
      </c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3">
        <f t="shared" si="1"/>
        <v>2078.8000000000002</v>
      </c>
    </row>
    <row r="137" spans="1:16384" s="16" customFormat="1" ht="15.75" customHeight="1" x14ac:dyDescent="0.25">
      <c r="A137" s="2" t="s">
        <v>1011</v>
      </c>
      <c r="B137" s="2" t="s">
        <v>1012</v>
      </c>
      <c r="C137" s="20"/>
      <c r="D137" s="20"/>
      <c r="E137" s="20"/>
      <c r="F137" s="20"/>
      <c r="G137" s="20"/>
      <c r="H137" s="20"/>
      <c r="I137" s="20">
        <v>1186.95</v>
      </c>
      <c r="J137" s="20">
        <v>300.26</v>
      </c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135"/>
      <c r="X137" s="20"/>
      <c r="Y137" s="20"/>
      <c r="Z137" s="20"/>
      <c r="AA137" s="20"/>
      <c r="AB137" s="77"/>
      <c r="AC137" s="77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3">
        <f t="shared" si="1"/>
        <v>1487.21</v>
      </c>
    </row>
    <row r="138" spans="1:16384" s="16" customFormat="1" ht="15.75" customHeight="1" x14ac:dyDescent="0.25">
      <c r="A138" s="2" t="s">
        <v>1011</v>
      </c>
      <c r="B138" s="2" t="s">
        <v>1013</v>
      </c>
      <c r="C138" s="20"/>
      <c r="D138" s="20"/>
      <c r="E138" s="20"/>
      <c r="F138" s="20"/>
      <c r="G138" s="20"/>
      <c r="H138" s="20"/>
      <c r="I138" s="20">
        <v>1166.98</v>
      </c>
      <c r="J138" s="20">
        <v>193.22</v>
      </c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77"/>
      <c r="AC138" s="77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3">
        <f t="shared" si="1"/>
        <v>1360.2</v>
      </c>
    </row>
    <row r="139" spans="1:16384" s="16" customFormat="1" ht="15.75" customHeight="1" x14ac:dyDescent="0.25">
      <c r="A139" s="2" t="s">
        <v>1014</v>
      </c>
      <c r="B139" s="124" t="s">
        <v>1016</v>
      </c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12"/>
      <c r="P139" s="12"/>
      <c r="Q139" s="12"/>
      <c r="R139" s="12"/>
      <c r="S139" s="12"/>
      <c r="T139" s="12"/>
      <c r="U139" s="20"/>
      <c r="V139" s="20"/>
      <c r="W139" s="20"/>
      <c r="X139" s="20"/>
      <c r="Y139" s="20"/>
      <c r="Z139" s="20"/>
      <c r="AA139" s="20"/>
      <c r="AB139" s="77"/>
      <c r="AC139" s="77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>
        <v>13161.4</v>
      </c>
      <c r="AP139" s="20"/>
      <c r="AQ139" s="20"/>
      <c r="AR139" s="20"/>
      <c r="AS139" s="3">
        <f t="shared" si="1"/>
        <v>13161.4</v>
      </c>
    </row>
    <row r="140" spans="1:16384" s="16" customFormat="1" ht="15.75" customHeight="1" x14ac:dyDescent="0.25">
      <c r="A140" s="2" t="s">
        <v>1014</v>
      </c>
      <c r="B140" s="124" t="s">
        <v>1017</v>
      </c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77"/>
      <c r="AC140" s="77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>
        <v>14870.57</v>
      </c>
      <c r="AP140" s="20"/>
      <c r="AQ140" s="20"/>
      <c r="AR140" s="20"/>
      <c r="AS140" s="3">
        <f t="shared" si="1"/>
        <v>14870.57</v>
      </c>
    </row>
    <row r="141" spans="1:16384" s="16" customFormat="1" ht="15.75" customHeight="1" x14ac:dyDescent="0.25">
      <c r="A141" s="2" t="s">
        <v>1014</v>
      </c>
      <c r="B141" s="2" t="s">
        <v>1018</v>
      </c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77"/>
      <c r="AC141" s="77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>
        <v>15877.49</v>
      </c>
      <c r="AP141" s="20"/>
      <c r="AQ141" s="20"/>
      <c r="AR141" s="20"/>
      <c r="AS141" s="3">
        <f t="shared" si="1"/>
        <v>15877.49</v>
      </c>
    </row>
    <row r="142" spans="1:16384" s="16" customFormat="1" ht="15.75" customHeight="1" x14ac:dyDescent="0.25">
      <c r="A142" s="2" t="s">
        <v>1014</v>
      </c>
      <c r="B142" s="2" t="s">
        <v>1019</v>
      </c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77"/>
      <c r="AC142" s="77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>
        <v>14847.9</v>
      </c>
      <c r="AP142" s="20"/>
      <c r="AQ142" s="20"/>
      <c r="AR142" s="20"/>
      <c r="AS142" s="3">
        <f t="shared" si="1"/>
        <v>14847.9</v>
      </c>
    </row>
    <row r="143" spans="1:16384" s="16" customFormat="1" ht="15.75" customHeight="1" x14ac:dyDescent="0.25">
      <c r="A143" s="2" t="s">
        <v>1014</v>
      </c>
      <c r="B143" s="2" t="s">
        <v>1020</v>
      </c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77"/>
      <c r="AC143" s="77"/>
      <c r="AD143" s="20"/>
      <c r="AE143" s="20"/>
      <c r="AF143" s="20">
        <v>893.09</v>
      </c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3">
        <f t="shared" si="1"/>
        <v>893.09</v>
      </c>
    </row>
    <row r="144" spans="1:16384" s="16" customFormat="1" ht="15.75" customHeight="1" x14ac:dyDescent="0.25">
      <c r="A144" s="2" t="s">
        <v>1039</v>
      </c>
      <c r="B144" s="2" t="s">
        <v>1038</v>
      </c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77">
        <v>1737.2</v>
      </c>
      <c r="AC144" s="77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3">
        <f>SUM(C144:AR144)</f>
        <v>1737.2</v>
      </c>
    </row>
    <row r="145" spans="1:45" s="16" customFormat="1" ht="15.75" customHeight="1" x14ac:dyDescent="0.25">
      <c r="A145" s="2" t="s">
        <v>1039</v>
      </c>
      <c r="B145" s="2" t="s">
        <v>1040</v>
      </c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77">
        <v>522</v>
      </c>
      <c r="AC145" s="77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3">
        <f t="shared" si="1"/>
        <v>522</v>
      </c>
    </row>
    <row r="146" spans="1:45" s="16" customFormat="1" ht="15.75" customHeight="1" x14ac:dyDescent="0.25">
      <c r="A146" s="2" t="s">
        <v>1045</v>
      </c>
      <c r="B146" s="2" t="s">
        <v>1046</v>
      </c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77"/>
      <c r="AC146" s="77"/>
      <c r="AD146" s="20"/>
      <c r="AE146" s="20"/>
      <c r="AF146" s="20"/>
      <c r="AG146" s="20"/>
      <c r="AH146" s="20"/>
      <c r="AI146" s="20">
        <v>13650</v>
      </c>
      <c r="AJ146" s="20"/>
      <c r="AK146" s="20"/>
      <c r="AL146" s="20"/>
      <c r="AM146" s="20"/>
      <c r="AN146" s="20"/>
      <c r="AO146" s="20"/>
      <c r="AP146" s="20"/>
      <c r="AQ146" s="20"/>
      <c r="AR146" s="20"/>
      <c r="AS146" s="3">
        <f t="shared" si="1"/>
        <v>13650</v>
      </c>
    </row>
    <row r="147" spans="1:45" s="16" customFormat="1" ht="15.75" customHeight="1" x14ac:dyDescent="0.25">
      <c r="A147" s="2" t="s">
        <v>1045</v>
      </c>
      <c r="B147" s="2" t="s">
        <v>1047</v>
      </c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77"/>
      <c r="AC147" s="77"/>
      <c r="AD147" s="20"/>
      <c r="AE147" s="20"/>
      <c r="AF147" s="20"/>
      <c r="AG147" s="20"/>
      <c r="AH147" s="20"/>
      <c r="AI147" s="20">
        <v>7475</v>
      </c>
      <c r="AJ147" s="20"/>
      <c r="AK147" s="20"/>
      <c r="AL147" s="20"/>
      <c r="AM147" s="20"/>
      <c r="AN147" s="20"/>
      <c r="AO147" s="20"/>
      <c r="AP147" s="20"/>
      <c r="AQ147" s="20"/>
      <c r="AR147" s="20"/>
      <c r="AS147" s="3">
        <f t="shared" si="1"/>
        <v>7475</v>
      </c>
    </row>
    <row r="148" spans="1:45" s="16" customFormat="1" ht="15.75" customHeight="1" x14ac:dyDescent="0.25">
      <c r="A148" s="2" t="s">
        <v>1044</v>
      </c>
      <c r="B148" s="2" t="s">
        <v>1048</v>
      </c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77"/>
      <c r="AC148" s="77"/>
      <c r="AD148" s="20"/>
      <c r="AE148" s="20"/>
      <c r="AF148" s="20"/>
      <c r="AG148" s="20"/>
      <c r="AH148" s="20"/>
      <c r="AI148" s="20">
        <v>30250</v>
      </c>
      <c r="AJ148" s="20"/>
      <c r="AK148" s="20"/>
      <c r="AL148" s="20"/>
      <c r="AM148" s="20"/>
      <c r="AN148" s="20"/>
      <c r="AO148" s="20"/>
      <c r="AP148" s="20"/>
      <c r="AQ148" s="20"/>
      <c r="AR148" s="20"/>
      <c r="AS148" s="3">
        <f t="shared" si="1"/>
        <v>30250</v>
      </c>
    </row>
    <row r="149" spans="1:45" s="16" customFormat="1" ht="15.75" customHeight="1" x14ac:dyDescent="0.25">
      <c r="A149" s="17" t="s">
        <v>1052</v>
      </c>
      <c r="B149" s="2" t="s">
        <v>1053</v>
      </c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77"/>
      <c r="AC149" s="77"/>
      <c r="AD149" s="20"/>
      <c r="AE149" s="20"/>
      <c r="AF149" s="20">
        <v>19409.18</v>
      </c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3">
        <f t="shared" si="1"/>
        <v>19409.18</v>
      </c>
    </row>
    <row r="150" spans="1:45" s="16" customFormat="1" ht="15.75" customHeight="1" x14ac:dyDescent="0.25">
      <c r="A150" s="2" t="s">
        <v>1055</v>
      </c>
      <c r="B150" s="2" t="s">
        <v>1056</v>
      </c>
      <c r="C150" s="20">
        <v>30550.18</v>
      </c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77"/>
      <c r="AC150" s="77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3">
        <f t="shared" si="1"/>
        <v>30550.18</v>
      </c>
    </row>
    <row r="151" spans="1:45" s="16" customFormat="1" ht="15.75" customHeight="1" x14ac:dyDescent="0.25">
      <c r="A151" s="2" t="s">
        <v>1055</v>
      </c>
      <c r="B151" s="2" t="s">
        <v>1058</v>
      </c>
      <c r="C151" s="20"/>
      <c r="D151" s="20">
        <v>6785</v>
      </c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77"/>
      <c r="AC151" s="77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3">
        <f t="shared" si="1"/>
        <v>6785</v>
      </c>
    </row>
    <row r="152" spans="1:45" s="16" customFormat="1" ht="15.75" customHeight="1" x14ac:dyDescent="0.25">
      <c r="A152" s="2" t="s">
        <v>1055</v>
      </c>
      <c r="B152" s="2" t="s">
        <v>1059</v>
      </c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>
        <v>890</v>
      </c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77"/>
      <c r="AC152" s="77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3">
        <f t="shared" si="1"/>
        <v>890</v>
      </c>
    </row>
    <row r="153" spans="1:45" s="16" customFormat="1" ht="15.75" customHeight="1" x14ac:dyDescent="0.25">
      <c r="A153" s="2" t="s">
        <v>1060</v>
      </c>
      <c r="B153" s="2" t="s">
        <v>1061</v>
      </c>
      <c r="C153" s="20"/>
      <c r="D153" s="20"/>
      <c r="E153" s="20"/>
      <c r="F153" s="20"/>
      <c r="G153" s="20">
        <v>2825.74</v>
      </c>
      <c r="H153" s="20">
        <v>537.98</v>
      </c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77"/>
      <c r="AC153" s="77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3">
        <f t="shared" si="1"/>
        <v>3363.72</v>
      </c>
    </row>
    <row r="154" spans="1:45" s="16" customFormat="1" ht="15.75" customHeight="1" x14ac:dyDescent="0.25">
      <c r="A154" s="2" t="s">
        <v>1060</v>
      </c>
      <c r="B154" s="2" t="s">
        <v>1065</v>
      </c>
      <c r="C154" s="20"/>
      <c r="D154" s="20">
        <v>803.01</v>
      </c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77"/>
      <c r="AC154" s="77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3">
        <f t="shared" si="1"/>
        <v>803.01</v>
      </c>
    </row>
    <row r="155" spans="1:45" s="16" customFormat="1" ht="15.75" customHeight="1" x14ac:dyDescent="0.25">
      <c r="A155" s="2" t="s">
        <v>1060</v>
      </c>
      <c r="B155" s="124" t="s">
        <v>1182</v>
      </c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77"/>
      <c r="AC155" s="77"/>
      <c r="AD155" s="20"/>
      <c r="AE155" s="20"/>
      <c r="AF155" s="20"/>
      <c r="AG155" s="20"/>
      <c r="AH155" s="20"/>
      <c r="AI155" s="20"/>
      <c r="AJ155" s="20"/>
      <c r="AK155" s="20"/>
      <c r="AL155" s="20">
        <v>25</v>
      </c>
      <c r="AM155" s="20"/>
      <c r="AN155" s="20"/>
      <c r="AO155" s="20"/>
      <c r="AP155" s="20"/>
      <c r="AQ155" s="20"/>
      <c r="AR155" s="20"/>
      <c r="AS155" s="3"/>
    </row>
    <row r="156" spans="1:45" s="16" customFormat="1" ht="15.75" customHeight="1" x14ac:dyDescent="0.25">
      <c r="A156" s="2" t="s">
        <v>1183</v>
      </c>
      <c r="B156" s="124" t="s">
        <v>1184</v>
      </c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77"/>
      <c r="AC156" s="77"/>
      <c r="AD156" s="20"/>
      <c r="AE156" s="20"/>
      <c r="AF156" s="20"/>
      <c r="AG156" s="20"/>
      <c r="AH156" s="20"/>
      <c r="AI156" s="20"/>
      <c r="AJ156" s="20"/>
      <c r="AK156" s="20"/>
      <c r="AL156" s="20">
        <v>25</v>
      </c>
      <c r="AM156" s="20"/>
      <c r="AN156" s="20"/>
      <c r="AO156" s="20"/>
      <c r="AP156" s="20"/>
      <c r="AQ156" s="20"/>
      <c r="AR156" s="20"/>
      <c r="AS156" s="3"/>
    </row>
    <row r="157" spans="1:45" s="16" customFormat="1" ht="15.75" customHeight="1" x14ac:dyDescent="0.25">
      <c r="A157" s="2" t="s">
        <v>1183</v>
      </c>
      <c r="B157" s="124" t="s">
        <v>1185</v>
      </c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77"/>
      <c r="AC157" s="77"/>
      <c r="AD157" s="20"/>
      <c r="AE157" s="20"/>
      <c r="AF157" s="20"/>
      <c r="AG157" s="20"/>
      <c r="AH157" s="20"/>
      <c r="AI157" s="20"/>
      <c r="AJ157" s="20"/>
      <c r="AK157" s="20"/>
      <c r="AL157" s="20">
        <v>25</v>
      </c>
      <c r="AM157" s="20"/>
      <c r="AN157" s="20"/>
      <c r="AO157" s="20"/>
      <c r="AP157" s="20"/>
      <c r="AQ157" s="20"/>
      <c r="AR157" s="20"/>
      <c r="AS157" s="3"/>
    </row>
    <row r="158" spans="1:45" s="16" customFormat="1" ht="15.75" customHeight="1" x14ac:dyDescent="0.25">
      <c r="A158" s="2" t="s">
        <v>1071</v>
      </c>
      <c r="B158" s="2" t="s">
        <v>1072</v>
      </c>
      <c r="C158" s="20"/>
      <c r="D158" s="20"/>
      <c r="E158" s="20"/>
      <c r="F158" s="20"/>
      <c r="G158" s="20">
        <v>2703.66</v>
      </c>
      <c r="H158" s="20">
        <v>510.85</v>
      </c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77"/>
      <c r="AC158" s="77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3">
        <f t="shared" si="1"/>
        <v>3214.5099999999998</v>
      </c>
    </row>
    <row r="159" spans="1:45" s="16" customFormat="1" ht="15.75" customHeight="1" x14ac:dyDescent="0.25">
      <c r="A159" s="2" t="s">
        <v>1071</v>
      </c>
      <c r="B159" s="2" t="s">
        <v>1073</v>
      </c>
      <c r="C159" s="20"/>
      <c r="D159" s="20"/>
      <c r="E159" s="20"/>
      <c r="F159" s="20"/>
      <c r="G159" s="20"/>
      <c r="H159" s="20"/>
      <c r="I159" s="20">
        <v>1142.05</v>
      </c>
      <c r="J159" s="20">
        <v>291.60000000000002</v>
      </c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77"/>
      <c r="AC159" s="77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3">
        <f t="shared" si="1"/>
        <v>1433.65</v>
      </c>
    </row>
    <row r="160" spans="1:45" s="16" customFormat="1" ht="15.75" customHeight="1" x14ac:dyDescent="0.25">
      <c r="A160" s="2" t="s">
        <v>1071</v>
      </c>
      <c r="B160" s="2" t="s">
        <v>1074</v>
      </c>
      <c r="C160" s="20"/>
      <c r="D160" s="20"/>
      <c r="E160" s="20"/>
      <c r="F160" s="20"/>
      <c r="G160" s="20"/>
      <c r="H160" s="20"/>
      <c r="I160" s="20">
        <v>1133.26</v>
      </c>
      <c r="J160" s="20">
        <v>177.3</v>
      </c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77"/>
      <c r="AC160" s="77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3">
        <f t="shared" si="1"/>
        <v>1310.56</v>
      </c>
    </row>
    <row r="161" spans="1:45" s="16" customFormat="1" ht="15.75" customHeight="1" x14ac:dyDescent="0.25">
      <c r="A161" s="2" t="s">
        <v>1081</v>
      </c>
      <c r="B161" s="2" t="s">
        <v>1084</v>
      </c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77"/>
      <c r="AC161" s="77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>
        <v>15617.88</v>
      </c>
      <c r="AP161" s="20"/>
      <c r="AQ161" s="20"/>
      <c r="AR161" s="20"/>
      <c r="AS161" s="3">
        <f t="shared" si="1"/>
        <v>15617.88</v>
      </c>
    </row>
    <row r="162" spans="1:45" s="16" customFormat="1" ht="15.75" customHeight="1" x14ac:dyDescent="0.25">
      <c r="A162" s="2" t="s">
        <v>1081</v>
      </c>
      <c r="B162" s="2" t="s">
        <v>1085</v>
      </c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77"/>
      <c r="AC162" s="77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>
        <v>16123.07</v>
      </c>
      <c r="AP162" s="20"/>
      <c r="AQ162" s="20"/>
      <c r="AR162" s="20"/>
      <c r="AS162" s="3">
        <f t="shared" si="1"/>
        <v>16123.07</v>
      </c>
    </row>
    <row r="163" spans="1:45" s="16" customFormat="1" ht="15.75" customHeight="1" x14ac:dyDescent="0.25">
      <c r="A163" s="2" t="s">
        <v>1081</v>
      </c>
      <c r="B163" s="2" t="s">
        <v>1086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77"/>
      <c r="AC163" s="77"/>
      <c r="AD163" s="20"/>
      <c r="AE163" s="20"/>
      <c r="AF163" s="20"/>
      <c r="AG163" s="20"/>
      <c r="AH163" s="20"/>
      <c r="AI163" s="20">
        <v>22250</v>
      </c>
      <c r="AJ163" s="20"/>
      <c r="AK163" s="20"/>
      <c r="AL163" s="20"/>
      <c r="AM163" s="20"/>
      <c r="AN163" s="20"/>
      <c r="AO163" s="20"/>
      <c r="AP163" s="20"/>
      <c r="AQ163" s="20"/>
      <c r="AR163" s="20"/>
      <c r="AS163" s="3">
        <f t="shared" si="1"/>
        <v>22250</v>
      </c>
    </row>
    <row r="164" spans="1:45" s="16" customFormat="1" ht="15.75" customHeight="1" x14ac:dyDescent="0.25">
      <c r="A164" s="2" t="s">
        <v>1081</v>
      </c>
      <c r="B164" s="2" t="s">
        <v>1087</v>
      </c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77"/>
      <c r="AC164" s="77"/>
      <c r="AD164" s="20"/>
      <c r="AE164" s="20"/>
      <c r="AF164" s="20"/>
      <c r="AG164" s="20"/>
      <c r="AH164" s="20"/>
      <c r="AI164" s="20">
        <v>26500</v>
      </c>
      <c r="AJ164" s="20"/>
      <c r="AK164" s="20"/>
      <c r="AL164" s="20"/>
      <c r="AM164" s="20"/>
      <c r="AN164" s="20"/>
      <c r="AO164" s="20"/>
      <c r="AP164" s="20"/>
      <c r="AQ164" s="20"/>
      <c r="AR164" s="20"/>
      <c r="AS164" s="3">
        <f t="shared" si="1"/>
        <v>26500</v>
      </c>
    </row>
    <row r="165" spans="1:45" s="16" customFormat="1" ht="15.75" customHeight="1" x14ac:dyDescent="0.25">
      <c r="A165" s="2" t="s">
        <v>1081</v>
      </c>
      <c r="B165" s="2" t="s">
        <v>1090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77"/>
      <c r="AC165" s="77"/>
      <c r="AD165" s="20"/>
      <c r="AE165" s="20"/>
      <c r="AF165" s="20">
        <v>2031.06</v>
      </c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3">
        <f t="shared" si="1"/>
        <v>2031.06</v>
      </c>
    </row>
    <row r="166" spans="1:45" s="16" customFormat="1" ht="15.75" customHeight="1" x14ac:dyDescent="0.25">
      <c r="A166" s="2" t="s">
        <v>1081</v>
      </c>
      <c r="B166" s="2" t="s">
        <v>1091</v>
      </c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>
        <v>39</v>
      </c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77"/>
      <c r="AC166" s="77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3">
        <f t="shared" si="1"/>
        <v>39</v>
      </c>
    </row>
    <row r="167" spans="1:45" s="16" customFormat="1" ht="15.75" customHeight="1" x14ac:dyDescent="0.25">
      <c r="A167" s="2" t="s">
        <v>1081</v>
      </c>
      <c r="B167" s="2" t="s">
        <v>1092</v>
      </c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>
        <v>33.799999999999997</v>
      </c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77"/>
      <c r="AC167" s="77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3">
        <f t="shared" si="1"/>
        <v>33.799999999999997</v>
      </c>
    </row>
    <row r="168" spans="1:45" s="16" customFormat="1" ht="15.75" customHeight="1" x14ac:dyDescent="0.25">
      <c r="A168" s="2" t="s">
        <v>1081</v>
      </c>
      <c r="B168" s="2" t="s">
        <v>1093</v>
      </c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>
        <v>45.2</v>
      </c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77"/>
      <c r="AC168" s="77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3">
        <f t="shared" si="1"/>
        <v>45.2</v>
      </c>
    </row>
    <row r="169" spans="1:45" s="16" customFormat="1" ht="15.75" customHeight="1" x14ac:dyDescent="0.25">
      <c r="A169" s="2" t="s">
        <v>1104</v>
      </c>
      <c r="B169" s="2" t="s">
        <v>1111</v>
      </c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>
        <v>41.6</v>
      </c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77"/>
      <c r="AC169" s="77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3">
        <f t="shared" si="1"/>
        <v>41.6</v>
      </c>
    </row>
    <row r="170" spans="1:45" s="16" customFormat="1" ht="15.75" customHeight="1" x14ac:dyDescent="0.25">
      <c r="A170" s="2" t="s">
        <v>1104</v>
      </c>
      <c r="B170" s="2" t="s">
        <v>1112</v>
      </c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>
        <v>31.2</v>
      </c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77"/>
      <c r="AC170" s="77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3">
        <f t="shared" si="1"/>
        <v>31.2</v>
      </c>
    </row>
    <row r="171" spans="1:45" s="16" customFormat="1" ht="15.75" customHeight="1" x14ac:dyDescent="0.25">
      <c r="A171" s="2" t="s">
        <v>1104</v>
      </c>
      <c r="B171" s="2" t="s">
        <v>1113</v>
      </c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>
        <v>42.6</v>
      </c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77"/>
      <c r="AC171" s="77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3">
        <f t="shared" si="1"/>
        <v>42.6</v>
      </c>
    </row>
    <row r="172" spans="1:45" s="16" customFormat="1" ht="15.75" customHeight="1" x14ac:dyDescent="0.25">
      <c r="A172" s="2" t="s">
        <v>1115</v>
      </c>
      <c r="B172" s="2" t="s">
        <v>1116</v>
      </c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>
        <v>110</v>
      </c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77"/>
      <c r="AC172" s="77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3">
        <f t="shared" si="1"/>
        <v>110</v>
      </c>
    </row>
    <row r="173" spans="1:45" s="16" customFormat="1" ht="15.75" customHeight="1" x14ac:dyDescent="0.25">
      <c r="A173" s="2" t="s">
        <v>1115</v>
      </c>
      <c r="B173" s="2" t="s">
        <v>1117</v>
      </c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77"/>
      <c r="AC173" s="77"/>
      <c r="AD173" s="20"/>
      <c r="AE173" s="20"/>
      <c r="AF173" s="20"/>
      <c r="AG173" s="20"/>
      <c r="AH173" s="20"/>
      <c r="AI173" s="20">
        <v>8125</v>
      </c>
      <c r="AJ173" s="20"/>
      <c r="AK173" s="20"/>
      <c r="AL173" s="20"/>
      <c r="AM173" s="20"/>
      <c r="AN173" s="20"/>
      <c r="AO173" s="20"/>
      <c r="AP173" s="20"/>
      <c r="AQ173" s="20"/>
      <c r="AR173" s="20"/>
      <c r="AS173" s="3">
        <f t="shared" si="1"/>
        <v>8125</v>
      </c>
    </row>
    <row r="174" spans="1:45" s="16" customFormat="1" ht="15.75" customHeight="1" x14ac:dyDescent="0.25">
      <c r="A174" s="2" t="s">
        <v>1124</v>
      </c>
      <c r="B174" s="2" t="s">
        <v>1295</v>
      </c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77"/>
      <c r="AC174" s="77"/>
      <c r="AD174" s="20"/>
      <c r="AE174" s="20"/>
      <c r="AF174" s="20"/>
      <c r="AG174" s="20"/>
      <c r="AH174" s="20"/>
      <c r="AI174" s="20"/>
      <c r="AJ174" s="20"/>
      <c r="AK174" s="20">
        <v>8000</v>
      </c>
      <c r="AL174" s="20"/>
      <c r="AM174" s="20"/>
      <c r="AN174" s="20"/>
      <c r="AO174" s="20"/>
      <c r="AP174" s="20"/>
      <c r="AQ174" s="20"/>
      <c r="AR174" s="20"/>
      <c r="AS174" s="3">
        <f t="shared" si="1"/>
        <v>8000</v>
      </c>
    </row>
    <row r="175" spans="1:45" s="16" customFormat="1" ht="15.75" customHeight="1" x14ac:dyDescent="0.25">
      <c r="A175" s="2" t="s">
        <v>1124</v>
      </c>
      <c r="B175" s="2" t="s">
        <v>1125</v>
      </c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>
        <v>67.2</v>
      </c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77"/>
      <c r="AC175" s="77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3">
        <f t="shared" si="1"/>
        <v>67.2</v>
      </c>
    </row>
    <row r="176" spans="1:45" s="16" customFormat="1" ht="15.75" customHeight="1" x14ac:dyDescent="0.25">
      <c r="A176" s="2" t="s">
        <v>1146</v>
      </c>
      <c r="B176" s="2" t="s">
        <v>1147</v>
      </c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77"/>
      <c r="AC176" s="77"/>
      <c r="AD176" s="20"/>
      <c r="AE176" s="20"/>
      <c r="AF176" s="20">
        <v>864.41</v>
      </c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3">
        <f t="shared" si="1"/>
        <v>864.41</v>
      </c>
    </row>
    <row r="177" spans="1:45" s="16" customFormat="1" ht="15.75" customHeight="1" x14ac:dyDescent="0.25">
      <c r="A177" s="2" t="s">
        <v>1146</v>
      </c>
      <c r="B177" s="2" t="s">
        <v>1148</v>
      </c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>
        <v>600</v>
      </c>
      <c r="U177" s="20"/>
      <c r="V177" s="20"/>
      <c r="W177" s="20"/>
      <c r="X177" s="20"/>
      <c r="Y177" s="20"/>
      <c r="Z177" s="20"/>
      <c r="AA177" s="20"/>
      <c r="AB177" s="77"/>
      <c r="AC177" s="77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3">
        <f t="shared" si="1"/>
        <v>600</v>
      </c>
    </row>
    <row r="178" spans="1:45" s="16" customFormat="1" ht="15.75" customHeight="1" x14ac:dyDescent="0.25">
      <c r="A178" s="2" t="s">
        <v>1164</v>
      </c>
      <c r="B178" s="2" t="s">
        <v>1165</v>
      </c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>
        <v>60.8</v>
      </c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77"/>
      <c r="AC178" s="77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3">
        <f t="shared" si="1"/>
        <v>60.8</v>
      </c>
    </row>
    <row r="179" spans="1:45" s="16" customFormat="1" ht="15.75" customHeight="1" x14ac:dyDescent="0.25">
      <c r="A179" s="2" t="s">
        <v>1164</v>
      </c>
      <c r="B179" s="2" t="s">
        <v>1166</v>
      </c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>
        <v>67.8</v>
      </c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77"/>
      <c r="AC179" s="77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3">
        <f t="shared" si="1"/>
        <v>67.8</v>
      </c>
    </row>
    <row r="180" spans="1:45" s="16" customFormat="1" ht="15.75" customHeight="1" x14ac:dyDescent="0.25">
      <c r="A180" s="2" t="s">
        <v>1164</v>
      </c>
      <c r="B180" s="2" t="s">
        <v>1167</v>
      </c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>
        <v>26</v>
      </c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77"/>
      <c r="AC180" s="77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3">
        <f t="shared" si="1"/>
        <v>26</v>
      </c>
    </row>
    <row r="181" spans="1:45" s="16" customFormat="1" ht="15.75" customHeight="1" x14ac:dyDescent="0.25">
      <c r="A181" s="2" t="s">
        <v>1164</v>
      </c>
      <c r="B181" s="2" t="s">
        <v>1168</v>
      </c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>
        <v>33.799999999999997</v>
      </c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77"/>
      <c r="AC181" s="77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3">
        <f t="shared" si="1"/>
        <v>33.799999999999997</v>
      </c>
    </row>
    <row r="182" spans="1:45" s="16" customFormat="1" ht="15.75" customHeight="1" x14ac:dyDescent="0.25">
      <c r="A182" s="2" t="s">
        <v>1169</v>
      </c>
      <c r="B182" s="2" t="s">
        <v>1170</v>
      </c>
      <c r="C182" s="20"/>
      <c r="D182" s="20"/>
      <c r="E182" s="20"/>
      <c r="F182" s="20">
        <v>3438.75</v>
      </c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77"/>
      <c r="AC182" s="77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3">
        <f t="shared" si="1"/>
        <v>3438.75</v>
      </c>
    </row>
    <row r="183" spans="1:45" s="16" customFormat="1" ht="15.75" customHeight="1" x14ac:dyDescent="0.25">
      <c r="A183" s="2" t="s">
        <v>1173</v>
      </c>
      <c r="B183" s="2" t="s">
        <v>1181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77"/>
      <c r="AC183" s="77"/>
      <c r="AD183" s="20"/>
      <c r="AE183" s="20"/>
      <c r="AF183" s="20">
        <v>16708.13</v>
      </c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3">
        <f t="shared" si="1"/>
        <v>16708.13</v>
      </c>
    </row>
    <row r="184" spans="1:45" s="16" customFormat="1" ht="15.75" customHeight="1" x14ac:dyDescent="0.25">
      <c r="A184" s="2" t="s">
        <v>1187</v>
      </c>
      <c r="B184" s="2" t="s">
        <v>1188</v>
      </c>
      <c r="C184" s="20"/>
      <c r="D184" s="20"/>
      <c r="E184" s="20"/>
      <c r="F184" s="20">
        <v>6682.5</v>
      </c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77"/>
      <c r="AC184" s="77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3">
        <f t="shared" si="1"/>
        <v>6682.5</v>
      </c>
    </row>
    <row r="185" spans="1:45" s="16" customFormat="1" ht="15.75" customHeight="1" x14ac:dyDescent="0.25">
      <c r="A185" s="2" t="s">
        <v>1194</v>
      </c>
      <c r="B185" s="2" t="s">
        <v>1195</v>
      </c>
      <c r="C185" s="20"/>
      <c r="D185" s="20">
        <v>7831.33</v>
      </c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77"/>
      <c r="AC185" s="77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3">
        <f t="shared" si="1"/>
        <v>7831.33</v>
      </c>
    </row>
    <row r="186" spans="1:45" s="16" customFormat="1" ht="15.75" customHeight="1" x14ac:dyDescent="0.25">
      <c r="A186" s="17" t="s">
        <v>1194</v>
      </c>
      <c r="B186" s="2" t="s">
        <v>1196</v>
      </c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>
        <v>890</v>
      </c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77"/>
      <c r="AC186" s="77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3">
        <f t="shared" si="1"/>
        <v>890</v>
      </c>
    </row>
    <row r="187" spans="1:45" s="16" customFormat="1" ht="15.75" customHeight="1" x14ac:dyDescent="0.25">
      <c r="A187" s="2" t="s">
        <v>1194</v>
      </c>
      <c r="B187" s="2" t="s">
        <v>1197</v>
      </c>
      <c r="C187" s="20">
        <v>30593.98</v>
      </c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77"/>
      <c r="AC187" s="77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3">
        <f t="shared" si="1"/>
        <v>30593.98</v>
      </c>
    </row>
    <row r="188" spans="1:45" s="16" customFormat="1" ht="15.75" customHeight="1" x14ac:dyDescent="0.25">
      <c r="A188" s="2" t="s">
        <v>1227</v>
      </c>
      <c r="B188" s="236" t="s">
        <v>1228</v>
      </c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77"/>
      <c r="AC188" s="77"/>
      <c r="AD188" s="20"/>
      <c r="AE188" s="20"/>
      <c r="AF188" s="20">
        <v>2068.34</v>
      </c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3">
        <f t="shared" si="1"/>
        <v>2068.34</v>
      </c>
    </row>
    <row r="189" spans="1:45" s="16" customFormat="1" ht="15.75" customHeight="1" x14ac:dyDescent="0.25">
      <c r="A189" s="2" t="s">
        <v>1227</v>
      </c>
      <c r="B189" s="2" t="s">
        <v>1234</v>
      </c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77">
        <v>310.10000000000002</v>
      </c>
      <c r="AC189" s="77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3">
        <f t="shared" si="1"/>
        <v>310.10000000000002</v>
      </c>
    </row>
    <row r="190" spans="1:45" s="16" customFormat="1" ht="15.75" customHeight="1" x14ac:dyDescent="0.25">
      <c r="A190" s="2" t="s">
        <v>1247</v>
      </c>
      <c r="B190" s="2" t="s">
        <v>1257</v>
      </c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77"/>
      <c r="AC190" s="77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>
        <v>13951.9</v>
      </c>
      <c r="AP190" s="20"/>
      <c r="AQ190" s="20"/>
      <c r="AR190" s="20"/>
      <c r="AS190" s="3">
        <f t="shared" si="1"/>
        <v>13951.9</v>
      </c>
    </row>
    <row r="191" spans="1:45" s="16" customFormat="1" ht="15.75" customHeight="1" x14ac:dyDescent="0.25">
      <c r="A191" s="2" t="s">
        <v>1247</v>
      </c>
      <c r="B191" s="2" t="s">
        <v>1258</v>
      </c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77"/>
      <c r="AC191" s="77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>
        <v>14685.19</v>
      </c>
      <c r="AP191" s="20"/>
      <c r="AQ191" s="20"/>
      <c r="AR191" s="20"/>
      <c r="AS191" s="3">
        <f t="shared" si="1"/>
        <v>14685.19</v>
      </c>
    </row>
    <row r="192" spans="1:45" s="16" customFormat="1" ht="15.75" customHeight="1" x14ac:dyDescent="0.25">
      <c r="A192" s="2" t="s">
        <v>1260</v>
      </c>
      <c r="B192" s="2" t="s">
        <v>1264</v>
      </c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77"/>
      <c r="AC192" s="77"/>
      <c r="AD192" s="20"/>
      <c r="AE192" s="20"/>
      <c r="AF192" s="20"/>
      <c r="AG192" s="20"/>
      <c r="AH192" s="20"/>
      <c r="AI192" s="20">
        <v>8125</v>
      </c>
      <c r="AJ192" s="20"/>
      <c r="AK192" s="20"/>
      <c r="AL192" s="20"/>
      <c r="AM192" s="20"/>
      <c r="AN192" s="20"/>
      <c r="AO192" s="20"/>
      <c r="AP192" s="20"/>
      <c r="AQ192" s="20"/>
      <c r="AR192" s="20"/>
      <c r="AS192" s="3">
        <f t="shared" si="1"/>
        <v>8125</v>
      </c>
    </row>
    <row r="193" spans="1:45" s="16" customFormat="1" ht="15.75" customHeight="1" x14ac:dyDescent="0.25">
      <c r="A193" s="2" t="s">
        <v>1279</v>
      </c>
      <c r="B193" s="2" t="s">
        <v>1286</v>
      </c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77"/>
      <c r="AC193" s="77"/>
      <c r="AD193" s="20"/>
      <c r="AE193" s="20"/>
      <c r="AF193" s="20">
        <v>892.88</v>
      </c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3">
        <f t="shared" si="1"/>
        <v>892.88</v>
      </c>
    </row>
    <row r="194" spans="1:45" s="16" customFormat="1" ht="15.75" customHeight="1" x14ac:dyDescent="0.25">
      <c r="A194" s="2" t="s">
        <v>1287</v>
      </c>
      <c r="B194" s="236" t="s">
        <v>1294</v>
      </c>
      <c r="C194" s="20"/>
      <c r="D194" s="20"/>
      <c r="E194" s="20"/>
      <c r="F194" s="20">
        <v>1957.5</v>
      </c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77"/>
      <c r="AC194" s="77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3">
        <f t="shared" si="1"/>
        <v>1957.5</v>
      </c>
    </row>
    <row r="195" spans="1:45" s="16" customFormat="1" ht="15.75" customHeight="1" x14ac:dyDescent="0.25">
      <c r="A195" s="2" t="s">
        <v>1300</v>
      </c>
      <c r="B195" s="2" t="s">
        <v>1309</v>
      </c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77"/>
      <c r="AC195" s="77"/>
      <c r="AD195" s="20"/>
      <c r="AE195" s="20"/>
      <c r="AF195" s="20">
        <v>17265</v>
      </c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3">
        <f t="shared" si="1"/>
        <v>17265</v>
      </c>
    </row>
    <row r="196" spans="1:45" s="16" customFormat="1" ht="15.75" customHeight="1" x14ac:dyDescent="0.25">
      <c r="A196" s="2" t="s">
        <v>1318</v>
      </c>
      <c r="B196" s="2" t="s">
        <v>1328</v>
      </c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77"/>
      <c r="AC196" s="77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>
        <v>13261.34</v>
      </c>
      <c r="AP196" s="20"/>
      <c r="AQ196" s="20"/>
      <c r="AR196" s="20"/>
      <c r="AS196" s="3">
        <f t="shared" si="1"/>
        <v>13261.34</v>
      </c>
    </row>
    <row r="197" spans="1:45" s="16" customFormat="1" ht="15.75" customHeight="1" x14ac:dyDescent="0.25">
      <c r="A197" s="2" t="s">
        <v>1318</v>
      </c>
      <c r="B197" s="2" t="s">
        <v>1329</v>
      </c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77"/>
      <c r="AC197" s="77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>
        <v>14309.7</v>
      </c>
      <c r="AP197" s="20"/>
      <c r="AQ197" s="20"/>
      <c r="AR197" s="20"/>
      <c r="AS197" s="3">
        <f t="shared" si="1"/>
        <v>14309.7</v>
      </c>
    </row>
    <row r="198" spans="1:45" s="16" customFormat="1" ht="15.75" customHeight="1" x14ac:dyDescent="0.25">
      <c r="A198" s="2" t="s">
        <v>1330</v>
      </c>
      <c r="B198" s="2" t="s">
        <v>1333</v>
      </c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77"/>
      <c r="AC198" s="77"/>
      <c r="AD198" s="20"/>
      <c r="AE198" s="20"/>
      <c r="AF198" s="20">
        <v>2081.06</v>
      </c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3">
        <f t="shared" si="1"/>
        <v>2081.06</v>
      </c>
    </row>
    <row r="199" spans="1:45" s="16" customFormat="1" ht="15.75" customHeight="1" x14ac:dyDescent="0.25">
      <c r="A199" s="2"/>
      <c r="B199" s="2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77"/>
      <c r="AC199" s="77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3">
        <f t="shared" si="1"/>
        <v>0</v>
      </c>
    </row>
    <row r="200" spans="1:45" s="16" customFormat="1" ht="15.75" customHeight="1" x14ac:dyDescent="0.25">
      <c r="A200" s="2"/>
      <c r="B200" s="2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77"/>
      <c r="AC200" s="77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3">
        <f t="shared" si="1"/>
        <v>0</v>
      </c>
    </row>
    <row r="201" spans="1:45" s="16" customFormat="1" ht="15.75" customHeight="1" x14ac:dyDescent="0.25">
      <c r="A201" s="2"/>
      <c r="B201" s="2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77"/>
      <c r="AC201" s="77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3">
        <f t="shared" si="1"/>
        <v>0</v>
      </c>
    </row>
    <row r="202" spans="1:45" s="16" customFormat="1" ht="15.75" customHeight="1" x14ac:dyDescent="0.25">
      <c r="A202" s="2"/>
      <c r="B202" s="2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77"/>
      <c r="AC202" s="77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3">
        <f t="shared" si="1"/>
        <v>0</v>
      </c>
    </row>
    <row r="203" spans="1:45" s="16" customFormat="1" ht="15.75" customHeight="1" x14ac:dyDescent="0.25">
      <c r="A203" s="2"/>
      <c r="B203" s="2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77"/>
      <c r="AC203" s="77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3">
        <f t="shared" si="1"/>
        <v>0</v>
      </c>
    </row>
    <row r="204" spans="1:45" s="16" customFormat="1" ht="15.75" customHeight="1" x14ac:dyDescent="0.25">
      <c r="A204" s="2"/>
      <c r="B204" s="2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77"/>
      <c r="AC204" s="77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3">
        <f t="shared" si="1"/>
        <v>0</v>
      </c>
    </row>
    <row r="205" spans="1:45" s="16" customFormat="1" ht="15.75" customHeight="1" x14ac:dyDescent="0.25">
      <c r="A205" s="2"/>
      <c r="B205" s="2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77"/>
      <c r="AC205" s="77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3">
        <f t="shared" si="1"/>
        <v>0</v>
      </c>
    </row>
    <row r="206" spans="1:45" s="16" customFormat="1" ht="15.75" customHeight="1" x14ac:dyDescent="0.25">
      <c r="A206" s="2"/>
      <c r="B206" s="2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77"/>
      <c r="AC206" s="77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3">
        <f t="shared" si="1"/>
        <v>0</v>
      </c>
    </row>
    <row r="207" spans="1:45" s="16" customFormat="1" ht="15.75" customHeight="1" x14ac:dyDescent="0.25">
      <c r="A207" s="2"/>
      <c r="B207" s="2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77"/>
      <c r="AC207" s="77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3">
        <f t="shared" si="1"/>
        <v>0</v>
      </c>
    </row>
    <row r="208" spans="1:45" s="16" customFormat="1" ht="15.75" customHeight="1" x14ac:dyDescent="0.25">
      <c r="A208" s="2"/>
      <c r="B208" s="2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77"/>
      <c r="AC208" s="77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3">
        <f t="shared" si="1"/>
        <v>0</v>
      </c>
    </row>
    <row r="209" spans="1:45" s="16" customFormat="1" ht="15.75" customHeight="1" x14ac:dyDescent="0.25">
      <c r="A209" s="2"/>
      <c r="B209" s="2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77"/>
      <c r="AC209" s="77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3">
        <f t="shared" si="1"/>
        <v>0</v>
      </c>
    </row>
    <row r="210" spans="1:45" s="16" customFormat="1" ht="15.75" customHeight="1" x14ac:dyDescent="0.25">
      <c r="A210" s="2"/>
      <c r="B210" s="2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77"/>
      <c r="AC210" s="77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3">
        <f t="shared" si="1"/>
        <v>0</v>
      </c>
    </row>
    <row r="211" spans="1:45" s="16" customFormat="1" ht="15.75" customHeight="1" x14ac:dyDescent="0.25">
      <c r="A211" s="2"/>
      <c r="B211" s="2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77"/>
      <c r="AC211" s="77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3">
        <f t="shared" si="1"/>
        <v>0</v>
      </c>
    </row>
    <row r="212" spans="1:45" s="16" customFormat="1" ht="15.75" customHeight="1" x14ac:dyDescent="0.25">
      <c r="A212" s="2"/>
      <c r="B212" s="2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77"/>
      <c r="AC212" s="77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3">
        <f t="shared" si="1"/>
        <v>0</v>
      </c>
    </row>
    <row r="213" spans="1:45" s="16" customFormat="1" ht="15.75" customHeight="1" x14ac:dyDescent="0.25">
      <c r="A213" s="2"/>
      <c r="B213" s="2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77"/>
      <c r="AC213" s="77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3">
        <f t="shared" si="1"/>
        <v>0</v>
      </c>
    </row>
    <row r="214" spans="1:45" s="16" customFormat="1" ht="15.75" customHeight="1" x14ac:dyDescent="0.25">
      <c r="A214" s="2"/>
      <c r="B214" s="2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77"/>
      <c r="AC214" s="77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3">
        <f t="shared" si="1"/>
        <v>0</v>
      </c>
    </row>
    <row r="215" spans="1:45" s="16" customFormat="1" ht="15.75" customHeight="1" x14ac:dyDescent="0.25">
      <c r="A215" s="2"/>
      <c r="B215" s="2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77"/>
      <c r="AC215" s="77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3">
        <f t="shared" si="1"/>
        <v>0</v>
      </c>
    </row>
    <row r="216" spans="1:45" s="16" customFormat="1" ht="15.75" customHeight="1" x14ac:dyDescent="0.25">
      <c r="A216" s="2"/>
      <c r="B216" s="2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77"/>
      <c r="AC216" s="77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3">
        <f t="shared" si="1"/>
        <v>0</v>
      </c>
    </row>
    <row r="217" spans="1:45" s="16" customFormat="1" ht="15.75" customHeight="1" x14ac:dyDescent="0.25">
      <c r="A217" s="2"/>
      <c r="B217" s="2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77"/>
      <c r="AC217" s="77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3">
        <f t="shared" si="1"/>
        <v>0</v>
      </c>
    </row>
    <row r="218" spans="1:45" s="16" customFormat="1" ht="15.75" customHeight="1" x14ac:dyDescent="0.25">
      <c r="A218" s="2"/>
      <c r="B218" s="2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77"/>
      <c r="AC218" s="77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3">
        <f t="shared" si="1"/>
        <v>0</v>
      </c>
    </row>
    <row r="219" spans="1:45" s="16" customFormat="1" ht="15.75" customHeight="1" x14ac:dyDescent="0.25">
      <c r="A219" s="2"/>
      <c r="B219" s="2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77"/>
      <c r="AC219" s="77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3">
        <f t="shared" si="1"/>
        <v>0</v>
      </c>
    </row>
    <row r="220" spans="1:45" s="16" customFormat="1" ht="15.75" customHeight="1" x14ac:dyDescent="0.25">
      <c r="A220" s="2"/>
      <c r="B220" s="2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77"/>
      <c r="AC220" s="77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3">
        <f t="shared" si="1"/>
        <v>0</v>
      </c>
    </row>
    <row r="221" spans="1:45" s="16" customFormat="1" ht="15.75" customHeight="1" x14ac:dyDescent="0.25">
      <c r="A221" s="2"/>
      <c r="B221" s="2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77"/>
      <c r="AC221" s="77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3">
        <f t="shared" si="1"/>
        <v>0</v>
      </c>
    </row>
    <row r="222" spans="1:45" s="16" customFormat="1" ht="15.75" customHeight="1" x14ac:dyDescent="0.25">
      <c r="A222" s="2"/>
      <c r="B222" s="2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77"/>
      <c r="AC222" s="77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3">
        <f t="shared" si="1"/>
        <v>0</v>
      </c>
    </row>
    <row r="223" spans="1:45" s="16" customFormat="1" ht="15.75" customHeight="1" x14ac:dyDescent="0.25">
      <c r="A223" s="2"/>
      <c r="B223" s="2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77"/>
      <c r="AC223" s="77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3">
        <f t="shared" si="1"/>
        <v>0</v>
      </c>
    </row>
    <row r="224" spans="1:45" s="16" customFormat="1" ht="15.75" customHeight="1" x14ac:dyDescent="0.25">
      <c r="A224" s="2"/>
      <c r="B224" s="2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77"/>
      <c r="AC224" s="77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3">
        <f t="shared" si="1"/>
        <v>0</v>
      </c>
    </row>
    <row r="225" spans="1:45" s="16" customFormat="1" ht="15.75" customHeight="1" x14ac:dyDescent="0.25">
      <c r="A225" s="2"/>
      <c r="B225" s="2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77"/>
      <c r="AC225" s="77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3">
        <f t="shared" si="1"/>
        <v>0</v>
      </c>
    </row>
    <row r="226" spans="1:45" s="16" customFormat="1" ht="15.75" customHeight="1" x14ac:dyDescent="0.25">
      <c r="A226" s="17"/>
      <c r="B226" s="2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77"/>
      <c r="AC226" s="77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3">
        <f t="shared" si="1"/>
        <v>0</v>
      </c>
    </row>
    <row r="227" spans="1:45" s="16" customFormat="1" ht="15.75" customHeight="1" x14ac:dyDescent="0.25">
      <c r="A227" s="17"/>
      <c r="B227" s="2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77"/>
      <c r="AC227" s="77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3">
        <f t="shared" si="1"/>
        <v>0</v>
      </c>
    </row>
    <row r="228" spans="1:45" s="16" customFormat="1" ht="15.75" customHeight="1" x14ac:dyDescent="0.25">
      <c r="A228" s="17"/>
      <c r="B228" s="2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77"/>
      <c r="AC228" s="77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3">
        <f t="shared" si="1"/>
        <v>0</v>
      </c>
    </row>
    <row r="229" spans="1:45" s="16" customFormat="1" ht="15.75" customHeight="1" x14ac:dyDescent="0.25">
      <c r="A229" s="17"/>
      <c r="B229" s="2"/>
      <c r="C229" s="20"/>
      <c r="D229" s="20"/>
      <c r="E229" s="20"/>
      <c r="F229" s="149"/>
      <c r="G229" s="149"/>
      <c r="H229" s="149"/>
      <c r="I229" s="149"/>
      <c r="J229" s="149"/>
      <c r="K229" s="20"/>
      <c r="L229" s="20"/>
      <c r="M229" s="20"/>
      <c r="N229" s="20"/>
      <c r="U229" s="20"/>
      <c r="V229" s="20"/>
      <c r="W229" s="20"/>
      <c r="X229" s="20"/>
      <c r="Y229" s="20"/>
      <c r="Z229" s="20"/>
      <c r="AA229" s="20"/>
      <c r="AB229" s="77"/>
      <c r="AC229" s="77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3">
        <f t="shared" si="1"/>
        <v>0</v>
      </c>
    </row>
    <row r="230" spans="1:45" s="16" customFormat="1" ht="15.75" customHeight="1" x14ac:dyDescent="0.25">
      <c r="A230" s="17"/>
      <c r="B230" s="18"/>
      <c r="C230" s="100">
        <f>SUM(C4:C229)</f>
        <v>314536.45</v>
      </c>
      <c r="D230" s="100">
        <f t="shared" ref="D230:AS230" si="2">SUM(D4:D229)</f>
        <v>54998.68</v>
      </c>
      <c r="E230" s="100">
        <f t="shared" si="2"/>
        <v>0</v>
      </c>
      <c r="F230" s="100">
        <f t="shared" si="2"/>
        <v>31087.5</v>
      </c>
      <c r="G230" s="100">
        <f t="shared" si="2"/>
        <v>20845.36</v>
      </c>
      <c r="H230" s="100">
        <f t="shared" si="2"/>
        <v>3562.0199999999995</v>
      </c>
      <c r="I230" s="100">
        <f t="shared" si="2"/>
        <v>18845.169999999998</v>
      </c>
      <c r="J230" s="100">
        <f t="shared" si="2"/>
        <v>3489.95</v>
      </c>
      <c r="K230" s="100">
        <f t="shared" si="2"/>
        <v>5679.75</v>
      </c>
      <c r="L230" s="100">
        <f t="shared" si="2"/>
        <v>436.8</v>
      </c>
      <c r="M230" s="100">
        <f t="shared" si="2"/>
        <v>9786</v>
      </c>
      <c r="N230" s="100">
        <f t="shared" si="2"/>
        <v>15051.060000000001</v>
      </c>
      <c r="O230" s="100">
        <f t="shared" si="2"/>
        <v>598.99999999999989</v>
      </c>
      <c r="P230" s="100">
        <f t="shared" si="2"/>
        <v>0</v>
      </c>
      <c r="Q230" s="100">
        <f t="shared" si="2"/>
        <v>4450.5</v>
      </c>
      <c r="R230" s="100">
        <f t="shared" si="2"/>
        <v>0</v>
      </c>
      <c r="S230" s="100">
        <f t="shared" si="2"/>
        <v>0</v>
      </c>
      <c r="T230" s="100">
        <f t="shared" si="2"/>
        <v>1040.5999999999999</v>
      </c>
      <c r="U230" s="100">
        <f t="shared" si="2"/>
        <v>0</v>
      </c>
      <c r="V230" s="100">
        <f t="shared" si="2"/>
        <v>0</v>
      </c>
      <c r="W230" s="100">
        <f t="shared" si="2"/>
        <v>119.04999999999998</v>
      </c>
      <c r="X230" s="100">
        <f t="shared" si="2"/>
        <v>0</v>
      </c>
      <c r="Y230" s="100">
        <f t="shared" si="2"/>
        <v>471.2</v>
      </c>
      <c r="Z230" s="100">
        <f t="shared" si="2"/>
        <v>956.69</v>
      </c>
      <c r="AA230" s="100">
        <f t="shared" si="2"/>
        <v>88</v>
      </c>
      <c r="AB230" s="100">
        <f t="shared" si="2"/>
        <v>11452.62</v>
      </c>
      <c r="AC230" s="100">
        <f t="shared" si="2"/>
        <v>6267.43</v>
      </c>
      <c r="AD230" s="100">
        <f t="shared" si="2"/>
        <v>711</v>
      </c>
      <c r="AE230" s="100">
        <f t="shared" si="2"/>
        <v>0</v>
      </c>
      <c r="AF230" s="100">
        <f t="shared" si="2"/>
        <v>234462.15999999995</v>
      </c>
      <c r="AG230" s="100">
        <f t="shared" si="2"/>
        <v>0</v>
      </c>
      <c r="AH230" s="100">
        <f t="shared" si="2"/>
        <v>0</v>
      </c>
      <c r="AI230" s="100">
        <f t="shared" si="2"/>
        <v>316733.15000000002</v>
      </c>
      <c r="AJ230" s="100">
        <f t="shared" si="2"/>
        <v>0</v>
      </c>
      <c r="AK230" s="100">
        <f t="shared" si="2"/>
        <v>8000</v>
      </c>
      <c r="AL230" s="100">
        <f t="shared" si="2"/>
        <v>740</v>
      </c>
      <c r="AM230" s="100">
        <f t="shared" si="2"/>
        <v>0</v>
      </c>
      <c r="AN230" s="100">
        <f t="shared" si="2"/>
        <v>0</v>
      </c>
      <c r="AO230" s="100">
        <f t="shared" si="2"/>
        <v>294101.53000000003</v>
      </c>
      <c r="AP230" s="100">
        <f t="shared" si="2"/>
        <v>0</v>
      </c>
      <c r="AQ230" s="100">
        <f t="shared" si="2"/>
        <v>0</v>
      </c>
      <c r="AR230" s="100">
        <f t="shared" si="2"/>
        <v>0</v>
      </c>
      <c r="AS230" s="100">
        <f t="shared" si="2"/>
        <v>1358436.6699999997</v>
      </c>
    </row>
    <row r="231" spans="1:45" s="16" customFormat="1" ht="15.75" customHeight="1" x14ac:dyDescent="0.25">
      <c r="A231" s="17"/>
      <c r="B231" s="18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U231" s="20"/>
      <c r="V231" s="20"/>
      <c r="W231" s="20"/>
      <c r="X231" s="20"/>
      <c r="Y231" s="20"/>
      <c r="Z231" s="20"/>
      <c r="AA231" s="20"/>
      <c r="AB231" s="77"/>
      <c r="AC231" s="77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</row>
    <row r="232" spans="1:45" s="16" customFormat="1" ht="15.75" customHeight="1" x14ac:dyDescent="0.25">
      <c r="A232" s="17"/>
      <c r="B232" s="18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U232" s="20"/>
      <c r="V232" s="20"/>
      <c r="W232" s="20"/>
      <c r="X232" s="20"/>
      <c r="Y232" s="20"/>
      <c r="Z232" s="20"/>
      <c r="AA232" s="20"/>
      <c r="AB232" s="77"/>
      <c r="AC232" s="77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</row>
    <row r="233" spans="1:45" s="16" customFormat="1" ht="15.75" customHeight="1" x14ac:dyDescent="0.25">
      <c r="A233" s="17"/>
      <c r="B233" s="18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U233" s="20"/>
      <c r="V233" s="20"/>
      <c r="W233" s="20"/>
      <c r="X233" s="20"/>
      <c r="Y233" s="20"/>
      <c r="Z233" s="20"/>
      <c r="AA233" s="20"/>
      <c r="AB233" s="77"/>
      <c r="AC233" s="77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</row>
    <row r="234" spans="1:45" s="16" customFormat="1" ht="15.75" customHeight="1" x14ac:dyDescent="0.25">
      <c r="A234" s="17"/>
      <c r="B234" s="18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U234" s="20"/>
      <c r="V234" s="20"/>
      <c r="W234" s="20"/>
      <c r="X234" s="20"/>
      <c r="Y234" s="20"/>
      <c r="Z234" s="20"/>
      <c r="AA234" s="20"/>
      <c r="AB234" s="77"/>
      <c r="AC234" s="77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</row>
    <row r="235" spans="1:45" s="16" customFormat="1" ht="15.75" customHeight="1" x14ac:dyDescent="0.25">
      <c r="A235" s="17"/>
      <c r="B235" s="18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U235" s="20"/>
      <c r="V235" s="20"/>
      <c r="W235" s="20"/>
      <c r="X235" s="20"/>
      <c r="Y235" s="20"/>
      <c r="Z235" s="20"/>
      <c r="AA235" s="20"/>
      <c r="AB235" s="77"/>
      <c r="AC235" s="77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</row>
    <row r="236" spans="1:45" s="16" customFormat="1" ht="15.75" customHeight="1" x14ac:dyDescent="0.25">
      <c r="A236" s="17"/>
      <c r="B236" s="18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U236" s="20"/>
      <c r="V236" s="20"/>
      <c r="W236" s="20"/>
      <c r="X236" s="20"/>
      <c r="Y236" s="20"/>
      <c r="Z236" s="20"/>
      <c r="AA236" s="20"/>
      <c r="AB236" s="77"/>
      <c r="AC236" s="77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</row>
    <row r="237" spans="1:45" s="16" customFormat="1" ht="15.75" customHeight="1" x14ac:dyDescent="0.25">
      <c r="A237" s="2"/>
      <c r="B23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</row>
    <row r="238" spans="1:45" s="16" customFormat="1" ht="15.75" customHeight="1" x14ac:dyDescent="0.25">
      <c r="A238" s="2"/>
      <c r="B238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</row>
    <row r="239" spans="1:45" s="16" customFormat="1" ht="15.75" customHeight="1" x14ac:dyDescent="0.25">
      <c r="A239" s="2"/>
      <c r="B239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</row>
    <row r="240" spans="1:45" s="16" customFormat="1" ht="15.75" customHeight="1" x14ac:dyDescent="0.25">
      <c r="A240" s="2"/>
      <c r="B24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</row>
    <row r="241" spans="1:44" s="16" customFormat="1" ht="15.75" customHeight="1" x14ac:dyDescent="0.25">
      <c r="A241" s="2"/>
      <c r="B241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</row>
    <row r="242" spans="1:44" s="16" customFormat="1" ht="15.75" customHeight="1" x14ac:dyDescent="0.25">
      <c r="A242" s="2"/>
      <c r="B242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</row>
    <row r="243" spans="1:44" s="16" customFormat="1" ht="15.75" customHeight="1" x14ac:dyDescent="0.25">
      <c r="A243" s="2"/>
      <c r="B243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</row>
    <row r="244" spans="1:44" s="16" customFormat="1" ht="15.75" customHeight="1" x14ac:dyDescent="0.25">
      <c r="A244" s="2"/>
      <c r="B244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</row>
    <row r="245" spans="1:44" s="16" customFormat="1" ht="15.75" customHeight="1" x14ac:dyDescent="0.25">
      <c r="A245" s="2"/>
      <c r="B245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</row>
    <row r="246" spans="1:44" s="16" customFormat="1" ht="15.75" customHeight="1" x14ac:dyDescent="0.25">
      <c r="A246" s="2"/>
      <c r="B246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</row>
    <row r="247" spans="1:44" s="16" customFormat="1" ht="15.75" customHeight="1" x14ac:dyDescent="0.25">
      <c r="A247" s="2"/>
      <c r="B24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</row>
    <row r="248" spans="1:44" s="16" customFormat="1" ht="15.75" customHeight="1" x14ac:dyDescent="0.25">
      <c r="A248" s="2"/>
      <c r="B248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</row>
    <row r="249" spans="1:44" s="16" customFormat="1" ht="15.75" customHeight="1" x14ac:dyDescent="0.25">
      <c r="A249" s="2"/>
      <c r="B249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</row>
    <row r="250" spans="1:44" s="16" customFormat="1" ht="15.75" customHeight="1" x14ac:dyDescent="0.25">
      <c r="A250" s="2"/>
      <c r="B25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</row>
    <row r="251" spans="1:44" s="16" customFormat="1" ht="15.75" customHeight="1" x14ac:dyDescent="0.25">
      <c r="A251" s="2"/>
      <c r="B251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</row>
    <row r="252" spans="1:44" s="16" customFormat="1" ht="15.75" customHeight="1" x14ac:dyDescent="0.25">
      <c r="A252" s="2"/>
      <c r="B252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</row>
    <row r="253" spans="1:44" s="16" customFormat="1" ht="15.75" customHeight="1" x14ac:dyDescent="0.25">
      <c r="A253" s="2"/>
      <c r="B253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</row>
    <row r="254" spans="1:44" s="16" customFormat="1" ht="15.75" customHeight="1" x14ac:dyDescent="0.25">
      <c r="A254" s="2"/>
      <c r="B254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</row>
    <row r="255" spans="1:44" s="16" customFormat="1" ht="15.75" customHeight="1" x14ac:dyDescent="0.25">
      <c r="A255" s="2"/>
      <c r="B255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</row>
    <row r="256" spans="1:44" s="16" customFormat="1" ht="15.75" customHeight="1" x14ac:dyDescent="0.25">
      <c r="A256" s="2"/>
      <c r="B256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</row>
    <row r="257" spans="1:44" s="16" customFormat="1" ht="15.75" customHeight="1" x14ac:dyDescent="0.25">
      <c r="A257" s="2"/>
      <c r="B25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</row>
    <row r="258" spans="1:44" s="16" customFormat="1" ht="15.75" customHeight="1" x14ac:dyDescent="0.25">
      <c r="A258" s="2"/>
      <c r="B258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</row>
    <row r="259" spans="1:44" s="16" customFormat="1" ht="15.75" customHeight="1" x14ac:dyDescent="0.25">
      <c r="A259" s="2"/>
      <c r="B259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</row>
    <row r="260" spans="1:44" s="16" customFormat="1" ht="15.75" customHeight="1" x14ac:dyDescent="0.25">
      <c r="A260" s="2"/>
      <c r="B26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</row>
    <row r="261" spans="1:44" s="16" customFormat="1" ht="15.75" customHeight="1" x14ac:dyDescent="0.25">
      <c r="A261" s="2"/>
      <c r="B261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</row>
    <row r="262" spans="1:44" s="16" customFormat="1" ht="15.75" customHeight="1" x14ac:dyDescent="0.25">
      <c r="A262" s="2"/>
      <c r="B262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</row>
    <row r="263" spans="1:44" s="16" customFormat="1" ht="15.75" customHeight="1" x14ac:dyDescent="0.25">
      <c r="A263" s="2"/>
      <c r="B263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</row>
    <row r="264" spans="1:44" s="16" customFormat="1" ht="15.75" customHeight="1" x14ac:dyDescent="0.25">
      <c r="A264" s="2"/>
      <c r="B264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</row>
    <row r="265" spans="1:44" s="16" customFormat="1" ht="15.75" customHeight="1" x14ac:dyDescent="0.25">
      <c r="A265" s="2"/>
      <c r="B265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</row>
    <row r="266" spans="1:44" s="16" customFormat="1" ht="15.75" customHeight="1" x14ac:dyDescent="0.25">
      <c r="A266" s="2"/>
      <c r="B266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</row>
    <row r="267" spans="1:44" s="16" customFormat="1" ht="15.75" customHeight="1" x14ac:dyDescent="0.25">
      <c r="A267" s="2"/>
      <c r="B26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</row>
    <row r="268" spans="1:44" s="16" customFormat="1" ht="15.75" customHeight="1" x14ac:dyDescent="0.25">
      <c r="A268" s="2"/>
      <c r="B268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</row>
    <row r="269" spans="1:44" s="16" customFormat="1" ht="15.75" customHeight="1" x14ac:dyDescent="0.25">
      <c r="A269" s="2"/>
      <c r="B269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</row>
    <row r="270" spans="1:44" s="16" customFormat="1" ht="15.75" customHeight="1" x14ac:dyDescent="0.25">
      <c r="A270" s="2"/>
      <c r="B27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</row>
    <row r="271" spans="1:44" s="16" customFormat="1" ht="15.75" customHeight="1" x14ac:dyDescent="0.25">
      <c r="A271" s="2"/>
      <c r="B271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</row>
    <row r="272" spans="1:44" s="16" customFormat="1" ht="15.75" customHeight="1" x14ac:dyDescent="0.25">
      <c r="A272" s="2"/>
      <c r="B272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</row>
    <row r="273" spans="1:44" s="16" customFormat="1" ht="15.75" customHeight="1" x14ac:dyDescent="0.25">
      <c r="A273" s="2"/>
      <c r="B273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</row>
    <row r="274" spans="1:44" s="16" customFormat="1" ht="15.75" customHeight="1" x14ac:dyDescent="0.25">
      <c r="A274" s="2"/>
      <c r="B274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</row>
    <row r="275" spans="1:44" x14ac:dyDescent="0.25"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</row>
    <row r="276" spans="1:44" x14ac:dyDescent="0.25"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</row>
    <row r="277" spans="1:44" x14ac:dyDescent="0.25"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</row>
    <row r="278" spans="1:44" x14ac:dyDescent="0.25"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</row>
    <row r="279" spans="1:44" x14ac:dyDescent="0.25"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</row>
    <row r="280" spans="1:44" x14ac:dyDescent="0.25"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</row>
    <row r="281" spans="1:44" s="16" customFormat="1" x14ac:dyDescent="0.25">
      <c r="A281" s="2"/>
      <c r="B281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</row>
    <row r="282" spans="1:44" s="16" customFormat="1" x14ac:dyDescent="0.25">
      <c r="A282" s="2"/>
      <c r="B282" s="2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</row>
    <row r="283" spans="1:44" s="16" customFormat="1" x14ac:dyDescent="0.25">
      <c r="A283" s="2"/>
      <c r="B283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</row>
    <row r="284" spans="1:44" s="16" customFormat="1" x14ac:dyDescent="0.25">
      <c r="A284" s="2"/>
      <c r="B284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</row>
    <row r="285" spans="1:44" s="16" customFormat="1" x14ac:dyDescent="0.25">
      <c r="A285" s="2"/>
      <c r="B285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</row>
    <row r="286" spans="1:44" s="16" customFormat="1" x14ac:dyDescent="0.25">
      <c r="A286" s="2"/>
      <c r="B286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</row>
    <row r="287" spans="1:44" s="16" customFormat="1" x14ac:dyDescent="0.25">
      <c r="A287" s="2"/>
      <c r="B28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</row>
    <row r="288" spans="1:44" s="16" customFormat="1" x14ac:dyDescent="0.25">
      <c r="A288" s="2"/>
      <c r="B288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</row>
    <row r="289" spans="1:44" s="16" customFormat="1" x14ac:dyDescent="0.25">
      <c r="A289" s="2"/>
      <c r="B289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</row>
    <row r="290" spans="1:44" s="16" customFormat="1" x14ac:dyDescent="0.25">
      <c r="A290" s="2"/>
      <c r="B29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</row>
    <row r="291" spans="1:44" s="16" customFormat="1" x14ac:dyDescent="0.25">
      <c r="A291" s="2"/>
      <c r="B291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</row>
    <row r="292" spans="1:44" s="16" customFormat="1" x14ac:dyDescent="0.25">
      <c r="A292" s="2"/>
      <c r="B292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</row>
    <row r="293" spans="1:44" s="16" customFormat="1" x14ac:dyDescent="0.25">
      <c r="A293" s="2"/>
      <c r="B293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</row>
    <row r="294" spans="1:44" s="16" customFormat="1" x14ac:dyDescent="0.25">
      <c r="A294" s="2"/>
      <c r="B294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</row>
    <row r="295" spans="1:44" s="16" customFormat="1" x14ac:dyDescent="0.25">
      <c r="A295" s="2"/>
      <c r="B295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</row>
    <row r="296" spans="1:44" s="16" customFormat="1" x14ac:dyDescent="0.25">
      <c r="A296" s="2"/>
      <c r="B296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</row>
    <row r="297" spans="1:44" s="16" customFormat="1" x14ac:dyDescent="0.25">
      <c r="A297" s="2"/>
      <c r="B29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</row>
    <row r="298" spans="1:44" s="16" customFormat="1" x14ac:dyDescent="0.25">
      <c r="A298" s="2"/>
      <c r="B298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</row>
    <row r="299" spans="1:44" s="16" customFormat="1" x14ac:dyDescent="0.25">
      <c r="A299" s="2"/>
      <c r="B299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</row>
    <row r="300" spans="1:44" s="16" customFormat="1" x14ac:dyDescent="0.25">
      <c r="A300" s="2"/>
      <c r="B30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</row>
    <row r="301" spans="1:44" x14ac:dyDescent="0.25"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</row>
    <row r="302" spans="1:44" s="16" customFormat="1" x14ac:dyDescent="0.25">
      <c r="A302" s="2"/>
      <c r="B302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</row>
    <row r="303" spans="1:44" s="16" customFormat="1" x14ac:dyDescent="0.25">
      <c r="A303" s="2"/>
      <c r="B303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</row>
    <row r="304" spans="1:44" x14ac:dyDescent="0.25"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</row>
    <row r="305" spans="1:44" s="16" customFormat="1" x14ac:dyDescent="0.25">
      <c r="A305" s="2"/>
      <c r="B305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</row>
    <row r="306" spans="1:44" s="16" customFormat="1" x14ac:dyDescent="0.25">
      <c r="A306" s="2"/>
      <c r="B306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</row>
    <row r="307" spans="1:44" s="16" customFormat="1" x14ac:dyDescent="0.25">
      <c r="A307" s="2"/>
      <c r="B307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</row>
    <row r="308" spans="1:44" s="16" customFormat="1" x14ac:dyDescent="0.25">
      <c r="A308" s="2"/>
      <c r="B308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</row>
    <row r="309" spans="1:44" x14ac:dyDescent="0.25"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</row>
    <row r="310" spans="1:44" x14ac:dyDescent="0.25"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</row>
    <row r="311" spans="1:44" x14ac:dyDescent="0.25"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</row>
    <row r="312" spans="1:44" x14ac:dyDescent="0.25"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</row>
    <row r="313" spans="1:44" x14ac:dyDescent="0.25"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</row>
    <row r="314" spans="1:44" x14ac:dyDescent="0.25"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</row>
    <row r="315" spans="1:44" x14ac:dyDescent="0.25"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</row>
    <row r="316" spans="1:44" x14ac:dyDescent="0.25"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</row>
    <row r="317" spans="1:44" s="16" customFormat="1" x14ac:dyDescent="0.25">
      <c r="A317" s="2"/>
      <c r="B317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</row>
    <row r="318" spans="1:44" s="16" customFormat="1" x14ac:dyDescent="0.25">
      <c r="A318" s="2"/>
      <c r="B318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</row>
    <row r="319" spans="1:44" x14ac:dyDescent="0.25"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</row>
    <row r="320" spans="1:44" x14ac:dyDescent="0.25"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</row>
    <row r="321" spans="1:44" x14ac:dyDescent="0.25"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</row>
    <row r="322" spans="1:44" x14ac:dyDescent="0.25"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</row>
    <row r="323" spans="1:44" x14ac:dyDescent="0.25">
      <c r="B323" s="13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</row>
    <row r="324" spans="1:44" x14ac:dyDescent="0.25">
      <c r="B324" s="2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</row>
    <row r="325" spans="1:44" x14ac:dyDescent="0.25">
      <c r="B325" s="2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</row>
    <row r="326" spans="1:44" x14ac:dyDescent="0.25">
      <c r="B326" s="2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</row>
    <row r="327" spans="1:44" x14ac:dyDescent="0.25">
      <c r="B327" s="2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</row>
    <row r="328" spans="1:44" x14ac:dyDescent="0.25">
      <c r="B328" s="2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</row>
    <row r="329" spans="1:44" x14ac:dyDescent="0.25">
      <c r="B329" s="2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</row>
    <row r="330" spans="1:44" x14ac:dyDescent="0.25"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</row>
    <row r="331" spans="1:44" s="16" customFormat="1" x14ac:dyDescent="0.25">
      <c r="A331" s="2"/>
      <c r="B331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</row>
    <row r="332" spans="1:44" s="16" customFormat="1" x14ac:dyDescent="0.25">
      <c r="A332" s="2"/>
      <c r="B332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</row>
    <row r="333" spans="1:44" s="16" customFormat="1" x14ac:dyDescent="0.25">
      <c r="A333" s="2"/>
      <c r="B333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</row>
    <row r="334" spans="1:44" x14ac:dyDescent="0.25"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</row>
    <row r="335" spans="1:44" x14ac:dyDescent="0.25"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</row>
    <row r="336" spans="1:44" s="16" customFormat="1" x14ac:dyDescent="0.25">
      <c r="A336" s="2"/>
      <c r="B336" s="13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</row>
    <row r="337" spans="1:44" s="16" customFormat="1" x14ac:dyDescent="0.25">
      <c r="A337" s="2"/>
      <c r="B337" s="2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</row>
    <row r="338" spans="1:44" s="16" customFormat="1" x14ac:dyDescent="0.25">
      <c r="A338" s="2"/>
      <c r="B338" s="2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</row>
    <row r="339" spans="1:44" s="16" customFormat="1" x14ac:dyDescent="0.25">
      <c r="A339" s="2"/>
      <c r="B339" s="2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</row>
    <row r="340" spans="1:44" s="16" customFormat="1" x14ac:dyDescent="0.25">
      <c r="A340" s="2"/>
      <c r="B340" s="2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</row>
    <row r="341" spans="1:44" s="16" customFormat="1" x14ac:dyDescent="0.25">
      <c r="A341" s="2"/>
      <c r="B341" s="2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</row>
    <row r="342" spans="1:44" s="16" customFormat="1" x14ac:dyDescent="0.25">
      <c r="A342" s="2"/>
      <c r="B342" s="2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</row>
    <row r="343" spans="1:44" x14ac:dyDescent="0.25"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</row>
    <row r="344" spans="1:44" s="16" customFormat="1" x14ac:dyDescent="0.25">
      <c r="A344" s="2"/>
      <c r="B344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</row>
    <row r="345" spans="1:44" s="16" customFormat="1" x14ac:dyDescent="0.25">
      <c r="A345" s="2"/>
      <c r="B345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</row>
    <row r="346" spans="1:44" s="16" customFormat="1" x14ac:dyDescent="0.25">
      <c r="A346" s="2"/>
      <c r="B346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</row>
    <row r="347" spans="1:44" x14ac:dyDescent="0.25">
      <c r="B347" s="13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</row>
    <row r="348" spans="1:44" x14ac:dyDescent="0.25">
      <c r="B348" s="2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</row>
    <row r="349" spans="1:44" x14ac:dyDescent="0.25">
      <c r="B349" s="2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</row>
    <row r="350" spans="1:44" x14ac:dyDescent="0.25">
      <c r="B350" s="2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</row>
    <row r="351" spans="1:44" x14ac:dyDescent="0.25">
      <c r="B351" s="2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</row>
    <row r="352" spans="1:44" x14ac:dyDescent="0.25">
      <c r="B352" s="2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</row>
    <row r="353" spans="1:44" x14ac:dyDescent="0.25">
      <c r="B353" s="2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</row>
    <row r="354" spans="1:44" x14ac:dyDescent="0.25"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</row>
    <row r="355" spans="1:44" x14ac:dyDescent="0.25"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</row>
    <row r="356" spans="1:44" ht="18.75" x14ac:dyDescent="0.3">
      <c r="A356" s="285"/>
      <c r="B356" s="285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</row>
    <row r="357" spans="1:44" x14ac:dyDescent="0.25"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</row>
    <row r="358" spans="1:44" x14ac:dyDescent="0.25"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</row>
    <row r="359" spans="1:44" x14ac:dyDescent="0.25"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</row>
    <row r="360" spans="1:44" x14ac:dyDescent="0.25"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</row>
    <row r="361" spans="1:44" x14ac:dyDescent="0.25"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</row>
    <row r="362" spans="1:44" x14ac:dyDescent="0.25"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</row>
    <row r="363" spans="1:44" x14ac:dyDescent="0.25"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</row>
    <row r="364" spans="1:44" x14ac:dyDescent="0.25"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</row>
    <row r="365" spans="1:44" x14ac:dyDescent="0.25"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</row>
    <row r="366" spans="1:44" x14ac:dyDescent="0.25"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</row>
    <row r="367" spans="1:44" x14ac:dyDescent="0.25"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</row>
    <row r="368" spans="1:44" x14ac:dyDescent="0.25"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</row>
    <row r="369" spans="1:46" x14ac:dyDescent="0.25"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</row>
    <row r="370" spans="1:46" ht="18.75" x14ac:dyDescent="0.3">
      <c r="A370" s="285"/>
      <c r="B370" s="285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</row>
    <row r="371" spans="1:46" x14ac:dyDescent="0.25"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</row>
    <row r="372" spans="1:46" x14ac:dyDescent="0.25"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</row>
    <row r="373" spans="1:46" x14ac:dyDescent="0.25"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</row>
    <row r="374" spans="1:46" x14ac:dyDescent="0.25"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12"/>
      <c r="AT374" s="12"/>
    </row>
    <row r="375" spans="1:46" x14ac:dyDescent="0.25"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12"/>
      <c r="AT375" s="12"/>
    </row>
    <row r="376" spans="1:46" x14ac:dyDescent="0.25"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12"/>
      <c r="AT376" s="12"/>
    </row>
    <row r="377" spans="1:46" x14ac:dyDescent="0.25"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</row>
    <row r="378" spans="1:46" x14ac:dyDescent="0.25"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</row>
    <row r="379" spans="1:46" x14ac:dyDescent="0.25"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</row>
    <row r="380" spans="1:46" x14ac:dyDescent="0.25"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</row>
    <row r="381" spans="1:46" x14ac:dyDescent="0.25"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</row>
    <row r="382" spans="1:46" x14ac:dyDescent="0.25"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</row>
    <row r="383" spans="1:46" x14ac:dyDescent="0.25"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</row>
    <row r="384" spans="1:46" x14ac:dyDescent="0.25"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</row>
    <row r="385" spans="3:44" x14ac:dyDescent="0.25"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</row>
    <row r="386" spans="3:44" x14ac:dyDescent="0.25"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</row>
    <row r="387" spans="3:44" x14ac:dyDescent="0.25"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</row>
    <row r="388" spans="3:44" x14ac:dyDescent="0.25"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</row>
    <row r="389" spans="3:44" x14ac:dyDescent="0.25"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</row>
    <row r="390" spans="3:44" x14ac:dyDescent="0.25"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</row>
    <row r="391" spans="3:44" x14ac:dyDescent="0.25"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</row>
    <row r="392" spans="3:44" x14ac:dyDescent="0.25"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</row>
    <row r="393" spans="3:44" x14ac:dyDescent="0.25"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</row>
    <row r="394" spans="3:44" x14ac:dyDescent="0.25"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</row>
    <row r="395" spans="3:44" x14ac:dyDescent="0.25"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</row>
    <row r="396" spans="3:44" x14ac:dyDescent="0.25"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</row>
    <row r="397" spans="3:44" x14ac:dyDescent="0.25"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</row>
    <row r="398" spans="3:44" x14ac:dyDescent="0.25"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</row>
    <row r="399" spans="3:44" x14ac:dyDescent="0.25"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</row>
    <row r="400" spans="3:44" x14ac:dyDescent="0.25"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</row>
    <row r="401" spans="3:44" x14ac:dyDescent="0.25"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</row>
    <row r="402" spans="3:44" x14ac:dyDescent="0.25"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</row>
    <row r="403" spans="3:44" x14ac:dyDescent="0.25"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</row>
    <row r="404" spans="3:44" x14ac:dyDescent="0.25"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</row>
    <row r="405" spans="3:44" x14ac:dyDescent="0.25"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</row>
    <row r="406" spans="3:44" x14ac:dyDescent="0.25"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</row>
    <row r="407" spans="3:44" x14ac:dyDescent="0.25"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</row>
    <row r="408" spans="3:44" x14ac:dyDescent="0.25"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</row>
    <row r="409" spans="3:44" x14ac:dyDescent="0.25"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</row>
    <row r="410" spans="3:44" x14ac:dyDescent="0.25"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</row>
    <row r="411" spans="3:44" x14ac:dyDescent="0.25"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</row>
    <row r="412" spans="3:44" x14ac:dyDescent="0.25"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</row>
    <row r="413" spans="3:44" x14ac:dyDescent="0.25"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</row>
    <row r="414" spans="3:44" x14ac:dyDescent="0.25"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</row>
    <row r="415" spans="3:44" x14ac:dyDescent="0.25"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</row>
    <row r="416" spans="3:44" x14ac:dyDescent="0.25"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</row>
    <row r="417" spans="3:44" x14ac:dyDescent="0.25"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</row>
    <row r="418" spans="3:44" x14ac:dyDescent="0.25"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</row>
    <row r="419" spans="3:44" x14ac:dyDescent="0.25"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</row>
    <row r="420" spans="3:44" x14ac:dyDescent="0.25"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</row>
    <row r="421" spans="3:44" x14ac:dyDescent="0.25"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</row>
    <row r="422" spans="3:44" x14ac:dyDescent="0.25"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</row>
    <row r="423" spans="3:44" x14ac:dyDescent="0.25"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</row>
    <row r="424" spans="3:44" x14ac:dyDescent="0.25"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</row>
    <row r="425" spans="3:44" x14ac:dyDescent="0.25"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</row>
    <row r="426" spans="3:44" x14ac:dyDescent="0.25"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</row>
    <row r="427" spans="3:44" x14ac:dyDescent="0.25"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</row>
    <row r="428" spans="3:44" x14ac:dyDescent="0.25"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</row>
    <row r="429" spans="3:44" x14ac:dyDescent="0.25"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</row>
    <row r="430" spans="3:44" x14ac:dyDescent="0.25"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</row>
    <row r="431" spans="3:44" x14ac:dyDescent="0.25"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</row>
    <row r="432" spans="3:44" x14ac:dyDescent="0.25"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</row>
    <row r="433" spans="3:44" x14ac:dyDescent="0.25"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</row>
    <row r="434" spans="3:44" x14ac:dyDescent="0.25"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</row>
    <row r="435" spans="3:44" x14ac:dyDescent="0.25"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</row>
    <row r="436" spans="3:44" x14ac:dyDescent="0.25"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</row>
    <row r="437" spans="3:44" x14ac:dyDescent="0.25"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</row>
    <row r="438" spans="3:44" x14ac:dyDescent="0.25"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</row>
    <row r="439" spans="3:44" x14ac:dyDescent="0.25"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</row>
    <row r="440" spans="3:44" x14ac:dyDescent="0.25"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</row>
    <row r="441" spans="3:44" x14ac:dyDescent="0.25"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</row>
    <row r="442" spans="3:44" x14ac:dyDescent="0.25"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</row>
    <row r="443" spans="3:44" x14ac:dyDescent="0.25"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</row>
    <row r="444" spans="3:44" x14ac:dyDescent="0.25"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</row>
    <row r="445" spans="3:44" x14ac:dyDescent="0.25"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</row>
    <row r="446" spans="3:44" x14ac:dyDescent="0.25"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</row>
    <row r="447" spans="3:44" x14ac:dyDescent="0.25"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</row>
    <row r="448" spans="3:44" x14ac:dyDescent="0.25"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</row>
    <row r="449" spans="3:44" x14ac:dyDescent="0.25"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</row>
    <row r="450" spans="3:44" x14ac:dyDescent="0.25"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</row>
    <row r="451" spans="3:44" x14ac:dyDescent="0.25"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</row>
    <row r="452" spans="3:44" x14ac:dyDescent="0.25"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</row>
    <row r="453" spans="3:44" x14ac:dyDescent="0.25"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</row>
    <row r="454" spans="3:44" x14ac:dyDescent="0.25"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</row>
    <row r="455" spans="3:44" x14ac:dyDescent="0.25"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</row>
    <row r="456" spans="3:44" x14ac:dyDescent="0.25"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</row>
    <row r="457" spans="3:44" x14ac:dyDescent="0.25"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</row>
    <row r="458" spans="3:44" x14ac:dyDescent="0.25"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</row>
    <row r="459" spans="3:44" x14ac:dyDescent="0.25"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</row>
    <row r="460" spans="3:44" x14ac:dyDescent="0.25"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</row>
    <row r="461" spans="3:44" x14ac:dyDescent="0.25"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</row>
    <row r="462" spans="3:44" x14ac:dyDescent="0.25"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</row>
    <row r="463" spans="3:44" x14ac:dyDescent="0.25"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</row>
    <row r="464" spans="3:44" x14ac:dyDescent="0.25"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</row>
    <row r="465" spans="3:44" x14ac:dyDescent="0.25"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</row>
    <row r="466" spans="3:44" x14ac:dyDescent="0.25"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</row>
    <row r="467" spans="3:44" x14ac:dyDescent="0.25"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</row>
    <row r="468" spans="3:44" x14ac:dyDescent="0.25"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</row>
    <row r="469" spans="3:44" x14ac:dyDescent="0.25"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</row>
    <row r="470" spans="3:44" x14ac:dyDescent="0.25"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</row>
    <row r="471" spans="3:44" x14ac:dyDescent="0.25"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</row>
    <row r="472" spans="3:44" x14ac:dyDescent="0.25"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</row>
    <row r="473" spans="3:44" x14ac:dyDescent="0.25"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</row>
    <row r="474" spans="3:44" x14ac:dyDescent="0.25"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</row>
    <row r="475" spans="3:44" x14ac:dyDescent="0.25"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</row>
    <row r="476" spans="3:44" x14ac:dyDescent="0.25"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</row>
    <row r="477" spans="3:44" x14ac:dyDescent="0.25">
      <c r="C477" s="20"/>
      <c r="D477" s="20"/>
      <c r="E477" s="20"/>
      <c r="K477" s="20"/>
      <c r="L477" s="20"/>
      <c r="M477" s="20"/>
      <c r="N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</row>
  </sheetData>
  <mergeCells count="7">
    <mergeCell ref="A356:B356"/>
    <mergeCell ref="A370:B370"/>
    <mergeCell ref="A2:B2"/>
    <mergeCell ref="O1:P1"/>
    <mergeCell ref="Q1:R1"/>
    <mergeCell ref="G1:H1"/>
    <mergeCell ref="I1:J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L25"/>
  <sheetViews>
    <sheetView workbookViewId="0">
      <pane ySplit="5" topLeftCell="A6" activePane="bottomLeft" state="frozen"/>
      <selection pane="bottomLeft" activeCell="B6" sqref="B6:B7"/>
    </sheetView>
  </sheetViews>
  <sheetFormatPr baseColWidth="10" defaultRowHeight="15" x14ac:dyDescent="0.25"/>
  <cols>
    <col min="1" max="1" width="9.140625" style="2" customWidth="1"/>
    <col min="2" max="2" width="52.7109375" customWidth="1"/>
    <col min="3" max="3" width="11.5703125" bestFit="1" customWidth="1"/>
    <col min="4" max="11" width="11.5703125" customWidth="1"/>
    <col min="12" max="12" width="12.85546875" customWidth="1"/>
  </cols>
  <sheetData>
    <row r="1" spans="1:12" ht="21" x14ac:dyDescent="0.35">
      <c r="A1" s="249" t="s">
        <v>1153</v>
      </c>
    </row>
    <row r="2" spans="1:12" x14ac:dyDescent="0.25">
      <c r="A2" s="19" t="s">
        <v>1163</v>
      </c>
      <c r="C2" s="101"/>
      <c r="D2" s="101"/>
      <c r="E2" s="101"/>
      <c r="F2" s="101"/>
      <c r="G2" s="101"/>
      <c r="H2" s="101"/>
      <c r="I2" s="101"/>
      <c r="J2" s="101"/>
    </row>
    <row r="3" spans="1:12" ht="18.75" x14ac:dyDescent="0.3">
      <c r="B3" s="101"/>
      <c r="C3" s="9"/>
      <c r="D3" s="253" t="s">
        <v>1283</v>
      </c>
      <c r="E3" s="9"/>
      <c r="F3" s="9"/>
      <c r="G3" s="9"/>
      <c r="H3" s="9"/>
      <c r="I3" s="9"/>
      <c r="J3" s="9" t="s">
        <v>1154</v>
      </c>
      <c r="K3" s="110">
        <f>C4+D4+E4+F4+G4+H4+I4+J4+K4</f>
        <v>3000</v>
      </c>
      <c r="L3" s="1">
        <f>K3-L15</f>
        <v>118.03999999999996</v>
      </c>
    </row>
    <row r="4" spans="1:12" x14ac:dyDescent="0.25">
      <c r="C4" s="12">
        <v>100</v>
      </c>
      <c r="D4" s="12">
        <v>600</v>
      </c>
      <c r="E4" s="12">
        <v>250</v>
      </c>
      <c r="F4" s="12">
        <v>300</v>
      </c>
      <c r="G4" s="12">
        <v>600</v>
      </c>
      <c r="H4" s="12">
        <v>600</v>
      </c>
      <c r="I4" s="12">
        <v>100</v>
      </c>
      <c r="J4" s="248">
        <v>400</v>
      </c>
      <c r="K4" s="12">
        <v>50</v>
      </c>
      <c r="L4" s="7"/>
    </row>
    <row r="5" spans="1:12" x14ac:dyDescent="0.25">
      <c r="A5" s="93"/>
      <c r="B5" s="95"/>
      <c r="C5" s="173" t="s">
        <v>1155</v>
      </c>
      <c r="D5" s="173" t="s">
        <v>1156</v>
      </c>
      <c r="E5" s="173" t="s">
        <v>1159</v>
      </c>
      <c r="F5" s="173" t="s">
        <v>1160</v>
      </c>
      <c r="G5" s="173" t="s">
        <v>1157</v>
      </c>
      <c r="H5" s="173" t="s">
        <v>1158</v>
      </c>
      <c r="I5" s="173" t="s">
        <v>1161</v>
      </c>
      <c r="J5" s="173" t="s">
        <v>1162</v>
      </c>
      <c r="K5" s="173" t="s">
        <v>0</v>
      </c>
      <c r="L5" s="123" t="s">
        <v>68</v>
      </c>
    </row>
    <row r="6" spans="1:12" x14ac:dyDescent="0.25">
      <c r="A6" s="2" t="s">
        <v>1279</v>
      </c>
      <c r="B6" s="289" t="s">
        <v>1284</v>
      </c>
      <c r="C6" s="1">
        <v>100</v>
      </c>
      <c r="D6" s="1"/>
      <c r="E6" s="1"/>
      <c r="F6" s="1">
        <v>300</v>
      </c>
      <c r="G6" s="1">
        <v>600</v>
      </c>
      <c r="H6" s="1">
        <v>600</v>
      </c>
      <c r="I6" s="1">
        <v>100</v>
      </c>
      <c r="J6" s="1">
        <v>385.36</v>
      </c>
      <c r="K6" s="1"/>
      <c r="L6" s="3">
        <f t="shared" ref="L6:L14" si="0">SUM(C6:K6)</f>
        <v>2085.36</v>
      </c>
    </row>
    <row r="7" spans="1:12" x14ac:dyDescent="0.25">
      <c r="B7" s="290"/>
      <c r="C7" s="1"/>
      <c r="D7" s="1"/>
      <c r="E7" s="1"/>
      <c r="F7" s="1"/>
      <c r="G7" s="1"/>
      <c r="H7" s="1"/>
      <c r="I7" s="1"/>
      <c r="J7" s="1"/>
      <c r="K7" s="1"/>
      <c r="L7" s="3">
        <f t="shared" si="0"/>
        <v>0</v>
      </c>
    </row>
    <row r="8" spans="1:12" x14ac:dyDescent="0.25">
      <c r="A8" s="2" t="s">
        <v>1336</v>
      </c>
      <c r="B8" t="s">
        <v>1529</v>
      </c>
      <c r="C8" s="1"/>
      <c r="D8" s="1">
        <v>600</v>
      </c>
      <c r="E8" s="1">
        <v>196.6</v>
      </c>
      <c r="F8" s="1"/>
      <c r="G8" s="1"/>
      <c r="H8" s="1"/>
      <c r="I8" s="1"/>
      <c r="J8" s="1"/>
      <c r="K8" s="1"/>
      <c r="L8" s="3">
        <f t="shared" si="0"/>
        <v>796.6</v>
      </c>
    </row>
    <row r="9" spans="1:12" x14ac:dyDescent="0.25">
      <c r="C9" s="1"/>
      <c r="D9" s="1"/>
      <c r="E9" s="1"/>
      <c r="F9" s="1"/>
      <c r="G9" s="1"/>
      <c r="H9" s="1"/>
      <c r="I9" s="1"/>
      <c r="J9" s="1"/>
      <c r="K9" s="1"/>
      <c r="L9" s="3">
        <f t="shared" si="0"/>
        <v>0</v>
      </c>
    </row>
    <row r="10" spans="1:12" x14ac:dyDescent="0.25">
      <c r="C10" s="1"/>
      <c r="D10" s="1"/>
      <c r="E10" s="1"/>
      <c r="F10" s="1"/>
      <c r="G10" s="1"/>
      <c r="H10" s="1"/>
      <c r="I10" s="1"/>
      <c r="J10" s="1"/>
      <c r="K10" s="1"/>
      <c r="L10" s="3">
        <f t="shared" si="0"/>
        <v>0</v>
      </c>
    </row>
    <row r="11" spans="1:12" x14ac:dyDescent="0.25">
      <c r="C11" s="1"/>
      <c r="D11" s="1"/>
      <c r="E11" s="1"/>
      <c r="F11" s="1"/>
      <c r="G11" s="1"/>
      <c r="H11" s="1"/>
      <c r="I11" s="1"/>
      <c r="J11" s="1"/>
      <c r="K11" s="1"/>
      <c r="L11" s="3">
        <f t="shared" si="0"/>
        <v>0</v>
      </c>
    </row>
    <row r="12" spans="1:12" x14ac:dyDescent="0.25">
      <c r="C12" s="1"/>
      <c r="D12" s="1"/>
      <c r="E12" s="1"/>
      <c r="F12" s="1"/>
      <c r="G12" s="1"/>
      <c r="H12" s="1"/>
      <c r="I12" s="1"/>
      <c r="J12" s="1"/>
      <c r="K12" s="1"/>
      <c r="L12" s="3">
        <f t="shared" si="0"/>
        <v>0</v>
      </c>
    </row>
    <row r="13" spans="1:12" x14ac:dyDescent="0.25">
      <c r="A13" s="82"/>
      <c r="C13" s="91"/>
      <c r="D13" s="91"/>
      <c r="E13" s="91"/>
      <c r="F13" s="91"/>
      <c r="G13" s="91"/>
      <c r="H13" s="91"/>
      <c r="I13" s="91"/>
      <c r="J13" s="91"/>
      <c r="K13" s="91"/>
      <c r="L13" s="92">
        <f t="shared" si="0"/>
        <v>0</v>
      </c>
    </row>
    <row r="14" spans="1:12" x14ac:dyDescent="0.25">
      <c r="A14" s="93"/>
      <c r="B14" s="89"/>
      <c r="C14" s="94"/>
      <c r="D14" s="94"/>
      <c r="E14" s="94"/>
      <c r="F14" s="94"/>
      <c r="G14" s="94"/>
      <c r="H14" s="94"/>
      <c r="I14" s="94"/>
      <c r="J14" s="94"/>
      <c r="K14" s="94"/>
      <c r="L14" s="90">
        <f t="shared" si="0"/>
        <v>0</v>
      </c>
    </row>
    <row r="15" spans="1:12" x14ac:dyDescent="0.25">
      <c r="B15" s="115" t="s">
        <v>144</v>
      </c>
      <c r="C15" s="3">
        <f>SUM(C6:C14)</f>
        <v>100</v>
      </c>
      <c r="D15" s="3">
        <f t="shared" ref="D15:I15" si="1">SUM(D6:D14)</f>
        <v>600</v>
      </c>
      <c r="E15" s="3">
        <f t="shared" si="1"/>
        <v>196.6</v>
      </c>
      <c r="F15" s="3">
        <f t="shared" si="1"/>
        <v>300</v>
      </c>
      <c r="G15" s="3">
        <f t="shared" si="1"/>
        <v>600</v>
      </c>
      <c r="H15" s="3">
        <f t="shared" si="1"/>
        <v>600</v>
      </c>
      <c r="I15" s="3">
        <f t="shared" si="1"/>
        <v>100</v>
      </c>
      <c r="J15" s="3">
        <f>SUM(J6:J14)</f>
        <v>385.36</v>
      </c>
      <c r="K15" s="3">
        <f>SUM(K6:K14)</f>
        <v>0</v>
      </c>
      <c r="L15" s="3">
        <f>SUM(L6:L14)</f>
        <v>2881.96</v>
      </c>
    </row>
    <row r="16" spans="1:12" x14ac:dyDescent="0.25">
      <c r="B16" s="115" t="s">
        <v>143</v>
      </c>
      <c r="C16" s="188">
        <f>C4-C15</f>
        <v>0</v>
      </c>
      <c r="D16" s="188">
        <f t="shared" ref="D16:J16" si="2">D4-D15</f>
        <v>0</v>
      </c>
      <c r="E16" s="188">
        <f t="shared" si="2"/>
        <v>53.400000000000006</v>
      </c>
      <c r="F16" s="188">
        <f t="shared" si="2"/>
        <v>0</v>
      </c>
      <c r="G16" s="188">
        <f t="shared" si="2"/>
        <v>0</v>
      </c>
      <c r="H16" s="188">
        <f t="shared" si="2"/>
        <v>0</v>
      </c>
      <c r="I16" s="188">
        <f t="shared" si="2"/>
        <v>0</v>
      </c>
      <c r="J16" s="188">
        <f t="shared" si="2"/>
        <v>14.639999999999986</v>
      </c>
      <c r="K16" s="188">
        <f>K4-K15</f>
        <v>50</v>
      </c>
      <c r="L16" s="188">
        <f t="shared" ref="L16:L22" si="3">SUM(C16:K16)</f>
        <v>118.03999999999999</v>
      </c>
    </row>
    <row r="17" spans="2:12" hidden="1" x14ac:dyDescent="0.25">
      <c r="B17" s="115" t="s">
        <v>157</v>
      </c>
      <c r="C17" s="1"/>
      <c r="D17" s="1"/>
      <c r="E17" s="1"/>
      <c r="F17" s="1"/>
      <c r="G17" s="1"/>
      <c r="H17" s="1"/>
      <c r="I17" s="1"/>
      <c r="J17" s="1"/>
      <c r="K17" s="1">
        <f>K6+K7+K8</f>
        <v>0</v>
      </c>
      <c r="L17" s="1">
        <f t="shared" si="3"/>
        <v>0</v>
      </c>
    </row>
    <row r="18" spans="2:12" hidden="1" x14ac:dyDescent="0.25">
      <c r="B18" s="115" t="s">
        <v>133</v>
      </c>
      <c r="C18" s="1"/>
      <c r="D18" s="1"/>
      <c r="E18" s="1"/>
      <c r="F18" s="1"/>
      <c r="G18" s="1"/>
      <c r="H18" s="1"/>
      <c r="I18" s="1"/>
      <c r="J18" s="1"/>
      <c r="K18" s="1" t="e">
        <f>#REF!+#REF!+#REF!</f>
        <v>#REF!</v>
      </c>
      <c r="L18" s="1" t="e">
        <f t="shared" si="3"/>
        <v>#REF!</v>
      </c>
    </row>
    <row r="19" spans="2:12" hidden="1" x14ac:dyDescent="0.25">
      <c r="B19" s="115" t="s">
        <v>134</v>
      </c>
      <c r="C19" s="1" t="e">
        <f>#REF!+#REF!</f>
        <v>#REF!</v>
      </c>
      <c r="D19" s="1"/>
      <c r="E19" s="1"/>
      <c r="F19" s="1"/>
      <c r="G19" s="1"/>
      <c r="H19" s="1"/>
      <c r="I19" s="1"/>
      <c r="J19" s="1"/>
      <c r="K19" s="1" t="e">
        <f>#REF!+#REF!</f>
        <v>#REF!</v>
      </c>
      <c r="L19" s="1" t="e">
        <f t="shared" si="3"/>
        <v>#REF!</v>
      </c>
    </row>
    <row r="20" spans="2:12" hidden="1" x14ac:dyDescent="0.25">
      <c r="B20" s="115" t="s">
        <v>142</v>
      </c>
      <c r="C20" s="1" t="e">
        <f>#REF!+#REF!+#REF!+#REF!+#REF!+#REF!+#REF!+#REF!</f>
        <v>#REF!</v>
      </c>
      <c r="D20" s="1"/>
      <c r="E20" s="1"/>
      <c r="F20" s="1"/>
      <c r="G20" s="1"/>
      <c r="H20" s="1"/>
      <c r="I20" s="1"/>
      <c r="J20" s="1"/>
      <c r="K20" s="1" t="e">
        <f>#REF!+#REF!</f>
        <v>#REF!</v>
      </c>
      <c r="L20" s="1" t="e">
        <f t="shared" si="3"/>
        <v>#REF!</v>
      </c>
    </row>
    <row r="21" spans="2:12" hidden="1" x14ac:dyDescent="0.25">
      <c r="B21" s="189" t="s">
        <v>145</v>
      </c>
      <c r="C21" s="190" t="e">
        <f>#REF!+#REF!+#REF!+#REF!+#REF!+#REF!+#REF!+#REF!+#REF!+#REF!+#REF!+#REF!+#REF!+#REF!+#REF!+#REF!+#REF!+#REF!</f>
        <v>#REF!</v>
      </c>
      <c r="D21" s="190"/>
      <c r="E21" s="190"/>
      <c r="F21" s="190"/>
      <c r="G21" s="190"/>
      <c r="H21" s="190"/>
      <c r="I21" s="190"/>
      <c r="J21" s="190"/>
      <c r="K21" s="190" t="e">
        <f>#REF!+#REF!</f>
        <v>#REF!</v>
      </c>
      <c r="L21" s="1" t="e">
        <f t="shared" si="3"/>
        <v>#REF!</v>
      </c>
    </row>
    <row r="22" spans="2:12" hidden="1" x14ac:dyDescent="0.25">
      <c r="B22" s="115" t="s">
        <v>147</v>
      </c>
      <c r="C22" s="1" t="e">
        <f>#REF!+#REF!+#REF!+#REF!+#REF!+#REF!+#REF!+#REF!+#REF!+#REF!+#REF!+#REF!+#REF!+#REF!+#REF!+#REF!+#REF!</f>
        <v>#REF!</v>
      </c>
      <c r="D22" s="1"/>
      <c r="E22" s="1"/>
      <c r="F22" s="1"/>
      <c r="G22" s="1"/>
      <c r="H22" s="1"/>
      <c r="I22" s="1"/>
      <c r="J22" s="1"/>
      <c r="K22" s="1" t="e">
        <f>#REF!+#REF!+#REF!+#REF!+#REF!+#REF!+#REF!+#REF!+#REF!</f>
        <v>#REF!</v>
      </c>
      <c r="L22" s="1" t="e">
        <f t="shared" si="3"/>
        <v>#REF!</v>
      </c>
    </row>
    <row r="23" spans="2:12" x14ac:dyDescent="0.25"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2:12" x14ac:dyDescent="0.25"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x14ac:dyDescent="0.25">
      <c r="C25" s="1"/>
      <c r="D25" s="1"/>
      <c r="E25" s="1"/>
      <c r="F25" s="1"/>
      <c r="G25" s="1"/>
      <c r="H25" s="1"/>
      <c r="I25" s="1"/>
      <c r="J25" s="1"/>
      <c r="K25" s="1"/>
      <c r="L25" s="1"/>
    </row>
  </sheetData>
  <mergeCells count="1">
    <mergeCell ref="B6:B7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7% fiestas </vt:lpstr>
      <vt:lpstr>EJECUTADO</vt:lpstr>
      <vt:lpstr>0101</vt:lpstr>
      <vt:lpstr>0102</vt:lpstr>
      <vt:lpstr>0201</vt:lpstr>
      <vt:lpstr>0202</vt:lpstr>
      <vt:lpstr>Apoyo y mmtt a la perrera</vt:lpstr>
      <vt:lpstr>EJECUTADO!Títulos_a_imprimir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2022-12-16T19:31:06Z</dcterms:modified>
</cp:coreProperties>
</file>