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resupuesto 2024/Necesidades/"/>
    </mc:Choice>
  </mc:AlternateContent>
  <xr:revisionPtr revIDLastSave="1" documentId="8_{393DF80B-FC4A-4353-80B1-1F91ABAE7EAC}" xr6:coauthVersionLast="47" xr6:coauthVersionMax="47" xr10:uidLastSave="{A19EC7AD-5DE2-4322-A444-929C7FDAA0AB}"/>
  <bookViews>
    <workbookView xWindow="-108" yWindow="-108" windowWidth="23256" windowHeight="12576" xr2:uid="{7B6BD7A7-82E8-44B0-AD3C-C19AB2856B5E}"/>
  </bookViews>
  <sheets>
    <sheet name="PRESUPUESTO 2024 ap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1" i="1" l="1"/>
  <c r="G91" i="1"/>
  <c r="Q91" i="1" s="1"/>
  <c r="V91" i="1" s="1"/>
  <c r="X91" i="1" s="1"/>
  <c r="X90" i="1" s="1"/>
  <c r="W90" i="1"/>
  <c r="U90" i="1"/>
  <c r="T90" i="1"/>
  <c r="S90" i="1"/>
  <c r="R90" i="1"/>
  <c r="P90" i="1"/>
  <c r="O90" i="1"/>
  <c r="N90" i="1"/>
  <c r="M90" i="1"/>
  <c r="L90" i="1"/>
  <c r="K90" i="1"/>
  <c r="J90" i="1"/>
  <c r="I90" i="1"/>
  <c r="H90" i="1"/>
  <c r="F90" i="1"/>
  <c r="E90" i="1"/>
  <c r="D90" i="1"/>
  <c r="C90" i="1"/>
  <c r="X89" i="1"/>
  <c r="V89" i="1"/>
  <c r="U89" i="1"/>
  <c r="Q89" i="1"/>
  <c r="U88" i="1"/>
  <c r="Q88" i="1"/>
  <c r="V88" i="1" s="1"/>
  <c r="X88" i="1" s="1"/>
  <c r="V87" i="1"/>
  <c r="X87" i="1" s="1"/>
  <c r="U87" i="1"/>
  <c r="Q87" i="1"/>
  <c r="V86" i="1"/>
  <c r="X86" i="1" s="1"/>
  <c r="U86" i="1"/>
  <c r="Q86" i="1"/>
  <c r="X85" i="1"/>
  <c r="V85" i="1"/>
  <c r="U85" i="1"/>
  <c r="Q85" i="1"/>
  <c r="W84" i="1"/>
  <c r="W83" i="1" s="1"/>
  <c r="U84" i="1"/>
  <c r="T84" i="1"/>
  <c r="S84" i="1"/>
  <c r="R84" i="1"/>
  <c r="P84" i="1"/>
  <c r="P83" i="1" s="1"/>
  <c r="O84" i="1"/>
  <c r="O83" i="1" s="1"/>
  <c r="N84" i="1"/>
  <c r="N83" i="1" s="1"/>
  <c r="M84" i="1"/>
  <c r="M83" i="1" s="1"/>
  <c r="L84" i="1"/>
  <c r="L83" i="1" s="1"/>
  <c r="K84" i="1"/>
  <c r="K83" i="1" s="1"/>
  <c r="J84" i="1"/>
  <c r="J83" i="1" s="1"/>
  <c r="I84" i="1"/>
  <c r="H84" i="1"/>
  <c r="H83" i="1" s="1"/>
  <c r="G84" i="1"/>
  <c r="F84" i="1"/>
  <c r="E84" i="1"/>
  <c r="D84" i="1"/>
  <c r="C84" i="1"/>
  <c r="Q84" i="1" s="1"/>
  <c r="V84" i="1" s="1"/>
  <c r="U83" i="1"/>
  <c r="T83" i="1"/>
  <c r="S83" i="1"/>
  <c r="R83" i="1"/>
  <c r="I83" i="1"/>
  <c r="F83" i="1"/>
  <c r="E83" i="1"/>
  <c r="D83" i="1"/>
  <c r="C83" i="1"/>
  <c r="V81" i="1"/>
  <c r="U81" i="1"/>
  <c r="U80" i="1"/>
  <c r="Q80" i="1"/>
  <c r="V80" i="1" s="1"/>
  <c r="X80" i="1" s="1"/>
  <c r="V79" i="1"/>
  <c r="X79" i="1" s="1"/>
  <c r="U79" i="1"/>
  <c r="Q79" i="1"/>
  <c r="W78" i="1"/>
  <c r="U78" i="1"/>
  <c r="T78" i="1"/>
  <c r="S78" i="1"/>
  <c r="R78" i="1"/>
  <c r="P78" i="1"/>
  <c r="O78" i="1"/>
  <c r="N78" i="1"/>
  <c r="M78" i="1"/>
  <c r="L78" i="1"/>
  <c r="K78" i="1"/>
  <c r="J78" i="1"/>
  <c r="I78" i="1"/>
  <c r="H78" i="1"/>
  <c r="G78" i="1"/>
  <c r="F78" i="1"/>
  <c r="E78" i="1"/>
  <c r="E75" i="1" s="1"/>
  <c r="D78" i="1"/>
  <c r="C78" i="1"/>
  <c r="Q78" i="1" s="1"/>
  <c r="V78" i="1" s="1"/>
  <c r="X77" i="1"/>
  <c r="X76" i="1" s="1"/>
  <c r="V77" i="1"/>
  <c r="U77" i="1"/>
  <c r="Q77" i="1"/>
  <c r="W76" i="1"/>
  <c r="W75" i="1" s="1"/>
  <c r="U76" i="1"/>
  <c r="T76" i="1"/>
  <c r="S76" i="1"/>
  <c r="R76" i="1"/>
  <c r="P76" i="1"/>
  <c r="P75" i="1" s="1"/>
  <c r="O76" i="1"/>
  <c r="O75" i="1" s="1"/>
  <c r="N76" i="1"/>
  <c r="N75" i="1" s="1"/>
  <c r="M76" i="1"/>
  <c r="M75" i="1" s="1"/>
  <c r="L76" i="1"/>
  <c r="L75" i="1" s="1"/>
  <c r="K76" i="1"/>
  <c r="K75" i="1" s="1"/>
  <c r="J76" i="1"/>
  <c r="J75" i="1" s="1"/>
  <c r="I76" i="1"/>
  <c r="H76" i="1"/>
  <c r="H75" i="1" s="1"/>
  <c r="G76" i="1"/>
  <c r="G75" i="1" s="1"/>
  <c r="F76" i="1"/>
  <c r="E76" i="1"/>
  <c r="D76" i="1"/>
  <c r="C76" i="1"/>
  <c r="Q76" i="1" s="1"/>
  <c r="V76" i="1" s="1"/>
  <c r="T75" i="1"/>
  <c r="U75" i="1" s="1"/>
  <c r="S75" i="1"/>
  <c r="R75" i="1"/>
  <c r="I75" i="1"/>
  <c r="F75" i="1"/>
  <c r="D75" i="1"/>
  <c r="C75" i="1"/>
  <c r="X73" i="1"/>
  <c r="V73" i="1"/>
  <c r="U73" i="1"/>
  <c r="Q73" i="1"/>
  <c r="U72" i="1"/>
  <c r="Q72" i="1"/>
  <c r="V72" i="1" s="1"/>
  <c r="X72" i="1" s="1"/>
  <c r="V71" i="1"/>
  <c r="X71" i="1" s="1"/>
  <c r="U71" i="1"/>
  <c r="Q71" i="1"/>
  <c r="U70" i="1"/>
  <c r="V70" i="1" s="1"/>
  <c r="X70" i="1" s="1"/>
  <c r="X68" i="1" s="1"/>
  <c r="T70" i="1"/>
  <c r="T68" i="1" s="1"/>
  <c r="U68" i="1" s="1"/>
  <c r="Q70" i="1"/>
  <c r="V69" i="1"/>
  <c r="U69" i="1"/>
  <c r="Q69" i="1"/>
  <c r="W68" i="1"/>
  <c r="S68" i="1"/>
  <c r="R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Q68" i="1" s="1"/>
  <c r="V68" i="1" s="1"/>
  <c r="U67" i="1"/>
  <c r="Q67" i="1"/>
  <c r="V67" i="1" s="1"/>
  <c r="V66" i="1"/>
  <c r="X66" i="1" s="1"/>
  <c r="X64" i="1" s="1"/>
  <c r="U66" i="1"/>
  <c r="Q66" i="1"/>
  <c r="V65" i="1"/>
  <c r="U65" i="1"/>
  <c r="Q65" i="1"/>
  <c r="W64" i="1"/>
  <c r="U64" i="1"/>
  <c r="T64" i="1"/>
  <c r="S64" i="1"/>
  <c r="R64" i="1"/>
  <c r="P64" i="1"/>
  <c r="O64" i="1"/>
  <c r="N64" i="1"/>
  <c r="N27" i="1" s="1"/>
  <c r="M64" i="1"/>
  <c r="L64" i="1"/>
  <c r="K64" i="1"/>
  <c r="J64" i="1"/>
  <c r="I64" i="1"/>
  <c r="H64" i="1"/>
  <c r="G64" i="1"/>
  <c r="F64" i="1"/>
  <c r="E64" i="1"/>
  <c r="D64" i="1"/>
  <c r="C64" i="1"/>
  <c r="Q64" i="1" s="1"/>
  <c r="V64" i="1" s="1"/>
  <c r="T63" i="1"/>
  <c r="T51" i="1" s="1"/>
  <c r="Q63" i="1"/>
  <c r="G63" i="1"/>
  <c r="X62" i="1"/>
  <c r="V62" i="1"/>
  <c r="U62" i="1"/>
  <c r="Q62" i="1"/>
  <c r="U61" i="1"/>
  <c r="Q61" i="1"/>
  <c r="V61" i="1" s="1"/>
  <c r="X61" i="1" s="1"/>
  <c r="V60" i="1"/>
  <c r="X60" i="1" s="1"/>
  <c r="U60" i="1"/>
  <c r="Q60" i="1"/>
  <c r="U59" i="1"/>
  <c r="V59" i="1" s="1"/>
  <c r="X59" i="1" s="1"/>
  <c r="Q59" i="1"/>
  <c r="X58" i="1"/>
  <c r="V58" i="1"/>
  <c r="U58" i="1"/>
  <c r="Q58" i="1"/>
  <c r="U57" i="1"/>
  <c r="Q57" i="1"/>
  <c r="V57" i="1" s="1"/>
  <c r="X57" i="1" s="1"/>
  <c r="V56" i="1"/>
  <c r="X56" i="1" s="1"/>
  <c r="U56" i="1"/>
  <c r="Q56" i="1"/>
  <c r="U55" i="1"/>
  <c r="V55" i="1" s="1"/>
  <c r="X55" i="1" s="1"/>
  <c r="Q55" i="1"/>
  <c r="X54" i="1"/>
  <c r="V54" i="1"/>
  <c r="U54" i="1"/>
  <c r="Q54" i="1"/>
  <c r="U53" i="1"/>
  <c r="Q53" i="1"/>
  <c r="V53" i="1" s="1"/>
  <c r="X53" i="1" s="1"/>
  <c r="V52" i="1"/>
  <c r="X52" i="1" s="1"/>
  <c r="U52" i="1"/>
  <c r="Q52" i="1"/>
  <c r="W51" i="1"/>
  <c r="S51" i="1"/>
  <c r="R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D27" i="1" s="1"/>
  <c r="C51" i="1"/>
  <c r="Q51" i="1" s="1"/>
  <c r="X50" i="1"/>
  <c r="V50" i="1"/>
  <c r="U50" i="1"/>
  <c r="Q50" i="1"/>
  <c r="V49" i="1"/>
  <c r="X49" i="1" s="1"/>
  <c r="U49" i="1"/>
  <c r="Q49" i="1"/>
  <c r="F49" i="1"/>
  <c r="U48" i="1"/>
  <c r="Q48" i="1"/>
  <c r="V48" i="1" s="1"/>
  <c r="X48" i="1" s="1"/>
  <c r="X47" i="1"/>
  <c r="V47" i="1"/>
  <c r="U47" i="1"/>
  <c r="Q47" i="1"/>
  <c r="W46" i="1"/>
  <c r="T46" i="1"/>
  <c r="S46" i="1"/>
  <c r="R46" i="1"/>
  <c r="U46" i="1" s="1"/>
  <c r="P46" i="1"/>
  <c r="O46" i="1"/>
  <c r="N46" i="1"/>
  <c r="M46" i="1"/>
  <c r="M27" i="1" s="1"/>
  <c r="L46" i="1"/>
  <c r="L27" i="1" s="1"/>
  <c r="K46" i="1"/>
  <c r="J46" i="1"/>
  <c r="I46" i="1"/>
  <c r="H46" i="1"/>
  <c r="G46" i="1"/>
  <c r="F46" i="1"/>
  <c r="E46" i="1"/>
  <c r="D46" i="1"/>
  <c r="C46" i="1"/>
  <c r="Q46" i="1" s="1"/>
  <c r="S45" i="1"/>
  <c r="U45" i="1" s="1"/>
  <c r="Q45" i="1"/>
  <c r="V45" i="1" s="1"/>
  <c r="X45" i="1" s="1"/>
  <c r="X44" i="1"/>
  <c r="V44" i="1"/>
  <c r="U44" i="1"/>
  <c r="Q44" i="1"/>
  <c r="X43" i="1"/>
  <c r="V43" i="1"/>
  <c r="U43" i="1"/>
  <c r="Q43" i="1"/>
  <c r="U42" i="1"/>
  <c r="Q42" i="1"/>
  <c r="V42" i="1" s="1"/>
  <c r="X42" i="1" s="1"/>
  <c r="U41" i="1"/>
  <c r="Q41" i="1"/>
  <c r="V41" i="1" s="1"/>
  <c r="X41" i="1" s="1"/>
  <c r="X40" i="1"/>
  <c r="V40" i="1"/>
  <c r="U40" i="1"/>
  <c r="S40" i="1"/>
  <c r="S28" i="1" s="1"/>
  <c r="Q40" i="1"/>
  <c r="U39" i="1"/>
  <c r="Q39" i="1"/>
  <c r="V39" i="1" s="1"/>
  <c r="X39" i="1" s="1"/>
  <c r="U38" i="1"/>
  <c r="V38" i="1" s="1"/>
  <c r="X38" i="1" s="1"/>
  <c r="Q38" i="1"/>
  <c r="U37" i="1"/>
  <c r="Q37" i="1"/>
  <c r="V37" i="1" s="1"/>
  <c r="X37" i="1" s="1"/>
  <c r="X36" i="1"/>
  <c r="V36" i="1"/>
  <c r="U36" i="1"/>
  <c r="Q36" i="1"/>
  <c r="U35" i="1"/>
  <c r="Q35" i="1"/>
  <c r="V35" i="1" s="1"/>
  <c r="X35" i="1" s="1"/>
  <c r="U34" i="1"/>
  <c r="V34" i="1" s="1"/>
  <c r="X34" i="1" s="1"/>
  <c r="Q34" i="1"/>
  <c r="U33" i="1"/>
  <c r="Q33" i="1"/>
  <c r="V33" i="1" s="1"/>
  <c r="X33" i="1" s="1"/>
  <c r="X32" i="1"/>
  <c r="V32" i="1"/>
  <c r="U32" i="1"/>
  <c r="Q32" i="1"/>
  <c r="U31" i="1"/>
  <c r="Q31" i="1"/>
  <c r="V31" i="1" s="1"/>
  <c r="X31" i="1" s="1"/>
  <c r="U30" i="1"/>
  <c r="Q30" i="1"/>
  <c r="V30" i="1" s="1"/>
  <c r="X30" i="1" s="1"/>
  <c r="U29" i="1"/>
  <c r="Q29" i="1"/>
  <c r="V29" i="1" s="1"/>
  <c r="X29" i="1" s="1"/>
  <c r="W28" i="1"/>
  <c r="W27" i="1" s="1"/>
  <c r="T28" i="1"/>
  <c r="R28" i="1"/>
  <c r="R27" i="1" s="1"/>
  <c r="P28" i="1"/>
  <c r="O28" i="1"/>
  <c r="N28" i="1"/>
  <c r="M28" i="1"/>
  <c r="L28" i="1"/>
  <c r="K28" i="1"/>
  <c r="K27" i="1" s="1"/>
  <c r="J28" i="1"/>
  <c r="J27" i="1" s="1"/>
  <c r="I28" i="1"/>
  <c r="I27" i="1" s="1"/>
  <c r="H28" i="1"/>
  <c r="H27" i="1" s="1"/>
  <c r="G28" i="1"/>
  <c r="G27" i="1" s="1"/>
  <c r="F28" i="1"/>
  <c r="F27" i="1" s="1"/>
  <c r="E28" i="1"/>
  <c r="E27" i="1" s="1"/>
  <c r="D28" i="1"/>
  <c r="Q28" i="1" s="1"/>
  <c r="C28" i="1"/>
  <c r="P27" i="1"/>
  <c r="O27" i="1"/>
  <c r="U25" i="1"/>
  <c r="Q25" i="1"/>
  <c r="V25" i="1" s="1"/>
  <c r="X25" i="1" s="1"/>
  <c r="X24" i="1" s="1"/>
  <c r="C25" i="1"/>
  <c r="C24" i="1" s="1"/>
  <c r="Q24" i="1" s="1"/>
  <c r="V24" i="1" s="1"/>
  <c r="W24" i="1"/>
  <c r="U24" i="1"/>
  <c r="T24" i="1"/>
  <c r="S24" i="1"/>
  <c r="R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R23" i="1"/>
  <c r="U23" i="1" s="1"/>
  <c r="V23" i="1" s="1"/>
  <c r="X23" i="1" s="1"/>
  <c r="X22" i="1" s="1"/>
  <c r="Q23" i="1"/>
  <c r="W22" i="1"/>
  <c r="U22" i="1"/>
  <c r="T22" i="1"/>
  <c r="S22" i="1"/>
  <c r="R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2" i="1" s="1"/>
  <c r="V22" i="1" s="1"/>
  <c r="X21" i="1"/>
  <c r="V21" i="1"/>
  <c r="U21" i="1"/>
  <c r="Q21" i="1"/>
  <c r="U20" i="1"/>
  <c r="V20" i="1" s="1"/>
  <c r="X20" i="1" s="1"/>
  <c r="X19" i="1" s="1"/>
  <c r="Q20" i="1"/>
  <c r="W19" i="1"/>
  <c r="T19" i="1"/>
  <c r="S19" i="1"/>
  <c r="R19" i="1"/>
  <c r="U19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19" i="1" s="1"/>
  <c r="V19" i="1" s="1"/>
  <c r="X18" i="1"/>
  <c r="V18" i="1"/>
  <c r="U18" i="1"/>
  <c r="Q18" i="1"/>
  <c r="I18" i="1"/>
  <c r="U17" i="1"/>
  <c r="Q17" i="1"/>
  <c r="V17" i="1" s="1"/>
  <c r="X17" i="1" s="1"/>
  <c r="X16" i="1" s="1"/>
  <c r="W16" i="1"/>
  <c r="T16" i="1"/>
  <c r="S16" i="1"/>
  <c r="R16" i="1"/>
  <c r="U16" i="1" s="1"/>
  <c r="Q16" i="1"/>
  <c r="V16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X15" i="1"/>
  <c r="V15" i="1"/>
  <c r="U15" i="1"/>
  <c r="Q15" i="1"/>
  <c r="X14" i="1"/>
  <c r="V14" i="1"/>
  <c r="U14" i="1"/>
  <c r="Q14" i="1"/>
  <c r="U13" i="1"/>
  <c r="Q13" i="1"/>
  <c r="V13" i="1" s="1"/>
  <c r="X13" i="1" s="1"/>
  <c r="X12" i="1" s="1"/>
  <c r="W12" i="1"/>
  <c r="T12" i="1"/>
  <c r="T6" i="1" s="1"/>
  <c r="S12" i="1"/>
  <c r="S6" i="1" s="1"/>
  <c r="R12" i="1"/>
  <c r="R6" i="1" s="1"/>
  <c r="R92" i="1" s="1"/>
  <c r="P12" i="1"/>
  <c r="O12" i="1"/>
  <c r="N12" i="1"/>
  <c r="M12" i="1"/>
  <c r="L12" i="1"/>
  <c r="K12" i="1"/>
  <c r="J12" i="1"/>
  <c r="I12" i="1"/>
  <c r="H12" i="1"/>
  <c r="G12" i="1"/>
  <c r="F12" i="1"/>
  <c r="E12" i="1"/>
  <c r="E6" i="1" s="1"/>
  <c r="E92" i="1" s="1"/>
  <c r="D12" i="1"/>
  <c r="D6" i="1" s="1"/>
  <c r="C12" i="1"/>
  <c r="Q12" i="1" s="1"/>
  <c r="X11" i="1"/>
  <c r="V11" i="1"/>
  <c r="U11" i="1"/>
  <c r="Q11" i="1"/>
  <c r="U10" i="1"/>
  <c r="Q10" i="1"/>
  <c r="V10" i="1" s="1"/>
  <c r="X10" i="1" s="1"/>
  <c r="V9" i="1"/>
  <c r="X9" i="1" s="1"/>
  <c r="U9" i="1"/>
  <c r="Q9" i="1"/>
  <c r="U8" i="1"/>
  <c r="Q8" i="1"/>
  <c r="V8" i="1" s="1"/>
  <c r="X8" i="1" s="1"/>
  <c r="W7" i="1"/>
  <c r="W6" i="1" s="1"/>
  <c r="W92" i="1" s="1"/>
  <c r="U7" i="1"/>
  <c r="T7" i="1"/>
  <c r="S7" i="1"/>
  <c r="R7" i="1"/>
  <c r="P7" i="1"/>
  <c r="O7" i="1"/>
  <c r="N7" i="1"/>
  <c r="M7" i="1"/>
  <c r="L7" i="1"/>
  <c r="L6" i="1" s="1"/>
  <c r="L92" i="1" s="1"/>
  <c r="K7" i="1"/>
  <c r="K6" i="1" s="1"/>
  <c r="J7" i="1"/>
  <c r="J6" i="1" s="1"/>
  <c r="J92" i="1" s="1"/>
  <c r="I7" i="1"/>
  <c r="I6" i="1" s="1"/>
  <c r="I92" i="1" s="1"/>
  <c r="H7" i="1"/>
  <c r="H6" i="1" s="1"/>
  <c r="G7" i="1"/>
  <c r="G6" i="1" s="1"/>
  <c r="F7" i="1"/>
  <c r="Q7" i="1" s="1"/>
  <c r="V7" i="1" s="1"/>
  <c r="E7" i="1"/>
  <c r="D7" i="1"/>
  <c r="C7" i="1"/>
  <c r="P6" i="1"/>
  <c r="O6" i="1"/>
  <c r="N6" i="1"/>
  <c r="M6" i="1"/>
  <c r="N92" i="1" l="1"/>
  <c r="S92" i="1"/>
  <c r="M92" i="1"/>
  <c r="O92" i="1"/>
  <c r="P92" i="1"/>
  <c r="D92" i="1"/>
  <c r="X7" i="1"/>
  <c r="X6" i="1" s="1"/>
  <c r="U28" i="1"/>
  <c r="S27" i="1"/>
  <c r="U27" i="1" s="1"/>
  <c r="Q75" i="1"/>
  <c r="V75" i="1" s="1"/>
  <c r="H92" i="1"/>
  <c r="V46" i="1"/>
  <c r="V51" i="1"/>
  <c r="V63" i="1"/>
  <c r="X63" i="1" s="1"/>
  <c r="X51" i="1" s="1"/>
  <c r="X78" i="1"/>
  <c r="K92" i="1"/>
  <c r="U51" i="1"/>
  <c r="T27" i="1"/>
  <c r="T92" i="1" s="1"/>
  <c r="U92" i="1" s="1"/>
  <c r="Q90" i="1"/>
  <c r="V90" i="1" s="1"/>
  <c r="V28" i="1"/>
  <c r="X28" i="1"/>
  <c r="X75" i="1"/>
  <c r="X46" i="1"/>
  <c r="X84" i="1"/>
  <c r="X83" i="1" s="1"/>
  <c r="U12" i="1"/>
  <c r="U6" i="1" s="1"/>
  <c r="C6" i="1"/>
  <c r="G90" i="1"/>
  <c r="G83" i="1" s="1"/>
  <c r="U63" i="1"/>
  <c r="C27" i="1"/>
  <c r="Q27" i="1" s="1"/>
  <c r="F6" i="1"/>
  <c r="F92" i="1" s="1"/>
  <c r="Q83" i="1" l="1"/>
  <c r="V83" i="1" s="1"/>
  <c r="G92" i="1"/>
  <c r="X27" i="1"/>
  <c r="C92" i="1"/>
  <c r="Q6" i="1"/>
  <c r="V6" i="1" s="1"/>
  <c r="X92" i="1"/>
  <c r="V27" i="1"/>
  <c r="V12" i="1"/>
  <c r="Q92" i="1" l="1"/>
  <c r="Q93" i="1" l="1"/>
  <c r="V92" i="1"/>
  <c r="W94" i="1" l="1"/>
  <c r="U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Fernando Marquez Zelada</author>
  </authors>
  <commentList>
    <comment ref="V25" authorId="0" shapeId="0" xr:uid="{534FF46C-035C-4B8E-B607-6822E6B93379}">
      <text>
        <r>
          <rPr>
            <b/>
            <sz val="9"/>
            <color indexed="81"/>
            <rFont val="Tahoma"/>
            <family val="2"/>
          </rPr>
          <t>A peticion de la Gerencia, sin documento probatorio.</t>
        </r>
      </text>
    </comment>
    <comment ref="E63" authorId="0" shapeId="0" xr:uid="{4C530046-7F13-4E27-9074-15AE76A8D842}">
      <text>
        <r>
          <rPr>
            <b/>
            <sz val="9"/>
            <color indexed="81"/>
            <rFont val="Tahoma"/>
            <family val="2"/>
          </rPr>
          <t>54310 3,000.00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3" authorId="0" shapeId="0" xr:uid="{A83BBFE2-73E1-49FB-9934-0D590BD25585}">
      <text>
        <r>
          <rPr>
            <b/>
            <sz val="9"/>
            <color indexed="81"/>
            <rFont val="Tahoma"/>
            <family val="2"/>
          </rPr>
          <t>54310</t>
        </r>
      </text>
    </comment>
    <comment ref="N63" authorId="0" shapeId="0" xr:uid="{A1C0BE0F-7C0D-4F37-B120-2E80EEE87B0B}">
      <text>
        <r>
          <rPr>
            <b/>
            <sz val="9"/>
            <color indexed="81"/>
            <rFont val="Tahoma"/>
            <family val="2"/>
          </rPr>
          <t xml:space="preserve">De 54310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63" authorId="0" shapeId="0" xr:uid="{AF79EF17-2008-44D3-9B17-6ADA59B7D67C}">
      <text>
        <r>
          <rPr>
            <b/>
            <sz val="9"/>
            <color indexed="81"/>
            <rFont val="Tahoma"/>
            <family val="2"/>
          </rPr>
          <t>54310 $ 81,690.00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54399 $ 48,000.00 aula virtual</t>
        </r>
      </text>
    </comment>
    <comment ref="H70" authorId="0" shapeId="0" xr:uid="{1BFF62C1-98B6-4A5E-97D2-BB5F2983FAAD}">
      <text>
        <r>
          <rPr>
            <b/>
            <sz val="9"/>
            <color indexed="81"/>
            <rFont val="Tahoma"/>
            <family val="2"/>
          </rPr>
          <t>54599 2000</t>
        </r>
      </text>
    </comment>
    <comment ref="T70" authorId="0" shapeId="0" xr:uid="{D1E1478B-CE88-4532-9A73-AB69F613E4A4}">
      <text>
        <r>
          <rPr>
            <b/>
            <sz val="9"/>
            <color indexed="81"/>
            <rFont val="Tahoma"/>
            <family val="2"/>
          </rPr>
          <t>54599 $ 16,500.00</t>
        </r>
      </text>
    </comment>
  </commentList>
</comments>
</file>

<file path=xl/sharedStrings.xml><?xml version="1.0" encoding="utf-8"?>
<sst xmlns="http://schemas.openxmlformats.org/spreadsheetml/2006/main" count="168" uniqueCount="162">
  <si>
    <t>TRIBUNAL DE ÉTICA GUBERNAMENTAL</t>
  </si>
  <si>
    <t>UNIDAD FINANCIERA INSTITUCIONAL</t>
  </si>
  <si>
    <t xml:space="preserve"> PROYECTO PRESUPUESTO EJERCICIO FISCAL 2024</t>
  </si>
  <si>
    <t>Rubro</t>
  </si>
  <si>
    <t>Descripción</t>
  </si>
  <si>
    <t>PLENO</t>
  </si>
  <si>
    <t>ASESORIA JURIDICA</t>
  </si>
  <si>
    <t>SECRETARIA GENERAL</t>
  </si>
  <si>
    <t>GERENCIA GENERAL</t>
  </si>
  <si>
    <t>INFORMATICA</t>
  </si>
  <si>
    <t>RRHH</t>
  </si>
  <si>
    <t>UACI</t>
  </si>
  <si>
    <t>UNIDAD DE PLANIFICACION</t>
  </si>
  <si>
    <t>UFI</t>
  </si>
  <si>
    <t>AUDITORIA INTERNA</t>
  </si>
  <si>
    <t>OFICIALIA DE INFORMACION</t>
  </si>
  <si>
    <t>UNIDAD DE GENERO</t>
  </si>
  <si>
    <t>UNIDAD AMBIENTAL</t>
  </si>
  <si>
    <t>UNIDAD DE GESTION DOCUMENTAL</t>
  </si>
  <si>
    <t>GESTION ADMINISTRATIVA</t>
  </si>
  <si>
    <t>UEL</t>
  </si>
  <si>
    <t>COMUNICACIO NES</t>
  </si>
  <si>
    <t>UDICA</t>
  </si>
  <si>
    <t>GESTION OPERATIVA</t>
  </si>
  <si>
    <t>PRESUPUESTO
2024</t>
  </si>
  <si>
    <t>PRESUPUESTO
VOTADO 2023</t>
  </si>
  <si>
    <t>DIFERENCIA</t>
  </si>
  <si>
    <t>51</t>
  </si>
  <si>
    <t>Remuneraciones</t>
  </si>
  <si>
    <t>511</t>
  </si>
  <si>
    <t>Remuneraciones Permanentes</t>
  </si>
  <si>
    <t>Sueldos</t>
  </si>
  <si>
    <t>Aguinaldos</t>
  </si>
  <si>
    <t>51105</t>
  </si>
  <si>
    <t>Dietas</t>
  </si>
  <si>
    <t>Beneficios Adicionales</t>
  </si>
  <si>
    <t>512</t>
  </si>
  <si>
    <t>Remuneraciones Eventuales</t>
  </si>
  <si>
    <t>51201</t>
  </si>
  <si>
    <t>51203</t>
  </si>
  <si>
    <t>514</t>
  </si>
  <si>
    <t>Contribuciones Patronales a Inst de Seg Social Públicas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</si>
  <si>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</si>
  <si>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</si>
  <si>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</si>
  <si>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</si>
  <si>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</si>
  <si>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51502</t>
  </si>
  <si>
    <t>Indemnizaciones</t>
  </si>
  <si>
    <t>Al personal de Servicios Eventual</t>
  </si>
  <si>
    <t>519</t>
  </si>
  <si>
    <t>Remuneraciones Diversas</t>
  </si>
  <si>
    <t>51999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</si>
  <si>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</si>
  <si>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</si>
  <si>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</si>
  <si>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</si>
  <si>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</si>
  <si>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</si>
  <si>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</si>
  <si>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</si>
  <si>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</si>
  <si>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</si>
  <si>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</si>
  <si>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</si>
  <si>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</si>
  <si>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</si>
  <si>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Productos Farmaceuticos y Medicinales</t>
  </si>
  <si>
    <t>Llantas y Neumaticos</t>
  </si>
  <si>
    <t>Combustibles y Lubricantes</t>
  </si>
  <si>
    <t>Minerales no Métalicos y Productos Derivados</t>
  </si>
  <si>
    <t>Minerales Métalicos y Productos Derivados</t>
  </si>
  <si>
    <t>Material e Instrumental de Laboratorio y uso Medico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</si>
  <si>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</si>
  <si>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</si>
  <si>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</si>
  <si>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</si>
  <si>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</si>
  <si>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</si>
  <si>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</si>
  <si>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</si>
  <si>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</si>
  <si>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</si>
  <si>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</si>
  <si>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</si>
  <si>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</si>
  <si>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</si>
  <si>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</si>
  <si>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</si>
  <si>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</si>
  <si>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</si>
  <si>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</si>
  <si>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</si>
  <si>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</si>
  <si>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</si>
  <si>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</si>
  <si>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</si>
  <si>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</si>
  <si>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</si>
  <si>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</si>
  <si>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</si>
  <si>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</si>
  <si>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</si>
  <si>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</si>
  <si>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</si>
  <si>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</si>
  <si>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</si>
  <si>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</si>
  <si>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</si>
  <si>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Servicvios de Lavado y Planchado</t>
  </si>
  <si>
    <t>54310</t>
  </si>
  <si>
    <t>Servicios de Alimentación</t>
  </si>
  <si>
    <t>54313</t>
  </si>
  <si>
    <t>Impresiones, Publicaciones y Reproducciones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</si>
  <si>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</si>
  <si>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</si>
  <si>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</si>
  <si>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</si>
  <si>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</si>
  <si>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</si>
  <si>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</si>
  <si>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</si>
  <si>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</si>
  <si>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</si>
  <si>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</si>
  <si>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</si>
  <si>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</si>
  <si>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</si>
  <si>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</si>
  <si>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Servicios Juridicos</t>
  </si>
  <si>
    <t>54505</t>
  </si>
  <si>
    <t>Servicios de Capacitación</t>
  </si>
  <si>
    <t>Desarrollo Informatico</t>
  </si>
  <si>
    <t>Estudios e Investigaciones</t>
  </si>
  <si>
    <t>54599</t>
  </si>
  <si>
    <t>Consultorías, Estudios e Investigaciones Diversas</t>
  </si>
  <si>
    <t>55</t>
  </si>
  <si>
    <t>Gastos Financieros y Otros</t>
  </si>
  <si>
    <t>555</t>
  </si>
  <si>
    <t>Impuestos, Tasas y Derechos</t>
  </si>
  <si>
    <t>55507</t>
  </si>
  <si>
    <t>Tasas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</si>
  <si>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</si>
  <si>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</si>
  <si>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</si>
  <si>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</si>
  <si>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</si>
  <si>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</si>
  <si>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Comisiones y Gastos Bancarios</t>
  </si>
  <si>
    <t>61</t>
  </si>
  <si>
    <t>Inversiones en Activos Fijos</t>
  </si>
  <si>
    <t>Bienes Muebles</t>
  </si>
  <si>
    <t>Mobiliarios</t>
  </si>
  <si>
    <t>Maquinaria y Equipo</t>
  </si>
  <si>
    <t>Equipo Informática</t>
  </si>
  <si>
    <t>Vehiculos de Transporte</t>
  </si>
  <si>
    <t>Libros y Colecciones</t>
  </si>
  <si>
    <t>614</t>
  </si>
  <si>
    <t>Intangibles</t>
  </si>
  <si>
    <t>61403</t>
  </si>
  <si>
    <t>Derechos de Propiedad Intelectual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</si>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</sst>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ndara"/>
      <family val="2"/>
    </font>
    <font>
      <sz val="13"/>
      <color theme="1"/>
      <name val="Candara"/>
      <family val="2"/>
    </font>
    <font>
      <b/>
      <sz val="12"/>
      <name val="Candara"/>
      <family val="2"/>
    </font>
    <font>
      <b/>
      <sz val="11"/>
      <color theme="1"/>
      <name val="Candara"/>
      <family val="2"/>
    </font>
    <font>
      <b/>
      <sz val="11"/>
      <name val="Candara"/>
      <family val="2"/>
    </font>
    <font>
      <sz val="11"/>
      <name val="Calibri"/>
      <family val="2"/>
      <scheme val="minor"/>
    </font>
    <font>
      <sz val="13"/>
      <name val="Candara"/>
      <family val="2"/>
    </font>
    <font>
      <sz val="13"/>
      <color rgb="FFFF0000"/>
      <name val="Candara"/>
      <family val="2"/>
    </font>
    <font>
      <b/>
      <sz val="13"/>
      <name val="Candar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4" borderId="6" xfId="0" applyFont="1" applyFill="1" applyBorder="1" applyProtection="1">
      <protection locked="0"/>
    </xf>
    <xf numFmtId="0" fontId="3" fillId="4" borderId="7" xfId="0" applyFont="1" applyFill="1" applyBorder="1" applyProtection="1">
      <protection locked="0"/>
    </xf>
    <xf numFmtId="165" fontId="3" fillId="4" borderId="8" xfId="0" applyNumberFormat="1" applyFont="1" applyFill="1" applyBorder="1" applyProtection="1">
      <protection locked="0"/>
    </xf>
    <xf numFmtId="165" fontId="3" fillId="4" borderId="9" xfId="0" applyNumberFormat="1" applyFont="1" applyFill="1" applyBorder="1" applyProtection="1">
      <protection locked="0"/>
    </xf>
    <xf numFmtId="165" fontId="3" fillId="4" borderId="7" xfId="0" applyNumberFormat="1" applyFont="1" applyFill="1" applyBorder="1" applyProtection="1">
      <protection locked="0"/>
    </xf>
    <xf numFmtId="165" fontId="3" fillId="4" borderId="10" xfId="0" applyNumberFormat="1" applyFont="1" applyFill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165" fontId="3" fillId="0" borderId="12" xfId="0" applyNumberFormat="1" applyFont="1" applyBorder="1" applyProtection="1">
      <protection locked="0"/>
    </xf>
    <xf numFmtId="165" fontId="3" fillId="0" borderId="13" xfId="0" applyNumberFormat="1" applyFont="1" applyBorder="1" applyProtection="1">
      <protection locked="0"/>
    </xf>
    <xf numFmtId="165" fontId="3" fillId="0" borderId="14" xfId="0" applyNumberFormat="1" applyFont="1" applyBorder="1" applyProtection="1">
      <protection locked="0"/>
    </xf>
    <xf numFmtId="165" fontId="3" fillId="0" borderId="15" xfId="0" applyNumberFormat="1" applyFont="1" applyBorder="1" applyProtection="1"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Protection="1">
      <protection locked="0"/>
    </xf>
    <xf numFmtId="165" fontId="4" fillId="0" borderId="12" xfId="0" applyNumberFormat="1" applyFont="1" applyBorder="1" applyProtection="1">
      <protection locked="0"/>
    </xf>
    <xf numFmtId="165" fontId="4" fillId="0" borderId="13" xfId="0" applyNumberFormat="1" applyFont="1" applyBorder="1" applyProtection="1">
      <protection locked="0"/>
    </xf>
    <xf numFmtId="165" fontId="4" fillId="0" borderId="14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/>
    <xf numFmtId="0" fontId="3" fillId="0" borderId="11" xfId="0" applyFont="1" applyBorder="1" applyAlignment="1" applyProtection="1">
      <alignment horizontal="left"/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165" fontId="4" fillId="0" borderId="17" xfId="0" applyNumberFormat="1" applyFont="1" applyBorder="1" applyProtection="1">
      <protection locked="0"/>
    </xf>
    <xf numFmtId="165" fontId="4" fillId="0" borderId="18" xfId="0" applyNumberFormat="1" applyFont="1" applyBorder="1" applyProtection="1">
      <protection locked="0"/>
    </xf>
    <xf numFmtId="165" fontId="4" fillId="0" borderId="19" xfId="0" applyNumberFormat="1" applyFont="1" applyBorder="1" applyProtection="1">
      <protection locked="0"/>
    </xf>
    <xf numFmtId="165" fontId="3" fillId="0" borderId="17" xfId="0" applyNumberFormat="1" applyFont="1" applyBorder="1" applyProtection="1">
      <protection locked="0"/>
    </xf>
    <xf numFmtId="165" fontId="3" fillId="0" borderId="20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165" fontId="4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0" fontId="3" fillId="4" borderId="21" xfId="0" applyFont="1" applyFill="1" applyBorder="1" applyProtection="1">
      <protection locked="0"/>
    </xf>
    <xf numFmtId="0" fontId="3" fillId="4" borderId="22" xfId="0" applyFont="1" applyFill="1" applyBorder="1" applyProtection="1">
      <protection locked="0"/>
    </xf>
    <xf numFmtId="165" fontId="3" fillId="4" borderId="22" xfId="0" applyNumberFormat="1" applyFont="1" applyFill="1" applyBorder="1" applyProtection="1">
      <protection locked="0"/>
    </xf>
    <xf numFmtId="165" fontId="3" fillId="0" borderId="23" xfId="0" applyNumberFormat="1" applyFont="1" applyBorder="1" applyProtection="1">
      <protection locked="0"/>
    </xf>
    <xf numFmtId="165" fontId="9" fillId="0" borderId="12" xfId="0" applyNumberFormat="1" applyFont="1" applyBorder="1" applyProtection="1">
      <protection locked="0"/>
    </xf>
    <xf numFmtId="165" fontId="10" fillId="0" borderId="12" xfId="0" applyNumberFormat="1" applyFont="1" applyBorder="1" applyProtection="1">
      <protection locked="0"/>
    </xf>
    <xf numFmtId="165" fontId="4" fillId="4" borderId="12" xfId="0" applyNumberFormat="1" applyFont="1" applyFill="1" applyBorder="1" applyProtection="1">
      <protection locked="0"/>
    </xf>
    <xf numFmtId="165" fontId="10" fillId="5" borderId="14" xfId="0" applyNumberFormat="1" applyFont="1" applyFill="1" applyBorder="1" applyProtection="1">
      <protection locked="0"/>
    </xf>
    <xf numFmtId="165" fontId="10" fillId="4" borderId="14" xfId="0" applyNumberFormat="1" applyFont="1" applyFill="1" applyBorder="1" applyProtection="1">
      <protection locked="0"/>
    </xf>
    <xf numFmtId="164" fontId="4" fillId="0" borderId="12" xfId="0" applyNumberFormat="1" applyFont="1" applyBorder="1" applyProtection="1">
      <protection locked="0"/>
    </xf>
    <xf numFmtId="165" fontId="9" fillId="5" borderId="14" xfId="0" applyNumberFormat="1" applyFont="1" applyFill="1" applyBorder="1" applyProtection="1">
      <protection locked="0"/>
    </xf>
    <xf numFmtId="0" fontId="4" fillId="0" borderId="16" xfId="0" applyFont="1" applyBorder="1" applyAlignment="1" applyProtection="1">
      <alignment horizontal="left"/>
      <protection locked="0"/>
    </xf>
    <xf numFmtId="164" fontId="4" fillId="0" borderId="17" xfId="0" applyNumberFormat="1" applyFont="1" applyBorder="1" applyProtection="1">
      <protection locked="0"/>
    </xf>
    <xf numFmtId="165" fontId="3" fillId="0" borderId="24" xfId="0" applyNumberFormat="1" applyFont="1" applyBorder="1" applyProtection="1">
      <protection locked="0"/>
    </xf>
    <xf numFmtId="165" fontId="3" fillId="4" borderId="25" xfId="0" applyNumberFormat="1" applyFont="1" applyFill="1" applyBorder="1" applyProtection="1">
      <protection locked="0"/>
    </xf>
    <xf numFmtId="165" fontId="3" fillId="4" borderId="26" xfId="0" applyNumberFormat="1" applyFont="1" applyFill="1" applyBorder="1" applyProtection="1">
      <protection locked="0"/>
    </xf>
    <xf numFmtId="165" fontId="3" fillId="0" borderId="18" xfId="0" applyNumberFormat="1" applyFont="1" applyBorder="1" applyProtection="1">
      <protection locked="0"/>
    </xf>
    <xf numFmtId="0" fontId="4" fillId="0" borderId="27" xfId="0" applyFont="1" applyBorder="1" applyAlignment="1" applyProtection="1">
      <alignment horizontal="left"/>
      <protection locked="0"/>
    </xf>
    <xf numFmtId="0" fontId="4" fillId="0" borderId="28" xfId="0" applyFont="1" applyBorder="1" applyProtection="1">
      <protection locked="0"/>
    </xf>
    <xf numFmtId="165" fontId="4" fillId="0" borderId="28" xfId="0" applyNumberFormat="1" applyFont="1" applyBorder="1" applyProtection="1">
      <protection locked="0"/>
    </xf>
    <xf numFmtId="165" fontId="3" fillId="0" borderId="28" xfId="0" applyNumberFormat="1" applyFont="1" applyBorder="1" applyProtection="1">
      <protection locked="0"/>
    </xf>
    <xf numFmtId="165" fontId="3" fillId="0" borderId="29" xfId="0" applyNumberFormat="1" applyFont="1" applyBorder="1" applyProtection="1">
      <protection locked="0"/>
    </xf>
    <xf numFmtId="165" fontId="3" fillId="0" borderId="30" xfId="0" applyNumberFormat="1" applyFont="1" applyBorder="1" applyProtection="1">
      <protection locked="0"/>
    </xf>
    <xf numFmtId="165" fontId="3" fillId="4" borderId="22" xfId="1" applyFont="1" applyFill="1" applyBorder="1" applyProtection="1">
      <protection locked="0"/>
    </xf>
    <xf numFmtId="165" fontId="11" fillId="4" borderId="22" xfId="1" applyFont="1" applyFill="1" applyBorder="1" applyProtection="1">
      <protection locked="0"/>
    </xf>
    <xf numFmtId="165" fontId="3" fillId="4" borderId="25" xfId="1" applyFont="1" applyFill="1" applyBorder="1" applyProtection="1">
      <protection locked="0"/>
    </xf>
    <xf numFmtId="165" fontId="3" fillId="4" borderId="26" xfId="1" applyFont="1" applyFill="1" applyBorder="1" applyProtection="1">
      <protection locked="0"/>
    </xf>
    <xf numFmtId="165" fontId="3" fillId="0" borderId="12" xfId="1" applyFont="1" applyBorder="1" applyProtection="1">
      <protection locked="0"/>
    </xf>
    <xf numFmtId="165" fontId="3" fillId="0" borderId="13" xfId="1" applyFont="1" applyBorder="1" applyProtection="1">
      <protection locked="0"/>
    </xf>
    <xf numFmtId="165" fontId="3" fillId="0" borderId="15" xfId="1" applyFont="1" applyBorder="1" applyProtection="1">
      <protection locked="0"/>
    </xf>
    <xf numFmtId="165" fontId="4" fillId="0" borderId="12" xfId="1" applyFont="1" applyBorder="1" applyProtection="1">
      <protection locked="0"/>
    </xf>
    <xf numFmtId="165" fontId="9" fillId="0" borderId="12" xfId="1" applyFont="1" applyBorder="1" applyProtection="1">
      <protection locked="0"/>
    </xf>
    <xf numFmtId="0" fontId="4" fillId="0" borderId="12" xfId="0" applyFont="1" applyBorder="1" applyAlignment="1" applyProtection="1">
      <alignment horizontal="left"/>
      <protection locked="0"/>
    </xf>
    <xf numFmtId="165" fontId="4" fillId="0" borderId="17" xfId="1" applyFont="1" applyBorder="1" applyProtection="1">
      <protection locked="0"/>
    </xf>
    <xf numFmtId="165" fontId="3" fillId="0" borderId="17" xfId="1" applyFont="1" applyBorder="1" applyProtection="1">
      <protection locked="0"/>
    </xf>
    <xf numFmtId="165" fontId="3" fillId="0" borderId="18" xfId="1" applyFont="1" applyBorder="1" applyProtection="1">
      <protection locked="0"/>
    </xf>
    <xf numFmtId="165" fontId="3" fillId="0" borderId="20" xfId="1" applyFont="1" applyBorder="1"/>
    <xf numFmtId="0" fontId="4" fillId="0" borderId="1" xfId="0" applyFont="1" applyBorder="1"/>
    <xf numFmtId="0" fontId="3" fillId="0" borderId="2" xfId="0" applyFont="1" applyBorder="1" applyProtection="1">
      <protection locked="0"/>
    </xf>
    <xf numFmtId="165" fontId="3" fillId="0" borderId="2" xfId="1" applyFont="1" applyBorder="1"/>
    <xf numFmtId="165" fontId="3" fillId="0" borderId="3" xfId="1" applyFont="1" applyBorder="1"/>
    <xf numFmtId="165" fontId="3" fillId="0" borderId="5" xfId="1" applyFont="1" applyBorder="1"/>
    <xf numFmtId="164" fontId="0" fillId="0" borderId="0" xfId="0" applyNumberFormat="1"/>
    <xf numFmtId="166" fontId="2" fillId="0" borderId="0" xfId="1" applyNumberFormat="1" applyFont="1"/>
    <xf numFmtId="166" fontId="2" fillId="0" borderId="0" xfId="0" applyNumberFormat="1" applyFont="1"/>
    <xf numFmtId="164" fontId="2" fillId="0" borderId="0" xfId="0" applyNumberFormat="1" applyFont="1"/>
    <xf numFmtId="165" fontId="2" fillId="0" borderId="0" xfId="1" applyFont="1"/>
    <xf numFmtId="165" fontId="0" fillId="0" borderId="0" xfId="0" applyNumberFormat="1"/>
    <xf numFmtId="1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CA76-8943-4DBA-8A2D-047F9BD059B9}">
  <dimension ref="A1:X97"/>
  <sheetViews>
    <sheetView tabSelected="1" zoomScale="80" zoomScaleNormal="80" workbookViewId="0">
      <pane xSplit="2" ySplit="5" topLeftCell="L82" activePane="bottomRight" state="frozen"/>
      <selection activeCell="S38" sqref="S38"/>
      <selection pane="topRight" activeCell="S38" sqref="S38"/>
      <selection pane="bottomLeft" activeCell="S38" sqref="S38"/>
      <selection pane="bottomRight" activeCell="N94" sqref="N94"/>
    </sheetView>
  </sheetViews>
  <sheetFormatPr baseColWidth="10" defaultColWidth="11.44140625" defaultRowHeight="14.4" x14ac:dyDescent="0.3"/>
  <cols>
    <col min="2" max="2" width="55.109375" customWidth="1"/>
    <col min="3" max="5" width="14.5546875" style="89" customWidth="1"/>
    <col min="6" max="6" width="15.6640625" style="89" customWidth="1"/>
    <col min="7" max="9" width="14.5546875" style="89" customWidth="1"/>
    <col min="10" max="10" width="16.109375" style="89" customWidth="1"/>
    <col min="11" max="16" width="14.88671875" style="89" customWidth="1"/>
    <col min="17" max="17" width="17.109375" style="92" customWidth="1"/>
    <col min="18" max="18" width="16" style="89" customWidth="1"/>
    <col min="19" max="19" width="14.6640625" style="89" customWidth="1"/>
    <col min="20" max="20" width="15.33203125" customWidth="1"/>
    <col min="21" max="21" width="17.109375" style="35" customWidth="1"/>
    <col min="22" max="22" width="18.33203125" style="35" customWidth="1"/>
    <col min="23" max="23" width="17.44140625" customWidth="1"/>
    <col min="24" max="24" width="16.109375" customWidth="1"/>
  </cols>
  <sheetData>
    <row r="1" spans="1:24" ht="17.399999999999999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</row>
    <row r="2" spans="1:24" ht="17.399999999999999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</row>
    <row r="3" spans="1:24" ht="17.399999999999999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</row>
    <row r="4" spans="1:24" ht="18" thickBo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  <c r="P4" s="2"/>
      <c r="Q4" s="2"/>
      <c r="R4" s="2"/>
      <c r="S4" s="2"/>
      <c r="T4" s="2"/>
      <c r="U4" s="2"/>
      <c r="V4" s="4"/>
      <c r="W4" s="2"/>
      <c r="X4" s="2"/>
    </row>
    <row r="5" spans="1:24" s="15" customFormat="1" ht="43.8" thickBot="1" x14ac:dyDescent="0.35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7" t="s">
        <v>13</v>
      </c>
      <c r="L5" s="9" t="s">
        <v>14</v>
      </c>
      <c r="M5" s="8" t="s">
        <v>15</v>
      </c>
      <c r="N5" s="10" t="s">
        <v>16</v>
      </c>
      <c r="O5" s="11" t="s">
        <v>17</v>
      </c>
      <c r="P5" s="10" t="s">
        <v>18</v>
      </c>
      <c r="Q5" s="12" t="s">
        <v>19</v>
      </c>
      <c r="R5" s="13" t="s">
        <v>20</v>
      </c>
      <c r="S5" s="10" t="s">
        <v>21</v>
      </c>
      <c r="T5" s="10" t="s">
        <v>22</v>
      </c>
      <c r="U5" s="12" t="s">
        <v>23</v>
      </c>
      <c r="V5" s="14" t="s">
        <v>24</v>
      </c>
      <c r="W5" s="14" t="s">
        <v>25</v>
      </c>
      <c r="X5" s="14" t="s">
        <v>26</v>
      </c>
    </row>
    <row r="6" spans="1:24" ht="17.399999999999999" x14ac:dyDescent="0.35">
      <c r="A6" s="16" t="s">
        <v>27</v>
      </c>
      <c r="B6" s="17" t="s">
        <v>28</v>
      </c>
      <c r="C6" s="18">
        <f t="shared" ref="C6:P6" si="0">+C7+C12+C16+C19+C24+C22</f>
        <v>389272.74</v>
      </c>
      <c r="D6" s="18">
        <f t="shared" si="0"/>
        <v>59972.56</v>
      </c>
      <c r="E6" s="18">
        <f t="shared" si="0"/>
        <v>55078.84</v>
      </c>
      <c r="F6" s="18">
        <f t="shared" si="0"/>
        <v>198532.56</v>
      </c>
      <c r="G6" s="18">
        <f t="shared" si="0"/>
        <v>78540</v>
      </c>
      <c r="H6" s="18">
        <f t="shared" si="0"/>
        <v>30965.06</v>
      </c>
      <c r="I6" s="18">
        <f t="shared" si="0"/>
        <v>73320.06</v>
      </c>
      <c r="J6" s="18">
        <f t="shared" si="0"/>
        <v>30965.06</v>
      </c>
      <c r="K6" s="18">
        <f t="shared" si="0"/>
        <v>81150.06</v>
      </c>
      <c r="L6" s="19">
        <f t="shared" si="0"/>
        <v>30965.06</v>
      </c>
      <c r="M6" s="20">
        <f t="shared" si="0"/>
        <v>23135.06</v>
      </c>
      <c r="N6" s="20">
        <f t="shared" si="0"/>
        <v>30965.06</v>
      </c>
      <c r="O6" s="21">
        <f t="shared" si="0"/>
        <v>0</v>
      </c>
      <c r="P6" s="18">
        <f t="shared" si="0"/>
        <v>18567.5</v>
      </c>
      <c r="Q6" s="18">
        <f>SUM(C6:P6)</f>
        <v>1101429.6200000003</v>
      </c>
      <c r="R6" s="18">
        <f>+R7+R12+R16+R19+R24+R22</f>
        <v>850178.84000000008</v>
      </c>
      <c r="S6" s="18">
        <f t="shared" ref="S6:U6" si="1">+S7+S12+S16+S19+S24+S22</f>
        <v>47575.12</v>
      </c>
      <c r="T6" s="18">
        <f>+T7+T12+T16+T19+T24+T22</f>
        <v>218655.06</v>
      </c>
      <c r="U6" s="18">
        <f t="shared" si="1"/>
        <v>1116409.02</v>
      </c>
      <c r="V6" s="18">
        <f>+Q6+U6</f>
        <v>2217838.6400000006</v>
      </c>
      <c r="W6" s="18">
        <f>+W7+W12+W16+W19+W24+W22</f>
        <v>2181215</v>
      </c>
      <c r="X6" s="18">
        <f>+X7+X12+X16+X19+X24+X22</f>
        <v>36623.640000000007</v>
      </c>
    </row>
    <row r="7" spans="1:24" ht="17.399999999999999" x14ac:dyDescent="0.35">
      <c r="A7" s="22" t="s">
        <v>29</v>
      </c>
      <c r="B7" s="23" t="s">
        <v>30</v>
      </c>
      <c r="C7" s="24">
        <f t="shared" ref="C7:J7" si="2">SUM(C8:C11)</f>
        <v>259890</v>
      </c>
      <c r="D7" s="24">
        <f t="shared" si="2"/>
        <v>0</v>
      </c>
      <c r="E7" s="24">
        <f t="shared" si="2"/>
        <v>0</v>
      </c>
      <c r="F7" s="24">
        <f t="shared" si="2"/>
        <v>0</v>
      </c>
      <c r="G7" s="24">
        <f t="shared" si="2"/>
        <v>0</v>
      </c>
      <c r="H7" s="24">
        <f t="shared" si="2"/>
        <v>0</v>
      </c>
      <c r="I7" s="24">
        <f t="shared" si="2"/>
        <v>0</v>
      </c>
      <c r="J7" s="24">
        <f t="shared" si="2"/>
        <v>0</v>
      </c>
      <c r="K7" s="24">
        <f>SUM(K8:K11)</f>
        <v>0</v>
      </c>
      <c r="L7" s="25">
        <f>SUM(L8:L11)</f>
        <v>0</v>
      </c>
      <c r="M7" s="24">
        <f t="shared" ref="M7:T7" si="3">SUM(M8:M11)</f>
        <v>0</v>
      </c>
      <c r="N7" s="24">
        <f t="shared" si="3"/>
        <v>0</v>
      </c>
      <c r="O7" s="26">
        <f t="shared" si="3"/>
        <v>0</v>
      </c>
      <c r="P7" s="24">
        <f t="shared" si="3"/>
        <v>0</v>
      </c>
      <c r="Q7" s="24">
        <f t="shared" ref="Q7:Q25" si="4">SUM(C7:P7)</f>
        <v>259890</v>
      </c>
      <c r="R7" s="24">
        <f t="shared" si="3"/>
        <v>0</v>
      </c>
      <c r="S7" s="24">
        <f t="shared" si="3"/>
        <v>0</v>
      </c>
      <c r="T7" s="24">
        <f t="shared" si="3"/>
        <v>0</v>
      </c>
      <c r="U7" s="24">
        <f t="shared" ref="U7:U24" si="5">SUM(R7:T7)</f>
        <v>0</v>
      </c>
      <c r="V7" s="27">
        <f t="shared" ref="V7:V25" si="6">+Q7+U7</f>
        <v>259890</v>
      </c>
      <c r="W7" s="24">
        <f>SUM(W8:W11)</f>
        <v>259890</v>
      </c>
      <c r="X7" s="24">
        <f t="shared" ref="X7" si="7">SUM(X8:X11)</f>
        <v>0</v>
      </c>
    </row>
    <row r="8" spans="1:24" ht="17.399999999999999" x14ac:dyDescent="0.35">
      <c r="A8" s="28">
        <v>51101</v>
      </c>
      <c r="B8" s="29" t="s">
        <v>31</v>
      </c>
      <c r="C8" s="30">
        <v>252000</v>
      </c>
      <c r="D8" s="30"/>
      <c r="E8" s="30"/>
      <c r="F8" s="30"/>
      <c r="G8" s="30"/>
      <c r="H8" s="30"/>
      <c r="I8" s="30"/>
      <c r="J8" s="30"/>
      <c r="K8" s="30"/>
      <c r="L8" s="31"/>
      <c r="M8" s="30"/>
      <c r="N8" s="30"/>
      <c r="O8" s="32"/>
      <c r="P8" s="30"/>
      <c r="Q8" s="24">
        <f t="shared" si="4"/>
        <v>252000</v>
      </c>
      <c r="R8" s="30"/>
      <c r="S8" s="30"/>
      <c r="T8" s="30"/>
      <c r="U8" s="24">
        <f t="shared" si="5"/>
        <v>0</v>
      </c>
      <c r="V8" s="27">
        <f t="shared" si="6"/>
        <v>252000</v>
      </c>
      <c r="W8" s="30">
        <v>252000</v>
      </c>
      <c r="X8" s="30">
        <f>V8-W8</f>
        <v>0</v>
      </c>
    </row>
    <row r="9" spans="1:24" ht="17.399999999999999" x14ac:dyDescent="0.35">
      <c r="A9" s="28">
        <v>51103</v>
      </c>
      <c r="B9" s="29" t="s">
        <v>32</v>
      </c>
      <c r="C9" s="30">
        <v>2740</v>
      </c>
      <c r="D9" s="30"/>
      <c r="E9" s="30"/>
      <c r="F9" s="30"/>
      <c r="G9" s="30"/>
      <c r="H9" s="30"/>
      <c r="I9" s="30"/>
      <c r="J9" s="30"/>
      <c r="K9" s="30"/>
      <c r="L9" s="31"/>
      <c r="M9" s="30"/>
      <c r="N9" s="30"/>
      <c r="O9" s="32"/>
      <c r="P9" s="30"/>
      <c r="Q9" s="24">
        <f t="shared" si="4"/>
        <v>2740</v>
      </c>
      <c r="R9" s="30"/>
      <c r="S9" s="30"/>
      <c r="T9" s="30"/>
      <c r="U9" s="24">
        <f t="shared" si="5"/>
        <v>0</v>
      </c>
      <c r="V9" s="27">
        <f t="shared" si="6"/>
        <v>2740</v>
      </c>
      <c r="W9" s="30">
        <v>2740</v>
      </c>
      <c r="X9" s="30">
        <f t="shared" ref="X9:X11" si="8">V9-W9</f>
        <v>0</v>
      </c>
    </row>
    <row r="10" spans="1:24" ht="17.399999999999999" x14ac:dyDescent="0.35">
      <c r="A10" s="33" t="s">
        <v>33</v>
      </c>
      <c r="B10" s="29" t="s">
        <v>34</v>
      </c>
      <c r="C10" s="30">
        <v>1500</v>
      </c>
      <c r="D10" s="30"/>
      <c r="E10" s="30"/>
      <c r="F10" s="30"/>
      <c r="G10" s="30"/>
      <c r="H10" s="30"/>
      <c r="I10" s="30"/>
      <c r="J10" s="30"/>
      <c r="K10" s="30"/>
      <c r="L10" s="31"/>
      <c r="M10" s="30"/>
      <c r="N10" s="30"/>
      <c r="O10" s="32"/>
      <c r="P10" s="30"/>
      <c r="Q10" s="24">
        <f t="shared" si="4"/>
        <v>1500</v>
      </c>
      <c r="R10" s="30"/>
      <c r="S10" s="30"/>
      <c r="T10" s="30"/>
      <c r="U10" s="24">
        <f t="shared" si="5"/>
        <v>0</v>
      </c>
      <c r="V10" s="27">
        <f t="shared" si="6"/>
        <v>1500</v>
      </c>
      <c r="W10" s="30">
        <v>1500</v>
      </c>
      <c r="X10" s="30">
        <f t="shared" si="8"/>
        <v>0</v>
      </c>
    </row>
    <row r="11" spans="1:24" ht="17.399999999999999" x14ac:dyDescent="0.35">
      <c r="A11" s="34">
        <v>51107</v>
      </c>
      <c r="B11" s="29" t="s">
        <v>35</v>
      </c>
      <c r="C11" s="30">
        <v>3650</v>
      </c>
      <c r="D11" s="30"/>
      <c r="E11" s="30"/>
      <c r="F11" s="30"/>
      <c r="G11" s="30"/>
      <c r="H11" s="30"/>
      <c r="I11" s="30"/>
      <c r="J11" s="30"/>
      <c r="K11" s="30"/>
      <c r="L11" s="31"/>
      <c r="M11" s="30"/>
      <c r="N11" s="30"/>
      <c r="O11" s="32"/>
      <c r="P11" s="30"/>
      <c r="Q11" s="24">
        <f t="shared" si="4"/>
        <v>3650</v>
      </c>
      <c r="R11" s="30"/>
      <c r="S11" s="30"/>
      <c r="T11" s="30"/>
      <c r="U11" s="24">
        <f t="shared" si="5"/>
        <v>0</v>
      </c>
      <c r="V11" s="27">
        <f t="shared" si="6"/>
        <v>3650</v>
      </c>
      <c r="W11" s="30">
        <v>3650</v>
      </c>
      <c r="X11" s="30">
        <f t="shared" si="8"/>
        <v>0</v>
      </c>
    </row>
    <row r="12" spans="1:24" s="35" customFormat="1" ht="17.399999999999999" x14ac:dyDescent="0.35">
      <c r="A12" s="22" t="s">
        <v>36</v>
      </c>
      <c r="B12" s="23" t="s">
        <v>37</v>
      </c>
      <c r="C12" s="24">
        <f t="shared" ref="C12:H12" si="9">SUM(C13:C15)</f>
        <v>84387.5</v>
      </c>
      <c r="D12" s="24">
        <f t="shared" si="9"/>
        <v>52355</v>
      </c>
      <c r="E12" s="24">
        <f t="shared" si="9"/>
        <v>47855</v>
      </c>
      <c r="F12" s="24">
        <f t="shared" si="9"/>
        <v>167130</v>
      </c>
      <c r="G12" s="24">
        <f t="shared" si="9"/>
        <v>68032.5</v>
      </c>
      <c r="H12" s="24">
        <f t="shared" si="9"/>
        <v>27077.5</v>
      </c>
      <c r="I12" s="24">
        <f>SUM(I13:I15)</f>
        <v>63232.5</v>
      </c>
      <c r="J12" s="24">
        <f t="shared" ref="J12" si="10">SUM(J13:J15)</f>
        <v>27077.5</v>
      </c>
      <c r="K12" s="24">
        <f>SUM(K13:K15)</f>
        <v>70432.5</v>
      </c>
      <c r="L12" s="25">
        <f t="shared" ref="L12:T12" si="11">SUM(L13:L15)</f>
        <v>27077.5</v>
      </c>
      <c r="M12" s="24">
        <f t="shared" si="11"/>
        <v>19877.5</v>
      </c>
      <c r="N12" s="24">
        <f t="shared" si="11"/>
        <v>27077.5</v>
      </c>
      <c r="O12" s="26">
        <f t="shared" si="11"/>
        <v>0</v>
      </c>
      <c r="P12" s="24">
        <f t="shared" si="11"/>
        <v>15677.5</v>
      </c>
      <c r="Q12" s="24">
        <f t="shared" si="4"/>
        <v>697290</v>
      </c>
      <c r="R12" s="24">
        <f t="shared" si="11"/>
        <v>729525</v>
      </c>
      <c r="S12" s="24">
        <f t="shared" si="11"/>
        <v>40955</v>
      </c>
      <c r="T12" s="24">
        <f t="shared" si="11"/>
        <v>188497.5</v>
      </c>
      <c r="U12" s="24">
        <f t="shared" si="5"/>
        <v>958977.5</v>
      </c>
      <c r="V12" s="27">
        <f t="shared" si="6"/>
        <v>1656267.5</v>
      </c>
      <c r="W12" s="24">
        <f>SUM(W13:W15)</f>
        <v>1638270</v>
      </c>
      <c r="X12" s="24">
        <f t="shared" ref="X12" si="12">SUM(X13:X15)</f>
        <v>17997.5</v>
      </c>
    </row>
    <row r="13" spans="1:24" ht="17.399999999999999" x14ac:dyDescent="0.35">
      <c r="A13" s="33" t="s">
        <v>38</v>
      </c>
      <c r="B13" s="29" t="s">
        <v>31</v>
      </c>
      <c r="C13" s="30">
        <v>78000</v>
      </c>
      <c r="D13" s="30">
        <v>49800</v>
      </c>
      <c r="E13" s="30">
        <v>45300</v>
      </c>
      <c r="F13" s="30">
        <v>151800</v>
      </c>
      <c r="G13" s="30">
        <v>64200</v>
      </c>
      <c r="H13" s="30">
        <v>25800</v>
      </c>
      <c r="I13" s="30">
        <v>59400</v>
      </c>
      <c r="J13" s="30">
        <v>25800</v>
      </c>
      <c r="K13" s="30">
        <v>66600</v>
      </c>
      <c r="L13" s="31">
        <v>25800</v>
      </c>
      <c r="M13" s="30">
        <v>18600</v>
      </c>
      <c r="N13" s="30">
        <v>25800</v>
      </c>
      <c r="O13" s="32"/>
      <c r="P13" s="30">
        <v>14400</v>
      </c>
      <c r="Q13" s="24">
        <f t="shared" si="4"/>
        <v>651300</v>
      </c>
      <c r="R13" s="30">
        <v>691200</v>
      </c>
      <c r="S13" s="30">
        <v>38400</v>
      </c>
      <c r="T13" s="30">
        <v>177000</v>
      </c>
      <c r="U13" s="24">
        <f t="shared" si="5"/>
        <v>906600</v>
      </c>
      <c r="V13" s="27">
        <f t="shared" si="6"/>
        <v>1557900</v>
      </c>
      <c r="W13" s="30">
        <v>1539900</v>
      </c>
      <c r="X13" s="30">
        <f t="shared" ref="X13:X15" si="13">V13-W13</f>
        <v>18000</v>
      </c>
    </row>
    <row r="14" spans="1:24" ht="17.399999999999999" x14ac:dyDescent="0.35">
      <c r="A14" s="33" t="s">
        <v>39</v>
      </c>
      <c r="B14" s="29" t="s">
        <v>32</v>
      </c>
      <c r="C14" s="30">
        <v>2737.5</v>
      </c>
      <c r="D14" s="30">
        <v>1095</v>
      </c>
      <c r="E14" s="30">
        <v>1095</v>
      </c>
      <c r="F14" s="30">
        <v>6570</v>
      </c>
      <c r="G14" s="30">
        <v>1642.5</v>
      </c>
      <c r="H14" s="30">
        <v>547.5</v>
      </c>
      <c r="I14" s="30">
        <v>1642.5</v>
      </c>
      <c r="J14" s="30">
        <v>547.5</v>
      </c>
      <c r="K14" s="30">
        <v>1642.5</v>
      </c>
      <c r="L14" s="31">
        <v>547.5</v>
      </c>
      <c r="M14" s="30">
        <v>547.5</v>
      </c>
      <c r="N14" s="30">
        <v>547.5</v>
      </c>
      <c r="O14" s="32"/>
      <c r="P14" s="30">
        <v>547.5</v>
      </c>
      <c r="Q14" s="24">
        <f t="shared" si="4"/>
        <v>19710</v>
      </c>
      <c r="R14" s="30">
        <v>16425</v>
      </c>
      <c r="S14" s="30">
        <v>1095</v>
      </c>
      <c r="T14" s="30">
        <v>4927.5</v>
      </c>
      <c r="U14" s="24">
        <f t="shared" si="5"/>
        <v>22447.5</v>
      </c>
      <c r="V14" s="27">
        <f t="shared" si="6"/>
        <v>42157.5</v>
      </c>
      <c r="W14" s="30">
        <v>42160</v>
      </c>
      <c r="X14" s="30">
        <f t="shared" si="13"/>
        <v>-2.5</v>
      </c>
    </row>
    <row r="15" spans="1:24" ht="17.399999999999999" x14ac:dyDescent="0.35">
      <c r="A15" s="34">
        <v>51207</v>
      </c>
      <c r="B15" s="29" t="s">
        <v>35</v>
      </c>
      <c r="C15" s="30">
        <v>3650</v>
      </c>
      <c r="D15" s="30">
        <v>1460</v>
      </c>
      <c r="E15" s="30">
        <v>1460</v>
      </c>
      <c r="F15" s="30">
        <v>8760</v>
      </c>
      <c r="G15" s="30">
        <v>2190</v>
      </c>
      <c r="H15" s="30">
        <v>730</v>
      </c>
      <c r="I15" s="30">
        <v>2190</v>
      </c>
      <c r="J15" s="30">
        <v>730</v>
      </c>
      <c r="K15" s="30">
        <v>2190</v>
      </c>
      <c r="L15" s="31">
        <v>730</v>
      </c>
      <c r="M15" s="30">
        <v>730</v>
      </c>
      <c r="N15" s="30">
        <v>730</v>
      </c>
      <c r="O15" s="32"/>
      <c r="P15" s="30">
        <v>730</v>
      </c>
      <c r="Q15" s="24">
        <f t="shared" si="4"/>
        <v>26280</v>
      </c>
      <c r="R15" s="30">
        <v>21900</v>
      </c>
      <c r="S15" s="30">
        <v>1460</v>
      </c>
      <c r="T15" s="30">
        <v>6570</v>
      </c>
      <c r="U15" s="24">
        <f t="shared" si="5"/>
        <v>29930</v>
      </c>
      <c r="V15" s="27">
        <f t="shared" si="6"/>
        <v>56210</v>
      </c>
      <c r="W15" s="30">
        <v>56210</v>
      </c>
      <c r="X15" s="30">
        <f t="shared" si="13"/>
        <v>0</v>
      </c>
    </row>
    <row r="16" spans="1:24" s="35" customFormat="1" ht="17.399999999999999" x14ac:dyDescent="0.35">
      <c r="A16" s="22" t="s">
        <v>40</v>
      </c>
      <c r="B16" s="23" t="s">
        <v>41</v>
      </c>
      <c r="C16" s="24">
        <f t="shared" ref="C16:P16" si="14">SUM(C17:C18)</f>
        <v>8820</v>
      </c>
      <c r="D16" s="24">
        <f t="shared" si="14"/>
        <v>1800</v>
      </c>
      <c r="E16" s="24">
        <f t="shared" si="14"/>
        <v>1800</v>
      </c>
      <c r="F16" s="24">
        <f t="shared" si="14"/>
        <v>11040</v>
      </c>
      <c r="G16" s="24">
        <f t="shared" si="14"/>
        <v>4957.5</v>
      </c>
      <c r="H16" s="24">
        <f t="shared" si="14"/>
        <v>900</v>
      </c>
      <c r="I16" s="24">
        <f t="shared" si="14"/>
        <v>2700</v>
      </c>
      <c r="J16" s="24">
        <f t="shared" si="14"/>
        <v>900</v>
      </c>
      <c r="K16" s="24">
        <f t="shared" si="14"/>
        <v>2700</v>
      </c>
      <c r="L16" s="25">
        <f t="shared" si="14"/>
        <v>900</v>
      </c>
      <c r="M16" s="24">
        <f t="shared" si="14"/>
        <v>900</v>
      </c>
      <c r="N16" s="24">
        <f t="shared" si="14"/>
        <v>900</v>
      </c>
      <c r="O16" s="26">
        <f t="shared" si="14"/>
        <v>0</v>
      </c>
      <c r="P16" s="24">
        <f t="shared" si="14"/>
        <v>900</v>
      </c>
      <c r="Q16" s="24">
        <f t="shared" si="4"/>
        <v>39217.5</v>
      </c>
      <c r="R16" s="24">
        <f t="shared" ref="R16:T16" si="15">SUM(R17:R18)</f>
        <v>30990</v>
      </c>
      <c r="S16" s="24">
        <f t="shared" si="15"/>
        <v>1800</v>
      </c>
      <c r="T16" s="24">
        <f t="shared" si="15"/>
        <v>8100</v>
      </c>
      <c r="U16" s="24">
        <f t="shared" si="5"/>
        <v>40890</v>
      </c>
      <c r="V16" s="27">
        <f t="shared" si="6"/>
        <v>80107.5</v>
      </c>
      <c r="W16" s="24">
        <f>SUM(W17:W18)</f>
        <v>87300</v>
      </c>
      <c r="X16" s="24">
        <f t="shared" ref="X16" si="16">SUM(X17:X18)</f>
        <v>-7192.5</v>
      </c>
    </row>
    <row r="17" spans="1:24" ht="17.399999999999999" x14ac:dyDescent="0.35">
      <c r="A17" s="28">
        <v>51401</v>
      </c>
      <c r="B17" s="29" t="s">
        <v>42</v>
      </c>
      <c r="C17" s="30">
        <v>4500</v>
      </c>
      <c r="D17" s="30"/>
      <c r="E17" s="30"/>
      <c r="F17" s="30"/>
      <c r="G17" s="30"/>
      <c r="H17" s="30"/>
      <c r="I17" s="30"/>
      <c r="J17" s="30"/>
      <c r="K17" s="30"/>
      <c r="L17" s="31"/>
      <c r="M17" s="30"/>
      <c r="N17" s="30"/>
      <c r="O17" s="32"/>
      <c r="P17" s="30"/>
      <c r="Q17" s="24">
        <f t="shared" si="4"/>
        <v>4500</v>
      </c>
      <c r="R17" s="30"/>
      <c r="S17" s="30"/>
      <c r="T17" s="30"/>
      <c r="U17" s="24">
        <f t="shared" si="5"/>
        <v>0</v>
      </c>
      <c r="V17" s="27">
        <f t="shared" si="6"/>
        <v>4500</v>
      </c>
      <c r="W17" s="30">
        <v>9000</v>
      </c>
      <c r="X17" s="30">
        <f t="shared" ref="X17:X18" si="17">V17-W17</f>
        <v>-4500</v>
      </c>
    </row>
    <row r="18" spans="1:24" ht="17.399999999999999" x14ac:dyDescent="0.35">
      <c r="A18" s="33" t="s">
        <v>43</v>
      </c>
      <c r="B18" s="29" t="s">
        <v>44</v>
      </c>
      <c r="C18" s="30">
        <v>4320</v>
      </c>
      <c r="D18" s="30">
        <v>1800</v>
      </c>
      <c r="E18" s="30">
        <v>1800</v>
      </c>
      <c r="F18" s="30">
        <v>11040</v>
      </c>
      <c r="G18" s="30">
        <v>4957.5</v>
      </c>
      <c r="H18" s="30">
        <v>900</v>
      </c>
      <c r="I18" s="30">
        <f>2700</f>
        <v>2700</v>
      </c>
      <c r="J18" s="30">
        <v>900</v>
      </c>
      <c r="K18" s="30">
        <v>2700</v>
      </c>
      <c r="L18" s="31">
        <v>900</v>
      </c>
      <c r="M18" s="30">
        <v>900</v>
      </c>
      <c r="N18" s="30">
        <v>900</v>
      </c>
      <c r="O18" s="32"/>
      <c r="P18" s="30">
        <v>900</v>
      </c>
      <c r="Q18" s="24">
        <f t="shared" si="4"/>
        <v>34717.5</v>
      </c>
      <c r="R18" s="30">
        <v>30990</v>
      </c>
      <c r="S18" s="30">
        <v>1800</v>
      </c>
      <c r="T18" s="30">
        <v>8100</v>
      </c>
      <c r="U18" s="24">
        <f t="shared" si="5"/>
        <v>40890</v>
      </c>
      <c r="V18" s="27">
        <f t="shared" si="6"/>
        <v>75607.5</v>
      </c>
      <c r="W18" s="30">
        <v>78300</v>
      </c>
      <c r="X18" s="30">
        <f t="shared" si="17"/>
        <v>-2692.5</v>
      </c>
    </row>
    <row r="19" spans="1:24" s="35" customFormat="1" ht="17.399999999999999" x14ac:dyDescent="0.35">
      <c r="A19" s="22" t="s">
        <v>45</v>
      </c>
      <c r="B19" s="23" t="s">
        <v>46</v>
      </c>
      <c r="C19" s="24">
        <f t="shared" ref="C19:P19" si="18">SUM(C20:C21)</f>
        <v>28875.239999999998</v>
      </c>
      <c r="D19" s="24">
        <f t="shared" si="18"/>
        <v>4357.5599999999995</v>
      </c>
      <c r="E19" s="24">
        <f t="shared" si="18"/>
        <v>3963.84</v>
      </c>
      <c r="F19" s="24">
        <f t="shared" si="18"/>
        <v>11602.56</v>
      </c>
      <c r="G19" s="24">
        <f t="shared" si="18"/>
        <v>3360</v>
      </c>
      <c r="H19" s="24">
        <f t="shared" si="18"/>
        <v>2257.56</v>
      </c>
      <c r="I19" s="24">
        <f t="shared" si="18"/>
        <v>5197.5599999999995</v>
      </c>
      <c r="J19" s="24">
        <f t="shared" si="18"/>
        <v>2257.56</v>
      </c>
      <c r="K19" s="24">
        <f t="shared" si="18"/>
        <v>5827.5599999999995</v>
      </c>
      <c r="L19" s="25">
        <f t="shared" si="18"/>
        <v>2257.56</v>
      </c>
      <c r="M19" s="24">
        <f t="shared" si="18"/>
        <v>1627.56</v>
      </c>
      <c r="N19" s="24">
        <f t="shared" si="18"/>
        <v>2257.56</v>
      </c>
      <c r="O19" s="26">
        <f t="shared" si="18"/>
        <v>0</v>
      </c>
      <c r="P19" s="24">
        <f t="shared" si="18"/>
        <v>1260</v>
      </c>
      <c r="Q19" s="24">
        <f>SUM(C19:P19)</f>
        <v>75102.119999999981</v>
      </c>
      <c r="R19" s="24">
        <f t="shared" ref="R19:T19" si="19">SUM(R20:R21)</f>
        <v>56491.080000000016</v>
      </c>
      <c r="S19" s="24">
        <f t="shared" si="19"/>
        <v>3360.12</v>
      </c>
      <c r="T19" s="24">
        <f t="shared" si="19"/>
        <v>15487.560000000001</v>
      </c>
      <c r="U19" s="24">
        <f t="shared" si="5"/>
        <v>75338.760000000024</v>
      </c>
      <c r="V19" s="27">
        <f t="shared" si="6"/>
        <v>150440.88</v>
      </c>
      <c r="W19" s="24">
        <f>SUM(W20:W21)</f>
        <v>123250</v>
      </c>
      <c r="X19" s="24">
        <f t="shared" ref="X19" si="20">SUM(X20:X21)</f>
        <v>27190.880000000005</v>
      </c>
    </row>
    <row r="20" spans="1:24" ht="17.399999999999999" x14ac:dyDescent="0.35">
      <c r="A20" s="28">
        <v>51501</v>
      </c>
      <c r="B20" s="29" t="s">
        <v>42</v>
      </c>
      <c r="C20" s="30">
        <v>22050</v>
      </c>
      <c r="D20" s="30"/>
      <c r="E20" s="30"/>
      <c r="F20" s="30"/>
      <c r="G20" s="30"/>
      <c r="H20" s="30"/>
      <c r="I20" s="30"/>
      <c r="J20" s="30"/>
      <c r="K20" s="30"/>
      <c r="L20" s="31"/>
      <c r="M20" s="30"/>
      <c r="N20" s="30"/>
      <c r="O20" s="32"/>
      <c r="P20" s="30"/>
      <c r="Q20" s="24">
        <f t="shared" si="4"/>
        <v>22050</v>
      </c>
      <c r="R20" s="30"/>
      <c r="S20" s="30"/>
      <c r="T20" s="30"/>
      <c r="U20" s="24">
        <f t="shared" si="5"/>
        <v>0</v>
      </c>
      <c r="V20" s="27">
        <f t="shared" si="6"/>
        <v>22050</v>
      </c>
      <c r="W20" s="30">
        <v>14880</v>
      </c>
      <c r="X20" s="30">
        <f t="shared" ref="X20:X21" si="21">V20-W20</f>
        <v>7170</v>
      </c>
    </row>
    <row r="21" spans="1:24" ht="17.399999999999999" x14ac:dyDescent="0.35">
      <c r="A21" s="33" t="s">
        <v>47</v>
      </c>
      <c r="B21" s="29" t="s">
        <v>44</v>
      </c>
      <c r="C21" s="30">
        <v>6825.24</v>
      </c>
      <c r="D21" s="30">
        <v>4357.5599999999995</v>
      </c>
      <c r="E21" s="30">
        <v>3963.84</v>
      </c>
      <c r="F21" s="30">
        <v>11602.56</v>
      </c>
      <c r="G21" s="30">
        <v>3360</v>
      </c>
      <c r="H21" s="30">
        <v>2257.56</v>
      </c>
      <c r="I21" s="30">
        <v>5197.5599999999995</v>
      </c>
      <c r="J21" s="30">
        <v>2257.56</v>
      </c>
      <c r="K21" s="30">
        <v>5827.5599999999995</v>
      </c>
      <c r="L21" s="31">
        <v>2257.56</v>
      </c>
      <c r="M21" s="30">
        <v>1627.56</v>
      </c>
      <c r="N21" s="31">
        <v>2257.56</v>
      </c>
      <c r="O21" s="32"/>
      <c r="P21" s="30">
        <v>1260</v>
      </c>
      <c r="Q21" s="24">
        <f t="shared" si="4"/>
        <v>53052.119999999988</v>
      </c>
      <c r="R21" s="30">
        <v>56491.080000000016</v>
      </c>
      <c r="S21" s="30">
        <v>3360.12</v>
      </c>
      <c r="T21" s="30">
        <v>15487.560000000001</v>
      </c>
      <c r="U21" s="24">
        <f t="shared" si="5"/>
        <v>75338.760000000024</v>
      </c>
      <c r="V21" s="27">
        <f t="shared" si="6"/>
        <v>128390.88</v>
      </c>
      <c r="W21" s="30">
        <v>108370</v>
      </c>
      <c r="X21" s="30">
        <f t="shared" si="21"/>
        <v>20020.880000000005</v>
      </c>
    </row>
    <row r="22" spans="1:24" s="35" customFormat="1" ht="17.399999999999999" x14ac:dyDescent="0.35">
      <c r="A22" s="36">
        <v>517</v>
      </c>
      <c r="B22" s="23" t="s">
        <v>48</v>
      </c>
      <c r="C22" s="24">
        <f t="shared" ref="C22:P22" si="22">+C23</f>
        <v>0</v>
      </c>
      <c r="D22" s="24">
        <f t="shared" si="22"/>
        <v>0</v>
      </c>
      <c r="E22" s="24">
        <f t="shared" si="22"/>
        <v>0</v>
      </c>
      <c r="F22" s="24">
        <f t="shared" si="22"/>
        <v>0</v>
      </c>
      <c r="G22" s="24">
        <f t="shared" si="22"/>
        <v>0</v>
      </c>
      <c r="H22" s="24">
        <f t="shared" si="22"/>
        <v>0</v>
      </c>
      <c r="I22" s="24">
        <f t="shared" si="22"/>
        <v>0</v>
      </c>
      <c r="J22" s="24">
        <f t="shared" si="22"/>
        <v>0</v>
      </c>
      <c r="K22" s="24">
        <f t="shared" si="22"/>
        <v>0</v>
      </c>
      <c r="L22" s="25">
        <f t="shared" si="22"/>
        <v>0</v>
      </c>
      <c r="M22" s="24">
        <f t="shared" si="22"/>
        <v>0</v>
      </c>
      <c r="N22" s="24">
        <f t="shared" si="22"/>
        <v>0</v>
      </c>
      <c r="O22" s="26">
        <f t="shared" si="22"/>
        <v>0</v>
      </c>
      <c r="P22" s="24">
        <f t="shared" si="22"/>
        <v>0</v>
      </c>
      <c r="Q22" s="24">
        <f t="shared" si="4"/>
        <v>0</v>
      </c>
      <c r="R22" s="24">
        <f t="shared" ref="R22:T22" si="23">+R23</f>
        <v>11272.76</v>
      </c>
      <c r="S22" s="24">
        <f t="shared" si="23"/>
        <v>0</v>
      </c>
      <c r="T22" s="24">
        <f t="shared" si="23"/>
        <v>0</v>
      </c>
      <c r="U22" s="24">
        <f t="shared" si="5"/>
        <v>11272.76</v>
      </c>
      <c r="V22" s="27">
        <f t="shared" si="6"/>
        <v>11272.76</v>
      </c>
      <c r="W22" s="24">
        <f>+W23</f>
        <v>12640</v>
      </c>
      <c r="X22" s="24">
        <f t="shared" ref="X22" si="24">+X23</f>
        <v>-1367.2399999999998</v>
      </c>
    </row>
    <row r="23" spans="1:24" ht="17.399999999999999" x14ac:dyDescent="0.35">
      <c r="A23" s="28">
        <v>51702</v>
      </c>
      <c r="B23" s="29" t="s">
        <v>49</v>
      </c>
      <c r="C23" s="30"/>
      <c r="D23" s="30"/>
      <c r="E23" s="30"/>
      <c r="F23" s="30"/>
      <c r="G23" s="30"/>
      <c r="H23" s="30"/>
      <c r="I23" s="30"/>
      <c r="J23" s="30"/>
      <c r="K23" s="30"/>
      <c r="L23" s="31"/>
      <c r="M23" s="30"/>
      <c r="N23" s="30"/>
      <c r="O23" s="32"/>
      <c r="P23" s="30"/>
      <c r="Q23" s="24">
        <f t="shared" si="4"/>
        <v>0</v>
      </c>
      <c r="R23" s="30">
        <f>1770.41+4151.34+1936.44+3414.57</f>
        <v>11272.76</v>
      </c>
      <c r="S23" s="30"/>
      <c r="T23" s="30"/>
      <c r="U23" s="24">
        <f t="shared" si="5"/>
        <v>11272.76</v>
      </c>
      <c r="V23" s="27">
        <f t="shared" si="6"/>
        <v>11272.76</v>
      </c>
      <c r="W23" s="30">
        <v>12640</v>
      </c>
      <c r="X23" s="30">
        <f>V23-W23</f>
        <v>-1367.2399999999998</v>
      </c>
    </row>
    <row r="24" spans="1:24" s="35" customFormat="1" ht="17.399999999999999" x14ac:dyDescent="0.35">
      <c r="A24" s="22" t="s">
        <v>50</v>
      </c>
      <c r="B24" s="23" t="s">
        <v>51</v>
      </c>
      <c r="C24" s="24">
        <f t="shared" ref="C24:P24" si="25">SUM(C25:C25)</f>
        <v>7300</v>
      </c>
      <c r="D24" s="24">
        <f t="shared" si="25"/>
        <v>1460</v>
      </c>
      <c r="E24" s="24">
        <f t="shared" si="25"/>
        <v>1460</v>
      </c>
      <c r="F24" s="24">
        <f t="shared" si="25"/>
        <v>8760</v>
      </c>
      <c r="G24" s="24">
        <f t="shared" si="25"/>
        <v>2190</v>
      </c>
      <c r="H24" s="24">
        <f t="shared" si="25"/>
        <v>730</v>
      </c>
      <c r="I24" s="24">
        <f t="shared" si="25"/>
        <v>2190</v>
      </c>
      <c r="J24" s="24">
        <f t="shared" si="25"/>
        <v>730</v>
      </c>
      <c r="K24" s="24">
        <f t="shared" si="25"/>
        <v>2190</v>
      </c>
      <c r="L24" s="25">
        <f t="shared" si="25"/>
        <v>730</v>
      </c>
      <c r="M24" s="24">
        <f t="shared" si="25"/>
        <v>730</v>
      </c>
      <c r="N24" s="24">
        <f t="shared" si="25"/>
        <v>730</v>
      </c>
      <c r="O24" s="26">
        <f t="shared" si="25"/>
        <v>0</v>
      </c>
      <c r="P24" s="24">
        <f t="shared" si="25"/>
        <v>730</v>
      </c>
      <c r="Q24" s="24">
        <f t="shared" si="4"/>
        <v>29930</v>
      </c>
      <c r="R24" s="24">
        <f>SUM(R25:R25)</f>
        <v>21900</v>
      </c>
      <c r="S24" s="24">
        <f>SUM(S25:S25)</f>
        <v>1460</v>
      </c>
      <c r="T24" s="24">
        <f>SUM(T25:T25)</f>
        <v>6570</v>
      </c>
      <c r="U24" s="24">
        <f t="shared" si="5"/>
        <v>29930</v>
      </c>
      <c r="V24" s="27">
        <f t="shared" si="6"/>
        <v>59860</v>
      </c>
      <c r="W24" s="24">
        <f>SUM(W25:W25)</f>
        <v>59865</v>
      </c>
      <c r="X24" s="24">
        <f>SUM(X25:X25)</f>
        <v>-5</v>
      </c>
    </row>
    <row r="25" spans="1:24" ht="18" thickBot="1" x14ac:dyDescent="0.4">
      <c r="A25" s="37" t="s">
        <v>52</v>
      </c>
      <c r="B25" s="38" t="s">
        <v>51</v>
      </c>
      <c r="C25" s="39">
        <f>3650+3650</f>
        <v>7300</v>
      </c>
      <c r="D25" s="39">
        <v>1460</v>
      </c>
      <c r="E25" s="39">
        <v>1460</v>
      </c>
      <c r="F25" s="39">
        <v>8760</v>
      </c>
      <c r="G25" s="39">
        <v>2190</v>
      </c>
      <c r="H25" s="39">
        <v>730</v>
      </c>
      <c r="I25" s="39">
        <v>2190</v>
      </c>
      <c r="J25" s="39">
        <v>730</v>
      </c>
      <c r="K25" s="39">
        <v>2190</v>
      </c>
      <c r="L25" s="40">
        <v>730</v>
      </c>
      <c r="M25" s="39">
        <v>730</v>
      </c>
      <c r="N25" s="39">
        <v>730</v>
      </c>
      <c r="O25" s="41"/>
      <c r="P25" s="39">
        <v>730</v>
      </c>
      <c r="Q25" s="42">
        <f t="shared" si="4"/>
        <v>29930</v>
      </c>
      <c r="R25" s="39">
        <v>21900</v>
      </c>
      <c r="S25" s="39">
        <v>1460</v>
      </c>
      <c r="T25" s="39">
        <v>6570</v>
      </c>
      <c r="U25" s="42">
        <f>SUM(R25:T25)</f>
        <v>29930</v>
      </c>
      <c r="V25" s="43">
        <f t="shared" si="6"/>
        <v>59860</v>
      </c>
      <c r="W25" s="39">
        <v>59865</v>
      </c>
      <c r="X25" s="39">
        <f t="shared" ref="X25" si="26">V25-W25</f>
        <v>-5</v>
      </c>
    </row>
    <row r="26" spans="1:24" ht="18" thickBot="1" x14ac:dyDescent="0.4">
      <c r="A26" s="44"/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6"/>
      <c r="R26" s="45"/>
      <c r="S26" s="45"/>
      <c r="T26" s="45"/>
      <c r="U26" s="46"/>
      <c r="V26" s="46"/>
      <c r="W26" s="45"/>
      <c r="X26" s="45"/>
    </row>
    <row r="27" spans="1:24" ht="17.399999999999999" x14ac:dyDescent="0.35">
      <c r="A27" s="47" t="s">
        <v>53</v>
      </c>
      <c r="B27" s="48" t="s">
        <v>54</v>
      </c>
      <c r="C27" s="49">
        <f t="shared" ref="C27:P27" si="27">+C28+C46+C51+C64+C68</f>
        <v>0</v>
      </c>
      <c r="D27" s="49">
        <f t="shared" si="27"/>
        <v>50</v>
      </c>
      <c r="E27" s="49">
        <f t="shared" si="27"/>
        <v>3000</v>
      </c>
      <c r="F27" s="49">
        <f t="shared" si="27"/>
        <v>496090</v>
      </c>
      <c r="G27" s="49">
        <f t="shared" si="27"/>
        <v>32970</v>
      </c>
      <c r="H27" s="49">
        <f t="shared" si="27"/>
        <v>28200</v>
      </c>
      <c r="I27" s="49">
        <f t="shared" si="27"/>
        <v>600</v>
      </c>
      <c r="J27" s="49">
        <f t="shared" si="27"/>
        <v>0</v>
      </c>
      <c r="K27" s="49">
        <f t="shared" si="27"/>
        <v>0</v>
      </c>
      <c r="L27" s="49">
        <f t="shared" si="27"/>
        <v>0</v>
      </c>
      <c r="M27" s="49">
        <f t="shared" si="27"/>
        <v>0</v>
      </c>
      <c r="N27" s="49">
        <f t="shared" si="27"/>
        <v>3310</v>
      </c>
      <c r="O27" s="49">
        <f t="shared" si="27"/>
        <v>0</v>
      </c>
      <c r="P27" s="49">
        <f t="shared" si="27"/>
        <v>2300</v>
      </c>
      <c r="Q27" s="49">
        <f t="shared" ref="Q27:Q73" si="28">SUM(C27:P27)</f>
        <v>566520</v>
      </c>
      <c r="R27" s="49">
        <f t="shared" ref="R27:T27" si="29">+R28+R46+R51+R64+R68</f>
        <v>0</v>
      </c>
      <c r="S27" s="49">
        <f t="shared" si="29"/>
        <v>47550</v>
      </c>
      <c r="T27" s="49">
        <f t="shared" si="29"/>
        <v>169260</v>
      </c>
      <c r="U27" s="49">
        <f t="shared" ref="U27:U73" si="30">SUM(R27:T27)</f>
        <v>216810</v>
      </c>
      <c r="V27" s="49">
        <f t="shared" ref="V27:V73" si="31">+Q27+U27</f>
        <v>783330</v>
      </c>
      <c r="W27" s="49">
        <f t="shared" ref="W27:X27" si="32">+W28+W46+W51+W64+W68</f>
        <v>768746</v>
      </c>
      <c r="X27" s="49">
        <f t="shared" si="32"/>
        <v>14584</v>
      </c>
    </row>
    <row r="28" spans="1:24" ht="17.399999999999999" x14ac:dyDescent="0.35">
      <c r="A28" s="22" t="s">
        <v>55</v>
      </c>
      <c r="B28" s="23" t="s">
        <v>56</v>
      </c>
      <c r="C28" s="24">
        <f t="shared" ref="C28:F28" si="33">SUM(C29:C45)</f>
        <v>0</v>
      </c>
      <c r="D28" s="24">
        <f t="shared" si="33"/>
        <v>50</v>
      </c>
      <c r="E28" s="24">
        <f t="shared" si="33"/>
        <v>0</v>
      </c>
      <c r="F28" s="24">
        <f t="shared" si="33"/>
        <v>65010</v>
      </c>
      <c r="G28" s="24">
        <f t="shared" ref="G28:P28" si="34">SUM(G29:G45)</f>
        <v>0</v>
      </c>
      <c r="H28" s="24">
        <f t="shared" si="34"/>
        <v>5500</v>
      </c>
      <c r="I28" s="24">
        <f t="shared" si="34"/>
        <v>0</v>
      </c>
      <c r="J28" s="24">
        <f t="shared" si="34"/>
        <v>0</v>
      </c>
      <c r="K28" s="24">
        <f t="shared" si="34"/>
        <v>0</v>
      </c>
      <c r="L28" s="24">
        <f t="shared" si="34"/>
        <v>0</v>
      </c>
      <c r="M28" s="24">
        <f t="shared" si="34"/>
        <v>0</v>
      </c>
      <c r="N28" s="24">
        <f t="shared" si="34"/>
        <v>0</v>
      </c>
      <c r="O28" s="24">
        <f t="shared" si="34"/>
        <v>0</v>
      </c>
      <c r="P28" s="25">
        <f t="shared" si="34"/>
        <v>2300</v>
      </c>
      <c r="Q28" s="50">
        <f t="shared" si="28"/>
        <v>72860</v>
      </c>
      <c r="R28" s="26">
        <f t="shared" ref="R28:T28" si="35">SUM(R29:R45)</f>
        <v>0</v>
      </c>
      <c r="S28" s="24">
        <f t="shared" si="35"/>
        <v>24250</v>
      </c>
      <c r="T28" s="24">
        <f t="shared" si="35"/>
        <v>0</v>
      </c>
      <c r="U28" s="50">
        <f t="shared" si="30"/>
        <v>24250</v>
      </c>
      <c r="V28" s="27">
        <f t="shared" si="31"/>
        <v>97110</v>
      </c>
      <c r="W28" s="24">
        <f>SUM(W29:W45)</f>
        <v>106250</v>
      </c>
      <c r="X28" s="24">
        <f t="shared" ref="X28" si="36">SUM(X29:X45)</f>
        <v>-9140</v>
      </c>
    </row>
    <row r="29" spans="1:24" ht="17.399999999999999" x14ac:dyDescent="0.35">
      <c r="A29" s="33" t="s">
        <v>57</v>
      </c>
      <c r="B29" s="29" t="s">
        <v>58</v>
      </c>
      <c r="C29" s="30"/>
      <c r="D29" s="30"/>
      <c r="E29" s="30"/>
      <c r="F29" s="30">
        <v>10000</v>
      </c>
      <c r="G29" s="30"/>
      <c r="H29" s="30"/>
      <c r="I29" s="30"/>
      <c r="J29" s="30"/>
      <c r="K29" s="30"/>
      <c r="L29" s="30"/>
      <c r="M29" s="30"/>
      <c r="N29" s="30"/>
      <c r="O29" s="30"/>
      <c r="P29" s="31"/>
      <c r="Q29" s="50">
        <f t="shared" si="28"/>
        <v>10000</v>
      </c>
      <c r="R29" s="32"/>
      <c r="S29" s="30"/>
      <c r="T29" s="30"/>
      <c r="U29" s="50">
        <f>SUM(R29:T29)</f>
        <v>0</v>
      </c>
      <c r="V29" s="27">
        <f t="shared" si="31"/>
        <v>10000</v>
      </c>
      <c r="W29" s="30">
        <v>9020</v>
      </c>
      <c r="X29" s="30">
        <f t="shared" ref="X29:X45" si="37">V29-W29</f>
        <v>980</v>
      </c>
    </row>
    <row r="30" spans="1:24" ht="17.399999999999999" x14ac:dyDescent="0.35">
      <c r="A30" s="33" t="s">
        <v>59</v>
      </c>
      <c r="B30" s="29" t="s">
        <v>60</v>
      </c>
      <c r="C30" s="30"/>
      <c r="D30" s="30"/>
      <c r="E30" s="30"/>
      <c r="F30" s="30"/>
      <c r="G30" s="30"/>
      <c r="H30" s="30">
        <v>5500</v>
      </c>
      <c r="I30" s="30"/>
      <c r="J30" s="30"/>
      <c r="K30" s="30"/>
      <c r="L30" s="30"/>
      <c r="M30" s="30"/>
      <c r="N30" s="30"/>
      <c r="O30" s="30"/>
      <c r="P30" s="31"/>
      <c r="Q30" s="50">
        <f>SUM(C30:P30)</f>
        <v>5500</v>
      </c>
      <c r="R30" s="32"/>
      <c r="S30" s="30"/>
      <c r="T30" s="30"/>
      <c r="U30" s="50">
        <f t="shared" ref="U30:U50" si="38">SUM(R30:T30)</f>
        <v>0</v>
      </c>
      <c r="V30" s="27">
        <f t="shared" si="31"/>
        <v>5500</v>
      </c>
      <c r="W30" s="30">
        <v>7100</v>
      </c>
      <c r="X30" s="30">
        <f t="shared" si="37"/>
        <v>-1600</v>
      </c>
    </row>
    <row r="31" spans="1:24" ht="17.399999999999999" x14ac:dyDescent="0.35">
      <c r="A31" s="33" t="s">
        <v>61</v>
      </c>
      <c r="B31" s="29" t="s">
        <v>62</v>
      </c>
      <c r="C31" s="30"/>
      <c r="D31" s="30"/>
      <c r="E31" s="30"/>
      <c r="F31" s="51">
        <v>6710</v>
      </c>
      <c r="G31" s="30"/>
      <c r="H31" s="30"/>
      <c r="I31" s="30"/>
      <c r="J31" s="30"/>
      <c r="K31" s="30"/>
      <c r="L31" s="30"/>
      <c r="M31" s="30"/>
      <c r="N31" s="30"/>
      <c r="O31" s="30"/>
      <c r="P31" s="31">
        <v>2300</v>
      </c>
      <c r="Q31" s="50">
        <f>SUM(C31:P31)</f>
        <v>9010</v>
      </c>
      <c r="R31" s="32"/>
      <c r="S31" s="30">
        <v>3000</v>
      </c>
      <c r="T31" s="30"/>
      <c r="U31" s="50">
        <f t="shared" si="38"/>
        <v>3000</v>
      </c>
      <c r="V31" s="27">
        <f t="shared" si="31"/>
        <v>12010</v>
      </c>
      <c r="W31" s="30">
        <v>10700</v>
      </c>
      <c r="X31" s="30">
        <f t="shared" si="37"/>
        <v>1310</v>
      </c>
    </row>
    <row r="32" spans="1:24" ht="17.399999999999999" hidden="1" x14ac:dyDescent="0.35">
      <c r="A32" s="33" t="s">
        <v>63</v>
      </c>
      <c r="B32" s="29" t="s">
        <v>64</v>
      </c>
      <c r="C32" s="30"/>
      <c r="D32" s="30"/>
      <c r="E32" s="30"/>
      <c r="F32" s="51"/>
      <c r="G32" s="30"/>
      <c r="H32" s="30"/>
      <c r="I32" s="30"/>
      <c r="J32" s="30"/>
      <c r="K32" s="30"/>
      <c r="L32" s="30"/>
      <c r="M32" s="30"/>
      <c r="N32" s="30"/>
      <c r="O32" s="30"/>
      <c r="P32" s="31"/>
      <c r="Q32" s="50">
        <f t="shared" si="28"/>
        <v>0</v>
      </c>
      <c r="R32" s="32"/>
      <c r="S32" s="30"/>
      <c r="T32" s="30"/>
      <c r="U32" s="50">
        <f t="shared" si="38"/>
        <v>0</v>
      </c>
      <c r="V32" s="27">
        <f t="shared" si="31"/>
        <v>0</v>
      </c>
      <c r="W32" s="30"/>
      <c r="X32" s="30">
        <f t="shared" si="37"/>
        <v>0</v>
      </c>
    </row>
    <row r="33" spans="1:24" ht="17.399999999999999" x14ac:dyDescent="0.35">
      <c r="A33" s="33" t="s">
        <v>65</v>
      </c>
      <c r="B33" s="29" t="s">
        <v>66</v>
      </c>
      <c r="C33" s="30"/>
      <c r="D33" s="30"/>
      <c r="E33" s="30"/>
      <c r="F33" s="51">
        <v>1750</v>
      </c>
      <c r="G33" s="30"/>
      <c r="H33" s="30"/>
      <c r="I33" s="30"/>
      <c r="J33" s="30"/>
      <c r="K33" s="30"/>
      <c r="L33" s="30"/>
      <c r="M33" s="30"/>
      <c r="N33" s="30"/>
      <c r="O33" s="30"/>
      <c r="P33" s="31"/>
      <c r="Q33" s="50">
        <f t="shared" si="28"/>
        <v>1750</v>
      </c>
      <c r="R33" s="32"/>
      <c r="S33" s="30"/>
      <c r="T33" s="30"/>
      <c r="U33" s="50">
        <f t="shared" si="38"/>
        <v>0</v>
      </c>
      <c r="V33" s="27">
        <f t="shared" si="31"/>
        <v>1750</v>
      </c>
      <c r="W33" s="30">
        <v>3530</v>
      </c>
      <c r="X33" s="30">
        <f t="shared" si="37"/>
        <v>-1780</v>
      </c>
    </row>
    <row r="34" spans="1:24" ht="17.399999999999999" x14ac:dyDescent="0.35">
      <c r="A34" s="28">
        <v>54108</v>
      </c>
      <c r="B34" s="29" t="s">
        <v>67</v>
      </c>
      <c r="C34" s="30"/>
      <c r="D34" s="30"/>
      <c r="E34" s="30"/>
      <c r="F34" s="51"/>
      <c r="G34" s="30"/>
      <c r="H34" s="30"/>
      <c r="I34" s="30"/>
      <c r="J34" s="30"/>
      <c r="K34" s="30"/>
      <c r="L34" s="30"/>
      <c r="M34" s="30"/>
      <c r="N34" s="30"/>
      <c r="O34" s="30"/>
      <c r="P34" s="31"/>
      <c r="Q34" s="50">
        <f t="shared" si="28"/>
        <v>0</v>
      </c>
      <c r="R34" s="32"/>
      <c r="S34" s="30"/>
      <c r="T34" s="30"/>
      <c r="U34" s="50">
        <f t="shared" si="38"/>
        <v>0</v>
      </c>
      <c r="V34" s="27">
        <f t="shared" si="31"/>
        <v>0</v>
      </c>
      <c r="W34" s="30"/>
      <c r="X34" s="30">
        <f t="shared" si="37"/>
        <v>0</v>
      </c>
    </row>
    <row r="35" spans="1:24" ht="17.399999999999999" x14ac:dyDescent="0.35">
      <c r="A35" s="28">
        <v>54109</v>
      </c>
      <c r="B35" s="29" t="s">
        <v>68</v>
      </c>
      <c r="C35" s="30"/>
      <c r="D35" s="30"/>
      <c r="E35" s="30"/>
      <c r="F35" s="51">
        <v>4000</v>
      </c>
      <c r="G35" s="30"/>
      <c r="H35" s="30"/>
      <c r="I35" s="30"/>
      <c r="J35" s="30"/>
      <c r="K35" s="30"/>
      <c r="L35" s="30"/>
      <c r="M35" s="30"/>
      <c r="N35" s="30"/>
      <c r="O35" s="30"/>
      <c r="P35" s="31"/>
      <c r="Q35" s="50">
        <f t="shared" si="28"/>
        <v>4000</v>
      </c>
      <c r="R35" s="32"/>
      <c r="S35" s="30"/>
      <c r="T35" s="30"/>
      <c r="U35" s="50">
        <f t="shared" si="38"/>
        <v>0</v>
      </c>
      <c r="V35" s="27">
        <f t="shared" si="31"/>
        <v>4000</v>
      </c>
      <c r="W35" s="30">
        <v>4000</v>
      </c>
      <c r="X35" s="30">
        <f t="shared" si="37"/>
        <v>0</v>
      </c>
    </row>
    <row r="36" spans="1:24" ht="17.399999999999999" x14ac:dyDescent="0.35">
      <c r="A36" s="28">
        <v>54110</v>
      </c>
      <c r="B36" s="29" t="s">
        <v>69</v>
      </c>
      <c r="C36" s="30"/>
      <c r="D36" s="30"/>
      <c r="E36" s="30"/>
      <c r="F36" s="51">
        <v>17000</v>
      </c>
      <c r="G36" s="30"/>
      <c r="H36" s="30"/>
      <c r="I36" s="30"/>
      <c r="J36" s="30"/>
      <c r="K36" s="30"/>
      <c r="L36" s="30"/>
      <c r="M36" s="30"/>
      <c r="N36" s="30"/>
      <c r="O36" s="30"/>
      <c r="P36" s="31"/>
      <c r="Q36" s="50">
        <f t="shared" si="28"/>
        <v>17000</v>
      </c>
      <c r="R36" s="32"/>
      <c r="S36" s="30"/>
      <c r="T36" s="30"/>
      <c r="U36" s="50">
        <f t="shared" si="38"/>
        <v>0</v>
      </c>
      <c r="V36" s="27">
        <f t="shared" si="31"/>
        <v>17000</v>
      </c>
      <c r="W36" s="30">
        <v>20000</v>
      </c>
      <c r="X36" s="30">
        <f t="shared" si="37"/>
        <v>-3000</v>
      </c>
    </row>
    <row r="37" spans="1:24" ht="17.399999999999999" x14ac:dyDescent="0.35">
      <c r="A37" s="28">
        <v>54111</v>
      </c>
      <c r="B37" s="29" t="s">
        <v>70</v>
      </c>
      <c r="C37" s="30"/>
      <c r="D37" s="30"/>
      <c r="E37" s="30"/>
      <c r="F37" s="51"/>
      <c r="G37" s="30"/>
      <c r="H37" s="30"/>
      <c r="I37" s="30"/>
      <c r="J37" s="30"/>
      <c r="K37" s="30"/>
      <c r="L37" s="30"/>
      <c r="M37" s="30"/>
      <c r="N37" s="30"/>
      <c r="O37" s="30"/>
      <c r="P37" s="31"/>
      <c r="Q37" s="50">
        <f t="shared" si="28"/>
        <v>0</v>
      </c>
      <c r="R37" s="32"/>
      <c r="S37" s="30"/>
      <c r="T37" s="30"/>
      <c r="U37" s="50">
        <f t="shared" si="38"/>
        <v>0</v>
      </c>
      <c r="V37" s="27">
        <f t="shared" si="31"/>
        <v>0</v>
      </c>
      <c r="W37" s="30"/>
      <c r="X37" s="30">
        <f t="shared" si="37"/>
        <v>0</v>
      </c>
    </row>
    <row r="38" spans="1:24" ht="17.399999999999999" x14ac:dyDescent="0.35">
      <c r="A38" s="28">
        <v>54112</v>
      </c>
      <c r="B38" s="29" t="s">
        <v>71</v>
      </c>
      <c r="C38" s="30"/>
      <c r="D38" s="30"/>
      <c r="E38" s="30"/>
      <c r="F38" s="51"/>
      <c r="G38" s="30"/>
      <c r="H38" s="30"/>
      <c r="I38" s="30"/>
      <c r="J38" s="30"/>
      <c r="K38" s="30"/>
      <c r="L38" s="30"/>
      <c r="M38" s="30"/>
      <c r="N38" s="30"/>
      <c r="O38" s="30"/>
      <c r="P38" s="31"/>
      <c r="Q38" s="50">
        <f t="shared" si="28"/>
        <v>0</v>
      </c>
      <c r="R38" s="32"/>
      <c r="S38" s="30"/>
      <c r="T38" s="30"/>
      <c r="U38" s="50">
        <f t="shared" si="38"/>
        <v>0</v>
      </c>
      <c r="V38" s="27">
        <f t="shared" si="31"/>
        <v>0</v>
      </c>
      <c r="W38" s="30"/>
      <c r="X38" s="30">
        <f t="shared" si="37"/>
        <v>0</v>
      </c>
    </row>
    <row r="39" spans="1:24" ht="17.399999999999999" x14ac:dyDescent="0.35">
      <c r="A39" s="28">
        <v>54113</v>
      </c>
      <c r="B39" s="29" t="s">
        <v>72</v>
      </c>
      <c r="C39" s="30"/>
      <c r="D39" s="30"/>
      <c r="E39" s="30"/>
      <c r="F39" s="51">
        <v>1250</v>
      </c>
      <c r="G39" s="30"/>
      <c r="H39" s="30"/>
      <c r="I39" s="30"/>
      <c r="J39" s="30"/>
      <c r="K39" s="30"/>
      <c r="L39" s="30"/>
      <c r="M39" s="30"/>
      <c r="N39" s="30"/>
      <c r="O39" s="30"/>
      <c r="P39" s="31"/>
      <c r="Q39" s="50">
        <f t="shared" si="28"/>
        <v>1250</v>
      </c>
      <c r="R39" s="32"/>
      <c r="S39" s="30"/>
      <c r="T39" s="30"/>
      <c r="U39" s="50">
        <f t="shared" si="38"/>
        <v>0</v>
      </c>
      <c r="V39" s="27">
        <f t="shared" si="31"/>
        <v>1250</v>
      </c>
      <c r="W39" s="30">
        <v>2500</v>
      </c>
      <c r="X39" s="30">
        <f t="shared" si="37"/>
        <v>-1250</v>
      </c>
    </row>
    <row r="40" spans="1:24" ht="17.399999999999999" x14ac:dyDescent="0.35">
      <c r="A40" s="33" t="s">
        <v>73</v>
      </c>
      <c r="B40" s="29" t="s">
        <v>74</v>
      </c>
      <c r="C40" s="30"/>
      <c r="D40" s="30"/>
      <c r="E40" s="30"/>
      <c r="F40" s="51">
        <v>4000</v>
      </c>
      <c r="G40" s="30"/>
      <c r="H40" s="30"/>
      <c r="I40" s="30"/>
      <c r="J40" s="30"/>
      <c r="K40" s="30"/>
      <c r="L40" s="30"/>
      <c r="M40" s="30"/>
      <c r="N40" s="30"/>
      <c r="O40" s="30"/>
      <c r="P40" s="31"/>
      <c r="Q40" s="50">
        <f t="shared" si="28"/>
        <v>4000</v>
      </c>
      <c r="R40" s="32"/>
      <c r="S40" s="30">
        <f>2250+8650</f>
        <v>10900</v>
      </c>
      <c r="T40" s="30"/>
      <c r="U40" s="50">
        <f t="shared" si="38"/>
        <v>10900</v>
      </c>
      <c r="V40" s="27">
        <f t="shared" si="31"/>
        <v>14900</v>
      </c>
      <c r="W40" s="30">
        <v>4000</v>
      </c>
      <c r="X40" s="30">
        <f t="shared" si="37"/>
        <v>10900</v>
      </c>
    </row>
    <row r="41" spans="1:24" ht="17.399999999999999" x14ac:dyDescent="0.35">
      <c r="A41" s="33" t="s">
        <v>75</v>
      </c>
      <c r="B41" s="29" t="s">
        <v>76</v>
      </c>
      <c r="C41" s="30"/>
      <c r="D41" s="30"/>
      <c r="E41" s="30"/>
      <c r="F41" s="30">
        <v>6500</v>
      </c>
      <c r="G41" s="30"/>
      <c r="H41" s="30"/>
      <c r="I41" s="30"/>
      <c r="J41" s="30"/>
      <c r="K41" s="30"/>
      <c r="L41" s="30"/>
      <c r="M41" s="30"/>
      <c r="N41" s="30"/>
      <c r="O41" s="30"/>
      <c r="P41" s="31"/>
      <c r="Q41" s="50">
        <f t="shared" si="28"/>
        <v>6500</v>
      </c>
      <c r="R41" s="32"/>
      <c r="S41" s="30"/>
      <c r="T41" s="30"/>
      <c r="U41" s="50">
        <f t="shared" si="38"/>
        <v>0</v>
      </c>
      <c r="V41" s="27">
        <f t="shared" si="31"/>
        <v>6500</v>
      </c>
      <c r="W41" s="30">
        <v>9500</v>
      </c>
      <c r="X41" s="30">
        <f t="shared" si="37"/>
        <v>-3000</v>
      </c>
    </row>
    <row r="42" spans="1:24" ht="17.399999999999999" x14ac:dyDescent="0.35">
      <c r="A42" s="33" t="s">
        <v>77</v>
      </c>
      <c r="B42" s="29" t="s">
        <v>78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Q42" s="50">
        <f t="shared" si="28"/>
        <v>0</v>
      </c>
      <c r="R42" s="32"/>
      <c r="S42" s="30">
        <v>6100</v>
      </c>
      <c r="T42" s="30"/>
      <c r="U42" s="50">
        <f t="shared" si="38"/>
        <v>6100</v>
      </c>
      <c r="V42" s="27">
        <f t="shared" si="31"/>
        <v>6100</v>
      </c>
      <c r="W42" s="30">
        <v>4600</v>
      </c>
      <c r="X42" s="30">
        <f t="shared" si="37"/>
        <v>1500</v>
      </c>
    </row>
    <row r="43" spans="1:24" ht="17.399999999999999" x14ac:dyDescent="0.35">
      <c r="A43" s="33" t="s">
        <v>79</v>
      </c>
      <c r="B43" s="29" t="s">
        <v>80</v>
      </c>
      <c r="C43" s="30"/>
      <c r="D43" s="30"/>
      <c r="E43" s="30"/>
      <c r="F43" s="30">
        <v>500</v>
      </c>
      <c r="G43" s="30"/>
      <c r="H43" s="30"/>
      <c r="I43" s="30"/>
      <c r="J43" s="30"/>
      <c r="K43" s="30"/>
      <c r="L43" s="30"/>
      <c r="M43" s="30"/>
      <c r="N43" s="30"/>
      <c r="O43" s="30"/>
      <c r="P43" s="31"/>
      <c r="Q43" s="50">
        <f t="shared" si="28"/>
        <v>500</v>
      </c>
      <c r="R43" s="32"/>
      <c r="S43" s="30"/>
      <c r="T43" s="30"/>
      <c r="U43" s="50">
        <f t="shared" si="38"/>
        <v>0</v>
      </c>
      <c r="V43" s="27">
        <f t="shared" si="31"/>
        <v>500</v>
      </c>
      <c r="W43" s="30">
        <v>500</v>
      </c>
      <c r="X43" s="30">
        <f t="shared" si="37"/>
        <v>0</v>
      </c>
    </row>
    <row r="44" spans="1:24" ht="17.399999999999999" x14ac:dyDescent="0.35">
      <c r="A44" s="33" t="s">
        <v>81</v>
      </c>
      <c r="B44" s="29" t="s">
        <v>82</v>
      </c>
      <c r="C44" s="30"/>
      <c r="D44" s="30"/>
      <c r="E44" s="30"/>
      <c r="F44" s="30">
        <v>500</v>
      </c>
      <c r="G44" s="30"/>
      <c r="H44" s="30"/>
      <c r="I44" s="30"/>
      <c r="J44" s="30"/>
      <c r="K44" s="30"/>
      <c r="L44" s="30"/>
      <c r="M44" s="30"/>
      <c r="N44" s="30"/>
      <c r="O44" s="30"/>
      <c r="P44" s="31"/>
      <c r="Q44" s="50">
        <f t="shared" si="28"/>
        <v>500</v>
      </c>
      <c r="R44" s="32"/>
      <c r="S44" s="30">
        <v>540</v>
      </c>
      <c r="T44" s="30"/>
      <c r="U44" s="50">
        <f t="shared" si="38"/>
        <v>540</v>
      </c>
      <c r="V44" s="27">
        <f t="shared" si="31"/>
        <v>1040</v>
      </c>
      <c r="W44" s="30">
        <v>500</v>
      </c>
      <c r="X44" s="30">
        <f t="shared" si="37"/>
        <v>540</v>
      </c>
    </row>
    <row r="45" spans="1:24" ht="17.399999999999999" x14ac:dyDescent="0.35">
      <c r="A45" s="33" t="s">
        <v>83</v>
      </c>
      <c r="B45" s="29" t="s">
        <v>84</v>
      </c>
      <c r="C45" s="30"/>
      <c r="D45" s="30">
        <v>50</v>
      </c>
      <c r="E45" s="30"/>
      <c r="F45" s="30">
        <v>12800</v>
      </c>
      <c r="G45" s="30"/>
      <c r="H45" s="30"/>
      <c r="I45" s="30"/>
      <c r="J45" s="30"/>
      <c r="K45" s="30"/>
      <c r="L45" s="30"/>
      <c r="M45" s="30"/>
      <c r="N45" s="30"/>
      <c r="O45" s="30"/>
      <c r="P45" s="31"/>
      <c r="Q45" s="50">
        <f t="shared" si="28"/>
        <v>12850</v>
      </c>
      <c r="R45" s="32"/>
      <c r="S45" s="30">
        <f>3710</f>
        <v>3710</v>
      </c>
      <c r="T45" s="30"/>
      <c r="U45" s="50">
        <f t="shared" si="38"/>
        <v>3710</v>
      </c>
      <c r="V45" s="27">
        <f t="shared" si="31"/>
        <v>16560</v>
      </c>
      <c r="W45" s="30">
        <v>30300</v>
      </c>
      <c r="X45" s="30">
        <f t="shared" si="37"/>
        <v>-13740</v>
      </c>
    </row>
    <row r="46" spans="1:24" ht="17.399999999999999" x14ac:dyDescent="0.35">
      <c r="A46" s="22" t="s">
        <v>85</v>
      </c>
      <c r="B46" s="23" t="s">
        <v>86</v>
      </c>
      <c r="C46" s="24">
        <f t="shared" ref="C46:P46" si="39">SUM(C47:C50)</f>
        <v>0</v>
      </c>
      <c r="D46" s="24">
        <f t="shared" si="39"/>
        <v>0</v>
      </c>
      <c r="E46" s="24">
        <f t="shared" si="39"/>
        <v>0</v>
      </c>
      <c r="F46" s="24">
        <f t="shared" si="39"/>
        <v>59380</v>
      </c>
      <c r="G46" s="24">
        <f t="shared" si="39"/>
        <v>15780</v>
      </c>
      <c r="H46" s="24">
        <f t="shared" si="39"/>
        <v>0</v>
      </c>
      <c r="I46" s="24">
        <f t="shared" si="39"/>
        <v>0</v>
      </c>
      <c r="J46" s="24">
        <f t="shared" si="39"/>
        <v>0</v>
      </c>
      <c r="K46" s="24">
        <f t="shared" si="39"/>
        <v>0</v>
      </c>
      <c r="L46" s="24">
        <f t="shared" si="39"/>
        <v>0</v>
      </c>
      <c r="M46" s="24">
        <f t="shared" si="39"/>
        <v>0</v>
      </c>
      <c r="N46" s="24">
        <f t="shared" si="39"/>
        <v>0</v>
      </c>
      <c r="O46" s="24">
        <f t="shared" si="39"/>
        <v>0</v>
      </c>
      <c r="P46" s="25">
        <f t="shared" si="39"/>
        <v>0</v>
      </c>
      <c r="Q46" s="50">
        <f t="shared" si="28"/>
        <v>75160</v>
      </c>
      <c r="R46" s="26">
        <f t="shared" ref="R46:T46" si="40">SUM(R47:R50)</f>
        <v>0</v>
      </c>
      <c r="S46" s="24">
        <f t="shared" si="40"/>
        <v>0</v>
      </c>
      <c r="T46" s="24">
        <f t="shared" si="40"/>
        <v>0</v>
      </c>
      <c r="U46" s="50">
        <f t="shared" si="38"/>
        <v>0</v>
      </c>
      <c r="V46" s="27">
        <f t="shared" si="31"/>
        <v>75160</v>
      </c>
      <c r="W46" s="24">
        <f>SUM(W47:W50)</f>
        <v>72730</v>
      </c>
      <c r="X46" s="24">
        <f t="shared" ref="X46" si="41">SUM(X47:X50)</f>
        <v>2430</v>
      </c>
    </row>
    <row r="47" spans="1:24" ht="17.399999999999999" x14ac:dyDescent="0.35">
      <c r="A47" s="33" t="s">
        <v>87</v>
      </c>
      <c r="B47" s="29" t="s">
        <v>88</v>
      </c>
      <c r="C47" s="30"/>
      <c r="D47" s="30"/>
      <c r="E47" s="30"/>
      <c r="F47" s="30">
        <v>39600</v>
      </c>
      <c r="G47" s="30"/>
      <c r="H47" s="30"/>
      <c r="I47" s="30"/>
      <c r="J47" s="30"/>
      <c r="K47" s="30"/>
      <c r="L47" s="30"/>
      <c r="M47" s="30"/>
      <c r="N47" s="30"/>
      <c r="O47" s="30"/>
      <c r="P47" s="31"/>
      <c r="Q47" s="50">
        <f t="shared" si="28"/>
        <v>39600</v>
      </c>
      <c r="R47" s="32"/>
      <c r="S47" s="30"/>
      <c r="T47" s="30"/>
      <c r="U47" s="50">
        <f t="shared" si="38"/>
        <v>0</v>
      </c>
      <c r="V47" s="27">
        <f t="shared" si="31"/>
        <v>39600</v>
      </c>
      <c r="W47" s="30">
        <v>39600</v>
      </c>
      <c r="X47" s="30">
        <f t="shared" ref="X47:X50" si="42">V47-W47</f>
        <v>0</v>
      </c>
    </row>
    <row r="48" spans="1:24" ht="17.399999999999999" x14ac:dyDescent="0.35">
      <c r="A48" s="33" t="s">
        <v>89</v>
      </c>
      <c r="B48" s="29" t="s">
        <v>90</v>
      </c>
      <c r="C48" s="30"/>
      <c r="D48" s="30"/>
      <c r="E48" s="30"/>
      <c r="F48" s="30">
        <v>5400</v>
      </c>
      <c r="G48" s="30"/>
      <c r="H48" s="30"/>
      <c r="I48" s="30"/>
      <c r="J48" s="30"/>
      <c r="K48" s="30"/>
      <c r="L48" s="30"/>
      <c r="M48" s="30"/>
      <c r="N48" s="30"/>
      <c r="O48" s="30"/>
      <c r="P48" s="31"/>
      <c r="Q48" s="50">
        <f t="shared" si="28"/>
        <v>5400</v>
      </c>
      <c r="R48" s="32"/>
      <c r="S48" s="30"/>
      <c r="T48" s="30"/>
      <c r="U48" s="50">
        <f t="shared" si="38"/>
        <v>0</v>
      </c>
      <c r="V48" s="27">
        <f t="shared" si="31"/>
        <v>5400</v>
      </c>
      <c r="W48" s="30">
        <v>3000</v>
      </c>
      <c r="X48" s="30">
        <f t="shared" si="42"/>
        <v>2400</v>
      </c>
    </row>
    <row r="49" spans="1:24" ht="17.399999999999999" x14ac:dyDescent="0.35">
      <c r="A49" s="33" t="s">
        <v>91</v>
      </c>
      <c r="B49" s="29" t="s">
        <v>92</v>
      </c>
      <c r="C49" s="30"/>
      <c r="D49" s="30"/>
      <c r="E49" s="30"/>
      <c r="F49" s="30">
        <f>13000+380</f>
        <v>13380</v>
      </c>
      <c r="G49" s="30">
        <v>15780</v>
      </c>
      <c r="H49" s="30"/>
      <c r="I49" s="30"/>
      <c r="J49" s="30"/>
      <c r="K49" s="30"/>
      <c r="L49" s="30"/>
      <c r="M49" s="30"/>
      <c r="N49" s="30"/>
      <c r="O49" s="30"/>
      <c r="P49" s="31"/>
      <c r="Q49" s="50">
        <f t="shared" si="28"/>
        <v>29160</v>
      </c>
      <c r="R49" s="32"/>
      <c r="S49" s="30"/>
      <c r="T49" s="32"/>
      <c r="U49" s="50">
        <f t="shared" si="38"/>
        <v>0</v>
      </c>
      <c r="V49" s="27">
        <f t="shared" si="31"/>
        <v>29160</v>
      </c>
      <c r="W49" s="30">
        <v>29130</v>
      </c>
      <c r="X49" s="30">
        <f t="shared" si="42"/>
        <v>30</v>
      </c>
    </row>
    <row r="50" spans="1:24" ht="17.399999999999999" x14ac:dyDescent="0.35">
      <c r="A50" s="33" t="s">
        <v>93</v>
      </c>
      <c r="B50" s="29" t="s">
        <v>94</v>
      </c>
      <c r="C50" s="30"/>
      <c r="D50" s="30"/>
      <c r="E50" s="30"/>
      <c r="F50" s="30">
        <v>1000</v>
      </c>
      <c r="G50" s="30"/>
      <c r="H50" s="30"/>
      <c r="I50" s="30"/>
      <c r="J50" s="30"/>
      <c r="K50" s="30"/>
      <c r="L50" s="30"/>
      <c r="M50" s="30"/>
      <c r="N50" s="30"/>
      <c r="O50" s="30"/>
      <c r="P50" s="31"/>
      <c r="Q50" s="50">
        <f t="shared" si="28"/>
        <v>1000</v>
      </c>
      <c r="R50" s="32"/>
      <c r="S50" s="30"/>
      <c r="T50" s="30"/>
      <c r="U50" s="50">
        <f t="shared" si="38"/>
        <v>0</v>
      </c>
      <c r="V50" s="27">
        <f t="shared" si="31"/>
        <v>1000</v>
      </c>
      <c r="W50" s="30">
        <v>1000</v>
      </c>
      <c r="X50" s="30">
        <f t="shared" si="42"/>
        <v>0</v>
      </c>
    </row>
    <row r="51" spans="1:24" ht="17.399999999999999" x14ac:dyDescent="0.35">
      <c r="A51" s="22" t="s">
        <v>95</v>
      </c>
      <c r="B51" s="23" t="s">
        <v>96</v>
      </c>
      <c r="C51" s="24">
        <f t="shared" ref="C51:P51" si="43">SUM(C52:C63)</f>
        <v>0</v>
      </c>
      <c r="D51" s="24">
        <f t="shared" si="43"/>
        <v>0</v>
      </c>
      <c r="E51" s="24">
        <f t="shared" si="43"/>
        <v>3000</v>
      </c>
      <c r="F51" s="24">
        <f t="shared" si="43"/>
        <v>368700</v>
      </c>
      <c r="G51" s="24">
        <f t="shared" si="43"/>
        <v>17190</v>
      </c>
      <c r="H51" s="24">
        <f t="shared" si="43"/>
        <v>2700</v>
      </c>
      <c r="I51" s="24">
        <f t="shared" si="43"/>
        <v>600</v>
      </c>
      <c r="J51" s="24">
        <f t="shared" si="43"/>
        <v>0</v>
      </c>
      <c r="K51" s="24">
        <f t="shared" si="43"/>
        <v>0</v>
      </c>
      <c r="L51" s="24">
        <f t="shared" si="43"/>
        <v>0</v>
      </c>
      <c r="M51" s="24">
        <f t="shared" si="43"/>
        <v>0</v>
      </c>
      <c r="N51" s="24">
        <f t="shared" si="43"/>
        <v>3310</v>
      </c>
      <c r="O51" s="24">
        <f t="shared" si="43"/>
        <v>0</v>
      </c>
      <c r="P51" s="25">
        <f t="shared" si="43"/>
        <v>0</v>
      </c>
      <c r="Q51" s="50">
        <f t="shared" si="28"/>
        <v>395500</v>
      </c>
      <c r="R51" s="26">
        <f t="shared" ref="R51:T51" si="44">SUM(R52:R63)</f>
        <v>0</v>
      </c>
      <c r="S51" s="24">
        <f t="shared" si="44"/>
        <v>23300</v>
      </c>
      <c r="T51" s="24">
        <f t="shared" si="44"/>
        <v>127660</v>
      </c>
      <c r="U51" s="50">
        <f t="shared" si="30"/>
        <v>150960</v>
      </c>
      <c r="V51" s="27">
        <f t="shared" si="31"/>
        <v>546460</v>
      </c>
      <c r="W51" s="24">
        <f>SUM(W52:W63)</f>
        <v>531721</v>
      </c>
      <c r="X51" s="24">
        <f t="shared" ref="X51" si="45">SUM(X52:X63)</f>
        <v>14739</v>
      </c>
    </row>
    <row r="52" spans="1:24" ht="17.399999999999999" x14ac:dyDescent="0.35">
      <c r="A52" s="33" t="s">
        <v>97</v>
      </c>
      <c r="B52" s="29" t="s">
        <v>98</v>
      </c>
      <c r="C52" s="30"/>
      <c r="D52" s="30"/>
      <c r="E52" s="30"/>
      <c r="F52" s="30">
        <v>20100</v>
      </c>
      <c r="G52" s="30">
        <v>7940</v>
      </c>
      <c r="H52" s="30"/>
      <c r="I52" s="30"/>
      <c r="J52" s="30"/>
      <c r="K52" s="30"/>
      <c r="L52" s="30"/>
      <c r="M52" s="30"/>
      <c r="N52" s="30"/>
      <c r="O52" s="30"/>
      <c r="P52" s="31"/>
      <c r="Q52" s="50">
        <f t="shared" si="28"/>
        <v>28040</v>
      </c>
      <c r="R52" s="32"/>
      <c r="S52" s="30"/>
      <c r="T52" s="30"/>
      <c r="U52" s="50">
        <f t="shared" si="30"/>
        <v>0</v>
      </c>
      <c r="V52" s="27">
        <f t="shared" si="31"/>
        <v>28040</v>
      </c>
      <c r="W52" s="30">
        <v>35575</v>
      </c>
      <c r="X52" s="30">
        <f t="shared" ref="X52:X63" si="46">V52-W52</f>
        <v>-7535</v>
      </c>
    </row>
    <row r="53" spans="1:24" ht="17.399999999999999" x14ac:dyDescent="0.35">
      <c r="A53" s="33" t="s">
        <v>99</v>
      </c>
      <c r="B53" s="29" t="s">
        <v>100</v>
      </c>
      <c r="C53" s="30"/>
      <c r="D53" s="30"/>
      <c r="E53" s="30"/>
      <c r="F53" s="30">
        <v>30000</v>
      </c>
      <c r="G53" s="30"/>
      <c r="H53" s="30"/>
      <c r="I53" s="30"/>
      <c r="J53" s="30"/>
      <c r="K53" s="30"/>
      <c r="L53" s="30"/>
      <c r="M53" s="30"/>
      <c r="N53" s="30"/>
      <c r="O53" s="30"/>
      <c r="P53" s="31"/>
      <c r="Q53" s="50">
        <f t="shared" si="28"/>
        <v>30000</v>
      </c>
      <c r="R53" s="32"/>
      <c r="S53" s="30"/>
      <c r="T53" s="30"/>
      <c r="U53" s="50">
        <f t="shared" si="30"/>
        <v>0</v>
      </c>
      <c r="V53" s="27">
        <f t="shared" si="31"/>
        <v>30000</v>
      </c>
      <c r="W53" s="30">
        <v>21000</v>
      </c>
      <c r="X53" s="30">
        <f t="shared" si="46"/>
        <v>9000</v>
      </c>
    </row>
    <row r="54" spans="1:24" ht="17.399999999999999" x14ac:dyDescent="0.35">
      <c r="A54" s="33" t="s">
        <v>101</v>
      </c>
      <c r="B54" s="29" t="s">
        <v>102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1"/>
      <c r="Q54" s="50">
        <f t="shared" si="28"/>
        <v>0</v>
      </c>
      <c r="R54" s="32"/>
      <c r="S54" s="30"/>
      <c r="T54" s="30"/>
      <c r="U54" s="50">
        <f t="shared" si="30"/>
        <v>0</v>
      </c>
      <c r="V54" s="27">
        <f t="shared" si="31"/>
        <v>0</v>
      </c>
      <c r="W54" s="30"/>
      <c r="X54" s="30">
        <f t="shared" si="46"/>
        <v>0</v>
      </c>
    </row>
    <row r="55" spans="1:24" ht="16.8" customHeight="1" x14ac:dyDescent="0.35">
      <c r="A55" s="33" t="s">
        <v>103</v>
      </c>
      <c r="B55" s="29" t="s">
        <v>104</v>
      </c>
      <c r="C55" s="30"/>
      <c r="D55" s="30"/>
      <c r="E55" s="30"/>
      <c r="F55" s="30"/>
      <c r="G55" s="30"/>
      <c r="H55" s="30"/>
      <c r="I55" s="30">
        <v>600</v>
      </c>
      <c r="J55" s="30"/>
      <c r="K55" s="30"/>
      <c r="L55" s="30"/>
      <c r="M55" s="30"/>
      <c r="N55" s="30"/>
      <c r="O55" s="30"/>
      <c r="P55" s="31"/>
      <c r="Q55" s="50">
        <f t="shared" si="28"/>
        <v>600</v>
      </c>
      <c r="R55" s="32"/>
      <c r="S55" s="51">
        <v>5000</v>
      </c>
      <c r="T55" s="30"/>
      <c r="U55" s="50">
        <f t="shared" si="30"/>
        <v>5000</v>
      </c>
      <c r="V55" s="27">
        <f t="shared" si="31"/>
        <v>5600</v>
      </c>
      <c r="W55" s="30">
        <v>37001</v>
      </c>
      <c r="X55" s="30">
        <f t="shared" si="46"/>
        <v>-31401</v>
      </c>
    </row>
    <row r="56" spans="1:24" ht="17.399999999999999" x14ac:dyDescent="0.35">
      <c r="A56" s="33" t="s">
        <v>105</v>
      </c>
      <c r="B56" s="29" t="s">
        <v>106</v>
      </c>
      <c r="C56" s="30"/>
      <c r="D56" s="30"/>
      <c r="E56" s="30"/>
      <c r="F56" s="30">
        <v>67000</v>
      </c>
      <c r="G56" s="30"/>
      <c r="H56" s="30"/>
      <c r="I56" s="30"/>
      <c r="J56" s="30"/>
      <c r="K56" s="30"/>
      <c r="L56" s="30"/>
      <c r="M56" s="30"/>
      <c r="N56" s="30"/>
      <c r="O56" s="30"/>
      <c r="P56" s="31"/>
      <c r="Q56" s="50">
        <f t="shared" si="28"/>
        <v>67000</v>
      </c>
      <c r="R56" s="32"/>
      <c r="S56" s="30"/>
      <c r="T56" s="30"/>
      <c r="U56" s="50">
        <f t="shared" si="30"/>
        <v>0</v>
      </c>
      <c r="V56" s="27">
        <f t="shared" si="31"/>
        <v>67000</v>
      </c>
      <c r="W56" s="30">
        <v>67100</v>
      </c>
      <c r="X56" s="30">
        <f t="shared" si="46"/>
        <v>-100</v>
      </c>
    </row>
    <row r="57" spans="1:24" ht="17.399999999999999" x14ac:dyDescent="0.35">
      <c r="A57" s="33" t="s">
        <v>107</v>
      </c>
      <c r="B57" s="29" t="s">
        <v>108</v>
      </c>
      <c r="C57" s="30"/>
      <c r="D57" s="30"/>
      <c r="E57" s="30"/>
      <c r="F57" s="30">
        <v>45000</v>
      </c>
      <c r="G57" s="30"/>
      <c r="H57" s="30"/>
      <c r="I57" s="30"/>
      <c r="J57" s="30"/>
      <c r="K57" s="30"/>
      <c r="L57" s="30"/>
      <c r="M57" s="30"/>
      <c r="N57" s="30"/>
      <c r="O57" s="30"/>
      <c r="P57" s="31"/>
      <c r="Q57" s="50">
        <f t="shared" si="28"/>
        <v>45000</v>
      </c>
      <c r="R57" s="32"/>
      <c r="S57" s="30"/>
      <c r="T57" s="30"/>
      <c r="U57" s="50">
        <f t="shared" si="30"/>
        <v>0</v>
      </c>
      <c r="V57" s="27">
        <f t="shared" si="31"/>
        <v>45000</v>
      </c>
      <c r="W57" s="30">
        <v>51600</v>
      </c>
      <c r="X57" s="30">
        <f t="shared" si="46"/>
        <v>-6600</v>
      </c>
    </row>
    <row r="58" spans="1:24" ht="17.399999999999999" x14ac:dyDescent="0.35">
      <c r="A58" s="28">
        <v>54308</v>
      </c>
      <c r="B58" s="29" t="s">
        <v>109</v>
      </c>
      <c r="C58" s="30"/>
      <c r="D58" s="30"/>
      <c r="E58" s="30"/>
      <c r="F58" s="52"/>
      <c r="G58" s="30"/>
      <c r="H58" s="30"/>
      <c r="I58" s="30"/>
      <c r="J58" s="30"/>
      <c r="K58" s="30"/>
      <c r="L58" s="30"/>
      <c r="M58" s="30"/>
      <c r="N58" s="30"/>
      <c r="O58" s="30"/>
      <c r="P58" s="31"/>
      <c r="Q58" s="50">
        <f t="shared" si="28"/>
        <v>0</v>
      </c>
      <c r="R58" s="32"/>
      <c r="S58" s="30"/>
      <c r="T58" s="30"/>
      <c r="U58" s="50">
        <f t="shared" si="30"/>
        <v>0</v>
      </c>
      <c r="V58" s="27">
        <f t="shared" si="31"/>
        <v>0</v>
      </c>
      <c r="W58" s="30"/>
      <c r="X58" s="30">
        <f t="shared" si="46"/>
        <v>0</v>
      </c>
    </row>
    <row r="59" spans="1:24" ht="17.399999999999999" x14ac:dyDescent="0.35">
      <c r="A59" s="33" t="s">
        <v>110</v>
      </c>
      <c r="B59" s="29" t="s">
        <v>111</v>
      </c>
      <c r="C59" s="30"/>
      <c r="D59" s="30"/>
      <c r="E59" s="52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1"/>
      <c r="Q59" s="50">
        <f t="shared" si="28"/>
        <v>0</v>
      </c>
      <c r="R59" s="32"/>
      <c r="S59" s="30"/>
      <c r="T59" s="51"/>
      <c r="U59" s="50">
        <f t="shared" si="30"/>
        <v>0</v>
      </c>
      <c r="V59" s="27">
        <f t="shared" si="31"/>
        <v>0</v>
      </c>
      <c r="W59" s="30"/>
      <c r="X59" s="30">
        <f t="shared" si="46"/>
        <v>0</v>
      </c>
    </row>
    <row r="60" spans="1:24" ht="17.399999999999999" x14ac:dyDescent="0.35">
      <c r="A60" s="33" t="s">
        <v>112</v>
      </c>
      <c r="B60" s="29" t="s">
        <v>113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1"/>
      <c r="Q60" s="50">
        <f t="shared" si="28"/>
        <v>0</v>
      </c>
      <c r="R60" s="32"/>
      <c r="S60" s="30">
        <v>15000</v>
      </c>
      <c r="T60" s="30"/>
      <c r="U60" s="50">
        <f t="shared" si="30"/>
        <v>15000</v>
      </c>
      <c r="V60" s="27">
        <f t="shared" si="31"/>
        <v>15000</v>
      </c>
      <c r="W60" s="30">
        <v>10580</v>
      </c>
      <c r="X60" s="30">
        <f t="shared" si="46"/>
        <v>4420</v>
      </c>
    </row>
    <row r="61" spans="1:24" ht="17.399999999999999" x14ac:dyDescent="0.35">
      <c r="A61" s="28">
        <v>54316</v>
      </c>
      <c r="B61" s="29" t="s">
        <v>114</v>
      </c>
      <c r="C61" s="30"/>
      <c r="D61" s="30"/>
      <c r="E61" s="30"/>
      <c r="F61" s="30">
        <v>11500</v>
      </c>
      <c r="G61" s="30"/>
      <c r="H61" s="30"/>
      <c r="I61" s="30"/>
      <c r="J61" s="30"/>
      <c r="K61" s="30"/>
      <c r="L61" s="30"/>
      <c r="M61" s="30"/>
      <c r="N61" s="30"/>
      <c r="O61" s="30"/>
      <c r="P61" s="31"/>
      <c r="Q61" s="50">
        <f t="shared" si="28"/>
        <v>11500</v>
      </c>
      <c r="R61" s="32"/>
      <c r="S61" s="30"/>
      <c r="T61" s="30"/>
      <c r="U61" s="50">
        <f t="shared" si="30"/>
        <v>0</v>
      </c>
      <c r="V61" s="27">
        <f t="shared" si="31"/>
        <v>11500</v>
      </c>
      <c r="W61" s="30">
        <v>15200</v>
      </c>
      <c r="X61" s="30">
        <f t="shared" si="46"/>
        <v>-3700</v>
      </c>
    </row>
    <row r="62" spans="1:24" ht="17.399999999999999" x14ac:dyDescent="0.35">
      <c r="A62" s="33" t="s">
        <v>115</v>
      </c>
      <c r="B62" s="29" t="s">
        <v>116</v>
      </c>
      <c r="C62" s="30"/>
      <c r="D62" s="30"/>
      <c r="E62" s="30"/>
      <c r="F62" s="30">
        <v>193600</v>
      </c>
      <c r="G62" s="30"/>
      <c r="H62" s="30"/>
      <c r="I62" s="30"/>
      <c r="J62" s="30"/>
      <c r="K62" s="30"/>
      <c r="L62" s="30"/>
      <c r="M62" s="30"/>
      <c r="N62" s="30"/>
      <c r="O62" s="30"/>
      <c r="P62" s="31"/>
      <c r="Q62" s="50">
        <f t="shared" si="28"/>
        <v>193600</v>
      </c>
      <c r="R62" s="32"/>
      <c r="S62" s="30"/>
      <c r="T62" s="30"/>
      <c r="U62" s="50">
        <f t="shared" si="30"/>
        <v>0</v>
      </c>
      <c r="V62" s="27">
        <f t="shared" si="31"/>
        <v>193600</v>
      </c>
      <c r="W62" s="30">
        <v>198000</v>
      </c>
      <c r="X62" s="30">
        <f t="shared" si="46"/>
        <v>-4400</v>
      </c>
    </row>
    <row r="63" spans="1:24" ht="17.399999999999999" x14ac:dyDescent="0.35">
      <c r="A63" s="33" t="s">
        <v>117</v>
      </c>
      <c r="B63" s="29" t="s">
        <v>118</v>
      </c>
      <c r="C63" s="30"/>
      <c r="D63" s="30"/>
      <c r="E63" s="53">
        <v>3000</v>
      </c>
      <c r="F63" s="30">
        <v>1500</v>
      </c>
      <c r="G63" s="30">
        <f>750+8500</f>
        <v>9250</v>
      </c>
      <c r="H63" s="53">
        <v>2700</v>
      </c>
      <c r="I63" s="30"/>
      <c r="J63" s="30"/>
      <c r="K63" s="30"/>
      <c r="L63" s="30"/>
      <c r="M63" s="30"/>
      <c r="N63" s="53">
        <v>3310</v>
      </c>
      <c r="O63" s="30"/>
      <c r="P63" s="31"/>
      <c r="Q63" s="50">
        <f t="shared" si="28"/>
        <v>19760</v>
      </c>
      <c r="R63" s="54"/>
      <c r="S63" s="30">
        <v>3300</v>
      </c>
      <c r="T63" s="55">
        <f>81690+3000+42970</f>
        <v>127660</v>
      </c>
      <c r="U63" s="50">
        <f t="shared" si="30"/>
        <v>130960</v>
      </c>
      <c r="V63" s="27">
        <f t="shared" si="31"/>
        <v>150720</v>
      </c>
      <c r="W63" s="30">
        <v>95665</v>
      </c>
      <c r="X63" s="30">
        <f t="shared" si="46"/>
        <v>55055</v>
      </c>
    </row>
    <row r="64" spans="1:24" ht="17.399999999999999" x14ac:dyDescent="0.35">
      <c r="A64" s="22" t="s">
        <v>119</v>
      </c>
      <c r="B64" s="23" t="s">
        <v>120</v>
      </c>
      <c r="C64" s="24">
        <f t="shared" ref="C64:P64" si="47">SUM(C65:C67)</f>
        <v>0</v>
      </c>
      <c r="D64" s="24">
        <f t="shared" si="47"/>
        <v>0</v>
      </c>
      <c r="E64" s="24">
        <f t="shared" si="47"/>
        <v>0</v>
      </c>
      <c r="F64" s="24">
        <f t="shared" si="47"/>
        <v>3000</v>
      </c>
      <c r="G64" s="24">
        <f t="shared" si="47"/>
        <v>0</v>
      </c>
      <c r="H64" s="24">
        <f t="shared" si="47"/>
        <v>0</v>
      </c>
      <c r="I64" s="24">
        <f t="shared" si="47"/>
        <v>0</v>
      </c>
      <c r="J64" s="24">
        <f t="shared" si="47"/>
        <v>0</v>
      </c>
      <c r="K64" s="24">
        <f t="shared" si="47"/>
        <v>0</v>
      </c>
      <c r="L64" s="24">
        <f t="shared" si="47"/>
        <v>0</v>
      </c>
      <c r="M64" s="24">
        <f t="shared" si="47"/>
        <v>0</v>
      </c>
      <c r="N64" s="24">
        <f t="shared" si="47"/>
        <v>0</v>
      </c>
      <c r="O64" s="24">
        <f t="shared" si="47"/>
        <v>0</v>
      </c>
      <c r="P64" s="25">
        <f t="shared" si="47"/>
        <v>0</v>
      </c>
      <c r="Q64" s="50">
        <f t="shared" si="28"/>
        <v>3000</v>
      </c>
      <c r="R64" s="26">
        <f t="shared" ref="R64:T64" si="48">SUM(R65:R67)</f>
        <v>0</v>
      </c>
      <c r="S64" s="24">
        <f t="shared" si="48"/>
        <v>0</v>
      </c>
      <c r="T64" s="24">
        <f t="shared" si="48"/>
        <v>0</v>
      </c>
      <c r="U64" s="50">
        <f t="shared" si="30"/>
        <v>0</v>
      </c>
      <c r="V64" s="27">
        <f t="shared" si="31"/>
        <v>3000</v>
      </c>
      <c r="W64" s="24">
        <f>SUM(W65:W67)</f>
        <v>7920</v>
      </c>
      <c r="X64" s="24">
        <f t="shared" ref="X64" si="49">SUM(X65:X67)</f>
        <v>-4920</v>
      </c>
    </row>
    <row r="65" spans="1:24" ht="17.399999999999999" hidden="1" x14ac:dyDescent="0.35">
      <c r="A65" s="33" t="s">
        <v>121</v>
      </c>
      <c r="B65" s="29" t="s">
        <v>122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1"/>
      <c r="Q65" s="50">
        <f t="shared" si="28"/>
        <v>0</v>
      </c>
      <c r="R65" s="32"/>
      <c r="S65" s="30"/>
      <c r="T65" s="30"/>
      <c r="U65" s="50">
        <f t="shared" si="30"/>
        <v>0</v>
      </c>
      <c r="V65" s="27">
        <f t="shared" si="31"/>
        <v>0</v>
      </c>
      <c r="W65" s="30"/>
      <c r="X65" s="30"/>
    </row>
    <row r="66" spans="1:24" ht="17.399999999999999" x14ac:dyDescent="0.35">
      <c r="A66" s="33" t="s">
        <v>123</v>
      </c>
      <c r="B66" s="29" t="s">
        <v>124</v>
      </c>
      <c r="C66" s="30"/>
      <c r="D66" s="30"/>
      <c r="E66" s="30"/>
      <c r="F66" s="51">
        <v>3000</v>
      </c>
      <c r="G66" s="30"/>
      <c r="H66" s="30"/>
      <c r="I66" s="30"/>
      <c r="J66" s="30"/>
      <c r="K66" s="30"/>
      <c r="L66" s="30"/>
      <c r="M66" s="30"/>
      <c r="N66" s="30"/>
      <c r="O66" s="30"/>
      <c r="P66" s="31"/>
      <c r="Q66" s="50">
        <f t="shared" si="28"/>
        <v>3000</v>
      </c>
      <c r="R66" s="32"/>
      <c r="S66" s="30"/>
      <c r="T66" s="30"/>
      <c r="U66" s="50">
        <f t="shared" si="30"/>
        <v>0</v>
      </c>
      <c r="V66" s="27">
        <f t="shared" si="31"/>
        <v>3000</v>
      </c>
      <c r="W66" s="30">
        <v>7920</v>
      </c>
      <c r="X66" s="30">
        <f>V66-W66</f>
        <v>-4920</v>
      </c>
    </row>
    <row r="67" spans="1:24" ht="17.399999999999999" hidden="1" x14ac:dyDescent="0.35">
      <c r="A67" s="33" t="s">
        <v>125</v>
      </c>
      <c r="B67" s="29" t="s">
        <v>126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1"/>
      <c r="Q67" s="50">
        <f t="shared" si="28"/>
        <v>0</v>
      </c>
      <c r="R67" s="32"/>
      <c r="S67" s="30"/>
      <c r="T67" s="30"/>
      <c r="U67" s="50">
        <f t="shared" si="30"/>
        <v>0</v>
      </c>
      <c r="V67" s="27">
        <f t="shared" si="31"/>
        <v>0</v>
      </c>
      <c r="W67" s="30"/>
      <c r="X67" s="30"/>
    </row>
    <row r="68" spans="1:24" ht="17.399999999999999" x14ac:dyDescent="0.35">
      <c r="A68" s="22" t="s">
        <v>127</v>
      </c>
      <c r="B68" s="23" t="s">
        <v>128</v>
      </c>
      <c r="C68" s="24">
        <f t="shared" ref="C68:P68" si="50">SUM(C69:C73)</f>
        <v>0</v>
      </c>
      <c r="D68" s="24">
        <f t="shared" si="50"/>
        <v>0</v>
      </c>
      <c r="E68" s="24">
        <f t="shared" si="50"/>
        <v>0</v>
      </c>
      <c r="F68" s="24">
        <f t="shared" si="50"/>
        <v>0</v>
      </c>
      <c r="G68" s="24">
        <f t="shared" si="50"/>
        <v>0</v>
      </c>
      <c r="H68" s="24">
        <f t="shared" si="50"/>
        <v>20000</v>
      </c>
      <c r="I68" s="24">
        <f t="shared" si="50"/>
        <v>0</v>
      </c>
      <c r="J68" s="24">
        <f t="shared" si="50"/>
        <v>0</v>
      </c>
      <c r="K68" s="24">
        <f t="shared" si="50"/>
        <v>0</v>
      </c>
      <c r="L68" s="24">
        <f t="shared" si="50"/>
        <v>0</v>
      </c>
      <c r="M68" s="24">
        <f t="shared" si="50"/>
        <v>0</v>
      </c>
      <c r="N68" s="24">
        <f t="shared" si="50"/>
        <v>0</v>
      </c>
      <c r="O68" s="24">
        <f t="shared" si="50"/>
        <v>0</v>
      </c>
      <c r="P68" s="25">
        <f t="shared" si="50"/>
        <v>0</v>
      </c>
      <c r="Q68" s="50">
        <f t="shared" si="28"/>
        <v>20000</v>
      </c>
      <c r="R68" s="26">
        <f t="shared" ref="R68:T68" si="51">SUM(R69:R73)</f>
        <v>0</v>
      </c>
      <c r="S68" s="24">
        <f t="shared" si="51"/>
        <v>0</v>
      </c>
      <c r="T68" s="24">
        <f t="shared" si="51"/>
        <v>41600</v>
      </c>
      <c r="U68" s="50">
        <f t="shared" si="30"/>
        <v>41600</v>
      </c>
      <c r="V68" s="27">
        <f>+Q68+U68</f>
        <v>61600</v>
      </c>
      <c r="W68" s="24">
        <f>SUM(W69:W73)</f>
        <v>50125</v>
      </c>
      <c r="X68" s="24">
        <f t="shared" ref="X68" si="52">SUM(X69:X73)</f>
        <v>11475</v>
      </c>
    </row>
    <row r="69" spans="1:24" ht="17.399999999999999" hidden="1" x14ac:dyDescent="0.35">
      <c r="A69" s="28">
        <v>54503</v>
      </c>
      <c r="B69" s="29" t="s">
        <v>129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1"/>
      <c r="Q69" s="50">
        <f t="shared" si="28"/>
        <v>0</v>
      </c>
      <c r="R69" s="32"/>
      <c r="S69" s="30"/>
      <c r="T69" s="30"/>
      <c r="U69" s="50">
        <f t="shared" si="30"/>
        <v>0</v>
      </c>
      <c r="V69" s="27">
        <f t="shared" si="31"/>
        <v>0</v>
      </c>
      <c r="W69" s="30"/>
      <c r="X69" s="30"/>
    </row>
    <row r="70" spans="1:24" ht="17.399999999999999" x14ac:dyDescent="0.35">
      <c r="A70" s="28" t="s">
        <v>130</v>
      </c>
      <c r="B70" s="29" t="s">
        <v>131</v>
      </c>
      <c r="C70" s="30"/>
      <c r="D70" s="30"/>
      <c r="E70" s="30"/>
      <c r="F70" s="30"/>
      <c r="G70" s="30"/>
      <c r="H70" s="53">
        <v>20000</v>
      </c>
      <c r="I70" s="30"/>
      <c r="J70" s="30"/>
      <c r="K70" s="30"/>
      <c r="L70" s="56"/>
      <c r="M70" s="30"/>
      <c r="N70" s="30"/>
      <c r="O70" s="30"/>
      <c r="P70" s="31"/>
      <c r="Q70" s="50">
        <f t="shared" si="28"/>
        <v>20000</v>
      </c>
      <c r="R70" s="57"/>
      <c r="S70" s="30"/>
      <c r="T70" s="55">
        <f>25100+16500</f>
        <v>41600</v>
      </c>
      <c r="U70" s="50">
        <f t="shared" si="30"/>
        <v>41600</v>
      </c>
      <c r="V70" s="27">
        <f t="shared" si="31"/>
        <v>61600</v>
      </c>
      <c r="W70" s="30">
        <v>50125</v>
      </c>
      <c r="X70" s="30">
        <f t="shared" ref="X70:X73" si="53">V70-W70</f>
        <v>11475</v>
      </c>
    </row>
    <row r="71" spans="1:24" ht="17.399999999999999" hidden="1" x14ac:dyDescent="0.35">
      <c r="A71" s="28">
        <v>54507</v>
      </c>
      <c r="B71" s="29" t="s">
        <v>132</v>
      </c>
      <c r="C71" s="30"/>
      <c r="D71" s="30"/>
      <c r="E71" s="30"/>
      <c r="F71" s="30"/>
      <c r="G71" s="30"/>
      <c r="H71" s="30"/>
      <c r="I71" s="30"/>
      <c r="J71" s="30"/>
      <c r="K71" s="30"/>
      <c r="L71" s="56"/>
      <c r="M71" s="30"/>
      <c r="N71" s="30"/>
      <c r="O71" s="30"/>
      <c r="P71" s="31"/>
      <c r="Q71" s="50">
        <f t="shared" si="28"/>
        <v>0</v>
      </c>
      <c r="R71" s="32"/>
      <c r="S71" s="30"/>
      <c r="T71" s="30"/>
      <c r="U71" s="50">
        <f t="shared" si="30"/>
        <v>0</v>
      </c>
      <c r="V71" s="27">
        <f t="shared" si="31"/>
        <v>0</v>
      </c>
      <c r="W71" s="30"/>
      <c r="X71" s="30">
        <f t="shared" si="53"/>
        <v>0</v>
      </c>
    </row>
    <row r="72" spans="1:24" ht="17.399999999999999" hidden="1" x14ac:dyDescent="0.35">
      <c r="A72" s="28">
        <v>54508</v>
      </c>
      <c r="B72" s="29" t="s">
        <v>133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1"/>
      <c r="Q72" s="50">
        <f t="shared" si="28"/>
        <v>0</v>
      </c>
      <c r="R72" s="32"/>
      <c r="S72" s="30"/>
      <c r="T72" s="30"/>
      <c r="U72" s="50">
        <f t="shared" si="30"/>
        <v>0</v>
      </c>
      <c r="V72" s="27">
        <f t="shared" si="31"/>
        <v>0</v>
      </c>
      <c r="W72" s="30"/>
      <c r="X72" s="30">
        <f t="shared" si="53"/>
        <v>0</v>
      </c>
    </row>
    <row r="73" spans="1:24" ht="18" thickBot="1" x14ac:dyDescent="0.4">
      <c r="A73" s="58" t="s">
        <v>134</v>
      </c>
      <c r="B73" s="38" t="s">
        <v>135</v>
      </c>
      <c r="C73" s="39"/>
      <c r="D73" s="39"/>
      <c r="E73" s="39"/>
      <c r="F73" s="39"/>
      <c r="G73" s="39"/>
      <c r="H73" s="39"/>
      <c r="I73" s="39"/>
      <c r="J73" s="39"/>
      <c r="K73" s="39"/>
      <c r="L73" s="59"/>
      <c r="M73" s="39"/>
      <c r="N73" s="39"/>
      <c r="O73" s="39"/>
      <c r="P73" s="40"/>
      <c r="Q73" s="60">
        <f t="shared" si="28"/>
        <v>0</v>
      </c>
      <c r="R73" s="41"/>
      <c r="S73" s="39"/>
      <c r="T73" s="39"/>
      <c r="U73" s="60">
        <f t="shared" si="30"/>
        <v>0</v>
      </c>
      <c r="V73" s="43">
        <f t="shared" si="31"/>
        <v>0</v>
      </c>
      <c r="W73" s="39">
        <v>0</v>
      </c>
      <c r="X73" s="39">
        <f t="shared" si="53"/>
        <v>0</v>
      </c>
    </row>
    <row r="74" spans="1:24" ht="18" thickBot="1" x14ac:dyDescent="0.4">
      <c r="A74" s="44"/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6"/>
      <c r="R74" s="45"/>
      <c r="S74" s="45"/>
      <c r="T74" s="45"/>
      <c r="U74" s="46"/>
      <c r="V74" s="46"/>
      <c r="W74" s="45"/>
      <c r="X74" s="45"/>
    </row>
    <row r="75" spans="1:24" ht="17.399999999999999" x14ac:dyDescent="0.35">
      <c r="A75" s="47" t="s">
        <v>136</v>
      </c>
      <c r="B75" s="48" t="s">
        <v>137</v>
      </c>
      <c r="C75" s="49">
        <f t="shared" ref="C75:P75" si="54">+C76+C78</f>
        <v>0</v>
      </c>
      <c r="D75" s="49">
        <f t="shared" si="54"/>
        <v>0</v>
      </c>
      <c r="E75" s="49">
        <f t="shared" si="54"/>
        <v>0</v>
      </c>
      <c r="F75" s="49">
        <f t="shared" si="54"/>
        <v>15841</v>
      </c>
      <c r="G75" s="49">
        <f t="shared" si="54"/>
        <v>0</v>
      </c>
      <c r="H75" s="49">
        <f t="shared" si="54"/>
        <v>140000</v>
      </c>
      <c r="I75" s="49">
        <f t="shared" si="54"/>
        <v>0</v>
      </c>
      <c r="J75" s="49">
        <f t="shared" si="54"/>
        <v>0</v>
      </c>
      <c r="K75" s="49">
        <f t="shared" si="54"/>
        <v>0</v>
      </c>
      <c r="L75" s="49">
        <f t="shared" si="54"/>
        <v>0</v>
      </c>
      <c r="M75" s="49">
        <f t="shared" si="54"/>
        <v>0</v>
      </c>
      <c r="N75" s="49">
        <f t="shared" si="54"/>
        <v>0</v>
      </c>
      <c r="O75" s="49">
        <f t="shared" si="54"/>
        <v>0</v>
      </c>
      <c r="P75" s="49">
        <f t="shared" si="54"/>
        <v>0</v>
      </c>
      <c r="Q75" s="49">
        <f t="shared" ref="Q75:Q80" si="55">SUM(C75:P75)</f>
        <v>155841</v>
      </c>
      <c r="R75" s="49">
        <f t="shared" ref="R75:T75" si="56">+R76+R78</f>
        <v>0</v>
      </c>
      <c r="S75" s="49">
        <f t="shared" si="56"/>
        <v>0</v>
      </c>
      <c r="T75" s="49">
        <f t="shared" si="56"/>
        <v>0</v>
      </c>
      <c r="U75" s="61">
        <f t="shared" ref="U75:U81" si="57">SUM(R75:T75)</f>
        <v>0</v>
      </c>
      <c r="V75" s="62">
        <f t="shared" ref="V75:V81" si="58">+Q75+U75</f>
        <v>155841</v>
      </c>
      <c r="W75" s="49">
        <f t="shared" ref="W75:X75" si="59">+W76+W78</f>
        <v>141000</v>
      </c>
      <c r="X75" s="49">
        <f t="shared" si="59"/>
        <v>14841</v>
      </c>
    </row>
    <row r="76" spans="1:24" ht="17.399999999999999" x14ac:dyDescent="0.35">
      <c r="A76" s="22" t="s">
        <v>138</v>
      </c>
      <c r="B76" s="23" t="s">
        <v>139</v>
      </c>
      <c r="C76" s="24">
        <f t="shared" ref="C76:P76" si="60">+C77</f>
        <v>0</v>
      </c>
      <c r="D76" s="24">
        <f t="shared" si="60"/>
        <v>0</v>
      </c>
      <c r="E76" s="24">
        <f t="shared" si="60"/>
        <v>0</v>
      </c>
      <c r="F76" s="24">
        <f t="shared" si="60"/>
        <v>841</v>
      </c>
      <c r="G76" s="24">
        <f t="shared" si="60"/>
        <v>0</v>
      </c>
      <c r="H76" s="24">
        <f t="shared" si="60"/>
        <v>0</v>
      </c>
      <c r="I76" s="24">
        <f t="shared" si="60"/>
        <v>0</v>
      </c>
      <c r="J76" s="24">
        <f t="shared" si="60"/>
        <v>0</v>
      </c>
      <c r="K76" s="24">
        <f t="shared" si="60"/>
        <v>0</v>
      </c>
      <c r="L76" s="24">
        <f t="shared" si="60"/>
        <v>0</v>
      </c>
      <c r="M76" s="24">
        <f t="shared" si="60"/>
        <v>0</v>
      </c>
      <c r="N76" s="24">
        <f t="shared" si="60"/>
        <v>0</v>
      </c>
      <c r="O76" s="24">
        <f t="shared" si="60"/>
        <v>0</v>
      </c>
      <c r="P76" s="24">
        <f t="shared" si="60"/>
        <v>0</v>
      </c>
      <c r="Q76" s="24">
        <f t="shared" si="55"/>
        <v>841</v>
      </c>
      <c r="R76" s="24">
        <f t="shared" ref="R76:T76" si="61">+R77</f>
        <v>0</v>
      </c>
      <c r="S76" s="24">
        <f t="shared" si="61"/>
        <v>0</v>
      </c>
      <c r="T76" s="24">
        <f t="shared" si="61"/>
        <v>0</v>
      </c>
      <c r="U76" s="25">
        <f t="shared" si="57"/>
        <v>0</v>
      </c>
      <c r="V76" s="27">
        <f t="shared" si="58"/>
        <v>841</v>
      </c>
      <c r="W76" s="24">
        <f t="shared" ref="W76:X76" si="62">+W77</f>
        <v>1000</v>
      </c>
      <c r="X76" s="24">
        <f t="shared" si="62"/>
        <v>-159</v>
      </c>
    </row>
    <row r="77" spans="1:24" ht="17.399999999999999" x14ac:dyDescent="0.35">
      <c r="A77" s="33" t="s">
        <v>140</v>
      </c>
      <c r="B77" s="29" t="s">
        <v>141</v>
      </c>
      <c r="C77" s="30"/>
      <c r="D77" s="30"/>
      <c r="E77" s="30"/>
      <c r="F77" s="30">
        <v>841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24">
        <f t="shared" si="55"/>
        <v>841</v>
      </c>
      <c r="R77" s="30"/>
      <c r="S77" s="30"/>
      <c r="T77" s="30"/>
      <c r="U77" s="25">
        <f>SUM(R77:T77)</f>
        <v>0</v>
      </c>
      <c r="V77" s="27">
        <f t="shared" si="58"/>
        <v>841</v>
      </c>
      <c r="W77" s="30">
        <v>1000</v>
      </c>
      <c r="X77" s="30">
        <f>V77-W77</f>
        <v>-159</v>
      </c>
    </row>
    <row r="78" spans="1:24" ht="17.399999999999999" x14ac:dyDescent="0.35">
      <c r="A78" s="22" t="s">
        <v>142</v>
      </c>
      <c r="B78" s="23" t="s">
        <v>143</v>
      </c>
      <c r="C78" s="24">
        <f t="shared" ref="C78:P78" si="63">SUM(C79:C81)</f>
        <v>0</v>
      </c>
      <c r="D78" s="24">
        <f t="shared" si="63"/>
        <v>0</v>
      </c>
      <c r="E78" s="24">
        <f t="shared" si="63"/>
        <v>0</v>
      </c>
      <c r="F78" s="24">
        <f t="shared" si="63"/>
        <v>15000</v>
      </c>
      <c r="G78" s="24">
        <f t="shared" si="63"/>
        <v>0</v>
      </c>
      <c r="H78" s="24">
        <f t="shared" si="63"/>
        <v>140000</v>
      </c>
      <c r="I78" s="24">
        <f t="shared" si="63"/>
        <v>0</v>
      </c>
      <c r="J78" s="24">
        <f t="shared" si="63"/>
        <v>0</v>
      </c>
      <c r="K78" s="24">
        <f t="shared" si="63"/>
        <v>0</v>
      </c>
      <c r="L78" s="24">
        <f t="shared" si="63"/>
        <v>0</v>
      </c>
      <c r="M78" s="24">
        <f t="shared" si="63"/>
        <v>0</v>
      </c>
      <c r="N78" s="24">
        <f t="shared" si="63"/>
        <v>0</v>
      </c>
      <c r="O78" s="24">
        <f t="shared" si="63"/>
        <v>0</v>
      </c>
      <c r="P78" s="24">
        <f t="shared" si="63"/>
        <v>0</v>
      </c>
      <c r="Q78" s="24">
        <f t="shared" si="55"/>
        <v>155000</v>
      </c>
      <c r="R78" s="24">
        <f t="shared" ref="R78:T78" si="64">SUM(R79:R81)</f>
        <v>0</v>
      </c>
      <c r="S78" s="24">
        <f t="shared" si="64"/>
        <v>0</v>
      </c>
      <c r="T78" s="24">
        <f t="shared" si="64"/>
        <v>0</v>
      </c>
      <c r="U78" s="25">
        <f t="shared" si="57"/>
        <v>0</v>
      </c>
      <c r="V78" s="27">
        <f t="shared" si="58"/>
        <v>155000</v>
      </c>
      <c r="W78" s="24">
        <f t="shared" ref="W78:X78" si="65">SUM(W79:W81)</f>
        <v>140000</v>
      </c>
      <c r="X78" s="24">
        <f t="shared" si="65"/>
        <v>15000</v>
      </c>
    </row>
    <row r="79" spans="1:24" ht="17.399999999999999" x14ac:dyDescent="0.35">
      <c r="A79" s="33" t="s">
        <v>144</v>
      </c>
      <c r="B79" s="29" t="s">
        <v>145</v>
      </c>
      <c r="C79" s="30"/>
      <c r="D79" s="30"/>
      <c r="E79" s="30"/>
      <c r="F79" s="30">
        <v>0</v>
      </c>
      <c r="G79" s="30"/>
      <c r="H79" s="30">
        <v>140000</v>
      </c>
      <c r="I79" s="30"/>
      <c r="J79" s="30"/>
      <c r="K79" s="30"/>
      <c r="L79" s="30"/>
      <c r="M79" s="30"/>
      <c r="N79" s="30"/>
      <c r="O79" s="30"/>
      <c r="P79" s="30"/>
      <c r="Q79" s="24">
        <f t="shared" si="55"/>
        <v>140000</v>
      </c>
      <c r="R79" s="30"/>
      <c r="S79" s="30"/>
      <c r="T79" s="30"/>
      <c r="U79" s="25">
        <f t="shared" si="57"/>
        <v>0</v>
      </c>
      <c r="V79" s="27">
        <f t="shared" si="58"/>
        <v>140000</v>
      </c>
      <c r="W79" s="30">
        <v>125000</v>
      </c>
      <c r="X79" s="30">
        <f t="shared" ref="X79:X80" si="66">V79-W79</f>
        <v>15000</v>
      </c>
    </row>
    <row r="80" spans="1:24" ht="18" thickBot="1" x14ac:dyDescent="0.4">
      <c r="A80" s="37" t="s">
        <v>146</v>
      </c>
      <c r="B80" s="38" t="s">
        <v>147</v>
      </c>
      <c r="C80" s="39"/>
      <c r="D80" s="39"/>
      <c r="E80" s="39"/>
      <c r="F80" s="39">
        <v>15000</v>
      </c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42">
        <f t="shared" si="55"/>
        <v>15000</v>
      </c>
      <c r="R80" s="39"/>
      <c r="S80" s="39"/>
      <c r="T80" s="39"/>
      <c r="U80" s="63">
        <f t="shared" si="57"/>
        <v>0</v>
      </c>
      <c r="V80" s="43">
        <f t="shared" si="58"/>
        <v>15000</v>
      </c>
      <c r="W80" s="39">
        <v>15000</v>
      </c>
      <c r="X80" s="39">
        <f t="shared" si="66"/>
        <v>0</v>
      </c>
    </row>
    <row r="81" spans="1:24" ht="18" hidden="1" thickBot="1" x14ac:dyDescent="0.4">
      <c r="A81" s="64">
        <v>55603</v>
      </c>
      <c r="B81" s="65" t="s">
        <v>148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7"/>
      <c r="R81" s="66"/>
      <c r="S81" s="66"/>
      <c r="T81" s="66"/>
      <c r="U81" s="68">
        <f t="shared" si="57"/>
        <v>0</v>
      </c>
      <c r="V81" s="69">
        <f t="shared" si="58"/>
        <v>0</v>
      </c>
      <c r="W81" s="66"/>
      <c r="X81" s="66"/>
    </row>
    <row r="82" spans="1:24" ht="18" thickBot="1" x14ac:dyDescent="0.4">
      <c r="A82" s="44"/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6"/>
      <c r="R82" s="45"/>
      <c r="S82" s="45"/>
      <c r="T82" s="45"/>
      <c r="U82" s="46"/>
      <c r="V82" s="46"/>
      <c r="W82" s="45"/>
      <c r="X82" s="45"/>
    </row>
    <row r="83" spans="1:24" ht="17.399999999999999" x14ac:dyDescent="0.35">
      <c r="A83" s="47" t="s">
        <v>149</v>
      </c>
      <c r="B83" s="48" t="s">
        <v>150</v>
      </c>
      <c r="C83" s="70">
        <f t="shared" ref="C83:P83" si="67">+C84+C90</f>
        <v>0</v>
      </c>
      <c r="D83" s="71">
        <f t="shared" si="67"/>
        <v>0</v>
      </c>
      <c r="E83" s="70">
        <f t="shared" si="67"/>
        <v>0</v>
      </c>
      <c r="F83" s="70">
        <f t="shared" si="67"/>
        <v>8500</v>
      </c>
      <c r="G83" s="70">
        <f t="shared" si="67"/>
        <v>25000</v>
      </c>
      <c r="H83" s="70">
        <f t="shared" si="67"/>
        <v>0</v>
      </c>
      <c r="I83" s="70">
        <f t="shared" si="67"/>
        <v>1050</v>
      </c>
      <c r="J83" s="70">
        <f t="shared" si="67"/>
        <v>0</v>
      </c>
      <c r="K83" s="70">
        <f t="shared" si="67"/>
        <v>0</v>
      </c>
      <c r="L83" s="70">
        <f t="shared" si="67"/>
        <v>0</v>
      </c>
      <c r="M83" s="70">
        <f t="shared" si="67"/>
        <v>700</v>
      </c>
      <c r="N83" s="70">
        <f t="shared" si="67"/>
        <v>0</v>
      </c>
      <c r="O83" s="70">
        <f t="shared" si="67"/>
        <v>0</v>
      </c>
      <c r="P83" s="70">
        <f t="shared" si="67"/>
        <v>0</v>
      </c>
      <c r="Q83" s="70">
        <f t="shared" ref="Q83:Q92" si="68">SUM(C83:P83)</f>
        <v>35250</v>
      </c>
      <c r="R83" s="70">
        <f t="shared" ref="R83:T83" si="69">+R84+R90</f>
        <v>0</v>
      </c>
      <c r="S83" s="70">
        <f t="shared" si="69"/>
        <v>6820</v>
      </c>
      <c r="T83" s="70">
        <f t="shared" si="69"/>
        <v>2000</v>
      </c>
      <c r="U83" s="72">
        <f t="shared" ref="U83:U92" si="70">SUM(R83:T83)</f>
        <v>8820</v>
      </c>
      <c r="V83" s="73">
        <f t="shared" ref="V83:V92" si="71">+Q83+U83</f>
        <v>44070</v>
      </c>
      <c r="W83" s="70">
        <f t="shared" ref="W83:X83" si="72">+W84+W90</f>
        <v>110130</v>
      </c>
      <c r="X83" s="70">
        <f t="shared" si="72"/>
        <v>-66060</v>
      </c>
    </row>
    <row r="84" spans="1:24" ht="17.399999999999999" x14ac:dyDescent="0.35">
      <c r="A84" s="36">
        <v>611</v>
      </c>
      <c r="B84" s="23" t="s">
        <v>151</v>
      </c>
      <c r="C84" s="74">
        <f t="shared" ref="C84:P84" si="73">SUM(C85:C89)</f>
        <v>0</v>
      </c>
      <c r="D84" s="74">
        <f t="shared" si="73"/>
        <v>0</v>
      </c>
      <c r="E84" s="74">
        <f t="shared" si="73"/>
        <v>0</v>
      </c>
      <c r="F84" s="74">
        <f t="shared" si="73"/>
        <v>8500</v>
      </c>
      <c r="G84" s="74">
        <f t="shared" si="73"/>
        <v>0</v>
      </c>
      <c r="H84" s="74">
        <f t="shared" si="73"/>
        <v>0</v>
      </c>
      <c r="I84" s="74">
        <f t="shared" si="73"/>
        <v>0</v>
      </c>
      <c r="J84" s="74">
        <f t="shared" si="73"/>
        <v>0</v>
      </c>
      <c r="K84" s="74">
        <f t="shared" si="73"/>
        <v>0</v>
      </c>
      <c r="L84" s="74">
        <f t="shared" si="73"/>
        <v>0</v>
      </c>
      <c r="M84" s="74">
        <f t="shared" si="73"/>
        <v>700</v>
      </c>
      <c r="N84" s="74">
        <f t="shared" si="73"/>
        <v>0</v>
      </c>
      <c r="O84" s="74">
        <f t="shared" si="73"/>
        <v>0</v>
      </c>
      <c r="P84" s="74">
        <f t="shared" si="73"/>
        <v>0</v>
      </c>
      <c r="Q84" s="74">
        <f t="shared" si="68"/>
        <v>9200</v>
      </c>
      <c r="R84" s="74">
        <f t="shared" ref="R84:T84" si="74">SUM(R85:R89)</f>
        <v>0</v>
      </c>
      <c r="S84" s="74">
        <f t="shared" si="74"/>
        <v>320</v>
      </c>
      <c r="T84" s="74">
        <f t="shared" si="74"/>
        <v>0</v>
      </c>
      <c r="U84" s="75">
        <f t="shared" si="70"/>
        <v>320</v>
      </c>
      <c r="V84" s="76">
        <f t="shared" si="71"/>
        <v>9520</v>
      </c>
      <c r="W84" s="74">
        <f t="shared" ref="W84:X84" si="75">SUM(W85:W89)</f>
        <v>97710</v>
      </c>
      <c r="X84" s="74">
        <f t="shared" si="75"/>
        <v>-88190</v>
      </c>
    </row>
    <row r="85" spans="1:24" ht="17.399999999999999" x14ac:dyDescent="0.35">
      <c r="A85" s="28">
        <v>61101</v>
      </c>
      <c r="B85" s="29" t="s">
        <v>152</v>
      </c>
      <c r="C85" s="77"/>
      <c r="D85" s="77"/>
      <c r="E85" s="77"/>
      <c r="F85" s="77">
        <v>3500</v>
      </c>
      <c r="G85" s="77"/>
      <c r="H85" s="77"/>
      <c r="I85" s="77"/>
      <c r="J85" s="77"/>
      <c r="K85" s="77"/>
      <c r="L85" s="77"/>
      <c r="M85" s="77">
        <v>700</v>
      </c>
      <c r="N85" s="77"/>
      <c r="O85" s="77"/>
      <c r="P85" s="77"/>
      <c r="Q85" s="74">
        <f t="shared" si="68"/>
        <v>4200</v>
      </c>
      <c r="R85" s="77"/>
      <c r="S85" s="77">
        <v>320</v>
      </c>
      <c r="T85" s="77"/>
      <c r="U85" s="75">
        <f t="shared" si="70"/>
        <v>320</v>
      </c>
      <c r="V85" s="76">
        <f t="shared" si="71"/>
        <v>4520</v>
      </c>
      <c r="W85" s="77">
        <v>1850</v>
      </c>
      <c r="X85" s="77">
        <f t="shared" ref="X85:X89" si="76">V85-W85</f>
        <v>2670</v>
      </c>
    </row>
    <row r="86" spans="1:24" ht="17.399999999999999" x14ac:dyDescent="0.35">
      <c r="A86" s="28">
        <v>61102</v>
      </c>
      <c r="B86" s="29" t="s">
        <v>153</v>
      </c>
      <c r="C86" s="77"/>
      <c r="D86" s="77"/>
      <c r="E86" s="77"/>
      <c r="F86" s="77">
        <v>5000</v>
      </c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4">
        <f t="shared" si="68"/>
        <v>5000</v>
      </c>
      <c r="R86" s="77"/>
      <c r="S86" s="77"/>
      <c r="T86" s="77"/>
      <c r="U86" s="75">
        <f t="shared" si="70"/>
        <v>0</v>
      </c>
      <c r="V86" s="76">
        <f t="shared" si="71"/>
        <v>5000</v>
      </c>
      <c r="W86" s="77">
        <v>0</v>
      </c>
      <c r="X86" s="77">
        <f t="shared" si="76"/>
        <v>5000</v>
      </c>
    </row>
    <row r="87" spans="1:24" ht="17.399999999999999" x14ac:dyDescent="0.35">
      <c r="A87" s="28">
        <v>61104</v>
      </c>
      <c r="B87" s="29" t="s">
        <v>154</v>
      </c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4">
        <f t="shared" si="68"/>
        <v>0</v>
      </c>
      <c r="R87" s="77"/>
      <c r="S87" s="77"/>
      <c r="T87" s="77"/>
      <c r="U87" s="75">
        <f t="shared" si="70"/>
        <v>0</v>
      </c>
      <c r="V87" s="76">
        <f t="shared" si="71"/>
        <v>0</v>
      </c>
      <c r="W87" s="77">
        <v>5860</v>
      </c>
      <c r="X87" s="77">
        <f t="shared" si="76"/>
        <v>-5860</v>
      </c>
    </row>
    <row r="88" spans="1:24" ht="17.399999999999999" x14ac:dyDescent="0.35">
      <c r="A88" s="28">
        <v>61105</v>
      </c>
      <c r="B88" s="29" t="s">
        <v>155</v>
      </c>
      <c r="C88" s="77"/>
      <c r="D88" s="77"/>
      <c r="E88" s="77"/>
      <c r="F88" s="78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4">
        <f t="shared" si="68"/>
        <v>0</v>
      </c>
      <c r="R88" s="77"/>
      <c r="S88" s="77"/>
      <c r="T88" s="77"/>
      <c r="U88" s="75">
        <f t="shared" si="70"/>
        <v>0</v>
      </c>
      <c r="V88" s="76">
        <f t="shared" si="71"/>
        <v>0</v>
      </c>
      <c r="W88" s="77">
        <v>90000</v>
      </c>
      <c r="X88" s="77">
        <f t="shared" si="76"/>
        <v>-90000</v>
      </c>
    </row>
    <row r="89" spans="1:24" ht="17.399999999999999" x14ac:dyDescent="0.35">
      <c r="A89" s="28">
        <v>61107</v>
      </c>
      <c r="B89" s="79" t="s">
        <v>156</v>
      </c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4">
        <f t="shared" si="68"/>
        <v>0</v>
      </c>
      <c r="R89" s="77"/>
      <c r="S89" s="77"/>
      <c r="T89" s="77"/>
      <c r="U89" s="75">
        <f t="shared" si="70"/>
        <v>0</v>
      </c>
      <c r="V89" s="76">
        <f t="shared" si="71"/>
        <v>0</v>
      </c>
      <c r="W89" s="77"/>
      <c r="X89" s="77">
        <f t="shared" si="76"/>
        <v>0</v>
      </c>
    </row>
    <row r="90" spans="1:24" ht="17.399999999999999" x14ac:dyDescent="0.35">
      <c r="A90" s="22" t="s">
        <v>157</v>
      </c>
      <c r="B90" s="23" t="s">
        <v>158</v>
      </c>
      <c r="C90" s="74">
        <f t="shared" ref="C90:P90" si="77">+C91</f>
        <v>0</v>
      </c>
      <c r="D90" s="74">
        <f t="shared" si="77"/>
        <v>0</v>
      </c>
      <c r="E90" s="74">
        <f t="shared" si="77"/>
        <v>0</v>
      </c>
      <c r="F90" s="74">
        <f t="shared" si="77"/>
        <v>0</v>
      </c>
      <c r="G90" s="74">
        <f t="shared" si="77"/>
        <v>25000</v>
      </c>
      <c r="H90" s="74">
        <f t="shared" si="77"/>
        <v>0</v>
      </c>
      <c r="I90" s="74">
        <f t="shared" si="77"/>
        <v>1050</v>
      </c>
      <c r="J90" s="74">
        <f t="shared" si="77"/>
        <v>0</v>
      </c>
      <c r="K90" s="74">
        <f t="shared" si="77"/>
        <v>0</v>
      </c>
      <c r="L90" s="74">
        <f t="shared" si="77"/>
        <v>0</v>
      </c>
      <c r="M90" s="74">
        <f t="shared" si="77"/>
        <v>0</v>
      </c>
      <c r="N90" s="74">
        <f t="shared" si="77"/>
        <v>0</v>
      </c>
      <c r="O90" s="74">
        <f t="shared" si="77"/>
        <v>0</v>
      </c>
      <c r="P90" s="74">
        <f t="shared" si="77"/>
        <v>0</v>
      </c>
      <c r="Q90" s="74">
        <f t="shared" si="68"/>
        <v>26050</v>
      </c>
      <c r="R90" s="74">
        <f t="shared" ref="R90:T90" si="78">+R91</f>
        <v>0</v>
      </c>
      <c r="S90" s="74">
        <f t="shared" si="78"/>
        <v>6500</v>
      </c>
      <c r="T90" s="74">
        <f t="shared" si="78"/>
        <v>2000</v>
      </c>
      <c r="U90" s="75">
        <f t="shared" si="70"/>
        <v>8500</v>
      </c>
      <c r="V90" s="76">
        <f t="shared" si="71"/>
        <v>34550</v>
      </c>
      <c r="W90" s="74">
        <f t="shared" ref="W90:X90" si="79">+W91</f>
        <v>12420</v>
      </c>
      <c r="X90" s="74">
        <f t="shared" si="79"/>
        <v>22130</v>
      </c>
    </row>
    <row r="91" spans="1:24" ht="18" thickBot="1" x14ac:dyDescent="0.4">
      <c r="A91" s="37" t="s">
        <v>159</v>
      </c>
      <c r="B91" s="38" t="s">
        <v>160</v>
      </c>
      <c r="C91" s="80"/>
      <c r="D91" s="80"/>
      <c r="E91" s="80"/>
      <c r="F91" s="80"/>
      <c r="G91" s="80">
        <f>7500+1700+15800</f>
        <v>25000</v>
      </c>
      <c r="H91" s="80"/>
      <c r="I91" s="80">
        <v>1050</v>
      </c>
      <c r="J91" s="80"/>
      <c r="K91" s="80"/>
      <c r="L91" s="80"/>
      <c r="M91" s="80"/>
      <c r="N91" s="80"/>
      <c r="O91" s="80"/>
      <c r="P91" s="80"/>
      <c r="Q91" s="81">
        <f t="shared" si="68"/>
        <v>26050</v>
      </c>
      <c r="R91" s="80"/>
      <c r="S91" s="80">
        <v>6500</v>
      </c>
      <c r="T91" s="80">
        <v>2000</v>
      </c>
      <c r="U91" s="82">
        <f>SUM(R91:T91)</f>
        <v>8500</v>
      </c>
      <c r="V91" s="83">
        <f t="shared" si="71"/>
        <v>34550</v>
      </c>
      <c r="W91" s="80">
        <v>12420</v>
      </c>
      <c r="X91" s="80">
        <f>V91-W91</f>
        <v>22130</v>
      </c>
    </row>
    <row r="92" spans="1:24" ht="18" thickBot="1" x14ac:dyDescent="0.4">
      <c r="A92" s="84"/>
      <c r="B92" s="85" t="s">
        <v>161</v>
      </c>
      <c r="C92" s="86">
        <f t="shared" ref="C92:P92" si="80">C6+C27+C75+C83</f>
        <v>389272.74</v>
      </c>
      <c r="D92" s="86">
        <f t="shared" si="80"/>
        <v>60022.559999999998</v>
      </c>
      <c r="E92" s="86">
        <f t="shared" si="80"/>
        <v>58078.84</v>
      </c>
      <c r="F92" s="86">
        <f t="shared" si="80"/>
        <v>718963.56</v>
      </c>
      <c r="G92" s="86">
        <f t="shared" si="80"/>
        <v>136510</v>
      </c>
      <c r="H92" s="86">
        <f t="shared" si="80"/>
        <v>199165.06</v>
      </c>
      <c r="I92" s="86">
        <f t="shared" si="80"/>
        <v>74970.06</v>
      </c>
      <c r="J92" s="86">
        <f t="shared" si="80"/>
        <v>30965.06</v>
      </c>
      <c r="K92" s="86">
        <f t="shared" si="80"/>
        <v>81150.06</v>
      </c>
      <c r="L92" s="86">
        <f t="shared" si="80"/>
        <v>30965.06</v>
      </c>
      <c r="M92" s="86">
        <f t="shared" si="80"/>
        <v>23835.06</v>
      </c>
      <c r="N92" s="86">
        <f t="shared" si="80"/>
        <v>34275.06</v>
      </c>
      <c r="O92" s="86">
        <f t="shared" si="80"/>
        <v>0</v>
      </c>
      <c r="P92" s="86">
        <f t="shared" si="80"/>
        <v>20867.5</v>
      </c>
      <c r="Q92" s="86">
        <f t="shared" si="68"/>
        <v>1859040.6200000006</v>
      </c>
      <c r="R92" s="86">
        <f>R6+R27+R75+R83</f>
        <v>850178.84000000008</v>
      </c>
      <c r="S92" s="86">
        <f>S6+S27+S75+S83</f>
        <v>101945.12</v>
      </c>
      <c r="T92" s="86">
        <f>T6+T27+T75+T83</f>
        <v>389915.06</v>
      </c>
      <c r="U92" s="87">
        <f t="shared" si="70"/>
        <v>1342039.02</v>
      </c>
      <c r="V92" s="88">
        <f t="shared" si="71"/>
        <v>3201079.6400000006</v>
      </c>
      <c r="W92" s="86">
        <f>W6+W27+W75+W83</f>
        <v>3201091</v>
      </c>
      <c r="X92" s="86">
        <f>X6+X27+X75+X83</f>
        <v>-11.35999999998603</v>
      </c>
    </row>
    <row r="93" spans="1:24" x14ac:dyDescent="0.3">
      <c r="Q93" s="90">
        <f>+Q92/V92</f>
        <v>0.58075425452395191</v>
      </c>
      <c r="U93" s="91">
        <f>+U92/V92</f>
        <v>0.41924574547604815</v>
      </c>
    </row>
    <row r="94" spans="1:24" x14ac:dyDescent="0.3">
      <c r="V94" s="93">
        <v>3201091</v>
      </c>
      <c r="W94" s="94">
        <f>+V92-V94</f>
        <v>-11.359999999403954</v>
      </c>
    </row>
    <row r="97" spans="13:13" x14ac:dyDescent="0.3">
      <c r="M97" s="95"/>
    </row>
  </sheetData>
  <mergeCells count="3">
    <mergeCell ref="A1:V1"/>
    <mergeCell ref="A2:V2"/>
    <mergeCell ref="A3:V3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2024 apro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dcterms:created xsi:type="dcterms:W3CDTF">2024-01-05T15:42:31Z</dcterms:created>
  <dcterms:modified xsi:type="dcterms:W3CDTF">2024-01-05T15:44:34Z</dcterms:modified>
</cp:coreProperties>
</file>