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.marquez.TEG\OneDrive - Tribunal de Etica Gubernamental\jmz2019\2019\presupuesto 2019\"/>
    </mc:Choice>
  </mc:AlternateContent>
  <bookViews>
    <workbookView xWindow="-15" yWindow="5025" windowWidth="15480" windowHeight="5085" tabRatio="626"/>
  </bookViews>
  <sheets>
    <sheet name="COMPARATIVO" sheetId="2" r:id="rId1"/>
    <sheet name="PRESUPUESTO 2019 " sheetId="4" r:id="rId2"/>
  </sheets>
  <calcPr calcId="152511"/>
</workbook>
</file>

<file path=xl/calcChain.xml><?xml version="1.0" encoding="utf-8"?>
<calcChain xmlns="http://schemas.openxmlformats.org/spreadsheetml/2006/main">
  <c r="D38" i="4" l="1"/>
  <c r="G86" i="4" l="1"/>
  <c r="G84" i="4"/>
  <c r="G83" i="4"/>
  <c r="G82" i="4"/>
  <c r="E28" i="4"/>
  <c r="G28" i="4" s="1"/>
  <c r="G21" i="4"/>
  <c r="G18" i="4"/>
  <c r="G13" i="4"/>
  <c r="G9" i="4"/>
  <c r="G10" i="4"/>
  <c r="G7" i="4" s="1"/>
  <c r="G8" i="4"/>
  <c r="F87" i="4"/>
  <c r="F81" i="4"/>
  <c r="F75" i="4"/>
  <c r="F72" i="4" s="1"/>
  <c r="F73" i="4"/>
  <c r="F65" i="4"/>
  <c r="F61" i="4"/>
  <c r="F49" i="4"/>
  <c r="F44" i="4"/>
  <c r="F26" i="4"/>
  <c r="F22" i="4"/>
  <c r="F20" i="4" s="1"/>
  <c r="F17" i="4"/>
  <c r="F14" i="4"/>
  <c r="F11" i="4"/>
  <c r="F7" i="4"/>
  <c r="F80" i="4" l="1"/>
  <c r="F25" i="4"/>
  <c r="F6" i="4"/>
  <c r="F89" i="4" l="1"/>
  <c r="D14" i="4"/>
  <c r="D61" i="4" l="1"/>
  <c r="C61" i="4"/>
  <c r="E45" i="4" l="1"/>
  <c r="E46" i="4"/>
  <c r="G46" i="4" s="1"/>
  <c r="E47" i="4"/>
  <c r="G47" i="4" s="1"/>
  <c r="E48" i="4"/>
  <c r="G48" i="4" s="1"/>
  <c r="G45" i="4" l="1"/>
  <c r="G44" i="4" s="1"/>
  <c r="E44" i="4"/>
  <c r="E66" i="4"/>
  <c r="G66" i="4" l="1"/>
  <c r="D17" i="4"/>
  <c r="C17" i="4"/>
  <c r="C14" i="4"/>
  <c r="D11" i="4"/>
  <c r="C11" i="4"/>
  <c r="D7" i="4"/>
  <c r="C7" i="4"/>
  <c r="D49" i="4"/>
  <c r="E55" i="4" l="1"/>
  <c r="G55" i="4" s="1"/>
  <c r="E8" i="4"/>
  <c r="E9" i="4"/>
  <c r="E10" i="4"/>
  <c r="E12" i="4"/>
  <c r="G12" i="4" s="1"/>
  <c r="G11" i="4" s="1"/>
  <c r="E13" i="4"/>
  <c r="E15" i="4"/>
  <c r="G15" i="4" s="1"/>
  <c r="E16" i="4"/>
  <c r="G16" i="4" s="1"/>
  <c r="E18" i="4"/>
  <c r="E19" i="4"/>
  <c r="G19" i="4" s="1"/>
  <c r="G17" i="4" s="1"/>
  <c r="C20" i="4"/>
  <c r="D20" i="4"/>
  <c r="E21" i="4"/>
  <c r="E20" i="4" s="1"/>
  <c r="C22" i="4"/>
  <c r="D22" i="4"/>
  <c r="E23" i="4"/>
  <c r="C26" i="4"/>
  <c r="D26" i="4"/>
  <c r="E27" i="4"/>
  <c r="E29" i="4"/>
  <c r="G29" i="4" s="1"/>
  <c r="E30" i="4"/>
  <c r="G30" i="4" s="1"/>
  <c r="E31" i="4"/>
  <c r="G31" i="4" s="1"/>
  <c r="E32" i="4"/>
  <c r="G32" i="4" s="1"/>
  <c r="E33" i="4"/>
  <c r="G33" i="4" s="1"/>
  <c r="E34" i="4"/>
  <c r="G34" i="4" s="1"/>
  <c r="E35" i="4"/>
  <c r="G35" i="4" s="1"/>
  <c r="E36" i="4"/>
  <c r="G36" i="4" s="1"/>
  <c r="E37" i="4"/>
  <c r="G37" i="4" s="1"/>
  <c r="E38" i="4"/>
  <c r="G38" i="4" s="1"/>
  <c r="E39" i="4"/>
  <c r="G39" i="4" s="1"/>
  <c r="E40" i="4"/>
  <c r="G40" i="4" s="1"/>
  <c r="E41" i="4"/>
  <c r="G41" i="4" s="1"/>
  <c r="E42" i="4"/>
  <c r="G42" i="4" s="1"/>
  <c r="E43" i="4"/>
  <c r="G43" i="4" s="1"/>
  <c r="C44" i="4"/>
  <c r="D44" i="4"/>
  <c r="E50" i="4"/>
  <c r="E51" i="4"/>
  <c r="G51" i="4" s="1"/>
  <c r="E52" i="4"/>
  <c r="G52" i="4" s="1"/>
  <c r="E53" i="4"/>
  <c r="G53" i="4" s="1"/>
  <c r="E54" i="4"/>
  <c r="G54" i="4" s="1"/>
  <c r="E56" i="4"/>
  <c r="G56" i="4" s="1"/>
  <c r="E57" i="4"/>
  <c r="G57" i="4" s="1"/>
  <c r="E58" i="4"/>
  <c r="G58" i="4" s="1"/>
  <c r="E60" i="4"/>
  <c r="G60" i="4" s="1"/>
  <c r="E62" i="4"/>
  <c r="E63" i="4"/>
  <c r="G63" i="4" s="1"/>
  <c r="E64" i="4"/>
  <c r="G64" i="4" s="1"/>
  <c r="C65" i="4"/>
  <c r="D65" i="4"/>
  <c r="E67" i="4"/>
  <c r="E68" i="4"/>
  <c r="G68" i="4" s="1"/>
  <c r="E69" i="4"/>
  <c r="G69" i="4" s="1"/>
  <c r="E70" i="4"/>
  <c r="G70" i="4" s="1"/>
  <c r="C73" i="4"/>
  <c r="D73" i="4"/>
  <c r="D72" i="4" s="1"/>
  <c r="E74" i="4"/>
  <c r="C75" i="4"/>
  <c r="D75" i="4"/>
  <c r="E76" i="4"/>
  <c r="E77" i="4"/>
  <c r="G77" i="4" s="1"/>
  <c r="E78" i="4"/>
  <c r="G78" i="4" s="1"/>
  <c r="C81" i="4"/>
  <c r="D81" i="4"/>
  <c r="E82" i="4"/>
  <c r="E83" i="4"/>
  <c r="E84" i="4"/>
  <c r="E85" i="4"/>
  <c r="G85" i="4" s="1"/>
  <c r="E86" i="4"/>
  <c r="C87" i="4"/>
  <c r="D87" i="4"/>
  <c r="E88" i="4"/>
  <c r="E22" i="4" l="1"/>
  <c r="G23" i="4"/>
  <c r="G22" i="4" s="1"/>
  <c r="G20" i="4" s="1"/>
  <c r="E87" i="4"/>
  <c r="G87" i="4" s="1"/>
  <c r="G88" i="4"/>
  <c r="D80" i="4"/>
  <c r="G14" i="4"/>
  <c r="G67" i="4"/>
  <c r="G65" i="4" s="1"/>
  <c r="E65" i="4"/>
  <c r="G27" i="4"/>
  <c r="G26" i="4" s="1"/>
  <c r="E26" i="4"/>
  <c r="G76" i="4"/>
  <c r="G75" i="4" s="1"/>
  <c r="E75" i="4"/>
  <c r="G62" i="4"/>
  <c r="G61" i="4" s="1"/>
  <c r="E61" i="4"/>
  <c r="E81" i="4"/>
  <c r="E73" i="4"/>
  <c r="E72" i="4" s="1"/>
  <c r="G74" i="4"/>
  <c r="G73" i="4" s="1"/>
  <c r="G50" i="4"/>
  <c r="D6" i="4"/>
  <c r="E14" i="4"/>
  <c r="E11" i="4"/>
  <c r="C72" i="4"/>
  <c r="C80" i="4"/>
  <c r="E59" i="4"/>
  <c r="G59" i="4" s="1"/>
  <c r="E7" i="4"/>
  <c r="E17" i="4"/>
  <c r="C6" i="4"/>
  <c r="D25" i="4"/>
  <c r="C49" i="4"/>
  <c r="G6" i="4" l="1"/>
  <c r="E80" i="4"/>
  <c r="G80" i="4" s="1"/>
  <c r="G81" i="4"/>
  <c r="G72" i="4"/>
  <c r="G49" i="4"/>
  <c r="G25" i="4" s="1"/>
  <c r="E49" i="4"/>
  <c r="E25" i="4" s="1"/>
  <c r="D89" i="4"/>
  <c r="D91" i="4" s="1"/>
  <c r="E6" i="4"/>
  <c r="C25" i="4"/>
  <c r="G89" i="4" l="1"/>
  <c r="E89" i="4"/>
  <c r="C89" i="4"/>
  <c r="C91" i="4" s="1"/>
  <c r="E91" i="4" l="1"/>
  <c r="E93" i="4"/>
  <c r="E7" i="2" l="1"/>
  <c r="C7" i="2"/>
  <c r="E10" i="2" l="1"/>
  <c r="E9" i="2"/>
  <c r="C10" i="2" l="1"/>
  <c r="E8" i="2"/>
  <c r="G7" i="2"/>
  <c r="C8" i="2" l="1"/>
  <c r="G8" i="2" l="1"/>
  <c r="G10" i="2"/>
  <c r="E11" i="2" l="1"/>
  <c r="C9" i="2" l="1"/>
  <c r="C11" i="2" l="1"/>
  <c r="G9" i="2"/>
  <c r="G11" i="2" l="1"/>
  <c r="H8" i="2" l="1"/>
  <c r="D7" i="2"/>
  <c r="F10" i="2"/>
  <c r="D10" i="2"/>
  <c r="D8" i="2"/>
  <c r="H10" i="2"/>
  <c r="D9" i="2"/>
  <c r="H7" i="2"/>
  <c r="F8" i="2"/>
  <c r="H9" i="2"/>
  <c r="F9" i="2"/>
  <c r="F7" i="2"/>
  <c r="D11" i="2" l="1"/>
  <c r="F11" i="2"/>
  <c r="H11" i="2"/>
</calcChain>
</file>

<file path=xl/sharedStrings.xml><?xml version="1.0" encoding="utf-8"?>
<sst xmlns="http://schemas.openxmlformats.org/spreadsheetml/2006/main" count="206" uniqueCount="180">
  <si>
    <t>51</t>
  </si>
  <si>
    <t>Remuneraciones</t>
  </si>
  <si>
    <t>512</t>
  </si>
  <si>
    <t>Remuneraciones Eventuales</t>
  </si>
  <si>
    <t>51201</t>
  </si>
  <si>
    <t>Sueldos</t>
  </si>
  <si>
    <t>51203</t>
  </si>
  <si>
    <t>Aguinaldos</t>
  </si>
  <si>
    <t>514</t>
  </si>
  <si>
    <t>Contribuciones Patronales a Inst de Seg Social Públicas</t>
  </si>
  <si>
    <t>51402</t>
  </si>
  <si>
    <t>Por Remuneraciones Eventuales</t>
  </si>
  <si>
    <t>515</t>
  </si>
  <si>
    <t>Contribuciones Patronales a Inst de Seg Social Privadas</t>
  </si>
  <si>
    <t>51502</t>
  </si>
  <si>
    <t>54</t>
  </si>
  <si>
    <t>Adquisiciones de Bienes y Servicios</t>
  </si>
  <si>
    <t>541</t>
  </si>
  <si>
    <t>Bienes de Uso y Consumo</t>
  </si>
  <si>
    <t>542</t>
  </si>
  <si>
    <t>Servicios Básicos</t>
  </si>
  <si>
    <t>54201</t>
  </si>
  <si>
    <t>Servicios de Energía Eléctrica</t>
  </si>
  <si>
    <t>54202</t>
  </si>
  <si>
    <t>Servicios de Agua</t>
  </si>
  <si>
    <t>54203</t>
  </si>
  <si>
    <t>Servicios de Telecomunicaciones</t>
  </si>
  <si>
    <t>543</t>
  </si>
  <si>
    <t>Servicios Generales y Arrendamientos</t>
  </si>
  <si>
    <t>54301</t>
  </si>
  <si>
    <t>Mantenimientos y Reparaciones de Bienes Muebles</t>
  </si>
  <si>
    <t>54305</t>
  </si>
  <si>
    <t>Servicios de Publicidad</t>
  </si>
  <si>
    <t>54306</t>
  </si>
  <si>
    <t>Servicios de Vigilancia</t>
  </si>
  <si>
    <t>54307</t>
  </si>
  <si>
    <t>Servicios de Limpiezas y Fumigaciones</t>
  </si>
  <si>
    <t>54310</t>
  </si>
  <si>
    <t>Servicios de Alimentación</t>
  </si>
  <si>
    <t>54313</t>
  </si>
  <si>
    <t>Impresiones, Publicaciones y Reproducciones</t>
  </si>
  <si>
    <t>54317</t>
  </si>
  <si>
    <t>Arrendamiento de Bienes Inmuebles</t>
  </si>
  <si>
    <t>54399</t>
  </si>
  <si>
    <t>Servicios Generales y Arrendamientos Diversos</t>
  </si>
  <si>
    <t>545</t>
  </si>
  <si>
    <t>Consultorías, Estudios e Investigaciones</t>
  </si>
  <si>
    <t>54505</t>
  </si>
  <si>
    <t>Servicios de Capacitación</t>
  </si>
  <si>
    <t>54599</t>
  </si>
  <si>
    <t>Consultorías, Estudios e Investigaciones Diversas</t>
  </si>
  <si>
    <t>55</t>
  </si>
  <si>
    <t>Gastos Financieros y Otros</t>
  </si>
  <si>
    <t>556</t>
  </si>
  <si>
    <t>Seguros, Comisiones y Gastos Bancarios</t>
  </si>
  <si>
    <t>55601</t>
  </si>
  <si>
    <t>Primas y Gastos de Seguros de Personas</t>
  </si>
  <si>
    <t>55602</t>
  </si>
  <si>
    <t>Primas y Gastos de Seguros de Bienes</t>
  </si>
  <si>
    <t>61</t>
  </si>
  <si>
    <t>Inversiones en Activos Fijos</t>
  </si>
  <si>
    <t>Bienes Muebles</t>
  </si>
  <si>
    <t>614</t>
  </si>
  <si>
    <t>Intangibles</t>
  </si>
  <si>
    <t>61403</t>
  </si>
  <si>
    <t>Derechos de Propiedad Intelectual</t>
  </si>
  <si>
    <t>TRIBUNAL DE ÉTICA GUBERNAMENTAL</t>
  </si>
  <si>
    <t>Mantenimientos y Reparaciones de Bienes Inmuebles</t>
  </si>
  <si>
    <t>Mobiliarios</t>
  </si>
  <si>
    <t>TOTAL</t>
  </si>
  <si>
    <t>Productos Textiles y Vestuarios</t>
  </si>
  <si>
    <t>Productos de Papel y Cartón</t>
  </si>
  <si>
    <t>Productos Químicos</t>
  </si>
  <si>
    <t>Combustibles y Lubricantes</t>
  </si>
  <si>
    <t>Materiales de Oficina</t>
  </si>
  <si>
    <t>Materiales Informáticos</t>
  </si>
  <si>
    <t>Pasajes al Exterior</t>
  </si>
  <si>
    <t>Viáticos por Comisión Interna</t>
  </si>
  <si>
    <t>Viáticos por Comisión Externa</t>
  </si>
  <si>
    <t>Rubro</t>
  </si>
  <si>
    <t>Descripción</t>
  </si>
  <si>
    <t>Total</t>
  </si>
  <si>
    <t>%</t>
  </si>
  <si>
    <t>Techo
 Asignado</t>
  </si>
  <si>
    <t>519</t>
  </si>
  <si>
    <t>Remuneraciones Diversas</t>
  </si>
  <si>
    <t>51999</t>
  </si>
  <si>
    <t>Maquinaria y Equipo</t>
  </si>
  <si>
    <t>Equipo Informática</t>
  </si>
  <si>
    <t>511</t>
  </si>
  <si>
    <t>Remuneraciones Permanentes</t>
  </si>
  <si>
    <t>51105</t>
  </si>
  <si>
    <t>Dietas</t>
  </si>
  <si>
    <t>Gestión 
Administrativa</t>
  </si>
  <si>
    <t>Gestión
Operativa</t>
  </si>
  <si>
    <t>54101</t>
  </si>
  <si>
    <t>Productos Alimenticios para Personas</t>
  </si>
  <si>
    <t>54104</t>
  </si>
  <si>
    <t>54105</t>
  </si>
  <si>
    <t>54106</t>
  </si>
  <si>
    <t>Productos de Cuero y Caucho</t>
  </si>
  <si>
    <t>54107</t>
  </si>
  <si>
    <t>54114</t>
  </si>
  <si>
    <t>54115</t>
  </si>
  <si>
    <t>54116</t>
  </si>
  <si>
    <t>54118</t>
  </si>
  <si>
    <t>Herramientas, Repuestos y Accesorios</t>
  </si>
  <si>
    <t>54119</t>
  </si>
  <si>
    <t>Materiales Eléctricos</t>
  </si>
  <si>
    <t>54199</t>
  </si>
  <si>
    <t>Bienes de Uso y Consumo Diversos</t>
  </si>
  <si>
    <t>54204</t>
  </si>
  <si>
    <t>Servicios de Correos</t>
  </si>
  <si>
    <t>54302</t>
  </si>
  <si>
    <t>Mantenimientos y Reparaciones de Vehículos</t>
  </si>
  <si>
    <t>54303</t>
  </si>
  <si>
    <t>544</t>
  </si>
  <si>
    <t>Pasajes y Viáticos</t>
  </si>
  <si>
    <t>54402</t>
  </si>
  <si>
    <t>54403</t>
  </si>
  <si>
    <t>54404</t>
  </si>
  <si>
    <t>555</t>
  </si>
  <si>
    <t>Impuestos, Tasas y Derechos</t>
  </si>
  <si>
    <t>55507</t>
  </si>
  <si>
    <t>Tasas</t>
  </si>
  <si>
    <t>Estudios e Investigaciones</t>
  </si>
  <si>
    <t>Por Remuneraciones Permanentes</t>
  </si>
  <si>
    <t>Libros y Colecciones</t>
  </si>
  <si>
    <t>Indemnizaciones</t>
  </si>
  <si>
    <t>Al personal de Servicios Eventual</t>
  </si>
  <si>
    <t>UNIDAD FIANCIERA INSTITUCIONAL</t>
  </si>
  <si>
    <t>UNIDAD FINANCIERA INSTITUCIONAL</t>
  </si>
  <si>
    <t>Comisiones y Gastos Bancarios</t>
  </si>
  <si>
    <t>servicios de Lavado y Planchado</t>
  </si>
  <si>
    <t>PLAN DE COMPRAS</t>
  </si>
  <si>
    <t>DISPONIBLE PARA OTROS GASTOS</t>
  </si>
  <si>
    <t>PRESUPUESTO 2019</t>
  </si>
  <si>
    <t>Presupuesto Modificado 2018</t>
  </si>
  <si>
    <t>Diferencia</t>
  </si>
  <si>
    <t>Productos Agropecuarios y Forestales</t>
  </si>
  <si>
    <t>han solicitado menos las unidades</t>
  </si>
  <si>
    <t>incremento en la solicitud de la gerencia</t>
  </si>
  <si>
    <t>no se han solicitados canaletas según gerencia</t>
  </si>
  <si>
    <t>aumento de uniformes según RRHH</t>
  </si>
  <si>
    <t>aumento de Agua embotellada según gerencia</t>
  </si>
  <si>
    <t>aumento por parte de comunicaciones</t>
  </si>
  <si>
    <t>aumento en consumo según gerencia</t>
  </si>
  <si>
    <t>aumento en los contratos gerencia</t>
  </si>
  <si>
    <t>aumento en lo solicitado, según comunicaciones</t>
  </si>
  <si>
    <t>aumento del contrato según gerencia</t>
  </si>
  <si>
    <t>aumento según las misiones de este año</t>
  </si>
  <si>
    <t>aumento en lo solicitado, según RRHH</t>
  </si>
  <si>
    <t>aumento en lo solicitado según RRHH y UDICA</t>
  </si>
  <si>
    <t xml:space="preserve">no se solicito por la unidades </t>
  </si>
  <si>
    <t>disminución en lo solicitado, UDICA</t>
  </si>
  <si>
    <t>no habrá servicios especiales a contratar según gerencia</t>
  </si>
  <si>
    <t>Servicios Jurídicos</t>
  </si>
  <si>
    <t>Desarrollo Informático</t>
  </si>
  <si>
    <t>disminución en lo solicitado, según gerencia</t>
  </si>
  <si>
    <t>disminución en lo solicitado según gerencia</t>
  </si>
  <si>
    <t>disminución en lo solicitado según informática</t>
  </si>
  <si>
    <t>Vehículos de Transporte</t>
  </si>
  <si>
    <t>Productos Farmacéuticos y Medicinales</t>
  </si>
  <si>
    <t>Llantas y Neumáticos</t>
  </si>
  <si>
    <t>cambio de llantas de vehículos según gerencia</t>
  </si>
  <si>
    <t>Minerales no Metálicos y Productos Derivados</t>
  </si>
  <si>
    <t>Minerales Metálicos y Productos Derivados</t>
  </si>
  <si>
    <t>Libros , Textos, Útiles de Enseñanza y Publicaciones</t>
  </si>
  <si>
    <t>no se compra materiales eléctrico, según gerencia</t>
  </si>
  <si>
    <t>disminución en consumo según  gerencia.</t>
  </si>
  <si>
    <t>no se harán remodelación según la gerencia</t>
  </si>
  <si>
    <t>disminución del contrato, según gerencia</t>
  </si>
  <si>
    <t>aumento en los contratos, según gerencia</t>
  </si>
  <si>
    <t>disminución por parte de la gerencia.(red datos y telefonia)</t>
  </si>
  <si>
    <t>aumentoen productos de limpieza, segun gerencia.</t>
  </si>
  <si>
    <t>se disminye según gerencia</t>
  </si>
  <si>
    <t>aumento publicidad, según comunicaciones</t>
  </si>
  <si>
    <t>se aumenta con las dismuniones de seguros, gerencia.</t>
  </si>
  <si>
    <t>PRESUPUESTO EJERCICIO FISCAL 2019</t>
  </si>
  <si>
    <t>FUENTE DE FINANCIAMIENTO: FONDO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</si>
</sst>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theme="1"/>
      <name val="Candara"/>
      <family val="2"/>
    </font>
    <font>
      <sz val="13"/>
      <color theme="1"/>
      <name val="Candara"/>
      <family val="2"/>
    </font>
    <font>
      <b/>
      <sz val="13"/>
      <name val="Candara"/>
      <family val="2"/>
    </font>
    <font>
      <b/>
      <sz val="12"/>
      <name val="Candara"/>
      <family val="2"/>
    </font>
    <font>
      <b/>
      <sz val="11"/>
      <color theme="1"/>
      <name val="Candara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83">
    <xf numFmtId="0" fontId="0" fillId="0" borderId="0" xfId="0"/>
    <xf numFmtId="44" fontId="0" fillId="0" borderId="0" xfId="0" applyNumberFormat="1"/>
    <xf numFmtId="0" fontId="1" fillId="0" borderId="0" xfId="0" applyFont="1"/>
    <xf numFmtId="0" fontId="4" fillId="0" borderId="0" xfId="0" applyFont="1"/>
    <xf numFmtId="0" fontId="4" fillId="0" borderId="0" xfId="0" applyFont="1" applyBorder="1" applyProtection="1">
      <protection locked="0"/>
    </xf>
    <xf numFmtId="0" fontId="3" fillId="0" borderId="0" xfId="0" applyFont="1" applyAlignment="1">
      <alignment horizontal="center"/>
    </xf>
    <xf numFmtId="44" fontId="5" fillId="2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 applyProtection="1">
      <alignment horizontal="center"/>
      <protection locked="0"/>
    </xf>
    <xf numFmtId="0" fontId="4" fillId="0" borderId="1" xfId="0" applyFont="1" applyBorder="1" applyProtection="1">
      <protection locked="0"/>
    </xf>
    <xf numFmtId="43" fontId="4" fillId="0" borderId="1" xfId="1" applyNumberFormat="1" applyFont="1" applyBorder="1"/>
    <xf numFmtId="44" fontId="4" fillId="0" borderId="1" xfId="0" applyNumberFormat="1" applyFont="1" applyBorder="1" applyProtection="1">
      <protection locked="0"/>
    </xf>
    <xf numFmtId="0" fontId="4" fillId="0" borderId="1" xfId="0" applyFont="1" applyBorder="1"/>
    <xf numFmtId="0" fontId="3" fillId="0" borderId="1" xfId="0" applyFont="1" applyBorder="1" applyAlignment="1" applyProtection="1">
      <alignment horizontal="right"/>
      <protection locked="0"/>
    </xf>
    <xf numFmtId="43" fontId="3" fillId="0" borderId="1" xfId="1" applyNumberFormat="1" applyFont="1" applyBorder="1"/>
    <xf numFmtId="0" fontId="5" fillId="2" borderId="1" xfId="0" applyFont="1" applyFill="1" applyBorder="1" applyAlignment="1">
      <alignment horizontal="center" vertical="center"/>
    </xf>
    <xf numFmtId="44" fontId="5" fillId="2" borderId="1" xfId="0" applyNumberFormat="1" applyFont="1" applyFill="1" applyBorder="1" applyAlignment="1">
      <alignment horizontal="center" vertical="center" wrapText="1"/>
    </xf>
    <xf numFmtId="43" fontId="4" fillId="0" borderId="1" xfId="1" applyFont="1" applyBorder="1"/>
    <xf numFmtId="43" fontId="4" fillId="0" borderId="1" xfId="1" applyFont="1" applyBorder="1" applyProtection="1">
      <protection locked="0"/>
    </xf>
    <xf numFmtId="43" fontId="3" fillId="0" borderId="1" xfId="1" applyFont="1" applyBorder="1"/>
    <xf numFmtId="49" fontId="5" fillId="2" borderId="1" xfId="0" applyNumberFormat="1" applyFont="1" applyFill="1" applyBorder="1" applyAlignment="1">
      <alignment horizontal="center" wrapText="1"/>
    </xf>
    <xf numFmtId="43" fontId="4" fillId="0" borderId="0" xfId="0" applyNumberFormat="1" applyFont="1" applyBorder="1" applyProtection="1">
      <protection locked="0"/>
    </xf>
    <xf numFmtId="0" fontId="4" fillId="0" borderId="4" xfId="0" applyFont="1" applyBorder="1" applyProtection="1">
      <protection locked="0"/>
    </xf>
    <xf numFmtId="43" fontId="4" fillId="0" borderId="1" xfId="0" applyNumberFormat="1" applyFont="1" applyBorder="1" applyProtection="1">
      <protection locked="0"/>
    </xf>
    <xf numFmtId="0" fontId="4" fillId="0" borderId="4" xfId="0" applyFont="1" applyBorder="1" applyAlignment="1" applyProtection="1">
      <alignment horizontal="left"/>
      <protection locked="0"/>
    </xf>
    <xf numFmtId="0" fontId="3" fillId="0" borderId="4" xfId="0" applyFont="1" applyBorder="1" applyProtection="1">
      <protection locked="0"/>
    </xf>
    <xf numFmtId="0" fontId="3" fillId="0" borderId="1" xfId="0" applyFont="1" applyBorder="1" applyProtection="1">
      <protection locked="0"/>
    </xf>
    <xf numFmtId="43" fontId="3" fillId="0" borderId="1" xfId="0" applyNumberFormat="1" applyFont="1" applyBorder="1" applyProtection="1">
      <protection locked="0"/>
    </xf>
    <xf numFmtId="0" fontId="3" fillId="0" borderId="4" xfId="0" applyFont="1" applyBorder="1" applyAlignment="1" applyProtection="1">
      <alignment horizontal="left"/>
      <protection locked="0"/>
    </xf>
    <xf numFmtId="0" fontId="4" fillId="0" borderId="1" xfId="0" applyFont="1" applyBorder="1" applyAlignment="1" applyProtection="1">
      <alignment horizontal="left"/>
      <protection locked="0"/>
    </xf>
    <xf numFmtId="43" fontId="3" fillId="0" borderId="1" xfId="1" applyFont="1" applyBorder="1" applyProtection="1">
      <protection locked="0"/>
    </xf>
    <xf numFmtId="0" fontId="4" fillId="0" borderId="7" xfId="0" applyFont="1" applyBorder="1" applyProtection="1">
      <protection locked="0"/>
    </xf>
    <xf numFmtId="0" fontId="4" fillId="0" borderId="8" xfId="0" applyFont="1" applyBorder="1" applyProtection="1">
      <protection locked="0"/>
    </xf>
    <xf numFmtId="43" fontId="4" fillId="0" borderId="8" xfId="0" applyNumberFormat="1" applyFont="1" applyBorder="1" applyProtection="1">
      <protection locked="0"/>
    </xf>
    <xf numFmtId="0" fontId="6" fillId="2" borderId="12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49" fontId="6" fillId="2" borderId="13" xfId="0" applyNumberFormat="1" applyFont="1" applyFill="1" applyBorder="1" applyAlignment="1">
      <alignment horizontal="center" vertical="center" wrapText="1"/>
    </xf>
    <xf numFmtId="44" fontId="6" fillId="2" borderId="14" xfId="0" applyNumberFormat="1" applyFont="1" applyFill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left"/>
      <protection locked="0"/>
    </xf>
    <xf numFmtId="43" fontId="4" fillId="0" borderId="8" xfId="1" applyFont="1" applyBorder="1" applyProtection="1">
      <protection locked="0"/>
    </xf>
    <xf numFmtId="0" fontId="4" fillId="0" borderId="12" xfId="0" applyFont="1" applyBorder="1"/>
    <xf numFmtId="0" fontId="3" fillId="0" borderId="13" xfId="0" applyFont="1" applyFill="1" applyBorder="1" applyProtection="1">
      <protection locked="0"/>
    </xf>
    <xf numFmtId="43" fontId="3" fillId="0" borderId="13" xfId="1" applyFont="1" applyBorder="1"/>
    <xf numFmtId="0" fontId="4" fillId="0" borderId="15" xfId="0" applyFont="1" applyBorder="1" applyProtection="1">
      <protection locked="0"/>
    </xf>
    <xf numFmtId="0" fontId="4" fillId="0" borderId="16" xfId="0" applyFont="1" applyBorder="1" applyProtection="1">
      <protection locked="0"/>
    </xf>
    <xf numFmtId="43" fontId="4" fillId="0" borderId="16" xfId="0" applyNumberFormat="1" applyFont="1" applyBorder="1" applyProtection="1">
      <protection locked="0"/>
    </xf>
    <xf numFmtId="0" fontId="3" fillId="3" borderId="10" xfId="0" applyFont="1" applyFill="1" applyBorder="1" applyProtection="1">
      <protection locked="0"/>
    </xf>
    <xf numFmtId="0" fontId="3" fillId="3" borderId="11" xfId="0" applyFont="1" applyFill="1" applyBorder="1" applyProtection="1">
      <protection locked="0"/>
    </xf>
    <xf numFmtId="43" fontId="3" fillId="3" borderId="11" xfId="0" applyNumberFormat="1" applyFont="1" applyFill="1" applyBorder="1" applyProtection="1">
      <protection locked="0"/>
    </xf>
    <xf numFmtId="43" fontId="0" fillId="0" borderId="0" xfId="1" applyFont="1"/>
    <xf numFmtId="43" fontId="0" fillId="0" borderId="0" xfId="0" applyNumberFormat="1"/>
    <xf numFmtId="0" fontId="3" fillId="0" borderId="0" xfId="0" applyFont="1"/>
    <xf numFmtId="43" fontId="3" fillId="0" borderId="0" xfId="1" applyFont="1"/>
    <xf numFmtId="0" fontId="7" fillId="0" borderId="0" xfId="0" applyFont="1"/>
    <xf numFmtId="43" fontId="3" fillId="0" borderId="0" xfId="0" applyNumberFormat="1" applyFont="1"/>
    <xf numFmtId="0" fontId="3" fillId="3" borderId="2" xfId="0" applyFont="1" applyFill="1" applyBorder="1" applyProtection="1">
      <protection locked="0"/>
    </xf>
    <xf numFmtId="0" fontId="3" fillId="3" borderId="3" xfId="0" applyFont="1" applyFill="1" applyBorder="1" applyProtection="1">
      <protection locked="0"/>
    </xf>
    <xf numFmtId="43" fontId="3" fillId="3" borderId="3" xfId="0" applyNumberFormat="1" applyFont="1" applyFill="1" applyBorder="1" applyProtection="1">
      <protection locked="0"/>
    </xf>
    <xf numFmtId="43" fontId="3" fillId="3" borderId="3" xfId="1" applyFont="1" applyFill="1" applyBorder="1" applyProtection="1">
      <protection locked="0"/>
    </xf>
    <xf numFmtId="0" fontId="4" fillId="0" borderId="0" xfId="0" applyFont="1" applyAlignment="1">
      <alignment horizontal="center"/>
    </xf>
    <xf numFmtId="43" fontId="3" fillId="3" borderId="17" xfId="0" applyNumberFormat="1" applyFont="1" applyFill="1" applyBorder="1" applyProtection="1">
      <protection locked="0"/>
    </xf>
    <xf numFmtId="43" fontId="3" fillId="0" borderId="18" xfId="0" applyNumberFormat="1" applyFont="1" applyBorder="1" applyProtection="1">
      <protection locked="0"/>
    </xf>
    <xf numFmtId="43" fontId="4" fillId="0" borderId="18" xfId="0" applyNumberFormat="1" applyFont="1" applyBorder="1" applyProtection="1">
      <protection locked="0"/>
    </xf>
    <xf numFmtId="43" fontId="4" fillId="0" borderId="19" xfId="0" applyNumberFormat="1" applyFont="1" applyBorder="1" applyProtection="1">
      <protection locked="0"/>
    </xf>
    <xf numFmtId="43" fontId="6" fillId="2" borderId="20" xfId="1" applyFont="1" applyFill="1" applyBorder="1" applyAlignment="1">
      <alignment horizontal="center" vertical="center" wrapText="1"/>
    </xf>
    <xf numFmtId="43" fontId="0" fillId="0" borderId="4" xfId="1" applyFont="1" applyBorder="1"/>
    <xf numFmtId="43" fontId="0" fillId="0" borderId="5" xfId="1" applyFont="1" applyBorder="1"/>
    <xf numFmtId="43" fontId="1" fillId="0" borderId="4" xfId="1" applyFont="1" applyBorder="1"/>
    <xf numFmtId="43" fontId="1" fillId="0" borderId="5" xfId="1" applyFont="1" applyBorder="1"/>
    <xf numFmtId="43" fontId="0" fillId="0" borderId="7" xfId="1" applyFont="1" applyBorder="1"/>
    <xf numFmtId="43" fontId="0" fillId="0" borderId="9" xfId="1" applyFont="1" applyBorder="1"/>
    <xf numFmtId="43" fontId="3" fillId="3" borderId="21" xfId="0" applyNumberFormat="1" applyFont="1" applyFill="1" applyBorder="1" applyProtection="1">
      <protection locked="0"/>
    </xf>
    <xf numFmtId="43" fontId="3" fillId="0" borderId="18" xfId="1" applyFont="1" applyBorder="1" applyProtection="1">
      <protection locked="0"/>
    </xf>
    <xf numFmtId="43" fontId="4" fillId="0" borderId="18" xfId="1" applyFont="1" applyBorder="1" applyProtection="1">
      <protection locked="0"/>
    </xf>
    <xf numFmtId="43" fontId="3" fillId="0" borderId="22" xfId="1" applyFont="1" applyBorder="1"/>
    <xf numFmtId="43" fontId="0" fillId="0" borderId="15" xfId="1" applyFont="1" applyBorder="1"/>
    <xf numFmtId="43" fontId="0" fillId="0" borderId="23" xfId="1" applyFont="1" applyBorder="1"/>
    <xf numFmtId="43" fontId="4" fillId="0" borderId="19" xfId="1" applyFont="1" applyBorder="1"/>
    <xf numFmtId="43" fontId="1" fillId="3" borderId="2" xfId="1" applyFont="1" applyFill="1" applyBorder="1"/>
    <xf numFmtId="43" fontId="1" fillId="3" borderId="6" xfId="1" applyFont="1" applyFill="1" applyBorder="1"/>
    <xf numFmtId="43" fontId="3" fillId="3" borderId="21" xfId="1" applyFont="1" applyFill="1" applyBorder="1" applyProtection="1">
      <protection locked="0"/>
    </xf>
    <xf numFmtId="43" fontId="1" fillId="0" borderId="12" xfId="1" applyFont="1" applyBorder="1"/>
    <xf numFmtId="43" fontId="1" fillId="0" borderId="14" xfId="1" applyFont="1" applyBorder="1"/>
    <xf numFmtId="0" fontId="3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9525431660293883E-2"/>
          <c:y val="0.19650325116395628"/>
          <c:w val="0.55970029208705141"/>
          <c:h val="0.80129835529352833"/>
        </c:manualLayout>
      </c:layout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COMPARATIVO!$B$7:$B$10</c:f>
              <c:strCache>
                <c:ptCount val="4"/>
                <c:pt idx="0">
                  <c:v>Remuneraciones</c:v>
                </c:pt>
                <c:pt idx="1">
                  <c:v>Adquisiciones de Bienes y Servicios</c:v>
                </c:pt>
                <c:pt idx="2">
                  <c:v>Gastos Financieros y Otros</c:v>
                </c:pt>
                <c:pt idx="3">
                  <c:v>Inversiones en Activos Fijos</c:v>
                </c:pt>
              </c:strCache>
            </c:strRef>
          </c:cat>
          <c:val>
            <c:numRef>
              <c:f>COMPARATIVO!$G$7:$G$10</c:f>
              <c:numCache>
                <c:formatCode>_(* #,##0.00_);_(* \(#,##0.00\);_(* "-"??_);_(@_)</c:formatCode>
                <c:ptCount val="4"/>
                <c:pt idx="0">
                  <c:v>1813440</c:v>
                </c:pt>
                <c:pt idx="1">
                  <c:v>702331</c:v>
                </c:pt>
                <c:pt idx="2">
                  <c:v>183000</c:v>
                </c:pt>
                <c:pt idx="3">
                  <c:v>63295</c:v>
                </c:pt>
              </c:numCache>
            </c:numRef>
          </c:val>
        </c:ser>
        <c:ser>
          <c:idx val="1"/>
          <c:order val="1"/>
          <c:explosion val="25"/>
          <c:cat>
            <c:strRef>
              <c:f>COMPARATIVO!$B$7:$B$10</c:f>
              <c:strCache>
                <c:ptCount val="4"/>
                <c:pt idx="0">
                  <c:v>Remuneraciones</c:v>
                </c:pt>
                <c:pt idx="1">
                  <c:v>Adquisiciones de Bienes y Servicios</c:v>
                </c:pt>
                <c:pt idx="2">
                  <c:v>Gastos Financieros y Otros</c:v>
                </c:pt>
                <c:pt idx="3">
                  <c:v>Inversiones en Activos Fijos</c:v>
                </c:pt>
              </c:strCache>
            </c:strRef>
          </c:cat>
          <c:val>
            <c:numRef>
              <c:f>COMPARATIVO!$H$7:$H$10</c:f>
              <c:numCache>
                <c:formatCode>_(* #,##0.00_);_(* \(#,##0.00\);_(* "-"??_);_(@_)</c:formatCode>
                <c:ptCount val="4"/>
                <c:pt idx="0">
                  <c:v>65.66</c:v>
                </c:pt>
                <c:pt idx="1">
                  <c:v>25.43</c:v>
                </c:pt>
                <c:pt idx="2">
                  <c:v>6.63</c:v>
                </c:pt>
                <c:pt idx="3">
                  <c:v>2.2800000000000002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</c:plotArea>
    <c:legend>
      <c:legendPos val="r"/>
      <c:layout>
        <c:manualLayout>
          <c:xMode val="edge"/>
          <c:yMode val="edge"/>
          <c:x val="0.74942057157531072"/>
          <c:y val="0.25881952326383606"/>
          <c:w val="0.2414781770026187"/>
          <c:h val="0.47076675321996447"/>
        </c:manualLayout>
      </c:layout>
      <c:overlay val="0"/>
      <c:txPr>
        <a:bodyPr/>
        <a:lstStyle/>
        <a:p>
          <a:pPr>
            <a:defRPr sz="1100"/>
          </a:pPr>
          <a:endParaRPr lang="es-ES"/>
        </a:p>
      </c:txPr>
    </c:legend>
    <c:plotVisOnly val="1"/>
    <c:dispBlanksAs val="zero"/>
    <c:showDLblsOverMax val="0"/>
  </c:chart>
  <c:spPr>
    <a:ln>
      <a:noFill/>
    </a:ln>
  </c:spPr>
  <c:printSettings>
    <c:headerFooter/>
    <c:pageMargins b="0.75000000000000866" l="0.70000000000000062" r="0.70000000000000062" t="0.75000000000000866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14</xdr:row>
      <xdr:rowOff>123825</xdr:rowOff>
    </xdr:from>
    <xdr:to>
      <xdr:col>7</xdr:col>
      <xdr:colOff>552449</xdr:colOff>
      <xdr:row>30</xdr:row>
      <xdr:rowOff>66675</xdr:rowOff>
    </xdr:to>
    <xdr:graphicFrame macro="">
      <xdr:nvGraphicFramePr>
        <xdr:cNvPr id="6" name="5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tabSelected="1" zoomScaleNormal="100" workbookViewId="0">
      <selection activeCell="A5" sqref="A5"/>
    </sheetView>
  </sheetViews>
  <sheetFormatPr baseColWidth="10" defaultRowHeight="17.25" x14ac:dyDescent="0.3"/>
  <cols>
    <col min="1" max="1" width="7.28515625" style="3" customWidth="1"/>
    <col min="2" max="2" width="37.42578125" style="3" customWidth="1"/>
    <col min="3" max="3" width="17.140625" style="3" customWidth="1"/>
    <col min="4" max="4" width="10" style="3" customWidth="1"/>
    <col min="5" max="5" width="17.140625" style="3" customWidth="1"/>
    <col min="6" max="6" width="10" style="3" customWidth="1"/>
    <col min="7" max="7" width="17.140625" style="3" customWidth="1"/>
    <col min="8" max="8" width="10" style="3" customWidth="1"/>
  </cols>
  <sheetData>
    <row r="1" spans="1:8" x14ac:dyDescent="0.3">
      <c r="A1" s="82" t="s">
        <v>66</v>
      </c>
      <c r="B1" s="82"/>
      <c r="C1" s="82"/>
      <c r="D1" s="82"/>
      <c r="E1" s="82"/>
      <c r="F1" s="82"/>
      <c r="G1" s="82"/>
      <c r="H1" s="82"/>
    </row>
    <row r="2" spans="1:8" x14ac:dyDescent="0.3">
      <c r="A2" s="82" t="s">
        <v>131</v>
      </c>
      <c r="B2" s="82"/>
      <c r="C2" s="82"/>
      <c r="D2" s="82"/>
      <c r="E2" s="82"/>
      <c r="F2" s="82"/>
      <c r="G2" s="82"/>
      <c r="H2" s="82"/>
    </row>
    <row r="3" spans="1:8" x14ac:dyDescent="0.3">
      <c r="A3" s="82" t="s">
        <v>178</v>
      </c>
      <c r="B3" s="82"/>
      <c r="C3" s="82"/>
      <c r="D3" s="82"/>
      <c r="E3" s="82"/>
      <c r="F3" s="82"/>
      <c r="G3" s="82"/>
      <c r="H3" s="82"/>
    </row>
    <row r="4" spans="1:8" x14ac:dyDescent="0.3">
      <c r="A4" s="82" t="s">
        <v>179</v>
      </c>
      <c r="B4" s="82"/>
      <c r="C4" s="82"/>
      <c r="D4" s="82"/>
      <c r="E4" s="82"/>
      <c r="F4" s="82"/>
      <c r="G4" s="82"/>
      <c r="H4" s="82"/>
    </row>
    <row r="5" spans="1:8" x14ac:dyDescent="0.3">
      <c r="A5" s="58"/>
      <c r="B5" s="58"/>
      <c r="C5" s="58"/>
      <c r="D5" s="58"/>
      <c r="E5" s="58"/>
      <c r="F5" s="58"/>
      <c r="G5" s="58"/>
      <c r="H5" s="58"/>
    </row>
    <row r="6" spans="1:8" ht="35.25" customHeight="1" x14ac:dyDescent="0.3">
      <c r="A6" s="14" t="s">
        <v>79</v>
      </c>
      <c r="B6" s="14" t="s">
        <v>80</v>
      </c>
      <c r="C6" s="19" t="s">
        <v>93</v>
      </c>
      <c r="D6" s="6" t="s">
        <v>82</v>
      </c>
      <c r="E6" s="19" t="s">
        <v>94</v>
      </c>
      <c r="F6" s="6" t="s">
        <v>82</v>
      </c>
      <c r="G6" s="15" t="s">
        <v>83</v>
      </c>
      <c r="H6" s="6" t="s">
        <v>82</v>
      </c>
    </row>
    <row r="7" spans="1:8" x14ac:dyDescent="0.3">
      <c r="A7" s="7" t="s">
        <v>0</v>
      </c>
      <c r="B7" s="8" t="s">
        <v>1</v>
      </c>
      <c r="C7" s="16">
        <f>+'PRESUPUESTO 2019 '!C6</f>
        <v>903355</v>
      </c>
      <c r="D7" s="9">
        <f>ROUND(C7/G$11*100,2)</f>
        <v>32.71</v>
      </c>
      <c r="E7" s="16">
        <f>+'PRESUPUESTO 2019 '!D6</f>
        <v>910085</v>
      </c>
      <c r="F7" s="9">
        <f>ROUND(E7/G$11*100,2)</f>
        <v>32.950000000000003</v>
      </c>
      <c r="G7" s="17">
        <f>E7+C7</f>
        <v>1813440</v>
      </c>
      <c r="H7" s="9">
        <f>ROUND(G7/G$11*100,2)</f>
        <v>65.66</v>
      </c>
    </row>
    <row r="8" spans="1:8" x14ac:dyDescent="0.3">
      <c r="A8" s="7" t="s">
        <v>15</v>
      </c>
      <c r="B8" s="8" t="s">
        <v>16</v>
      </c>
      <c r="C8" s="16">
        <f>+'PRESUPUESTO 2019 '!C25</f>
        <v>507590</v>
      </c>
      <c r="D8" s="9">
        <f>ROUND(C8/G$11*100,2)</f>
        <v>18.38</v>
      </c>
      <c r="E8" s="16">
        <f>+'PRESUPUESTO 2019 '!D25</f>
        <v>194741</v>
      </c>
      <c r="F8" s="9">
        <f>ROUND(E8/G$11*100,2)</f>
        <v>7.05</v>
      </c>
      <c r="G8" s="17">
        <f t="shared" ref="G8:G10" si="0">E8+C8</f>
        <v>702331</v>
      </c>
      <c r="H8" s="9">
        <f>ROUND(G8/G$11*100,2)</f>
        <v>25.43</v>
      </c>
    </row>
    <row r="9" spans="1:8" x14ac:dyDescent="0.3">
      <c r="A9" s="7" t="s">
        <v>51</v>
      </c>
      <c r="B9" s="8" t="s">
        <v>52</v>
      </c>
      <c r="C9" s="16">
        <f>+'PRESUPUESTO 2019 '!C72</f>
        <v>183000</v>
      </c>
      <c r="D9" s="9">
        <f>ROUND(C9/G$11*100,2)</f>
        <v>6.63</v>
      </c>
      <c r="E9" s="16">
        <f>+'PRESUPUESTO 2019 '!D72</f>
        <v>0</v>
      </c>
      <c r="F9" s="9">
        <f>ROUND(E9/G$11*100,2)</f>
        <v>0</v>
      </c>
      <c r="G9" s="17">
        <f t="shared" si="0"/>
        <v>183000</v>
      </c>
      <c r="H9" s="9">
        <f>ROUND(G9/G$11*100,2)</f>
        <v>6.63</v>
      </c>
    </row>
    <row r="10" spans="1:8" x14ac:dyDescent="0.3">
      <c r="A10" s="7" t="s">
        <v>59</v>
      </c>
      <c r="B10" s="8" t="s">
        <v>60</v>
      </c>
      <c r="C10" s="16">
        <f>+'PRESUPUESTO 2019 '!C80</f>
        <v>51965</v>
      </c>
      <c r="D10" s="9">
        <f>ROUND(C10/G$11*100,2)</f>
        <v>1.88</v>
      </c>
      <c r="E10" s="16">
        <f>+'PRESUPUESTO 2019 '!D80</f>
        <v>11330</v>
      </c>
      <c r="F10" s="9">
        <f>ROUND(E10/G$11*100,2)-0.01</f>
        <v>0.39999999999999997</v>
      </c>
      <c r="G10" s="17">
        <f t="shared" si="0"/>
        <v>63295</v>
      </c>
      <c r="H10" s="9">
        <f>ROUND(G10/G$11*100,2)-0.01</f>
        <v>2.2800000000000002</v>
      </c>
    </row>
    <row r="11" spans="1:8" x14ac:dyDescent="0.3">
      <c r="A11" s="11"/>
      <c r="B11" s="12" t="s">
        <v>81</v>
      </c>
      <c r="C11" s="18">
        <f t="shared" ref="C11:H11" si="1">SUM(C7:C10)</f>
        <v>1645910</v>
      </c>
      <c r="D11" s="13">
        <f>SUM(D7:D10)</f>
        <v>59.600000000000009</v>
      </c>
      <c r="E11" s="18">
        <f t="shared" si="1"/>
        <v>1116156</v>
      </c>
      <c r="F11" s="13">
        <f t="shared" si="1"/>
        <v>40.4</v>
      </c>
      <c r="G11" s="18">
        <f t="shared" si="1"/>
        <v>2762066</v>
      </c>
      <c r="H11" s="13">
        <f t="shared" si="1"/>
        <v>100</v>
      </c>
    </row>
    <row r="13" spans="1:8" x14ac:dyDescent="0.3">
      <c r="E13" s="50"/>
      <c r="F13" s="50"/>
      <c r="G13" s="51"/>
    </row>
    <row r="14" spans="1:8" x14ac:dyDescent="0.3">
      <c r="E14" s="52"/>
      <c r="F14" s="50"/>
      <c r="G14" s="53"/>
    </row>
  </sheetData>
  <mergeCells count="4">
    <mergeCell ref="A3:H3"/>
    <mergeCell ref="A1:H1"/>
    <mergeCell ref="A2:H2"/>
    <mergeCell ref="A4:H4"/>
  </mergeCells>
  <printOptions horizontalCentered="1"/>
  <pageMargins left="0.39370078740157483" right="0.31496062992125984" top="0.68" bottom="0.51181102362204722" header="0.19685039370078741" footer="0.51181102362204722"/>
  <pageSetup orientation="landscape" horizontalDpi="4294967294" verticalDpi="4294967294" r:id="rId1"/>
  <ignoredErrors>
    <ignoredError sqref="G7" unlocked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3"/>
  <sheetViews>
    <sheetView workbookViewId="0">
      <selection activeCell="A4" sqref="A4"/>
    </sheetView>
  </sheetViews>
  <sheetFormatPr baseColWidth="10" defaultRowHeight="15" x14ac:dyDescent="0.25"/>
  <cols>
    <col min="2" max="2" width="59.42578125" bestFit="1" customWidth="1"/>
    <col min="3" max="3" width="16.140625" style="1" customWidth="1"/>
    <col min="4" max="4" width="15.140625" customWidth="1"/>
    <col min="5" max="5" width="16.42578125" customWidth="1"/>
    <col min="6" max="6" width="14.5703125" style="48" customWidth="1"/>
    <col min="7" max="7" width="13.28515625" style="48" customWidth="1"/>
  </cols>
  <sheetData>
    <row r="1" spans="1:7" ht="17.25" x14ac:dyDescent="0.3">
      <c r="A1" s="82" t="s">
        <v>66</v>
      </c>
      <c r="B1" s="82"/>
      <c r="C1" s="82"/>
      <c r="D1" s="82"/>
      <c r="E1" s="82"/>
      <c r="F1" s="82"/>
      <c r="G1" s="82"/>
    </row>
    <row r="2" spans="1:7" ht="17.25" x14ac:dyDescent="0.3">
      <c r="A2" s="82" t="s">
        <v>130</v>
      </c>
      <c r="B2" s="82"/>
      <c r="C2" s="82"/>
      <c r="D2" s="82"/>
      <c r="E2" s="82"/>
      <c r="F2" s="82"/>
      <c r="G2" s="82"/>
    </row>
    <row r="3" spans="1:7" ht="17.25" x14ac:dyDescent="0.3">
      <c r="A3" s="82" t="s">
        <v>178</v>
      </c>
      <c r="B3" s="82"/>
      <c r="C3" s="82"/>
      <c r="D3" s="82"/>
      <c r="E3" s="82"/>
      <c r="F3" s="82"/>
      <c r="G3" s="82"/>
    </row>
    <row r="4" spans="1:7" ht="18" thickBot="1" x14ac:dyDescent="0.35">
      <c r="A4" s="5"/>
      <c r="B4" s="5"/>
      <c r="C4" s="5"/>
      <c r="D4" s="3"/>
      <c r="E4" s="3"/>
    </row>
    <row r="5" spans="1:7" ht="48" thickBot="1" x14ac:dyDescent="0.3">
      <c r="A5" s="33" t="s">
        <v>79</v>
      </c>
      <c r="B5" s="34" t="s">
        <v>80</v>
      </c>
      <c r="C5" s="35" t="s">
        <v>93</v>
      </c>
      <c r="D5" s="35" t="s">
        <v>94</v>
      </c>
      <c r="E5" s="36" t="s">
        <v>81</v>
      </c>
      <c r="F5" s="63" t="s">
        <v>137</v>
      </c>
      <c r="G5" s="63" t="s">
        <v>138</v>
      </c>
    </row>
    <row r="6" spans="1:7" ht="17.25" x14ac:dyDescent="0.3">
      <c r="A6" s="45" t="s">
        <v>0</v>
      </c>
      <c r="B6" s="46" t="s">
        <v>1</v>
      </c>
      <c r="C6" s="47">
        <f>+C7+C11+C14+C17+C22+C20</f>
        <v>903355</v>
      </c>
      <c r="D6" s="47">
        <f>+D7+D11+D14+D17+D22+D20</f>
        <v>910085</v>
      </c>
      <c r="E6" s="59">
        <f>+E7+E11+E14+E17+E22+E20</f>
        <v>1813440</v>
      </c>
      <c r="F6" s="77">
        <f t="shared" ref="F6:G6" si="0">+F7+F11+F14+F17+F22+F20</f>
        <v>1802279</v>
      </c>
      <c r="G6" s="78">
        <f t="shared" si="0"/>
        <v>13191</v>
      </c>
    </row>
    <row r="7" spans="1:7" ht="17.25" x14ac:dyDescent="0.3">
      <c r="A7" s="24" t="s">
        <v>89</v>
      </c>
      <c r="B7" s="25" t="s">
        <v>90</v>
      </c>
      <c r="C7" s="26">
        <f>SUM(C8:C10)</f>
        <v>255485</v>
      </c>
      <c r="D7" s="26">
        <f t="shared" ref="D7" si="1">SUM(D8:D10)</f>
        <v>0</v>
      </c>
      <c r="E7" s="60">
        <f t="shared" ref="E7" si="2">SUM(E8:E10)</f>
        <v>255485</v>
      </c>
      <c r="F7" s="66">
        <f t="shared" ref="F7:G7" si="3">SUM(F8:F10)</f>
        <v>255450</v>
      </c>
      <c r="G7" s="67">
        <f t="shared" si="3"/>
        <v>35</v>
      </c>
    </row>
    <row r="8" spans="1:7" ht="17.25" x14ac:dyDescent="0.3">
      <c r="A8" s="23">
        <v>51101</v>
      </c>
      <c r="B8" s="8" t="s">
        <v>5</v>
      </c>
      <c r="C8" s="22">
        <v>252000</v>
      </c>
      <c r="D8" s="22"/>
      <c r="E8" s="61">
        <f>SUM(C8:D8)</f>
        <v>252000</v>
      </c>
      <c r="F8" s="64">
        <v>252000</v>
      </c>
      <c r="G8" s="65">
        <f>+E8-F8</f>
        <v>0</v>
      </c>
    </row>
    <row r="9" spans="1:7" ht="17.25" x14ac:dyDescent="0.3">
      <c r="A9" s="23">
        <v>51103</v>
      </c>
      <c r="B9" s="8" t="s">
        <v>7</v>
      </c>
      <c r="C9" s="22">
        <v>2285</v>
      </c>
      <c r="D9" s="22"/>
      <c r="E9" s="61">
        <f>SUM(C9:D9)</f>
        <v>2285</v>
      </c>
      <c r="F9" s="64">
        <v>2250</v>
      </c>
      <c r="G9" s="65">
        <f t="shared" ref="G9:G23" si="4">+E9-F9</f>
        <v>35</v>
      </c>
    </row>
    <row r="10" spans="1:7" ht="17.25" x14ac:dyDescent="0.3">
      <c r="A10" s="21" t="s">
        <v>91</v>
      </c>
      <c r="B10" s="8" t="s">
        <v>92</v>
      </c>
      <c r="C10" s="22">
        <v>1200</v>
      </c>
      <c r="D10" s="22">
        <v>0</v>
      </c>
      <c r="E10" s="61">
        <f>SUM(C10:D10)</f>
        <v>1200</v>
      </c>
      <c r="F10" s="64">
        <v>1200</v>
      </c>
      <c r="G10" s="65">
        <f t="shared" si="4"/>
        <v>0</v>
      </c>
    </row>
    <row r="11" spans="1:7" s="2" customFormat="1" ht="17.25" x14ac:dyDescent="0.3">
      <c r="A11" s="24" t="s">
        <v>2</v>
      </c>
      <c r="B11" s="25" t="s">
        <v>3</v>
      </c>
      <c r="C11" s="26">
        <f>SUM(C12:C13)</f>
        <v>552685</v>
      </c>
      <c r="D11" s="26">
        <f t="shared" ref="D11" si="5">SUM(D12:D13)</f>
        <v>813310</v>
      </c>
      <c r="E11" s="60">
        <f t="shared" ref="E11:G11" si="6">SUM(E12:E13)</f>
        <v>1365995</v>
      </c>
      <c r="F11" s="66">
        <f t="shared" si="6"/>
        <v>1366127</v>
      </c>
      <c r="G11" s="67">
        <f t="shared" si="6"/>
        <v>-132</v>
      </c>
    </row>
    <row r="12" spans="1:7" ht="17.25" x14ac:dyDescent="0.3">
      <c r="A12" s="21" t="s">
        <v>4</v>
      </c>
      <c r="B12" s="8" t="s">
        <v>5</v>
      </c>
      <c r="C12" s="22">
        <v>536715</v>
      </c>
      <c r="D12" s="22">
        <v>795060</v>
      </c>
      <c r="E12" s="61">
        <f>SUM(C12:D12)</f>
        <v>1331775</v>
      </c>
      <c r="F12" s="64">
        <v>1332377</v>
      </c>
      <c r="G12" s="65">
        <f t="shared" si="4"/>
        <v>-602</v>
      </c>
    </row>
    <row r="13" spans="1:7" ht="17.25" x14ac:dyDescent="0.3">
      <c r="A13" s="21" t="s">
        <v>6</v>
      </c>
      <c r="B13" s="8" t="s">
        <v>7</v>
      </c>
      <c r="C13" s="22">
        <v>15970</v>
      </c>
      <c r="D13" s="22">
        <v>18250</v>
      </c>
      <c r="E13" s="61">
        <f>SUM(C13:D13)</f>
        <v>34220</v>
      </c>
      <c r="F13" s="64">
        <v>33750</v>
      </c>
      <c r="G13" s="65">
        <f t="shared" si="4"/>
        <v>470</v>
      </c>
    </row>
    <row r="14" spans="1:7" s="2" customFormat="1" ht="17.25" x14ac:dyDescent="0.3">
      <c r="A14" s="24" t="s">
        <v>8</v>
      </c>
      <c r="B14" s="25" t="s">
        <v>9</v>
      </c>
      <c r="C14" s="26">
        <f>SUM(C15:C16)</f>
        <v>45790</v>
      </c>
      <c r="D14" s="26">
        <f t="shared" ref="D14" si="7">SUM(D15:D16)</f>
        <v>39200</v>
      </c>
      <c r="E14" s="60">
        <f t="shared" ref="E14:G14" si="8">SUM(E15:E16)</f>
        <v>84990</v>
      </c>
      <c r="F14" s="66">
        <f t="shared" si="8"/>
        <v>73320</v>
      </c>
      <c r="G14" s="67">
        <f t="shared" si="8"/>
        <v>11670</v>
      </c>
    </row>
    <row r="15" spans="1:7" ht="17.25" x14ac:dyDescent="0.3">
      <c r="A15" s="23">
        <v>51401</v>
      </c>
      <c r="B15" s="8" t="s">
        <v>126</v>
      </c>
      <c r="C15" s="22">
        <v>12600</v>
      </c>
      <c r="D15" s="22"/>
      <c r="E15" s="61">
        <f>SUM(C15:D15)</f>
        <v>12600</v>
      </c>
      <c r="F15" s="64">
        <v>8700</v>
      </c>
      <c r="G15" s="65">
        <f t="shared" si="4"/>
        <v>3900</v>
      </c>
    </row>
    <row r="16" spans="1:7" ht="17.25" x14ac:dyDescent="0.3">
      <c r="A16" s="21" t="s">
        <v>10</v>
      </c>
      <c r="B16" s="8" t="s">
        <v>11</v>
      </c>
      <c r="C16" s="22">
        <v>33190</v>
      </c>
      <c r="D16" s="22">
        <v>39200</v>
      </c>
      <c r="E16" s="61">
        <f>SUM(C16:D16)</f>
        <v>72390</v>
      </c>
      <c r="F16" s="64">
        <v>64620</v>
      </c>
      <c r="G16" s="65">
        <f t="shared" si="4"/>
        <v>7770</v>
      </c>
    </row>
    <row r="17" spans="1:8" s="2" customFormat="1" ht="17.25" x14ac:dyDescent="0.3">
      <c r="A17" s="24" t="s">
        <v>12</v>
      </c>
      <c r="B17" s="25" t="s">
        <v>13</v>
      </c>
      <c r="C17" s="26">
        <f>SUM(C18:C19)</f>
        <v>47365</v>
      </c>
      <c r="D17" s="26">
        <f t="shared" ref="D17" si="9">SUM(D18:D19)</f>
        <v>57575</v>
      </c>
      <c r="E17" s="60">
        <f t="shared" ref="E17:G17" si="10">SUM(E18:E19)</f>
        <v>104940</v>
      </c>
      <c r="F17" s="66">
        <f t="shared" si="10"/>
        <v>105792</v>
      </c>
      <c r="G17" s="67">
        <f t="shared" si="10"/>
        <v>-852</v>
      </c>
    </row>
    <row r="18" spans="1:8" ht="17.25" x14ac:dyDescent="0.3">
      <c r="A18" s="23">
        <v>51501</v>
      </c>
      <c r="B18" s="8" t="s">
        <v>126</v>
      </c>
      <c r="C18" s="22">
        <v>11160</v>
      </c>
      <c r="D18" s="22"/>
      <c r="E18" s="61">
        <f>SUM(C18:D18)</f>
        <v>11160</v>
      </c>
      <c r="F18" s="64">
        <v>12960</v>
      </c>
      <c r="G18" s="65">
        <f t="shared" si="4"/>
        <v>-1800</v>
      </c>
    </row>
    <row r="19" spans="1:8" ht="17.25" x14ac:dyDescent="0.3">
      <c r="A19" s="21" t="s">
        <v>14</v>
      </c>
      <c r="B19" s="8" t="s">
        <v>11</v>
      </c>
      <c r="C19" s="22">
        <v>36205</v>
      </c>
      <c r="D19" s="22">
        <v>57575</v>
      </c>
      <c r="E19" s="61">
        <f>SUM(C19:D19)</f>
        <v>93780</v>
      </c>
      <c r="F19" s="64">
        <v>92832</v>
      </c>
      <c r="G19" s="65">
        <f t="shared" si="4"/>
        <v>948</v>
      </c>
    </row>
    <row r="20" spans="1:8" s="2" customFormat="1" ht="17.25" x14ac:dyDescent="0.3">
      <c r="A20" s="27">
        <v>517</v>
      </c>
      <c r="B20" s="25" t="s">
        <v>128</v>
      </c>
      <c r="C20" s="26">
        <f>+C21</f>
        <v>0</v>
      </c>
      <c r="D20" s="26">
        <f t="shared" ref="D20" si="11">+D21</f>
        <v>0</v>
      </c>
      <c r="E20" s="60">
        <f>+E21</f>
        <v>0</v>
      </c>
      <c r="F20" s="66">
        <f t="shared" ref="F20:G20" si="12">SUM(F21:F22)</f>
        <v>1590</v>
      </c>
      <c r="G20" s="67">
        <f t="shared" si="12"/>
        <v>440</v>
      </c>
    </row>
    <row r="21" spans="1:8" ht="17.25" x14ac:dyDescent="0.3">
      <c r="A21" s="23">
        <v>51702</v>
      </c>
      <c r="B21" s="8" t="s">
        <v>129</v>
      </c>
      <c r="C21" s="22"/>
      <c r="D21" s="22"/>
      <c r="E21" s="61">
        <f>SUM(C21:D21)</f>
        <v>0</v>
      </c>
      <c r="F21" s="64">
        <v>1590</v>
      </c>
      <c r="G21" s="65">
        <f t="shared" si="4"/>
        <v>-1590</v>
      </c>
    </row>
    <row r="22" spans="1:8" s="2" customFormat="1" ht="17.25" x14ac:dyDescent="0.3">
      <c r="A22" s="24" t="s">
        <v>84</v>
      </c>
      <c r="B22" s="25" t="s">
        <v>85</v>
      </c>
      <c r="C22" s="26">
        <f>+C23</f>
        <v>2030</v>
      </c>
      <c r="D22" s="26">
        <f>+D23</f>
        <v>0</v>
      </c>
      <c r="E22" s="60">
        <f>+E23</f>
        <v>2030</v>
      </c>
      <c r="F22" s="66">
        <f t="shared" ref="F22:G22" si="13">SUM(F23:F24)</f>
        <v>0</v>
      </c>
      <c r="G22" s="67">
        <f t="shared" si="13"/>
        <v>2030</v>
      </c>
    </row>
    <row r="23" spans="1:8" ht="18" thickBot="1" x14ac:dyDescent="0.35">
      <c r="A23" s="30" t="s">
        <v>86</v>
      </c>
      <c r="B23" s="31" t="s">
        <v>85</v>
      </c>
      <c r="C23" s="32">
        <v>2030</v>
      </c>
      <c r="D23" s="32">
        <v>0</v>
      </c>
      <c r="E23" s="62">
        <f>SUM(C23:D23)</f>
        <v>2030</v>
      </c>
      <c r="F23" s="68"/>
      <c r="G23" s="69">
        <f t="shared" si="4"/>
        <v>2030</v>
      </c>
    </row>
    <row r="24" spans="1:8" ht="18" thickBot="1" x14ac:dyDescent="0.35">
      <c r="A24" s="4"/>
      <c r="B24" s="4"/>
      <c r="C24" s="20"/>
      <c r="D24" s="20"/>
      <c r="E24" s="20"/>
    </row>
    <row r="25" spans="1:8" ht="17.25" x14ac:dyDescent="0.3">
      <c r="A25" s="54" t="s">
        <v>15</v>
      </c>
      <c r="B25" s="55" t="s">
        <v>16</v>
      </c>
      <c r="C25" s="56">
        <f>+C26+C44+C49+C61+C65</f>
        <v>507590</v>
      </c>
      <c r="D25" s="56">
        <f>+D26+D44+D49+D61+D65</f>
        <v>194741</v>
      </c>
      <c r="E25" s="70">
        <f>+E26+E44+E49+E61+E65</f>
        <v>702331</v>
      </c>
      <c r="F25" s="77">
        <f t="shared" ref="F25:G25" si="14">+F26+F44+F49+F61+F65</f>
        <v>676183</v>
      </c>
      <c r="G25" s="78">
        <f t="shared" si="14"/>
        <v>26148.000000000011</v>
      </c>
    </row>
    <row r="26" spans="1:8" ht="17.25" x14ac:dyDescent="0.3">
      <c r="A26" s="24" t="s">
        <v>17</v>
      </c>
      <c r="B26" s="25" t="s">
        <v>18</v>
      </c>
      <c r="C26" s="26">
        <f>SUM(C27:C43)</f>
        <v>63645</v>
      </c>
      <c r="D26" s="26">
        <f>SUM(D27:D43)</f>
        <v>32491</v>
      </c>
      <c r="E26" s="26">
        <f>SUM(E27:E43)</f>
        <v>96136</v>
      </c>
      <c r="F26" s="64">
        <f t="shared" ref="F26:G26" si="15">SUM(F27:F43)</f>
        <v>91222.010000000009</v>
      </c>
      <c r="G26" s="65">
        <f t="shared" si="15"/>
        <v>4913.9900000000016</v>
      </c>
    </row>
    <row r="27" spans="1:8" ht="17.25" x14ac:dyDescent="0.3">
      <c r="A27" s="21" t="s">
        <v>95</v>
      </c>
      <c r="B27" s="8" t="s">
        <v>96</v>
      </c>
      <c r="C27" s="22">
        <v>7060</v>
      </c>
      <c r="D27" s="22">
        <v>0</v>
      </c>
      <c r="E27" s="61">
        <f t="shared" ref="E27:E70" si="16">SUM(C27:D27)</f>
        <v>7060</v>
      </c>
      <c r="F27" s="64">
        <v>5070</v>
      </c>
      <c r="G27" s="65">
        <f t="shared" ref="G27:G43" si="17">+E27-F27</f>
        <v>1990</v>
      </c>
      <c r="H27" t="s">
        <v>144</v>
      </c>
    </row>
    <row r="28" spans="1:8" ht="17.25" x14ac:dyDescent="0.3">
      <c r="A28" s="23">
        <v>54103</v>
      </c>
      <c r="B28" s="8" t="s">
        <v>139</v>
      </c>
      <c r="C28" s="22"/>
      <c r="D28" s="22"/>
      <c r="E28" s="61">
        <f t="shared" si="16"/>
        <v>0</v>
      </c>
      <c r="F28" s="64">
        <v>2686.55</v>
      </c>
      <c r="G28" s="65">
        <f t="shared" si="17"/>
        <v>-2686.55</v>
      </c>
      <c r="H28" t="s">
        <v>153</v>
      </c>
    </row>
    <row r="29" spans="1:8" ht="17.25" x14ac:dyDescent="0.3">
      <c r="A29" s="21" t="s">
        <v>97</v>
      </c>
      <c r="B29" s="8" t="s">
        <v>70</v>
      </c>
      <c r="C29" s="22">
        <v>4000</v>
      </c>
      <c r="D29" s="22">
        <v>0</v>
      </c>
      <c r="E29" s="61">
        <f t="shared" si="16"/>
        <v>4000</v>
      </c>
      <c r="F29" s="64">
        <v>3019.9</v>
      </c>
      <c r="G29" s="65">
        <f t="shared" si="17"/>
        <v>980.09999999999991</v>
      </c>
      <c r="H29" t="s">
        <v>143</v>
      </c>
    </row>
    <row r="30" spans="1:8" ht="17.25" x14ac:dyDescent="0.3">
      <c r="A30" s="21" t="s">
        <v>98</v>
      </c>
      <c r="B30" s="8" t="s">
        <v>71</v>
      </c>
      <c r="C30" s="22">
        <v>3110</v>
      </c>
      <c r="D30" s="22">
        <v>5225</v>
      </c>
      <c r="E30" s="61">
        <f t="shared" si="16"/>
        <v>8335</v>
      </c>
      <c r="F30" s="64">
        <v>11900</v>
      </c>
      <c r="G30" s="65">
        <f t="shared" si="17"/>
        <v>-3565</v>
      </c>
      <c r="H30" t="s">
        <v>140</v>
      </c>
    </row>
    <row r="31" spans="1:8" ht="17.25" hidden="1" x14ac:dyDescent="0.3">
      <c r="A31" s="21" t="s">
        <v>99</v>
      </c>
      <c r="B31" s="8" t="s">
        <v>100</v>
      </c>
      <c r="C31" s="22">
        <v>0</v>
      </c>
      <c r="D31" s="22">
        <v>0</v>
      </c>
      <c r="E31" s="61">
        <f t="shared" si="16"/>
        <v>0</v>
      </c>
      <c r="F31" s="64"/>
      <c r="G31" s="65">
        <f t="shared" si="17"/>
        <v>0</v>
      </c>
    </row>
    <row r="32" spans="1:8" ht="17.25" x14ac:dyDescent="0.3">
      <c r="A32" s="21" t="s">
        <v>101</v>
      </c>
      <c r="B32" s="8" t="s">
        <v>72</v>
      </c>
      <c r="C32" s="22">
        <v>0</v>
      </c>
      <c r="D32" s="22">
        <v>3500</v>
      </c>
      <c r="E32" s="61">
        <f t="shared" si="16"/>
        <v>3500</v>
      </c>
      <c r="F32" s="64">
        <v>5500</v>
      </c>
      <c r="G32" s="65">
        <f t="shared" si="17"/>
        <v>-2000</v>
      </c>
      <c r="H32" t="s">
        <v>142</v>
      </c>
    </row>
    <row r="33" spans="1:8" ht="17.25" x14ac:dyDescent="0.3">
      <c r="A33" s="23">
        <v>54108</v>
      </c>
      <c r="B33" s="8" t="s">
        <v>162</v>
      </c>
      <c r="C33" s="22">
        <v>0</v>
      </c>
      <c r="D33" s="22">
        <v>0</v>
      </c>
      <c r="E33" s="61">
        <f t="shared" si="16"/>
        <v>0</v>
      </c>
      <c r="F33" s="64">
        <v>83.59</v>
      </c>
      <c r="G33" s="65">
        <f t="shared" si="17"/>
        <v>-83.59</v>
      </c>
    </row>
    <row r="34" spans="1:8" ht="17.25" x14ac:dyDescent="0.3">
      <c r="A34" s="23">
        <v>54109</v>
      </c>
      <c r="B34" s="8" t="s">
        <v>163</v>
      </c>
      <c r="C34" s="22">
        <v>5000</v>
      </c>
      <c r="D34" s="22">
        <v>0</v>
      </c>
      <c r="E34" s="61">
        <f t="shared" si="16"/>
        <v>5000</v>
      </c>
      <c r="F34" s="64">
        <v>3200</v>
      </c>
      <c r="G34" s="65">
        <f t="shared" si="17"/>
        <v>1800</v>
      </c>
      <c r="H34" t="s">
        <v>164</v>
      </c>
    </row>
    <row r="35" spans="1:8" ht="17.25" x14ac:dyDescent="0.3">
      <c r="A35" s="23">
        <v>54110</v>
      </c>
      <c r="B35" s="8" t="s">
        <v>73</v>
      </c>
      <c r="C35" s="22">
        <v>20000</v>
      </c>
      <c r="D35" s="22">
        <v>0</v>
      </c>
      <c r="E35" s="61">
        <f t="shared" si="16"/>
        <v>20000</v>
      </c>
      <c r="F35" s="64">
        <v>12505.95</v>
      </c>
      <c r="G35" s="65">
        <f t="shared" si="17"/>
        <v>7494.0499999999993</v>
      </c>
      <c r="H35" t="s">
        <v>141</v>
      </c>
    </row>
    <row r="36" spans="1:8" ht="17.25" x14ac:dyDescent="0.3">
      <c r="A36" s="23">
        <v>54111</v>
      </c>
      <c r="B36" s="8" t="s">
        <v>165</v>
      </c>
      <c r="C36" s="22">
        <v>0</v>
      </c>
      <c r="D36" s="22">
        <v>0</v>
      </c>
      <c r="E36" s="61">
        <f t="shared" si="16"/>
        <v>0</v>
      </c>
      <c r="F36" s="64">
        <v>153.56</v>
      </c>
      <c r="G36" s="65">
        <f t="shared" si="17"/>
        <v>-153.56</v>
      </c>
    </row>
    <row r="37" spans="1:8" ht="17.25" x14ac:dyDescent="0.3">
      <c r="A37" s="23">
        <v>54112</v>
      </c>
      <c r="B37" s="8" t="s">
        <v>166</v>
      </c>
      <c r="C37" s="22">
        <v>0</v>
      </c>
      <c r="D37" s="22">
        <v>0</v>
      </c>
      <c r="E37" s="61">
        <f t="shared" si="16"/>
        <v>0</v>
      </c>
      <c r="F37" s="64">
        <v>405.89</v>
      </c>
      <c r="G37" s="65">
        <f t="shared" si="17"/>
        <v>-405.89</v>
      </c>
    </row>
    <row r="38" spans="1:8" ht="17.25" x14ac:dyDescent="0.3">
      <c r="A38" s="21" t="s">
        <v>102</v>
      </c>
      <c r="B38" s="8" t="s">
        <v>74</v>
      </c>
      <c r="C38" s="22">
        <v>1045</v>
      </c>
      <c r="D38" s="22">
        <f>14290-19-85</f>
        <v>14186</v>
      </c>
      <c r="E38" s="61">
        <f t="shared" si="16"/>
        <v>15231</v>
      </c>
      <c r="F38" s="64">
        <v>3928.83</v>
      </c>
      <c r="G38" s="65">
        <f t="shared" si="17"/>
        <v>11302.17</v>
      </c>
      <c r="H38" t="s">
        <v>145</v>
      </c>
    </row>
    <row r="39" spans="1:8" ht="17.25" x14ac:dyDescent="0.3">
      <c r="A39" s="21" t="s">
        <v>103</v>
      </c>
      <c r="B39" s="8" t="s">
        <v>75</v>
      </c>
      <c r="C39" s="22">
        <v>9880</v>
      </c>
      <c r="D39" s="22">
        <v>1680</v>
      </c>
      <c r="E39" s="61">
        <f t="shared" si="16"/>
        <v>11560</v>
      </c>
      <c r="F39" s="64">
        <v>14998.47</v>
      </c>
      <c r="G39" s="65">
        <f t="shared" si="17"/>
        <v>-3438.4699999999993</v>
      </c>
      <c r="H39" t="s">
        <v>173</v>
      </c>
    </row>
    <row r="40" spans="1:8" ht="17.25" x14ac:dyDescent="0.3">
      <c r="A40" s="21" t="s">
        <v>104</v>
      </c>
      <c r="B40" s="8" t="s">
        <v>167</v>
      </c>
      <c r="C40" s="22">
        <v>0</v>
      </c>
      <c r="D40" s="22">
        <v>5400</v>
      </c>
      <c r="E40" s="61">
        <f t="shared" si="16"/>
        <v>5400</v>
      </c>
      <c r="F40" s="64">
        <v>5037.1099999999997</v>
      </c>
      <c r="G40" s="65">
        <f t="shared" si="17"/>
        <v>362.89000000000033</v>
      </c>
    </row>
    <row r="41" spans="1:8" ht="17.25" x14ac:dyDescent="0.3">
      <c r="A41" s="21" t="s">
        <v>105</v>
      </c>
      <c r="B41" s="8" t="s">
        <v>106</v>
      </c>
      <c r="C41" s="22">
        <v>1000</v>
      </c>
      <c r="D41" s="22">
        <v>0</v>
      </c>
      <c r="E41" s="61">
        <f t="shared" si="16"/>
        <v>1000</v>
      </c>
      <c r="F41" s="64">
        <v>1622.98</v>
      </c>
      <c r="G41" s="65">
        <f t="shared" si="17"/>
        <v>-622.98</v>
      </c>
    </row>
    <row r="42" spans="1:8" ht="17.25" x14ac:dyDescent="0.3">
      <c r="A42" s="21" t="s">
        <v>107</v>
      </c>
      <c r="B42" s="8" t="s">
        <v>108</v>
      </c>
      <c r="C42" s="22">
        <v>0</v>
      </c>
      <c r="D42" s="22">
        <v>0</v>
      </c>
      <c r="E42" s="61">
        <f t="shared" si="16"/>
        <v>0</v>
      </c>
      <c r="F42" s="64">
        <v>12098.18</v>
      </c>
      <c r="G42" s="65">
        <f t="shared" si="17"/>
        <v>-12098.18</v>
      </c>
      <c r="H42" t="s">
        <v>168</v>
      </c>
    </row>
    <row r="43" spans="1:8" ht="17.25" x14ac:dyDescent="0.3">
      <c r="A43" s="21" t="s">
        <v>109</v>
      </c>
      <c r="B43" s="8" t="s">
        <v>110</v>
      </c>
      <c r="C43" s="22">
        <v>12550</v>
      </c>
      <c r="D43" s="22">
        <v>2500</v>
      </c>
      <c r="E43" s="61">
        <f t="shared" si="16"/>
        <v>15050</v>
      </c>
      <c r="F43" s="64">
        <v>9011</v>
      </c>
      <c r="G43" s="65">
        <f t="shared" si="17"/>
        <v>6039</v>
      </c>
      <c r="H43" t="s">
        <v>174</v>
      </c>
    </row>
    <row r="44" spans="1:8" ht="17.25" x14ac:dyDescent="0.3">
      <c r="A44" s="24" t="s">
        <v>19</v>
      </c>
      <c r="B44" s="25" t="s">
        <v>20</v>
      </c>
      <c r="C44" s="26">
        <f>SUM(C45:C48)</f>
        <v>75420</v>
      </c>
      <c r="D44" s="26">
        <f>SUM(D45:D48)</f>
        <v>0</v>
      </c>
      <c r="E44" s="60">
        <f>SUM(E45:E48)</f>
        <v>75420</v>
      </c>
      <c r="F44" s="66">
        <f t="shared" ref="F44:G44" si="18">SUM(F45:F48)</f>
        <v>69434.66</v>
      </c>
      <c r="G44" s="67">
        <f t="shared" si="18"/>
        <v>5985.34</v>
      </c>
    </row>
    <row r="45" spans="1:8" ht="17.25" x14ac:dyDescent="0.3">
      <c r="A45" s="21" t="s">
        <v>21</v>
      </c>
      <c r="B45" s="8" t="s">
        <v>22</v>
      </c>
      <c r="C45" s="22">
        <v>39600</v>
      </c>
      <c r="D45" s="22"/>
      <c r="E45" s="61">
        <f t="shared" si="16"/>
        <v>39600</v>
      </c>
      <c r="F45" s="64">
        <v>29115.1</v>
      </c>
      <c r="G45" s="65">
        <f t="shared" ref="G45:G48" si="19">+E45-F45</f>
        <v>10484.900000000001</v>
      </c>
      <c r="H45" t="s">
        <v>146</v>
      </c>
    </row>
    <row r="46" spans="1:8" ht="17.25" x14ac:dyDescent="0.3">
      <c r="A46" s="21" t="s">
        <v>23</v>
      </c>
      <c r="B46" s="8" t="s">
        <v>24</v>
      </c>
      <c r="C46" s="22">
        <v>3000</v>
      </c>
      <c r="D46" s="22"/>
      <c r="E46" s="61">
        <f t="shared" si="16"/>
        <v>3000</v>
      </c>
      <c r="F46" s="64">
        <v>4819.5600000000004</v>
      </c>
      <c r="G46" s="65">
        <f t="shared" si="19"/>
        <v>-1819.5600000000004</v>
      </c>
      <c r="H46" t="s">
        <v>169</v>
      </c>
    </row>
    <row r="47" spans="1:8" ht="17.25" x14ac:dyDescent="0.3">
      <c r="A47" s="21" t="s">
        <v>25</v>
      </c>
      <c r="B47" s="8" t="s">
        <v>26</v>
      </c>
      <c r="C47" s="22">
        <v>31620</v>
      </c>
      <c r="D47" s="22"/>
      <c r="E47" s="61">
        <f t="shared" si="16"/>
        <v>31620</v>
      </c>
      <c r="F47" s="64">
        <v>34500</v>
      </c>
      <c r="G47" s="65">
        <f t="shared" si="19"/>
        <v>-2880</v>
      </c>
      <c r="H47" t="s">
        <v>169</v>
      </c>
    </row>
    <row r="48" spans="1:8" ht="17.25" x14ac:dyDescent="0.3">
      <c r="A48" s="21" t="s">
        <v>111</v>
      </c>
      <c r="B48" s="8" t="s">
        <v>112</v>
      </c>
      <c r="C48" s="22">
        <v>1200</v>
      </c>
      <c r="D48" s="22">
        <v>0</v>
      </c>
      <c r="E48" s="61">
        <f t="shared" si="16"/>
        <v>1200</v>
      </c>
      <c r="F48" s="64">
        <v>1000</v>
      </c>
      <c r="G48" s="65">
        <f t="shared" si="19"/>
        <v>200</v>
      </c>
    </row>
    <row r="49" spans="1:8" ht="17.25" x14ac:dyDescent="0.3">
      <c r="A49" s="24" t="s">
        <v>27</v>
      </c>
      <c r="B49" s="25" t="s">
        <v>28</v>
      </c>
      <c r="C49" s="26">
        <f>SUM(C50:C60)</f>
        <v>337525</v>
      </c>
      <c r="D49" s="26">
        <f>SUM(D50:D60)</f>
        <v>106550</v>
      </c>
      <c r="E49" s="26">
        <f>SUM(E50:E60)</f>
        <v>444075</v>
      </c>
      <c r="F49" s="66">
        <f t="shared" ref="F49:G49" si="20">SUM(F50:F60)</f>
        <v>455291.33</v>
      </c>
      <c r="G49" s="67">
        <f t="shared" si="20"/>
        <v>-11216.329999999991</v>
      </c>
    </row>
    <row r="50" spans="1:8" ht="17.25" x14ac:dyDescent="0.3">
      <c r="A50" s="21" t="s">
        <v>29</v>
      </c>
      <c r="B50" s="8" t="s">
        <v>30</v>
      </c>
      <c r="C50" s="22">
        <v>40940</v>
      </c>
      <c r="D50" s="22">
        <v>0</v>
      </c>
      <c r="E50" s="61">
        <f t="shared" si="16"/>
        <v>40940</v>
      </c>
      <c r="F50" s="64">
        <v>36228.65</v>
      </c>
      <c r="G50" s="65">
        <f t="shared" ref="G50:G60" si="21">+E50-F50</f>
        <v>4711.3499999999985</v>
      </c>
      <c r="H50" t="s">
        <v>147</v>
      </c>
    </row>
    <row r="51" spans="1:8" ht="17.25" x14ac:dyDescent="0.3">
      <c r="A51" s="21" t="s">
        <v>113</v>
      </c>
      <c r="B51" s="8" t="s">
        <v>114</v>
      </c>
      <c r="C51" s="22">
        <v>19000</v>
      </c>
      <c r="D51" s="22">
        <v>0</v>
      </c>
      <c r="E51" s="61">
        <f t="shared" si="16"/>
        <v>19000</v>
      </c>
      <c r="F51" s="64">
        <v>16016.35</v>
      </c>
      <c r="G51" s="65">
        <f t="shared" si="21"/>
        <v>2983.6499999999996</v>
      </c>
      <c r="H51" t="s">
        <v>147</v>
      </c>
    </row>
    <row r="52" spans="1:8" ht="17.25" x14ac:dyDescent="0.3">
      <c r="A52" s="21" t="s">
        <v>115</v>
      </c>
      <c r="B52" s="8" t="s">
        <v>67</v>
      </c>
      <c r="C52" s="22">
        <v>0</v>
      </c>
      <c r="D52" s="22">
        <v>0</v>
      </c>
      <c r="E52" s="61">
        <f t="shared" si="16"/>
        <v>0</v>
      </c>
      <c r="F52" s="64">
        <v>43316.69</v>
      </c>
      <c r="G52" s="65">
        <f t="shared" si="21"/>
        <v>-43316.69</v>
      </c>
      <c r="H52" t="s">
        <v>170</v>
      </c>
    </row>
    <row r="53" spans="1:8" ht="14.25" customHeight="1" x14ac:dyDescent="0.3">
      <c r="A53" s="21" t="s">
        <v>31</v>
      </c>
      <c r="B53" s="8" t="s">
        <v>32</v>
      </c>
      <c r="C53" s="22">
        <v>800</v>
      </c>
      <c r="D53" s="22">
        <v>40000</v>
      </c>
      <c r="E53" s="61">
        <f t="shared" si="16"/>
        <v>40800</v>
      </c>
      <c r="F53" s="64">
        <v>12594.93</v>
      </c>
      <c r="G53" s="65">
        <f t="shared" si="21"/>
        <v>28205.07</v>
      </c>
      <c r="H53" t="s">
        <v>176</v>
      </c>
    </row>
    <row r="54" spans="1:8" ht="17.25" x14ac:dyDescent="0.3">
      <c r="A54" s="21" t="s">
        <v>33</v>
      </c>
      <c r="B54" s="8" t="s">
        <v>34</v>
      </c>
      <c r="C54" s="22">
        <v>48600</v>
      </c>
      <c r="D54" s="22">
        <v>0</v>
      </c>
      <c r="E54" s="61">
        <f t="shared" si="16"/>
        <v>48600</v>
      </c>
      <c r="F54" s="64">
        <v>50880</v>
      </c>
      <c r="G54" s="65">
        <f t="shared" si="21"/>
        <v>-2280</v>
      </c>
      <c r="H54" t="s">
        <v>171</v>
      </c>
    </row>
    <row r="55" spans="1:8" ht="17.25" x14ac:dyDescent="0.3">
      <c r="A55" s="21" t="s">
        <v>35</v>
      </c>
      <c r="B55" s="8" t="s">
        <v>36</v>
      </c>
      <c r="C55" s="22">
        <v>29800</v>
      </c>
      <c r="D55" s="22">
        <v>0</v>
      </c>
      <c r="E55" s="61">
        <f t="shared" si="16"/>
        <v>29800</v>
      </c>
      <c r="F55" s="64">
        <v>27740</v>
      </c>
      <c r="G55" s="65">
        <f t="shared" si="21"/>
        <v>2060</v>
      </c>
      <c r="H55" t="s">
        <v>172</v>
      </c>
    </row>
    <row r="56" spans="1:8" ht="17.25" x14ac:dyDescent="0.3">
      <c r="A56" s="23">
        <v>54308</v>
      </c>
      <c r="B56" s="8" t="s">
        <v>133</v>
      </c>
      <c r="C56" s="22">
        <v>0</v>
      </c>
      <c r="D56" s="22"/>
      <c r="E56" s="61">
        <f t="shared" si="16"/>
        <v>0</v>
      </c>
      <c r="F56" s="64">
        <v>0</v>
      </c>
      <c r="G56" s="65">
        <f t="shared" si="21"/>
        <v>0</v>
      </c>
    </row>
    <row r="57" spans="1:8" ht="17.25" x14ac:dyDescent="0.3">
      <c r="A57" s="21" t="s">
        <v>37</v>
      </c>
      <c r="B57" s="8" t="s">
        <v>38</v>
      </c>
      <c r="C57" s="22">
        <v>6155</v>
      </c>
      <c r="D57" s="22">
        <v>49550</v>
      </c>
      <c r="E57" s="61">
        <f t="shared" si="16"/>
        <v>55705</v>
      </c>
      <c r="F57" s="64">
        <v>59500</v>
      </c>
      <c r="G57" s="65">
        <f t="shared" si="21"/>
        <v>-3795</v>
      </c>
      <c r="H57" t="s">
        <v>154</v>
      </c>
    </row>
    <row r="58" spans="1:8" ht="17.25" x14ac:dyDescent="0.3">
      <c r="A58" s="21" t="s">
        <v>39</v>
      </c>
      <c r="B58" s="8" t="s">
        <v>40</v>
      </c>
      <c r="C58" s="22">
        <v>0</v>
      </c>
      <c r="D58" s="22">
        <v>16000</v>
      </c>
      <c r="E58" s="61">
        <f t="shared" si="16"/>
        <v>16000</v>
      </c>
      <c r="F58" s="64">
        <v>8842.68</v>
      </c>
      <c r="G58" s="65">
        <f t="shared" si="21"/>
        <v>7157.32</v>
      </c>
      <c r="H58" t="s">
        <v>148</v>
      </c>
    </row>
    <row r="59" spans="1:8" ht="17.25" x14ac:dyDescent="0.3">
      <c r="A59" s="21" t="s">
        <v>41</v>
      </c>
      <c r="B59" s="8" t="s">
        <v>42</v>
      </c>
      <c r="C59" s="22">
        <v>187680</v>
      </c>
      <c r="D59" s="22">
        <v>0</v>
      </c>
      <c r="E59" s="61">
        <f t="shared" si="16"/>
        <v>187680</v>
      </c>
      <c r="F59" s="64">
        <v>172196.33</v>
      </c>
      <c r="G59" s="65">
        <f t="shared" si="21"/>
        <v>15483.670000000013</v>
      </c>
      <c r="H59" t="s">
        <v>149</v>
      </c>
    </row>
    <row r="60" spans="1:8" ht="17.25" x14ac:dyDescent="0.3">
      <c r="A60" s="21" t="s">
        <v>43</v>
      </c>
      <c r="B60" s="8" t="s">
        <v>44</v>
      </c>
      <c r="C60" s="22">
        <v>4550</v>
      </c>
      <c r="D60" s="22">
        <v>1000</v>
      </c>
      <c r="E60" s="61">
        <f t="shared" si="16"/>
        <v>5550</v>
      </c>
      <c r="F60" s="64">
        <v>27975.7</v>
      </c>
      <c r="G60" s="65">
        <f t="shared" si="21"/>
        <v>-22425.7</v>
      </c>
      <c r="H60" t="s">
        <v>155</v>
      </c>
    </row>
    <row r="61" spans="1:8" ht="17.25" x14ac:dyDescent="0.3">
      <c r="A61" s="24" t="s">
        <v>116</v>
      </c>
      <c r="B61" s="25" t="s">
        <v>117</v>
      </c>
      <c r="C61" s="26">
        <f>SUM(C62:C64)</f>
        <v>6000</v>
      </c>
      <c r="D61" s="26">
        <f>SUM(D62:D64)</f>
        <v>0</v>
      </c>
      <c r="E61" s="60">
        <f>SUM(E62:E64)</f>
        <v>6000</v>
      </c>
      <c r="F61" s="66">
        <f t="shared" ref="F61:G61" si="22">SUM(F62:F64)</f>
        <v>4000</v>
      </c>
      <c r="G61" s="67">
        <f t="shared" si="22"/>
        <v>2000</v>
      </c>
    </row>
    <row r="62" spans="1:8" ht="17.25" x14ac:dyDescent="0.3">
      <c r="A62" s="21" t="s">
        <v>118</v>
      </c>
      <c r="B62" s="8" t="s">
        <v>76</v>
      </c>
      <c r="C62" s="22"/>
      <c r="D62" s="22"/>
      <c r="E62" s="61">
        <f t="shared" si="16"/>
        <v>0</v>
      </c>
      <c r="F62" s="64"/>
      <c r="G62" s="65">
        <f t="shared" ref="G62:G64" si="23">+E62-F62</f>
        <v>0</v>
      </c>
    </row>
    <row r="63" spans="1:8" ht="17.25" x14ac:dyDescent="0.3">
      <c r="A63" s="21" t="s">
        <v>119</v>
      </c>
      <c r="B63" s="8" t="s">
        <v>77</v>
      </c>
      <c r="C63" s="22">
        <v>6000</v>
      </c>
      <c r="D63" s="22"/>
      <c r="E63" s="61">
        <f t="shared" si="16"/>
        <v>6000</v>
      </c>
      <c r="F63" s="64">
        <v>4000</v>
      </c>
      <c r="G63" s="65">
        <f t="shared" si="23"/>
        <v>2000</v>
      </c>
      <c r="H63" t="s">
        <v>150</v>
      </c>
    </row>
    <row r="64" spans="1:8" ht="17.25" x14ac:dyDescent="0.3">
      <c r="A64" s="21" t="s">
        <v>120</v>
      </c>
      <c r="B64" s="8" t="s">
        <v>78</v>
      </c>
      <c r="C64" s="22"/>
      <c r="D64" s="22"/>
      <c r="E64" s="61">
        <f t="shared" si="16"/>
        <v>0</v>
      </c>
      <c r="F64" s="64"/>
      <c r="G64" s="65">
        <f t="shared" si="23"/>
        <v>0</v>
      </c>
    </row>
    <row r="65" spans="1:8" ht="17.25" x14ac:dyDescent="0.3">
      <c r="A65" s="24" t="s">
        <v>45</v>
      </c>
      <c r="B65" s="25" t="s">
        <v>46</v>
      </c>
      <c r="C65" s="26">
        <f>SUM(C66:C70)</f>
        <v>25000</v>
      </c>
      <c r="D65" s="26">
        <f>SUM(D66:D70)</f>
        <v>55700</v>
      </c>
      <c r="E65" s="26">
        <f>SUM(E66:E70)</f>
        <v>80700</v>
      </c>
      <c r="F65" s="66">
        <f t="shared" ref="F65:G65" si="24">SUM(F66:F70)</f>
        <v>56235</v>
      </c>
      <c r="G65" s="67">
        <f t="shared" si="24"/>
        <v>24465</v>
      </c>
    </row>
    <row r="66" spans="1:8" ht="17.25" x14ac:dyDescent="0.3">
      <c r="A66" s="23">
        <v>54503</v>
      </c>
      <c r="B66" s="8" t="s">
        <v>156</v>
      </c>
      <c r="C66" s="22"/>
      <c r="D66" s="10"/>
      <c r="E66" s="61">
        <f t="shared" si="16"/>
        <v>0</v>
      </c>
      <c r="F66" s="64"/>
      <c r="G66" s="65">
        <f t="shared" ref="G66:G70" si="25">+E66-F66</f>
        <v>0</v>
      </c>
    </row>
    <row r="67" spans="1:8" ht="17.25" x14ac:dyDescent="0.3">
      <c r="A67" s="23" t="s">
        <v>47</v>
      </c>
      <c r="B67" s="8" t="s">
        <v>48</v>
      </c>
      <c r="C67" s="22">
        <v>20000</v>
      </c>
      <c r="D67" s="17">
        <v>39400</v>
      </c>
      <c r="E67" s="61">
        <f t="shared" si="16"/>
        <v>59400</v>
      </c>
      <c r="F67" s="64">
        <v>43435</v>
      </c>
      <c r="G67" s="65">
        <f t="shared" si="25"/>
        <v>15965</v>
      </c>
      <c r="H67" t="s">
        <v>151</v>
      </c>
    </row>
    <row r="68" spans="1:8" ht="17.25" x14ac:dyDescent="0.3">
      <c r="A68" s="23">
        <v>54507</v>
      </c>
      <c r="B68" s="8" t="s">
        <v>157</v>
      </c>
      <c r="C68" s="22"/>
      <c r="D68" s="10"/>
      <c r="E68" s="61">
        <f t="shared" si="16"/>
        <v>0</v>
      </c>
      <c r="F68" s="64"/>
      <c r="G68" s="65">
        <f t="shared" si="25"/>
        <v>0</v>
      </c>
    </row>
    <row r="69" spans="1:8" ht="17.25" x14ac:dyDescent="0.3">
      <c r="A69" s="23">
        <v>54508</v>
      </c>
      <c r="B69" s="8" t="s">
        <v>125</v>
      </c>
      <c r="C69" s="22"/>
      <c r="D69" s="22"/>
      <c r="E69" s="61">
        <f t="shared" si="16"/>
        <v>0</v>
      </c>
      <c r="F69" s="64"/>
      <c r="G69" s="65">
        <f t="shared" si="25"/>
        <v>0</v>
      </c>
    </row>
    <row r="70" spans="1:8" ht="18" thickBot="1" x14ac:dyDescent="0.35">
      <c r="A70" s="37" t="s">
        <v>49</v>
      </c>
      <c r="B70" s="31" t="s">
        <v>50</v>
      </c>
      <c r="C70" s="32">
        <v>5000</v>
      </c>
      <c r="D70" s="38">
        <v>16300</v>
      </c>
      <c r="E70" s="62">
        <f t="shared" si="16"/>
        <v>21300</v>
      </c>
      <c r="F70" s="68">
        <v>12800</v>
      </c>
      <c r="G70" s="69">
        <f t="shared" si="25"/>
        <v>8500</v>
      </c>
      <c r="H70" t="s">
        <v>152</v>
      </c>
    </row>
    <row r="71" spans="1:8" ht="18" thickBot="1" x14ac:dyDescent="0.35">
      <c r="A71" s="4"/>
      <c r="B71" s="4"/>
      <c r="C71" s="20"/>
      <c r="D71" s="20"/>
      <c r="E71" s="20"/>
    </row>
    <row r="72" spans="1:8" ht="17.25" x14ac:dyDescent="0.3">
      <c r="A72" s="54" t="s">
        <v>51</v>
      </c>
      <c r="B72" s="55" t="s">
        <v>52</v>
      </c>
      <c r="C72" s="56">
        <f>+C73+C75</f>
        <v>183000</v>
      </c>
      <c r="D72" s="56">
        <f>+D73+D75</f>
        <v>0</v>
      </c>
      <c r="E72" s="70">
        <f t="shared" ref="E72:G72" si="26">+E73+E75</f>
        <v>183000</v>
      </c>
      <c r="F72" s="77">
        <f t="shared" si="26"/>
        <v>198350</v>
      </c>
      <c r="G72" s="78">
        <f t="shared" si="26"/>
        <v>-15350</v>
      </c>
    </row>
    <row r="73" spans="1:8" ht="17.25" x14ac:dyDescent="0.3">
      <c r="A73" s="24" t="s">
        <v>121</v>
      </c>
      <c r="B73" s="25" t="s">
        <v>122</v>
      </c>
      <c r="C73" s="26">
        <f>+C74</f>
        <v>1000</v>
      </c>
      <c r="D73" s="26">
        <f>+D74</f>
        <v>0</v>
      </c>
      <c r="E73" s="60">
        <f t="shared" ref="E73:G73" si="27">+E74</f>
        <v>1000</v>
      </c>
      <c r="F73" s="66">
        <f t="shared" si="27"/>
        <v>800</v>
      </c>
      <c r="G73" s="67">
        <f t="shared" si="27"/>
        <v>200</v>
      </c>
    </row>
    <row r="74" spans="1:8" ht="17.25" x14ac:dyDescent="0.3">
      <c r="A74" s="21" t="s">
        <v>123</v>
      </c>
      <c r="B74" s="8" t="s">
        <v>124</v>
      </c>
      <c r="C74" s="22">
        <v>1000</v>
      </c>
      <c r="D74" s="22"/>
      <c r="E74" s="61">
        <f t="shared" ref="E74:E78" si="28">SUM(C74:D74)</f>
        <v>1000</v>
      </c>
      <c r="F74" s="64">
        <v>800</v>
      </c>
      <c r="G74" s="65">
        <f t="shared" ref="G74" si="29">+E74-F74</f>
        <v>200</v>
      </c>
    </row>
    <row r="75" spans="1:8" ht="17.25" x14ac:dyDescent="0.3">
      <c r="A75" s="24" t="s">
        <v>53</v>
      </c>
      <c r="B75" s="25" t="s">
        <v>54</v>
      </c>
      <c r="C75" s="26">
        <f>SUM(C76:C78)</f>
        <v>182000</v>
      </c>
      <c r="D75" s="26">
        <f>SUM(D76:D78)</f>
        <v>0</v>
      </c>
      <c r="E75" s="60">
        <f t="shared" ref="E75:G75" si="30">SUM(E76:E78)</f>
        <v>182000</v>
      </c>
      <c r="F75" s="66">
        <f t="shared" si="30"/>
        <v>197550</v>
      </c>
      <c r="G75" s="67">
        <f t="shared" si="30"/>
        <v>-15550</v>
      </c>
    </row>
    <row r="76" spans="1:8" ht="17.25" x14ac:dyDescent="0.3">
      <c r="A76" s="21" t="s">
        <v>55</v>
      </c>
      <c r="B76" s="8" t="s">
        <v>56</v>
      </c>
      <c r="C76" s="22">
        <v>170000</v>
      </c>
      <c r="D76" s="22"/>
      <c r="E76" s="61">
        <f t="shared" si="28"/>
        <v>170000</v>
      </c>
      <c r="F76" s="64">
        <v>178550</v>
      </c>
      <c r="G76" s="65">
        <f t="shared" ref="G76:G88" si="31">+E76-F76</f>
        <v>-8550</v>
      </c>
      <c r="H76" t="s">
        <v>175</v>
      </c>
    </row>
    <row r="77" spans="1:8" ht="17.25" x14ac:dyDescent="0.3">
      <c r="A77" s="42" t="s">
        <v>57</v>
      </c>
      <c r="B77" s="43" t="s">
        <v>58</v>
      </c>
      <c r="C77" s="44">
        <v>12000</v>
      </c>
      <c r="D77" s="44">
        <v>0</v>
      </c>
      <c r="E77" s="61">
        <f t="shared" si="28"/>
        <v>12000</v>
      </c>
      <c r="F77" s="64">
        <v>18975</v>
      </c>
      <c r="G77" s="65">
        <f t="shared" si="31"/>
        <v>-6975</v>
      </c>
      <c r="H77" t="s">
        <v>158</v>
      </c>
    </row>
    <row r="78" spans="1:8" ht="18" thickBot="1" x14ac:dyDescent="0.35">
      <c r="A78" s="37">
        <v>55603</v>
      </c>
      <c r="B78" s="31" t="s">
        <v>132</v>
      </c>
      <c r="C78" s="32"/>
      <c r="D78" s="32">
        <v>0</v>
      </c>
      <c r="E78" s="62">
        <f t="shared" si="28"/>
        <v>0</v>
      </c>
      <c r="F78" s="68">
        <v>25</v>
      </c>
      <c r="G78" s="69">
        <f t="shared" si="31"/>
        <v>-25</v>
      </c>
    </row>
    <row r="79" spans="1:8" ht="18" thickBot="1" x14ac:dyDescent="0.35">
      <c r="A79" s="4"/>
      <c r="B79" s="4"/>
      <c r="C79" s="20"/>
      <c r="D79" s="20"/>
      <c r="E79" s="20"/>
    </row>
    <row r="80" spans="1:8" ht="17.25" x14ac:dyDescent="0.3">
      <c r="A80" s="54" t="s">
        <v>59</v>
      </c>
      <c r="B80" s="55" t="s">
        <v>60</v>
      </c>
      <c r="C80" s="57">
        <f>+C81+C87</f>
        <v>51965</v>
      </c>
      <c r="D80" s="57">
        <f>+D81+D87</f>
        <v>11330</v>
      </c>
      <c r="E80" s="79">
        <f t="shared" ref="E80:F80" si="32">+E81+E87</f>
        <v>63295</v>
      </c>
      <c r="F80" s="77">
        <f t="shared" si="32"/>
        <v>84754</v>
      </c>
      <c r="G80" s="78">
        <f t="shared" si="31"/>
        <v>-21459</v>
      </c>
    </row>
    <row r="81" spans="1:8" ht="17.25" x14ac:dyDescent="0.3">
      <c r="A81" s="27">
        <v>611</v>
      </c>
      <c r="B81" s="25" t="s">
        <v>61</v>
      </c>
      <c r="C81" s="29">
        <f>SUM(C82:C86)</f>
        <v>42165</v>
      </c>
      <c r="D81" s="29">
        <f t="shared" ref="D81:F81" si="33">SUM(D82:D86)</f>
        <v>9880</v>
      </c>
      <c r="E81" s="71">
        <f t="shared" si="33"/>
        <v>52045</v>
      </c>
      <c r="F81" s="66">
        <f t="shared" si="33"/>
        <v>72054</v>
      </c>
      <c r="G81" s="67">
        <f t="shared" si="31"/>
        <v>-20009</v>
      </c>
    </row>
    <row r="82" spans="1:8" ht="17.25" x14ac:dyDescent="0.3">
      <c r="A82" s="23">
        <v>61101</v>
      </c>
      <c r="B82" s="8" t="s">
        <v>68</v>
      </c>
      <c r="C82" s="17">
        <v>75</v>
      </c>
      <c r="D82" s="17">
        <v>3300</v>
      </c>
      <c r="E82" s="72">
        <f t="shared" ref="E82:E88" si="34">SUM(C82:D82)</f>
        <v>3375</v>
      </c>
      <c r="F82" s="64">
        <v>38050</v>
      </c>
      <c r="G82" s="65">
        <f t="shared" si="31"/>
        <v>-34675</v>
      </c>
      <c r="H82" t="s">
        <v>159</v>
      </c>
    </row>
    <row r="83" spans="1:8" ht="17.25" x14ac:dyDescent="0.3">
      <c r="A83" s="23">
        <v>61102</v>
      </c>
      <c r="B83" s="8" t="s">
        <v>87</v>
      </c>
      <c r="C83" s="17"/>
      <c r="D83" s="17">
        <v>200</v>
      </c>
      <c r="E83" s="72">
        <f t="shared" si="34"/>
        <v>200</v>
      </c>
      <c r="F83" s="64">
        <v>5546</v>
      </c>
      <c r="G83" s="65">
        <f t="shared" si="31"/>
        <v>-5346</v>
      </c>
      <c r="H83" t="s">
        <v>159</v>
      </c>
    </row>
    <row r="84" spans="1:8" ht="17.25" x14ac:dyDescent="0.3">
      <c r="A84" s="23">
        <v>61104</v>
      </c>
      <c r="B84" s="8" t="s">
        <v>88</v>
      </c>
      <c r="C84" s="17">
        <v>2530</v>
      </c>
      <c r="D84" s="17">
        <v>6380</v>
      </c>
      <c r="E84" s="72">
        <f t="shared" si="34"/>
        <v>8910</v>
      </c>
      <c r="F84" s="64">
        <v>28348</v>
      </c>
      <c r="G84" s="65">
        <f t="shared" si="31"/>
        <v>-19438</v>
      </c>
      <c r="H84" t="s">
        <v>160</v>
      </c>
    </row>
    <row r="85" spans="1:8" ht="17.25" x14ac:dyDescent="0.3">
      <c r="A85" s="23">
        <v>61105</v>
      </c>
      <c r="B85" s="8" t="s">
        <v>161</v>
      </c>
      <c r="C85" s="17">
        <v>39560</v>
      </c>
      <c r="D85" s="17"/>
      <c r="E85" s="72">
        <f t="shared" si="34"/>
        <v>39560</v>
      </c>
      <c r="F85" s="64"/>
      <c r="G85" s="65">
        <f t="shared" si="31"/>
        <v>39560</v>
      </c>
      <c r="H85" t="s">
        <v>177</v>
      </c>
    </row>
    <row r="86" spans="1:8" ht="17.25" x14ac:dyDescent="0.3">
      <c r="A86" s="23">
        <v>61107</v>
      </c>
      <c r="B86" s="28" t="s">
        <v>127</v>
      </c>
      <c r="C86" s="17"/>
      <c r="D86" s="17"/>
      <c r="E86" s="72">
        <f t="shared" si="34"/>
        <v>0</v>
      </c>
      <c r="F86" s="64">
        <v>110</v>
      </c>
      <c r="G86" s="65">
        <f t="shared" si="31"/>
        <v>-110</v>
      </c>
    </row>
    <row r="87" spans="1:8" ht="17.25" x14ac:dyDescent="0.3">
      <c r="A87" s="24" t="s">
        <v>62</v>
      </c>
      <c r="B87" s="25" t="s">
        <v>63</v>
      </c>
      <c r="C87" s="29">
        <f>+C88</f>
        <v>9800</v>
      </c>
      <c r="D87" s="29">
        <f>+D88</f>
        <v>1450</v>
      </c>
      <c r="E87" s="71">
        <f t="shared" ref="E87:F87" si="35">+E88</f>
        <v>11250</v>
      </c>
      <c r="F87" s="66">
        <f t="shared" si="35"/>
        <v>12700</v>
      </c>
      <c r="G87" s="67">
        <f t="shared" si="31"/>
        <v>-1450</v>
      </c>
    </row>
    <row r="88" spans="1:8" ht="18" thickBot="1" x14ac:dyDescent="0.35">
      <c r="A88" s="30" t="s">
        <v>64</v>
      </c>
      <c r="B88" s="31" t="s">
        <v>65</v>
      </c>
      <c r="C88" s="38">
        <v>9800</v>
      </c>
      <c r="D88" s="38">
        <v>1450</v>
      </c>
      <c r="E88" s="76">
        <f t="shared" si="34"/>
        <v>11250</v>
      </c>
      <c r="F88" s="74">
        <v>12700</v>
      </c>
      <c r="G88" s="75">
        <f t="shared" si="31"/>
        <v>-1450</v>
      </c>
      <c r="H88" t="s">
        <v>160</v>
      </c>
    </row>
    <row r="89" spans="1:8" ht="18" thickBot="1" x14ac:dyDescent="0.35">
      <c r="A89" s="39"/>
      <c r="B89" s="40" t="s">
        <v>69</v>
      </c>
      <c r="C89" s="41">
        <f>C6+C25+C72+C80</f>
        <v>1645910</v>
      </c>
      <c r="D89" s="41">
        <f>D6+D25+D72+D80</f>
        <v>1116156</v>
      </c>
      <c r="E89" s="73">
        <f>E6+E25+E72+E80</f>
        <v>2762066</v>
      </c>
      <c r="F89" s="80">
        <f t="shared" ref="F89:G89" si="36">F6+F25+F72+F80</f>
        <v>2761566</v>
      </c>
      <c r="G89" s="81">
        <f t="shared" si="36"/>
        <v>2530.0000000000146</v>
      </c>
    </row>
    <row r="91" spans="1:8" hidden="1" x14ac:dyDescent="0.25">
      <c r="B91" t="s">
        <v>134</v>
      </c>
      <c r="C91" s="48">
        <f>+C89-C6-C45-C46-C48-C59-C63-C74</f>
        <v>504075</v>
      </c>
      <c r="D91" s="48">
        <f>+D89-D6-D45-D46-D48-D59-D63-D74</f>
        <v>206071</v>
      </c>
      <c r="E91" s="48">
        <f>+E89-E6-E45-E46-E48-E59-E63-E74-E56-E37-E36-E33-E32</f>
        <v>706646</v>
      </c>
    </row>
    <row r="92" spans="1:8" x14ac:dyDescent="0.25">
      <c r="B92" t="s">
        <v>136</v>
      </c>
      <c r="E92" s="48">
        <v>2762066</v>
      </c>
    </row>
    <row r="93" spans="1:8" x14ac:dyDescent="0.25">
      <c r="B93" t="s">
        <v>135</v>
      </c>
      <c r="E93" s="49">
        <f>+E92-E89</f>
        <v>0</v>
      </c>
    </row>
  </sheetData>
  <mergeCells count="3">
    <mergeCell ref="A3:G3"/>
    <mergeCell ref="A2:G2"/>
    <mergeCell ref="A1:G1"/>
  </mergeCells>
  <printOptions horizontalCentered="1"/>
  <pageMargins left="0.27559055118110237" right="0.27559055118110237" top="0.43307086614173229" bottom="0.51181102362204722" header="0.19685039370078741" footer="0.51181102362204722"/>
  <pageSetup scale="65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COMPARATIVO</vt:lpstr>
      <vt:lpstr>PRESUPUESTO 2019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Fernando Marquez Zelada</dc:creator>
  <cp:lastModifiedBy>Jose Fernando Marquez Zelada</cp:lastModifiedBy>
  <cp:lastPrinted>2018-07-26T19:41:32Z</cp:lastPrinted>
  <dcterms:created xsi:type="dcterms:W3CDTF">2012-01-19T21:27:57Z</dcterms:created>
  <dcterms:modified xsi:type="dcterms:W3CDTF">2019-02-07T20:41:47Z</dcterms:modified>
</cp:coreProperties>
</file>