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ESKTOP-LMGNPAK\Carpeta Compartida 2023\"/>
    </mc:Choice>
  </mc:AlternateContent>
  <bookViews>
    <workbookView xWindow="0" yWindow="0" windowWidth="24000" windowHeight="9645" firstSheet="13" activeTab="18"/>
  </bookViews>
  <sheets>
    <sheet name="INGRESOS REALES" sheetId="1" r:id="rId1"/>
    <sheet name="CUADRO RESUMEN 1" sheetId="2" r:id="rId2"/>
    <sheet name="CUADRO RESUMEN 2023" sheetId="3" r:id="rId3"/>
    <sheet name="CUADRO RESUMEN  3" sheetId="4" r:id="rId4"/>
    <sheet name="RECURSO HUMANO" sheetId="5" r:id="rId5"/>
    <sheet name="PROYECCION INGRESOS 2023" sheetId="6" r:id="rId6"/>
    <sheet name="ESTRUCTURA PRESUPUESTARIA" sheetId="7" r:id="rId7"/>
    <sheet name="CONSOLIDADO DE INGRESOS 2023" sheetId="8" r:id="rId8"/>
    <sheet name="ESTRUCTURA PRESUPUESTARIA 1.5%" sheetId="9" r:id="rId9"/>
    <sheet name="FODES 25%" sheetId="10" r:id="rId10"/>
    <sheet name="FONDO MUNICIPAL" sheetId="11" r:id="rId11"/>
    <sheet name="PUERTO SAN JUAN" sheetId="12" r:id="rId12"/>
    <sheet name="PREINVERSION" sheetId="13" r:id="rId13"/>
    <sheet name="DONACIONES " sheetId="14" r:id="rId14"/>
    <sheet name="APOYO MUNICIPAL DL 477" sheetId="15" r:id="rId15"/>
    <sheet name="FONDOS 2%" sheetId="18" r:id="rId16"/>
    <sheet name="FODES 70%" sheetId="16" r:id="rId17"/>
    <sheet name="PROYECTOS   2023" sheetId="20" r:id="rId18"/>
    <sheet name="Sheet1" sheetId="21" r:id="rId19"/>
    <sheet name="Sheet2" sheetId="22" r:id="rId20"/>
  </sheets>
  <externalReferences>
    <externalReference r:id="rId21"/>
  </externalReferences>
  <definedNames>
    <definedName name="_xlnm.Print_Area" localSheetId="6">'ESTRUCTURA PRESUPUESTARIA'!$A$1:$H$25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5" i="20" l="1"/>
  <c r="E143" i="20"/>
  <c r="D130" i="20"/>
  <c r="D123" i="20"/>
  <c r="D119" i="20"/>
  <c r="D113" i="20"/>
  <c r="D107" i="20"/>
  <c r="G103" i="20"/>
  <c r="G102" i="20"/>
  <c r="D102" i="20"/>
  <c r="G101" i="20"/>
  <c r="D100" i="20"/>
  <c r="G99" i="20"/>
  <c r="G98" i="20"/>
  <c r="D96" i="20"/>
  <c r="E95" i="20"/>
  <c r="D89" i="20"/>
  <c r="D86" i="20"/>
  <c r="D82" i="20"/>
  <c r="D80" i="20"/>
  <c r="D76" i="20"/>
  <c r="D71" i="20"/>
  <c r="D69" i="20"/>
  <c r="D63" i="20"/>
  <c r="I61" i="20"/>
  <c r="I60" i="20"/>
  <c r="I59" i="20"/>
  <c r="I62" i="20" s="1"/>
  <c r="D58" i="20"/>
  <c r="D92" i="20" s="1"/>
  <c r="F92" i="20" s="1"/>
  <c r="D53" i="20"/>
  <c r="D18" i="20"/>
  <c r="D12" i="20"/>
  <c r="D8" i="20"/>
  <c r="D7" i="20"/>
  <c r="D6" i="20"/>
  <c r="D5" i="20"/>
  <c r="H62" i="16"/>
  <c r="L20" i="16" s="1"/>
  <c r="L31" i="16"/>
  <c r="L30" i="16"/>
  <c r="L29" i="16"/>
  <c r="H19" i="16" s="1"/>
  <c r="L28" i="16"/>
  <c r="L27" i="16"/>
  <c r="L26" i="16"/>
  <c r="L25" i="16"/>
  <c r="H15" i="16" s="1"/>
  <c r="H23" i="16"/>
  <c r="H16" i="16"/>
  <c r="H14" i="16"/>
  <c r="H13" i="16"/>
  <c r="H12" i="16"/>
  <c r="H10" i="16"/>
  <c r="H46" i="18"/>
  <c r="N23" i="18"/>
  <c r="N20" i="18"/>
  <c r="N19" i="18"/>
  <c r="N18" i="18"/>
  <c r="H8" i="18" s="1"/>
  <c r="H14" i="18" s="1"/>
  <c r="J15" i="18"/>
  <c r="H12" i="18"/>
  <c r="H11" i="18"/>
  <c r="H10" i="18"/>
  <c r="H9" i="18"/>
  <c r="H36" i="15"/>
  <c r="H35" i="15"/>
  <c r="H33" i="15"/>
  <c r="H30" i="15"/>
  <c r="H26" i="15"/>
  <c r="H14" i="14"/>
  <c r="H12" i="14"/>
  <c r="H15" i="13"/>
  <c r="I40" i="12"/>
  <c r="H51" i="12" s="1"/>
  <c r="I39" i="12"/>
  <c r="H49" i="12" s="1"/>
  <c r="I19" i="12"/>
  <c r="H48" i="12" s="1"/>
  <c r="L70" i="11"/>
  <c r="I56" i="11"/>
  <c r="H73" i="11" s="1"/>
  <c r="I55" i="11"/>
  <c r="H72" i="11" s="1"/>
  <c r="I52" i="11"/>
  <c r="H71" i="11" s="1"/>
  <c r="I21" i="11"/>
  <c r="H70" i="11" s="1"/>
  <c r="H16" i="10"/>
  <c r="J15" i="10"/>
  <c r="N14" i="10"/>
  <c r="J13" i="10"/>
  <c r="J12" i="10"/>
  <c r="J11" i="10"/>
  <c r="H60" i="9"/>
  <c r="H58" i="9"/>
  <c r="H56" i="9"/>
  <c r="H53" i="9"/>
  <c r="H52" i="9"/>
  <c r="I47" i="9"/>
  <c r="C47" i="9"/>
  <c r="I44" i="9"/>
  <c r="D39" i="9"/>
  <c r="D47" i="9" s="1"/>
  <c r="C39" i="9"/>
  <c r="C43" i="9" s="1"/>
  <c r="B39" i="9"/>
  <c r="B47" i="9" s="1"/>
  <c r="D38" i="9"/>
  <c r="C38" i="9"/>
  <c r="B38" i="9"/>
  <c r="A38" i="9"/>
  <c r="D36" i="9"/>
  <c r="C36" i="9"/>
  <c r="B36" i="9"/>
  <c r="A36" i="9"/>
  <c r="D34" i="9"/>
  <c r="C34" i="9"/>
  <c r="B34" i="9"/>
  <c r="A34" i="9"/>
  <c r="A39" i="9" s="1"/>
  <c r="I20" i="9"/>
  <c r="H55" i="9" s="1"/>
  <c r="H12" i="9"/>
  <c r="J50" i="8"/>
  <c r="I50" i="8"/>
  <c r="H50" i="8"/>
  <c r="H65" i="11" s="1"/>
  <c r="H68" i="11" s="1"/>
  <c r="F50" i="8"/>
  <c r="E50" i="8"/>
  <c r="D50" i="8"/>
  <c r="C50" i="8"/>
  <c r="K49" i="8"/>
  <c r="Q13" i="8" s="1"/>
  <c r="C17" i="4" s="1"/>
  <c r="G49" i="8"/>
  <c r="K48" i="8"/>
  <c r="G47" i="8"/>
  <c r="K47" i="8" s="1"/>
  <c r="O12" i="8" s="1"/>
  <c r="K46" i="8"/>
  <c r="G46" i="8"/>
  <c r="K45" i="8"/>
  <c r="K44" i="8"/>
  <c r="K43" i="8"/>
  <c r="G43" i="8"/>
  <c r="G42" i="8"/>
  <c r="K42" i="8" s="1"/>
  <c r="K41" i="8"/>
  <c r="O10" i="8" s="1"/>
  <c r="G41" i="8"/>
  <c r="K40" i="8"/>
  <c r="K39" i="8"/>
  <c r="K38" i="8"/>
  <c r="G38" i="8"/>
  <c r="K37" i="8"/>
  <c r="K36" i="8"/>
  <c r="P9" i="8" s="1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P7" i="8" s="1"/>
  <c r="K14" i="8"/>
  <c r="K13" i="8"/>
  <c r="P12" i="8"/>
  <c r="K12" i="8"/>
  <c r="K11" i="8"/>
  <c r="P10" i="8"/>
  <c r="K10" i="8"/>
  <c r="O9" i="8"/>
  <c r="K9" i="8"/>
  <c r="P8" i="8"/>
  <c r="O8" i="8"/>
  <c r="K8" i="8"/>
  <c r="O7" i="8"/>
  <c r="K7" i="8"/>
  <c r="O6" i="8"/>
  <c r="K6" i="8"/>
  <c r="F24" i="7"/>
  <c r="G23" i="7" s="1"/>
  <c r="G20" i="7"/>
  <c r="F18" i="7"/>
  <c r="F16" i="7"/>
  <c r="F11" i="7"/>
  <c r="F10" i="7"/>
  <c r="G9" i="7"/>
  <c r="L50" i="6"/>
  <c r="L48" i="6"/>
  <c r="L47" i="6"/>
  <c r="G44" i="6"/>
  <c r="F44" i="6"/>
  <c r="M10" i="6" s="1"/>
  <c r="N10" i="6" s="1"/>
  <c r="E44" i="6"/>
  <c r="D44" i="6"/>
  <c r="C44" i="6"/>
  <c r="H43" i="6"/>
  <c r="I43" i="6" s="1"/>
  <c r="J43" i="6" s="1"/>
  <c r="H42" i="6"/>
  <c r="I42" i="6" s="1"/>
  <c r="H41" i="6"/>
  <c r="I41" i="6" s="1"/>
  <c r="H40" i="6"/>
  <c r="I40" i="6" s="1"/>
  <c r="H39" i="6"/>
  <c r="I39" i="6" s="1"/>
  <c r="H38" i="6"/>
  <c r="I38" i="6" s="1"/>
  <c r="H37" i="6"/>
  <c r="I37" i="6" s="1"/>
  <c r="I36" i="6"/>
  <c r="H36" i="6"/>
  <c r="H35" i="6"/>
  <c r="I35" i="6" s="1"/>
  <c r="J35" i="6" s="1"/>
  <c r="I34" i="6"/>
  <c r="H34" i="6"/>
  <c r="H33" i="6"/>
  <c r="I33" i="6" s="1"/>
  <c r="H32" i="6"/>
  <c r="I32" i="6" s="1"/>
  <c r="J32" i="6" s="1"/>
  <c r="I31" i="6"/>
  <c r="H31" i="6"/>
  <c r="H30" i="6"/>
  <c r="I30" i="6" s="1"/>
  <c r="I29" i="6"/>
  <c r="H29" i="6"/>
  <c r="H28" i="6"/>
  <c r="I28" i="6" s="1"/>
  <c r="I27" i="6"/>
  <c r="H27" i="6"/>
  <c r="H26" i="6"/>
  <c r="I26" i="6" s="1"/>
  <c r="I25" i="6"/>
  <c r="H25" i="6"/>
  <c r="H24" i="6"/>
  <c r="I24" i="6" s="1"/>
  <c r="I23" i="6"/>
  <c r="H23" i="6"/>
  <c r="H22" i="6"/>
  <c r="I22" i="6" s="1"/>
  <c r="I21" i="6"/>
  <c r="H21" i="6"/>
  <c r="I20" i="6"/>
  <c r="H20" i="6"/>
  <c r="H19" i="6"/>
  <c r="I19" i="6" s="1"/>
  <c r="H18" i="6"/>
  <c r="I18" i="6" s="1"/>
  <c r="I17" i="6"/>
  <c r="H17" i="6"/>
  <c r="I16" i="6"/>
  <c r="H16" i="6"/>
  <c r="H15" i="6"/>
  <c r="I15" i="6" s="1"/>
  <c r="J15" i="6" s="1"/>
  <c r="I14" i="6"/>
  <c r="H14" i="6"/>
  <c r="H13" i="6"/>
  <c r="I13" i="6" s="1"/>
  <c r="H12" i="6"/>
  <c r="I12" i="6" s="1"/>
  <c r="N11" i="6"/>
  <c r="M11" i="6"/>
  <c r="H11" i="6"/>
  <c r="I11" i="6" s="1"/>
  <c r="H10" i="6"/>
  <c r="I10" i="6" s="1"/>
  <c r="N9" i="6"/>
  <c r="M9" i="6"/>
  <c r="H9" i="6"/>
  <c r="I9" i="6" s="1"/>
  <c r="N8" i="6"/>
  <c r="M8" i="6"/>
  <c r="H8" i="6"/>
  <c r="I8" i="6" s="1"/>
  <c r="N7" i="6"/>
  <c r="N12" i="6" s="1"/>
  <c r="L18" i="6" s="1"/>
  <c r="M7" i="6"/>
  <c r="M12" i="6" s="1"/>
  <c r="L16" i="6" s="1"/>
  <c r="H7" i="6"/>
  <c r="I7" i="6" s="1"/>
  <c r="I6" i="6"/>
  <c r="H6" i="6"/>
  <c r="I5" i="6"/>
  <c r="H5" i="6"/>
  <c r="K142" i="5"/>
  <c r="I142" i="5"/>
  <c r="G142" i="5"/>
  <c r="H13" i="9" s="1"/>
  <c r="H141" i="5"/>
  <c r="F141" i="5"/>
  <c r="F142" i="5" s="1"/>
  <c r="L140" i="5"/>
  <c r="J140" i="5"/>
  <c r="H140" i="5"/>
  <c r="L139" i="5"/>
  <c r="J139" i="5"/>
  <c r="H139" i="5"/>
  <c r="M139" i="5" s="1"/>
  <c r="L138" i="5"/>
  <c r="J138" i="5"/>
  <c r="H138" i="5"/>
  <c r="M138" i="5" s="1"/>
  <c r="L137" i="5"/>
  <c r="J137" i="5"/>
  <c r="H137" i="5"/>
  <c r="L136" i="5"/>
  <c r="J136" i="5"/>
  <c r="H136" i="5"/>
  <c r="L135" i="5"/>
  <c r="J135" i="5"/>
  <c r="H135" i="5"/>
  <c r="M135" i="5" s="1"/>
  <c r="L134" i="5"/>
  <c r="J134" i="5"/>
  <c r="H134" i="5"/>
  <c r="M134" i="5" s="1"/>
  <c r="L133" i="5"/>
  <c r="J133" i="5"/>
  <c r="H133" i="5"/>
  <c r="L132" i="5"/>
  <c r="J132" i="5"/>
  <c r="H132" i="5"/>
  <c r="L131" i="5"/>
  <c r="J131" i="5"/>
  <c r="H131" i="5"/>
  <c r="M131" i="5" s="1"/>
  <c r="L130" i="5"/>
  <c r="J130" i="5"/>
  <c r="H130" i="5"/>
  <c r="M130" i="5" s="1"/>
  <c r="L129" i="5"/>
  <c r="J129" i="5"/>
  <c r="H129" i="5"/>
  <c r="L128" i="5"/>
  <c r="J128" i="5"/>
  <c r="H128" i="5"/>
  <c r="L127" i="5"/>
  <c r="J127" i="5"/>
  <c r="H127" i="5"/>
  <c r="M127" i="5" s="1"/>
  <c r="L126" i="5"/>
  <c r="J126" i="5"/>
  <c r="H126" i="5"/>
  <c r="M126" i="5" s="1"/>
  <c r="L125" i="5"/>
  <c r="L142" i="5" s="1"/>
  <c r="H15" i="9" s="1"/>
  <c r="J125" i="5"/>
  <c r="H125" i="5"/>
  <c r="H142" i="5" s="1"/>
  <c r="H10" i="9" s="1"/>
  <c r="K112" i="5"/>
  <c r="I112" i="5"/>
  <c r="H12" i="12" s="1"/>
  <c r="G112" i="5"/>
  <c r="H13" i="12" s="1"/>
  <c r="F112" i="5"/>
  <c r="L111" i="5"/>
  <c r="J111" i="5"/>
  <c r="H111" i="5"/>
  <c r="M111" i="5" s="1"/>
  <c r="L110" i="5"/>
  <c r="J110" i="5"/>
  <c r="H110" i="5"/>
  <c r="L109" i="5"/>
  <c r="J109" i="5"/>
  <c r="H109" i="5"/>
  <c r="L108" i="5"/>
  <c r="J108" i="5"/>
  <c r="H108" i="5"/>
  <c r="M108" i="5" s="1"/>
  <c r="L107" i="5"/>
  <c r="J107" i="5"/>
  <c r="H107" i="5"/>
  <c r="M107" i="5" s="1"/>
  <c r="L106" i="5"/>
  <c r="J106" i="5"/>
  <c r="H106" i="5"/>
  <c r="L105" i="5"/>
  <c r="J105" i="5"/>
  <c r="H105" i="5"/>
  <c r="L104" i="5"/>
  <c r="J104" i="5"/>
  <c r="H104" i="5"/>
  <c r="M104" i="5" s="1"/>
  <c r="L103" i="5"/>
  <c r="J103" i="5"/>
  <c r="H103" i="5"/>
  <c r="M103" i="5" s="1"/>
  <c r="L102" i="5"/>
  <c r="J102" i="5"/>
  <c r="H102" i="5"/>
  <c r="L101" i="5"/>
  <c r="J101" i="5"/>
  <c r="H101" i="5"/>
  <c r="L100" i="5"/>
  <c r="J100" i="5"/>
  <c r="H100" i="5"/>
  <c r="M100" i="5" s="1"/>
  <c r="L99" i="5"/>
  <c r="J99" i="5"/>
  <c r="H99" i="5"/>
  <c r="M99" i="5" s="1"/>
  <c r="L98" i="5"/>
  <c r="J98" i="5"/>
  <c r="H98" i="5"/>
  <c r="L97" i="5"/>
  <c r="J97" i="5"/>
  <c r="H97" i="5"/>
  <c r="L96" i="5"/>
  <c r="J96" i="5"/>
  <c r="H96" i="5"/>
  <c r="M96" i="5" s="1"/>
  <c r="L95" i="5"/>
  <c r="J95" i="5"/>
  <c r="H95" i="5"/>
  <c r="M95" i="5" s="1"/>
  <c r="L94" i="5"/>
  <c r="J94" i="5"/>
  <c r="H94" i="5"/>
  <c r="L93" i="5"/>
  <c r="J93" i="5"/>
  <c r="H93" i="5"/>
  <c r="L92" i="5"/>
  <c r="L112" i="5" s="1"/>
  <c r="J92" i="5"/>
  <c r="H92" i="5"/>
  <c r="H112" i="5" s="1"/>
  <c r="H11" i="12" s="1"/>
  <c r="K84" i="5"/>
  <c r="I84" i="5"/>
  <c r="H12" i="11" s="1"/>
  <c r="G84" i="5"/>
  <c r="H13" i="11" s="1"/>
  <c r="F84" i="5"/>
  <c r="L83" i="5"/>
  <c r="J83" i="5"/>
  <c r="H83" i="5"/>
  <c r="L82" i="5"/>
  <c r="J82" i="5"/>
  <c r="H82" i="5"/>
  <c r="L81" i="5"/>
  <c r="J81" i="5"/>
  <c r="H81" i="5"/>
  <c r="L80" i="5"/>
  <c r="J80" i="5"/>
  <c r="H80" i="5"/>
  <c r="L79" i="5"/>
  <c r="J79" i="5"/>
  <c r="H79" i="5"/>
  <c r="L78" i="5"/>
  <c r="J78" i="5"/>
  <c r="H78" i="5"/>
  <c r="L77" i="5"/>
  <c r="J77" i="5"/>
  <c r="H77" i="5"/>
  <c r="L76" i="5"/>
  <c r="J76" i="5"/>
  <c r="H76" i="5"/>
  <c r="L75" i="5"/>
  <c r="J75" i="5"/>
  <c r="H75" i="5"/>
  <c r="L74" i="5"/>
  <c r="J74" i="5"/>
  <c r="H74" i="5"/>
  <c r="L73" i="5"/>
  <c r="J73" i="5"/>
  <c r="H73" i="5"/>
  <c r="L72" i="5"/>
  <c r="J72" i="5"/>
  <c r="H72" i="5"/>
  <c r="L71" i="5"/>
  <c r="J71" i="5"/>
  <c r="H71" i="5"/>
  <c r="L70" i="5"/>
  <c r="J70" i="5"/>
  <c r="H70" i="5"/>
  <c r="L69" i="5"/>
  <c r="J69" i="5"/>
  <c r="H69" i="5"/>
  <c r="L68" i="5"/>
  <c r="J68" i="5"/>
  <c r="H68" i="5"/>
  <c r="L67" i="5"/>
  <c r="J67" i="5"/>
  <c r="H67" i="5"/>
  <c r="L66" i="5"/>
  <c r="J66" i="5"/>
  <c r="H66" i="5"/>
  <c r="L65" i="5"/>
  <c r="J65" i="5"/>
  <c r="H65" i="5"/>
  <c r="L64" i="5"/>
  <c r="J64" i="5"/>
  <c r="H64" i="5"/>
  <c r="L63" i="5"/>
  <c r="J63" i="5"/>
  <c r="H63" i="5"/>
  <c r="L62" i="5"/>
  <c r="J62" i="5"/>
  <c r="H62" i="5"/>
  <c r="L61" i="5"/>
  <c r="J61" i="5"/>
  <c r="H61" i="5"/>
  <c r="L60" i="5"/>
  <c r="J60" i="5"/>
  <c r="H60" i="5"/>
  <c r="L59" i="5"/>
  <c r="J59" i="5"/>
  <c r="H59" i="5"/>
  <c r="L58" i="5"/>
  <c r="J58" i="5"/>
  <c r="H58" i="5"/>
  <c r="L57" i="5"/>
  <c r="J57" i="5"/>
  <c r="H57" i="5"/>
  <c r="L56" i="5"/>
  <c r="J56" i="5"/>
  <c r="H56" i="5"/>
  <c r="L55" i="5"/>
  <c r="J55" i="5"/>
  <c r="H55" i="5"/>
  <c r="L54" i="5"/>
  <c r="J54" i="5"/>
  <c r="H54" i="5"/>
  <c r="L53" i="5"/>
  <c r="J53" i="5"/>
  <c r="H53" i="5"/>
  <c r="L52" i="5"/>
  <c r="J52" i="5"/>
  <c r="H52" i="5"/>
  <c r="L51" i="5"/>
  <c r="J51" i="5"/>
  <c r="H51" i="5"/>
  <c r="L50" i="5"/>
  <c r="J50" i="5"/>
  <c r="H50" i="5"/>
  <c r="L49" i="5"/>
  <c r="J49" i="5"/>
  <c r="H49" i="5"/>
  <c r="L48" i="5"/>
  <c r="J48" i="5"/>
  <c r="H48" i="5"/>
  <c r="L47" i="5"/>
  <c r="J47" i="5"/>
  <c r="H47" i="5"/>
  <c r="L46" i="5"/>
  <c r="J46" i="5"/>
  <c r="H46" i="5"/>
  <c r="L45" i="5"/>
  <c r="J45" i="5"/>
  <c r="H45" i="5"/>
  <c r="L44" i="5"/>
  <c r="J44" i="5"/>
  <c r="H44" i="5"/>
  <c r="L43" i="5"/>
  <c r="J43" i="5"/>
  <c r="H43" i="5"/>
  <c r="L42" i="5"/>
  <c r="J42" i="5"/>
  <c r="H42" i="5"/>
  <c r="L41" i="5"/>
  <c r="J41" i="5"/>
  <c r="H41" i="5"/>
  <c r="L40" i="5"/>
  <c r="J40" i="5"/>
  <c r="H40" i="5"/>
  <c r="L39" i="5"/>
  <c r="J39" i="5"/>
  <c r="H39" i="5"/>
  <c r="L38" i="5"/>
  <c r="J38" i="5"/>
  <c r="H38" i="5"/>
  <c r="L37" i="5"/>
  <c r="J37" i="5"/>
  <c r="H37" i="5"/>
  <c r="L36" i="5"/>
  <c r="J36" i="5"/>
  <c r="H36" i="5"/>
  <c r="L35" i="5"/>
  <c r="J35" i="5"/>
  <c r="H35" i="5"/>
  <c r="L34" i="5"/>
  <c r="J34" i="5"/>
  <c r="H34" i="5"/>
  <c r="L33" i="5"/>
  <c r="J33" i="5"/>
  <c r="H33" i="5"/>
  <c r="L32" i="5"/>
  <c r="J32" i="5"/>
  <c r="H32" i="5"/>
  <c r="L31" i="5"/>
  <c r="J31" i="5"/>
  <c r="H31" i="5"/>
  <c r="L30" i="5"/>
  <c r="J30" i="5"/>
  <c r="H30" i="5"/>
  <c r="L29" i="5"/>
  <c r="J29" i="5"/>
  <c r="H29" i="5"/>
  <c r="L28" i="5"/>
  <c r="J28" i="5"/>
  <c r="H28" i="5"/>
  <c r="L27" i="5"/>
  <c r="J27" i="5"/>
  <c r="H27" i="5"/>
  <c r="L26" i="5"/>
  <c r="J26" i="5"/>
  <c r="H26" i="5"/>
  <c r="L25" i="5"/>
  <c r="J25" i="5"/>
  <c r="H25" i="5"/>
  <c r="L24" i="5"/>
  <c r="J24" i="5"/>
  <c r="H24" i="5"/>
  <c r="L23" i="5"/>
  <c r="J23" i="5"/>
  <c r="H23" i="5"/>
  <c r="L22" i="5"/>
  <c r="J22" i="5"/>
  <c r="H22" i="5"/>
  <c r="L21" i="5"/>
  <c r="J21" i="5"/>
  <c r="H21" i="5"/>
  <c r="L20" i="5"/>
  <c r="J20" i="5"/>
  <c r="H20" i="5"/>
  <c r="L19" i="5"/>
  <c r="J19" i="5"/>
  <c r="H19" i="5"/>
  <c r="L18" i="5"/>
  <c r="J18" i="5"/>
  <c r="H18" i="5"/>
  <c r="L17" i="5"/>
  <c r="J17" i="5"/>
  <c r="H17" i="5"/>
  <c r="L16" i="5"/>
  <c r="J16" i="5"/>
  <c r="H16" i="5"/>
  <c r="L15" i="5"/>
  <c r="J15" i="5"/>
  <c r="H15" i="5"/>
  <c r="L14" i="5"/>
  <c r="J14" i="5"/>
  <c r="H14" i="5"/>
  <c r="L13" i="5"/>
  <c r="J13" i="5"/>
  <c r="H13" i="5"/>
  <c r="L12" i="5"/>
  <c r="J12" i="5"/>
  <c r="H12" i="5"/>
  <c r="L11" i="5"/>
  <c r="J11" i="5"/>
  <c r="H11" i="5"/>
  <c r="L10" i="5"/>
  <c r="J10" i="5"/>
  <c r="H10" i="5"/>
  <c r="L9" i="5"/>
  <c r="J9" i="5"/>
  <c r="H9" i="5"/>
  <c r="L8" i="5"/>
  <c r="J8" i="5"/>
  <c r="H8" i="5"/>
  <c r="L7" i="5"/>
  <c r="J7" i="5"/>
  <c r="H7" i="5"/>
  <c r="L6" i="5"/>
  <c r="J6" i="5"/>
  <c r="H6" i="5"/>
  <c r="H84" i="5" s="1"/>
  <c r="H11" i="11" s="1"/>
  <c r="L5" i="5"/>
  <c r="L84" i="5" s="1"/>
  <c r="H17" i="11" s="1"/>
  <c r="J5" i="5"/>
  <c r="J84" i="5" s="1"/>
  <c r="H18" i="11" s="1"/>
  <c r="H5" i="5"/>
  <c r="C27" i="4"/>
  <c r="C13" i="4"/>
  <c r="C12" i="4"/>
  <c r="C11" i="4"/>
  <c r="C10" i="4"/>
  <c r="C9" i="4"/>
  <c r="D29" i="3"/>
  <c r="C25" i="3"/>
  <c r="C29" i="3" s="1"/>
  <c r="C23" i="3"/>
  <c r="D15" i="3"/>
  <c r="C17" i="2"/>
  <c r="C18" i="2" s="1"/>
  <c r="C8" i="2"/>
  <c r="C10" i="2" s="1"/>
  <c r="O48" i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M6" i="5" l="1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93" i="5"/>
  <c r="H44" i="12"/>
  <c r="F14" i="7" s="1"/>
  <c r="H47" i="12"/>
  <c r="H52" i="12" s="1"/>
  <c r="J44" i="12" s="1"/>
  <c r="I11" i="12"/>
  <c r="H61" i="11"/>
  <c r="I11" i="11"/>
  <c r="H69" i="11" s="1"/>
  <c r="H74" i="11" s="1"/>
  <c r="L65" i="11"/>
  <c r="O18" i="6"/>
  <c r="O20" i="6"/>
  <c r="N24" i="18"/>
  <c r="M5" i="5"/>
  <c r="M84" i="5" s="1"/>
  <c r="M92" i="5"/>
  <c r="L20" i="6"/>
  <c r="L21" i="6" s="1"/>
  <c r="G50" i="8"/>
  <c r="D40" i="9"/>
  <c r="D9" i="20"/>
  <c r="I44" i="6"/>
  <c r="G46" i="6" s="1"/>
  <c r="C46" i="6" s="1"/>
  <c r="J5" i="6"/>
  <c r="M94" i="5"/>
  <c r="M98" i="5"/>
  <c r="M102" i="5"/>
  <c r="M106" i="5"/>
  <c r="M110" i="5"/>
  <c r="M129" i="5"/>
  <c r="M133" i="5"/>
  <c r="M137" i="5"/>
  <c r="P11" i="8"/>
  <c r="A47" i="9"/>
  <c r="A43" i="9"/>
  <c r="A42" i="9"/>
  <c r="A40" i="9"/>
  <c r="D42" i="9"/>
  <c r="H20" i="16"/>
  <c r="F17" i="7" s="1"/>
  <c r="G15" i="7" s="1"/>
  <c r="L33" i="16"/>
  <c r="J112" i="5"/>
  <c r="M97" i="5"/>
  <c r="M101" i="5"/>
  <c r="M105" i="5"/>
  <c r="M109" i="5"/>
  <c r="J142" i="5"/>
  <c r="H16" i="9" s="1"/>
  <c r="I10" i="9" s="1"/>
  <c r="M128" i="5"/>
  <c r="M132" i="5"/>
  <c r="M136" i="5"/>
  <c r="M140" i="5"/>
  <c r="M141" i="5"/>
  <c r="H44" i="6"/>
  <c r="J37" i="6"/>
  <c r="P6" i="8"/>
  <c r="P13" i="8" s="1"/>
  <c r="R13" i="8" s="1"/>
  <c r="K50" i="8"/>
  <c r="O11" i="8"/>
  <c r="C14" i="4" s="1"/>
  <c r="C19" i="4" s="1"/>
  <c r="D43" i="9"/>
  <c r="M125" i="5"/>
  <c r="M142" i="5" s="1"/>
  <c r="J141" i="5"/>
  <c r="B40" i="9"/>
  <c r="B42" i="9"/>
  <c r="B43" i="9"/>
  <c r="C40" i="9"/>
  <c r="C42" i="9"/>
  <c r="H54" i="9" l="1"/>
  <c r="H59" i="9" s="1"/>
  <c r="H61" i="9" s="1"/>
  <c r="I50" i="9"/>
  <c r="C25" i="4"/>
  <c r="C34" i="4" s="1"/>
  <c r="O13" i="8"/>
  <c r="H49" i="9"/>
  <c r="M112" i="5"/>
  <c r="N140" i="5"/>
  <c r="J44" i="6"/>
  <c r="D46" i="6"/>
  <c r="C50" i="6"/>
  <c r="L46" i="6"/>
  <c r="L49" i="6" s="1"/>
  <c r="L51" i="6" s="1"/>
  <c r="L71" i="11"/>
  <c r="L72" i="11" s="1"/>
  <c r="F13" i="7"/>
  <c r="G12" i="7" l="1"/>
  <c r="F25" i="7"/>
  <c r="H8" i="7" l="1"/>
  <c r="H25" i="7" s="1"/>
  <c r="G25" i="7"/>
</calcChain>
</file>

<file path=xl/sharedStrings.xml><?xml version="1.0" encoding="utf-8"?>
<sst xmlns="http://schemas.openxmlformats.org/spreadsheetml/2006/main" count="1795" uniqueCount="836">
  <si>
    <t>INGRESOS   REALES   DE   NOVIEMBRE,   DICIEMBRE   2021    Y   DE   ENERO   A   OCTUBRE  2022</t>
  </si>
  <si>
    <t>CODIGO</t>
  </si>
  <si>
    <t>CONCEPTO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</si>
  <si>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</si>
  <si>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</si>
  <si>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</si>
  <si>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</si>
  <si>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</si>
  <si>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</si>
  <si>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</si>
  <si>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</si>
  <si>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</si>
  <si>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</si>
  <si>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TOTALES </t>
  </si>
  <si>
    <t>COMERCIOS</t>
  </si>
  <si>
    <t>INDUSTRIAS</t>
  </si>
  <si>
    <t>FINANCIERAS</t>
  </si>
  <si>
    <t>SERVICIOS</t>
  </si>
  <si>
    <t>BARES Y RESTAURANTES</t>
  </si>
  <si>
    <t>SERVICIOS DE ESPARCIMIENTO</t>
  </si>
  <si>
    <t>TRANSPORTE</t>
  </si>
  <si>
    <t>VIALIDAD</t>
  </si>
  <si>
    <t>IMPUESTOS MUNICIPALES DIVERSOS</t>
  </si>
  <si>
    <t>POR SERVICIOS DE CERTIFICACION O VISADO DE DOCUMENTOS</t>
  </si>
  <si>
    <t>POR EXPEDICION DE DOCUMENTOS DE IDENTIFICACION</t>
  </si>
  <si>
    <t>POR ACCESO A LUGARES PUBLICOS</t>
  </si>
  <si>
    <t>ALUMBRADO PUBLICO</t>
  </si>
  <si>
    <t>ASEO PUBLICO</t>
  </si>
  <si>
    <t>CEMENTERIOS MUNICIPALES</t>
  </si>
  <si>
    <t>14.00 pendientes codigo tiene casetas telefonicas</t>
  </si>
  <si>
    <t>DESECHOS</t>
  </si>
  <si>
    <t>ESTACIONAMIENTOS Y PARQUIMETROS</t>
  </si>
  <si>
    <t xml:space="preserve"> 5% FIESTAS PATRONALES</t>
  </si>
  <si>
    <t>MERCADOS MUNICIPALES</t>
  </si>
  <si>
    <t>PAVIMENTACION</t>
  </si>
  <si>
    <t>POSTES, TORRES Y ANTENAS</t>
  </si>
  <si>
    <t>RASTRO Y TIANGUE</t>
  </si>
  <si>
    <t>BAÑOS Y LAVADEROS PUBLICOS</t>
  </si>
  <si>
    <t>TASAS DIVERSAS</t>
  </si>
  <si>
    <t>PERMISOS Y LICENCIAS MUNICIPALES</t>
  </si>
  <si>
    <t>COTEJO DE FIERROS</t>
  </si>
  <si>
    <t>VENTA DE MAQUINARIA</t>
  </si>
  <si>
    <t>VENTA DE VEHICULOS DE TRANSPORTE</t>
  </si>
  <si>
    <t>VENTA DE TERRENOS</t>
  </si>
  <si>
    <t>SERVICIOS DIVERSOS</t>
  </si>
  <si>
    <t>VENTA DE BIENES DIVERSOS (DESECHOS SOLIDOS)</t>
  </si>
  <si>
    <t>ARRENDAMIENTOS BIENES INMUEBLES</t>
  </si>
  <si>
    <t>MULTAS POR MORA DE IMPUESTOS</t>
  </si>
  <si>
    <t>INTERESES POR MORA DE IMPUESTOS</t>
  </si>
  <si>
    <t>MULTAS POR DECLARACION EXTEMPORANEA</t>
  </si>
  <si>
    <t>MULTAS DEL REGISTRO ESTADO FAM.</t>
  </si>
  <si>
    <t>OTRAS MULTAS MUNICIPALES</t>
  </si>
  <si>
    <t>INGRESOS DIVERSOS</t>
  </si>
  <si>
    <t>DEUDORES MONETARIOS X PERCIBIR (MORA)</t>
  </si>
  <si>
    <t>TOTAL</t>
  </si>
  <si>
    <t>TRANSFERENCIAS DE FONDOS 1.5% DE LIBRE DISPONIBILIDAD DE NOV. 2021 A OCTUBRE 2022</t>
  </si>
  <si>
    <t xml:space="preserve">ALCALDIA MUNICIPAL DE SUCHITOTO </t>
  </si>
  <si>
    <t>DEPARTAMENTO DE CUSCATLAN</t>
  </si>
  <si>
    <t>AÑO  2023</t>
  </si>
  <si>
    <t>INGRESOS</t>
  </si>
  <si>
    <t>FONDO GENERAL Y DONACIONES</t>
  </si>
  <si>
    <t>INGRESOS CORRIENTES</t>
  </si>
  <si>
    <t>EGRESOS</t>
  </si>
  <si>
    <t>GASTOS DE CAPITAL</t>
  </si>
  <si>
    <t>GASTOS CORRIENTES</t>
  </si>
  <si>
    <t>PRESUPUESTO MUNICIPAL POR AREAS DE GESTION</t>
  </si>
  <si>
    <t>ALCALDIA MUNICIPAL DE SUCHITOTO, DEPARTAMENTO DE CUSCATLAN</t>
  </si>
  <si>
    <t>EJERCICIO FISCAL 2023</t>
  </si>
  <si>
    <t>CUADRO RESUMEN</t>
  </si>
  <si>
    <t>PRESUPUESTO DE EGRESOS POR</t>
  </si>
  <si>
    <t>CLASIFICACIONES ECONOMICAS DE GASTO</t>
  </si>
  <si>
    <t>En dolares de Estados Unidos de America</t>
  </si>
  <si>
    <t>21</t>
  </si>
  <si>
    <t>22</t>
  </si>
  <si>
    <t>23</t>
  </si>
  <si>
    <t>APLICACIONES FINANCIERAS</t>
  </si>
  <si>
    <t>CUADRO RESUMEN POR FUENTE DE FINANCIAMIENTO</t>
  </si>
  <si>
    <t>N°</t>
  </si>
  <si>
    <t>FUENTE</t>
  </si>
  <si>
    <t>FONDO GENERAL</t>
  </si>
  <si>
    <t>FONDOS PROPIOS</t>
  </si>
  <si>
    <t>FONDOS DONACIONES</t>
  </si>
  <si>
    <t>PRESTAMOS INTERNOS</t>
  </si>
  <si>
    <t>TOTALES</t>
  </si>
  <si>
    <t>ALCALDIA MUNICIPAL DE SUCHITOTO</t>
  </si>
  <si>
    <t>PRESUPUESTO DE INGRESOS</t>
  </si>
  <si>
    <t>CLASIFICACIONES POR RUBRO DE INGRESOS</t>
  </si>
  <si>
    <t xml:space="preserve">IMPUESTOS  </t>
  </si>
  <si>
    <t>TASAS Y DERECHOS</t>
  </si>
  <si>
    <t>VENTA DE BIENES DIVERSOS</t>
  </si>
  <si>
    <t>INGRESOS FINANCIEROS Y OTROS</t>
  </si>
  <si>
    <t xml:space="preserve">TRANSFERENCIAS CORRIENTES  </t>
  </si>
  <si>
    <t>VENTA DE ACTIVOS FIJOS</t>
  </si>
  <si>
    <t>DEUDORES MONETARIOS POR PERCIBIR</t>
  </si>
  <si>
    <t xml:space="preserve">TRANSFERENCIAS DE CAPITAL </t>
  </si>
  <si>
    <t>SALDOS DE AÑOS ANTERIORES</t>
  </si>
  <si>
    <t>OK</t>
  </si>
  <si>
    <t>PRESUPUESTO DE EGRESOS</t>
  </si>
  <si>
    <t>CLASIFICACIONES POR RUBRO DE EGRESOS</t>
  </si>
  <si>
    <t>REMUNERACIONES</t>
  </si>
  <si>
    <t>ADQUISICIONES DE BIENES Y SERVICIOS</t>
  </si>
  <si>
    <t>GASTOS FINANCIEROS Y OTROS</t>
  </si>
  <si>
    <t>TRANSFERENCIAS CORRIENTES</t>
  </si>
  <si>
    <t>61</t>
  </si>
  <si>
    <t>INVERSIONES EN ACTIVOS FIJOS</t>
  </si>
  <si>
    <t>AMORTIZACION ENDEUDAMIENTO PUB.</t>
  </si>
  <si>
    <t>ASIGNACIONES POR APLICAR</t>
  </si>
  <si>
    <t>PLANILLA   DEL   PERSONAL   FONDO     MUNICIPAL                                                           (FONDOS PROPIOS)                                AÑO  2022</t>
  </si>
  <si>
    <t>No.</t>
  </si>
  <si>
    <t xml:space="preserve">Nombres del Empleado     </t>
  </si>
  <si>
    <t>Cargo o Puesto</t>
  </si>
  <si>
    <t>Depto.</t>
  </si>
  <si>
    <t>sub- Linea</t>
  </si>
  <si>
    <t xml:space="preserve">SALARIO   </t>
  </si>
  <si>
    <t xml:space="preserve">PRESTA-CIONES </t>
  </si>
  <si>
    <t>Aportes Por Contribuciones Patronales</t>
  </si>
  <si>
    <t>Seg.Soc.Priv.</t>
  </si>
  <si>
    <t>Seguridad Social Publica</t>
  </si>
  <si>
    <t>Mensual</t>
  </si>
  <si>
    <t>Beneficios adicionales /vacaciones</t>
  </si>
  <si>
    <t>Anual</t>
  </si>
  <si>
    <t>Aguinaldo</t>
  </si>
  <si>
    <t>AFP,s 8.75%</t>
  </si>
  <si>
    <t>INPEP 7.50%</t>
  </si>
  <si>
    <t>ISSS 7.5%</t>
  </si>
  <si>
    <t>Total</t>
  </si>
  <si>
    <t>Santos Antonio Ventura</t>
  </si>
  <si>
    <t>Conserje</t>
  </si>
  <si>
    <t>Maria Evelia Ardon Landaverde</t>
  </si>
  <si>
    <t>Carlos López Martínez</t>
  </si>
  <si>
    <t>Motorista</t>
  </si>
  <si>
    <t>Jose Fredy Duran Rivas</t>
  </si>
  <si>
    <t>Oscar Omar Belloso Alvarenga</t>
  </si>
  <si>
    <t xml:space="preserve">Enc.Reg.y Control tributario </t>
  </si>
  <si>
    <t>Delegado Contravencional</t>
  </si>
  <si>
    <t>Encargado de Archivo Municial</t>
  </si>
  <si>
    <t>Yanira Guadalupe Ardón de Minero</t>
  </si>
  <si>
    <t xml:space="preserve">     Auxiliar Tesorería Mpal.</t>
  </si>
  <si>
    <t>Ricardo Joel Argueta Portillo</t>
  </si>
  <si>
    <t>Cajero</t>
  </si>
  <si>
    <t>Sonia Carmen Zamora Melendez</t>
  </si>
  <si>
    <t>Auxiliar de Tesoreria</t>
  </si>
  <si>
    <t>Fanny Beatriz Monge de Guzmán</t>
  </si>
  <si>
    <t>Auxiliar  Contable</t>
  </si>
  <si>
    <t>Martha Gloribel Gonzalez v.de Chávez</t>
  </si>
  <si>
    <t>Contadora  Municipal</t>
  </si>
  <si>
    <t xml:space="preserve">Sonia Leonor Alas   </t>
  </si>
  <si>
    <t>Enc. Cuentas Corrientes y Cobro y rec. De mora</t>
  </si>
  <si>
    <t>Judith Alejandra Ayala Mancia</t>
  </si>
  <si>
    <t>Auxililar de Cuentas Corrientes y Cobro recuperacin de mora</t>
  </si>
  <si>
    <t xml:space="preserve">Cristina del Carmen Olmedo </t>
  </si>
  <si>
    <t>Bibliotecaria</t>
  </si>
  <si>
    <t xml:space="preserve">Shirley Mabel Bográn </t>
  </si>
  <si>
    <t>Cartas de Venta</t>
  </si>
  <si>
    <t>Maria Eugenia Belloso Alvarenga</t>
  </si>
  <si>
    <t>Encargada de la Unidad de Genero</t>
  </si>
  <si>
    <t>Iris Jazmin Hernandez Ramos</t>
  </si>
  <si>
    <t>Encargada de Control Urbano</t>
  </si>
  <si>
    <t>Santiago de Jesús Joachín Cordero</t>
  </si>
  <si>
    <t>Enc. Desechos Sólidos</t>
  </si>
  <si>
    <t>Verónica Graciela Ramirez</t>
  </si>
  <si>
    <t>Promotora ambiental</t>
  </si>
  <si>
    <t>Concepción Yesenia Juárez Ayala</t>
  </si>
  <si>
    <t>David Alfredo Molina</t>
  </si>
  <si>
    <t>auxililar de Comunicaciones</t>
  </si>
  <si>
    <t>Silvia Elizabeth Pastrán de Alas</t>
  </si>
  <si>
    <t>Aux.Reg.Estado Fam.</t>
  </si>
  <si>
    <t>Luz de Maria Gómez Rodriguez</t>
  </si>
  <si>
    <t>Auxiliar de Mercado Mpal.</t>
  </si>
  <si>
    <t>Toribio Emilio Rivera</t>
  </si>
  <si>
    <t>Proyección Social</t>
  </si>
  <si>
    <t>Heriberto de Jesus Casco Artiga</t>
  </si>
  <si>
    <t>Admor,Centro Cultural</t>
  </si>
  <si>
    <t xml:space="preserve">Maria Dolores Duran </t>
  </si>
  <si>
    <t xml:space="preserve">Ordenanza </t>
  </si>
  <si>
    <t>Nelson Molina Melara</t>
  </si>
  <si>
    <t>Enc. Uidad mpal.de desarrollo agropecuaria</t>
  </si>
  <si>
    <t>Ernesto Antonio Moya Miranda</t>
  </si>
  <si>
    <t>Auxiliar Unidad Agropecuaria</t>
  </si>
  <si>
    <t>Rogelio Rubén Rivas Hernandez</t>
  </si>
  <si>
    <t>Promotor de Juventud</t>
  </si>
  <si>
    <t>Mario Alfonso Hidalgo Paz</t>
  </si>
  <si>
    <t>Mozo Servicios Grales.</t>
  </si>
  <si>
    <t xml:space="preserve">Mercedes Olivia Amaya Orellana </t>
  </si>
  <si>
    <t>Blanca Evelin Bonillade Castillo</t>
  </si>
  <si>
    <t>Cristian Geovanni Zamora</t>
  </si>
  <si>
    <t>Admor.Mercado Mpal.</t>
  </si>
  <si>
    <t xml:space="preserve">Esmeralda Margareth Zamora </t>
  </si>
  <si>
    <t>Enc.baños pùblicos</t>
  </si>
  <si>
    <t>José Florentino Peraza</t>
  </si>
  <si>
    <t>Custodio Cementerio Mpal.</t>
  </si>
  <si>
    <t>Juan José Acosta</t>
  </si>
  <si>
    <t>Barrido de Calles</t>
  </si>
  <si>
    <t>Roberto Antonio Alas</t>
  </si>
  <si>
    <t xml:space="preserve">Miguel Angel  Benítez Cisneros </t>
  </si>
  <si>
    <t>Electricista</t>
  </si>
  <si>
    <t xml:space="preserve">José Leonardo Guardado Coca </t>
  </si>
  <si>
    <t>Mozo Tren de Aseo</t>
  </si>
  <si>
    <t>Andrés Vásquez Pérez</t>
  </si>
  <si>
    <t>Pedro Juan Cañas Torres</t>
  </si>
  <si>
    <t>Felícito Castillo Recinos</t>
  </si>
  <si>
    <t>Motorista tren de aseo</t>
  </si>
  <si>
    <t>Walter Rolando Salinas Menjivar</t>
  </si>
  <si>
    <t>Operador Motoniveladora</t>
  </si>
  <si>
    <t>Jose Orfilio Miranda Alvarado</t>
  </si>
  <si>
    <t>Mozo de Servicios generales</t>
  </si>
  <si>
    <t>Orlando de Jesus Garcia Coto</t>
  </si>
  <si>
    <t>Jose Luis Coto Guevara</t>
  </si>
  <si>
    <t>Mozo de Aseo</t>
  </si>
  <si>
    <t>Ariel Javier Landaverde Arriaga</t>
  </si>
  <si>
    <t>Oscar Mauricio Menjivar Alvarado</t>
  </si>
  <si>
    <t>Mozo Servicios Generales</t>
  </si>
  <si>
    <t>Adonay Orlando Escobar Rivera</t>
  </si>
  <si>
    <t>Operador de maqinaria</t>
  </si>
  <si>
    <t>Maritza Elizabeth Landaverde Alvarez</t>
  </si>
  <si>
    <t>Encargada de Trasporte</t>
  </si>
  <si>
    <t>Bill Adalberto Rivera Melgar</t>
  </si>
  <si>
    <t>Mozo de Servicios Generales</t>
  </si>
  <si>
    <t>Cruz Oscar Iraheeta Escobar</t>
  </si>
  <si>
    <t>Jairo Rafael Chavez Bogran</t>
  </si>
  <si>
    <t>Donaldo Efrain Miranda Morales</t>
  </si>
  <si>
    <t>Motorista de camion recolector de desechos solidos</t>
  </si>
  <si>
    <t>Wendy Abigail Monge Borja</t>
  </si>
  <si>
    <t>Marvin Leonardo Santos Mendoza</t>
  </si>
  <si>
    <t>Tecnico Alumbrado Publico</t>
  </si>
  <si>
    <t>Jesus Armando Lievano Lovo</t>
  </si>
  <si>
    <t>Director Tecnico Deportivo</t>
  </si>
  <si>
    <t>Victor Ramos Chacon</t>
  </si>
  <si>
    <t>Operador Maquinaria</t>
  </si>
  <si>
    <t>Hugo Alexander Dueñas Perez</t>
  </si>
  <si>
    <t>Gerente General</t>
  </si>
  <si>
    <t>Jose Alejandro Cortez Mejia</t>
  </si>
  <si>
    <t>Auditor Interno</t>
  </si>
  <si>
    <t>Denis Gamaniel Torres Herrera</t>
  </si>
  <si>
    <t>Asistente del Alcalde</t>
  </si>
  <si>
    <t>Cecia Zumara Serrano Casco</t>
  </si>
  <si>
    <t>Blanca Deysi Monge Rivera</t>
  </si>
  <si>
    <t>Tesorera Municipal</t>
  </si>
  <si>
    <t>Wendy Yamileth Cubias Hernandez</t>
  </si>
  <si>
    <t>Jefe UACI</t>
  </si>
  <si>
    <t>Otilio Martir Ayala Sosa</t>
  </si>
  <si>
    <t>Enc.Activo Fijo</t>
  </si>
  <si>
    <t>Maria Celestina Baires Coto</t>
  </si>
  <si>
    <t>Auxiliar de la UACI</t>
  </si>
  <si>
    <t>Jose Antonio Gómez Guzmán</t>
  </si>
  <si>
    <t>Direcor de la Unidad de Planificacion</t>
  </si>
  <si>
    <t>Carolina Azucena Gomez Mendoza</t>
  </si>
  <si>
    <t>Encargada de la Oficina Municipal de Medio Ambiente</t>
  </si>
  <si>
    <t>Bill Fernando Rivera Rosales</t>
  </si>
  <si>
    <t>Director de Unidad de Comunicaciones</t>
  </si>
  <si>
    <t>Naun Alirio Carranza Herrera</t>
  </si>
  <si>
    <t>Director de Turismo</t>
  </si>
  <si>
    <t>José Oliverio Valladares</t>
  </si>
  <si>
    <t>SERVICIOS GENERALES</t>
  </si>
  <si>
    <t>Rolando Antonio Alas Galdàmez</t>
  </si>
  <si>
    <t>JEFE DE SERVICIOS GENERALES</t>
  </si>
  <si>
    <t>Elmer Antonio Sanetamaria Peña</t>
  </si>
  <si>
    <t>DIRECTOR ADMINISTRATIVO PROY. EUSKAL FONDOA</t>
  </si>
  <si>
    <t>Udelia Guadalupe Vásquez Reyes</t>
  </si>
  <si>
    <t>Secretaria de la Unidad de Planificacion</t>
  </si>
  <si>
    <t xml:space="preserve">Marta Maura Rivas de Gámez </t>
  </si>
  <si>
    <t>Enc.Reg.Estado Fam.</t>
  </si>
  <si>
    <t>TOTALES…..............................</t>
  </si>
  <si>
    <t>PLANILLA   DEL   PERSONAL   TURICENTRO PUERTO SAN JUAN                 (FONDOS PROPIOS)                                AÑO  2022</t>
  </si>
  <si>
    <t>Modesto Elio León Espinoza</t>
  </si>
  <si>
    <t>Admor.Puerto San Juan</t>
  </si>
  <si>
    <t>Elizabeth Constante Orellana</t>
  </si>
  <si>
    <t xml:space="preserve">Ordenanza  </t>
  </si>
  <si>
    <t>José Ayala Pineda</t>
  </si>
  <si>
    <t>Ordenanza</t>
  </si>
  <si>
    <t>Mirian Esperanza Olmedo</t>
  </si>
  <si>
    <t>Cobradora Puerto S.J.</t>
  </si>
  <si>
    <t>Marìa Magdalena Casco</t>
  </si>
  <si>
    <t>José Benedicto Madrid Rodas</t>
  </si>
  <si>
    <t>Agente Policía Mpal.</t>
  </si>
  <si>
    <t>Walter Antonio Menjivar Castillo</t>
  </si>
  <si>
    <t>Oscar Mauricio Ramos Henriquez</t>
  </si>
  <si>
    <t>Mtto. Piscinas</t>
  </si>
  <si>
    <t>Jose Edwin Hernandez Gamez</t>
  </si>
  <si>
    <t>Javier de Jesus Henriquez Sanchez</t>
  </si>
  <si>
    <t>Osmin Gomez Ramirez</t>
  </si>
  <si>
    <t>Maria Maximina Sorto</t>
  </si>
  <si>
    <t>Kelvin Alexander Ayala Escobar</t>
  </si>
  <si>
    <t>Fidel Alfonso López Herrera</t>
  </si>
  <si>
    <t xml:space="preserve">Marta Lucia Morales Rivas </t>
  </si>
  <si>
    <t>Miguel de Jesus Paz de Paz</t>
  </si>
  <si>
    <t>William Ermidio Rivas Ayala</t>
  </si>
  <si>
    <t>Eris Antonio Giron Hernandez</t>
  </si>
  <si>
    <t>Jefe Agentes del CAM</t>
  </si>
  <si>
    <t>TOTALES…..........................................</t>
  </si>
  <si>
    <t>PLANILLA   DEL   PERSONAL   FONDOS LIBRE GESTION                               AÑO  2022</t>
  </si>
  <si>
    <t>Denys Jeovany Miranda Rivas</t>
  </si>
  <si>
    <t>Alcalde    Municipal</t>
  </si>
  <si>
    <t>Lupe Barrera Guevara</t>
  </si>
  <si>
    <t>Síndico Municipal</t>
  </si>
  <si>
    <t>Ramon de Jesus Serrano Orellana</t>
  </si>
  <si>
    <t>Secretario Municipal</t>
  </si>
  <si>
    <t>Jose Baldemar Granados</t>
  </si>
  <si>
    <t>Juridico</t>
  </si>
  <si>
    <t>Carmen Elizabeth Marín Mejía</t>
  </si>
  <si>
    <t>Auxiliar Secretaría</t>
  </si>
  <si>
    <t>Mauricio Antonio Hernández</t>
  </si>
  <si>
    <t>Tecnico  Elab.y supervision proyectos</t>
  </si>
  <si>
    <t>Baltazar Sorto Bautista</t>
  </si>
  <si>
    <t>Jesús Otsmaro Marroquín V.</t>
  </si>
  <si>
    <t>Agente Municipal</t>
  </si>
  <si>
    <t>Julio Cesar Alas Mejia</t>
  </si>
  <si>
    <t>Alex de Jesus Mejia Caceres</t>
  </si>
  <si>
    <t>Jose Noel Rivera Torres</t>
  </si>
  <si>
    <t>Ramon Rivera Martinez</t>
  </si>
  <si>
    <t>Damaris Beatriz Monge Bora</t>
  </si>
  <si>
    <t>Lenda Elizabeth Lopez Henriquez</t>
  </si>
  <si>
    <t>Juan Carlos Chavez Gonzalez</t>
  </si>
  <si>
    <t>Auxiliar del Mercado</t>
  </si>
  <si>
    <t>Carlos Francisco Menjivar Miranda</t>
  </si>
  <si>
    <t>Promtor Turistico</t>
  </si>
  <si>
    <t>CONCEJALES</t>
  </si>
  <si>
    <t>TOTALES….......................................</t>
  </si>
  <si>
    <t>ALCALDIA MUNICIPAL DE SUCHITOTO. DEPARTAMENTO DE CUSCATLAN</t>
  </si>
  <si>
    <t>PROYECCION DE INGRESOS CORRIENTES PARA EL AÑO 2022</t>
  </si>
  <si>
    <t>INGRESOS CORRIENTES REALES DE 2017/2021</t>
  </si>
  <si>
    <t>COD</t>
  </si>
  <si>
    <t>CUENTA DE INGRESOS</t>
  </si>
  <si>
    <t>PROYECCION DE INGRESOS POR METODO DE</t>
  </si>
  <si>
    <t>LOS MINIMOS CUADRADOS</t>
  </si>
  <si>
    <t>X</t>
  </si>
  <si>
    <t>n</t>
  </si>
  <si>
    <t>Y</t>
  </si>
  <si>
    <t>XY</t>
  </si>
  <si>
    <t>HOTELES, MOTELES Y RESTAURANTES</t>
  </si>
  <si>
    <t>a=</t>
  </si>
  <si>
    <t>b=</t>
  </si>
  <si>
    <t>X = 3</t>
  </si>
  <si>
    <t>Y2021</t>
  </si>
  <si>
    <t>i=</t>
  </si>
  <si>
    <t>Porcentaje de</t>
  </si>
  <si>
    <t>crecimiento de</t>
  </si>
  <si>
    <t>los Ingresos</t>
  </si>
  <si>
    <t>TOTAL INGRESO ANUAL</t>
  </si>
  <si>
    <t>TOTAL DE INGRESO DEL FONDO MUNICIPAL PARA EL 2022</t>
  </si>
  <si>
    <t>SALDO DEL BANCO AL 31/12/2021</t>
  </si>
  <si>
    <t>SUELDOS</t>
  </si>
  <si>
    <t>ECUPERACIONDE DEUDA AÑO 2023</t>
  </si>
  <si>
    <t>SUELDOS PUERTO SAN JUAN</t>
  </si>
  <si>
    <t>MAS COBRO TASAS POR SERVICIO</t>
  </si>
  <si>
    <t>SALDO PARA GASTOS ADMINISTRATIVOS</t>
  </si>
  <si>
    <t>ALCALDIA MUNICIPAL DE SUCHITOTO, DPTO. DE CUSCATLAN</t>
  </si>
  <si>
    <t>PRESUPUESTO DE EGRESOS POR ESTRUCTURA PRESUPUESTARIA</t>
  </si>
  <si>
    <t>AREA DE GESTION</t>
  </si>
  <si>
    <t>UNIDAD PRESUPUESTARIA</t>
  </si>
  <si>
    <t>FUENTE DE FINANCIAMIENTO</t>
  </si>
  <si>
    <t>LINEA DE</t>
  </si>
  <si>
    <t>Sub-total</t>
  </si>
  <si>
    <t>TRABAJO</t>
  </si>
  <si>
    <t>01</t>
  </si>
  <si>
    <t>ADMINISTRACION MUNICIPAL</t>
  </si>
  <si>
    <t>0101</t>
  </si>
  <si>
    <t>DIRECCION Y ADMINISTRACION SUPERIOR</t>
  </si>
  <si>
    <t>0102</t>
  </si>
  <si>
    <t>FODES 25%</t>
  </si>
  <si>
    <t>02</t>
  </si>
  <si>
    <t>SERVICIOS MUNICIPALES</t>
  </si>
  <si>
    <t>0201</t>
  </si>
  <si>
    <t>ADMON,FINANCIERA, TRIBUTARIA Y SERVICIOS GENERALES</t>
  </si>
  <si>
    <t>F,MPAL.</t>
  </si>
  <si>
    <t>0202</t>
  </si>
  <si>
    <t>CENTRO TURISTICO PUERTO SAN JUAN</t>
  </si>
  <si>
    <t>PUERTO S.J.</t>
  </si>
  <si>
    <t>INVERSION PARA EL DESARROLLO SOCIAL</t>
  </si>
  <si>
    <t>0301</t>
  </si>
  <si>
    <t>PRE-INVERSION</t>
  </si>
  <si>
    <t>0302</t>
  </si>
  <si>
    <t>PROY.DESARROLLO SOCIAL</t>
  </si>
  <si>
    <t>0303</t>
  </si>
  <si>
    <t>PROY. INVERSION  2%</t>
  </si>
  <si>
    <t>3801</t>
  </si>
  <si>
    <t>380101</t>
  </si>
  <si>
    <t>FONDOS DE EMERGENCIA</t>
  </si>
  <si>
    <t xml:space="preserve"> SALDO DE FONDOS DE EMERGENCIA</t>
  </si>
  <si>
    <t>DONACIONES</t>
  </si>
  <si>
    <t>04</t>
  </si>
  <si>
    <t>040101</t>
  </si>
  <si>
    <t>AECID</t>
  </si>
  <si>
    <t>EUSKAL FONDOA  Y AECID</t>
  </si>
  <si>
    <t>040102</t>
  </si>
  <si>
    <t>EUSKAL FONDOA</t>
  </si>
  <si>
    <t>FONDOS DE APOYO MUNICIPAL</t>
  </si>
  <si>
    <t>D.L. 477</t>
  </si>
  <si>
    <t>05</t>
  </si>
  <si>
    <t>SALDO DE FONDOS  APOYO MUNICIPAL</t>
  </si>
  <si>
    <t>DETALLE CONSOLIDADO DE INGRESOS POR ESPECIFICO Y FUENTE DE FINANCIAMIENTO 2023</t>
  </si>
  <si>
    <t>(1) Objeto Específico</t>
  </si>
  <si>
    <t>(2) DENOMINACION</t>
  </si>
  <si>
    <t>(3) Fondo General</t>
  </si>
  <si>
    <t>(9) Fondos Propios</t>
  </si>
  <si>
    <t>SALDO FODES 25%</t>
  </si>
  <si>
    <t xml:space="preserve">(13) T O T A L  </t>
  </si>
  <si>
    <t>(4) FODES</t>
  </si>
  <si>
    <t>(7) OTROS</t>
  </si>
  <si>
    <t>(8) SUBTOTAL</t>
  </si>
  <si>
    <t>(5) Funcionamiento 1.5%</t>
  </si>
  <si>
    <t>(6) Inversión D.L. 477</t>
  </si>
  <si>
    <t>SALDOS   FONDOS EMERGENCIA</t>
  </si>
  <si>
    <t>Ej.: FODES 75%</t>
  </si>
  <si>
    <t>11801</t>
  </si>
  <si>
    <t>De Comercio</t>
  </si>
  <si>
    <t>11802</t>
  </si>
  <si>
    <t>De Industria</t>
  </si>
  <si>
    <t>11803</t>
  </si>
  <si>
    <t>Financieras</t>
  </si>
  <si>
    <t>11804</t>
  </si>
  <si>
    <t>De Servicios</t>
  </si>
  <si>
    <t>Bares y Restaurantes</t>
  </si>
  <si>
    <t>Servicios de esparcimiento</t>
  </si>
  <si>
    <t>Transporte</t>
  </si>
  <si>
    <t>Vialidades</t>
  </si>
  <si>
    <t>Impuestos Municipales Diversos</t>
  </si>
  <si>
    <t>Por Servicio de Certificación o Visado de Documentos</t>
  </si>
  <si>
    <t>Por expedicion de documentos de Identidad</t>
  </si>
  <si>
    <t>Por acceso a Lugares Publicos</t>
  </si>
  <si>
    <t>Alumbrado Público</t>
  </si>
  <si>
    <t>12109</t>
  </si>
  <si>
    <t>Aseo Público</t>
  </si>
  <si>
    <t>12111</t>
  </si>
  <si>
    <t>Cementerios Municipales</t>
  </si>
  <si>
    <t>12112</t>
  </si>
  <si>
    <t>Desechos Solidos</t>
  </si>
  <si>
    <t>12113</t>
  </si>
  <si>
    <t>Estacionamientos y Parquimetros</t>
  </si>
  <si>
    <t>12114</t>
  </si>
  <si>
    <t>5% Fiestas Patronales</t>
  </si>
  <si>
    <t>12115</t>
  </si>
  <si>
    <t>Mercados Municipales</t>
  </si>
  <si>
    <t>12117</t>
  </si>
  <si>
    <t>Pavimentacion</t>
  </si>
  <si>
    <t>12118</t>
  </si>
  <si>
    <t>Postes, Torres y Antenas</t>
  </si>
  <si>
    <t>12119</t>
  </si>
  <si>
    <t>Rastro y Tiange</t>
  </si>
  <si>
    <t>12123</t>
  </si>
  <si>
    <t>Baños y Lavaderos Publicos</t>
  </si>
  <si>
    <t>12199</t>
  </si>
  <si>
    <t>Tasas diversas</t>
  </si>
  <si>
    <t>12210</t>
  </si>
  <si>
    <t>Permisos y Licencias Municipales</t>
  </si>
  <si>
    <t>12211</t>
  </si>
  <si>
    <t>Cotejo de Fierros</t>
  </si>
  <si>
    <t>14299</t>
  </si>
  <si>
    <t>Servicios Diversos</t>
  </si>
  <si>
    <t>14399</t>
  </si>
  <si>
    <t>De Bienes Diversos (abono organico)</t>
  </si>
  <si>
    <t>15301</t>
  </si>
  <si>
    <t>Multa por Mora de Impuestos</t>
  </si>
  <si>
    <t>15302</t>
  </si>
  <si>
    <t>Intereses por Mora de Impuestos</t>
  </si>
  <si>
    <t>15310</t>
  </si>
  <si>
    <t>Multas por declaracion extemporanea</t>
  </si>
  <si>
    <t>15312</t>
  </si>
  <si>
    <t>Multas del Registro del Estado Fam,</t>
  </si>
  <si>
    <t>15314</t>
  </si>
  <si>
    <t>Otras Multas Municipales</t>
  </si>
  <si>
    <t>15402</t>
  </si>
  <si>
    <t>Arrendamientos de bienes inmuebles</t>
  </si>
  <si>
    <t>15799</t>
  </si>
  <si>
    <t>Ingesos Diversos</t>
  </si>
  <si>
    <t>16201</t>
  </si>
  <si>
    <t>Transf. Ctes. Del Sector Publico.</t>
  </si>
  <si>
    <t>21102</t>
  </si>
  <si>
    <t>Venta de maquinaria</t>
  </si>
  <si>
    <t>21105</t>
  </si>
  <si>
    <t>Venta de vehiculos de transporte</t>
  </si>
  <si>
    <t>21201</t>
  </si>
  <si>
    <t>Venta de Terrenos</t>
  </si>
  <si>
    <t>22201</t>
  </si>
  <si>
    <t>Transf. De Capital del S.P.</t>
  </si>
  <si>
    <t>22404</t>
  </si>
  <si>
    <t>De Org.Multilaterales</t>
  </si>
  <si>
    <t>22405</t>
  </si>
  <si>
    <t>De Org. Sin Fines de Lucro</t>
  </si>
  <si>
    <t>22551</t>
  </si>
  <si>
    <t>D.M. x percibir</t>
  </si>
  <si>
    <t>32102</t>
  </si>
  <si>
    <t>Saldos en banco</t>
  </si>
  <si>
    <t>(14) TOTAL INGRESOS</t>
  </si>
  <si>
    <t>25$</t>
  </si>
  <si>
    <t>INSUMOS BASICOS:</t>
  </si>
  <si>
    <t>1. BASE DE GENERACION DE AVISOS DE CONTRIBUYENTES</t>
  </si>
  <si>
    <t>2. HISTORIAL DE RECUPERACION DE MOROSIDAD</t>
  </si>
  <si>
    <t>3. HISTORIAL DE SALDOS BANCARIOS</t>
  </si>
  <si>
    <t>4. TRANSFERENCIAS GOES</t>
  </si>
  <si>
    <t>5. INFORME DE CREDITOS SOLICITADOS</t>
  </si>
  <si>
    <t>6. DONACIONES</t>
  </si>
  <si>
    <t>Indicaciones para llenado de ANEXO 3</t>
  </si>
  <si>
    <r>
      <rPr>
        <b/>
        <sz val="10"/>
        <rFont val="Calibri"/>
        <family val="2"/>
        <scheme val="minor"/>
      </rPr>
      <t>(1)</t>
    </r>
    <r>
      <rPr>
        <sz val="10"/>
        <rFont val="Calibri"/>
        <family val="2"/>
        <scheme val="minor"/>
      </rPr>
      <t>: Se detallará el objeto específico al que se asigne el ingreso estimado</t>
    </r>
  </si>
  <si>
    <r>
      <rPr>
        <b/>
        <sz val="10"/>
        <rFont val="Calibri"/>
        <family val="2"/>
        <scheme val="minor"/>
      </rPr>
      <t>(8)</t>
    </r>
    <r>
      <rPr>
        <sz val="10"/>
        <rFont val="Calibri"/>
        <family val="2"/>
        <scheme val="minor"/>
      </rPr>
      <t>: Registra la sumatoria de los valores ingresados en las columnas 5,6 y 7</t>
    </r>
  </si>
  <si>
    <r>
      <rPr>
        <b/>
        <sz val="10"/>
        <rFont val="Calibri"/>
        <family val="2"/>
        <scheme val="minor"/>
      </rPr>
      <t>(2)</t>
    </r>
    <r>
      <rPr>
        <sz val="10"/>
        <rFont val="Calibri"/>
        <family val="2"/>
        <scheme val="minor"/>
      </rPr>
      <t>: Se describe el nombre del objeto especifico  a utilizar</t>
    </r>
  </si>
  <si>
    <r>
      <rPr>
        <b/>
        <sz val="10"/>
        <rFont val="Calibri"/>
        <family val="2"/>
        <scheme val="minor"/>
      </rPr>
      <t>(9)</t>
    </r>
    <r>
      <rPr>
        <sz val="10"/>
        <rFont val="Calibri"/>
        <family val="2"/>
        <scheme val="minor"/>
      </rPr>
      <t>: Comprende los ingresos presupuestados como fondos propios.</t>
    </r>
  </si>
  <si>
    <r>
      <rPr>
        <b/>
        <sz val="10"/>
        <rFont val="Calibri"/>
        <family val="2"/>
        <scheme val="minor"/>
      </rPr>
      <t>(3)</t>
    </r>
    <r>
      <rPr>
        <sz val="10"/>
        <rFont val="Calibri"/>
        <family val="2"/>
        <scheme val="minor"/>
      </rPr>
      <t xml:space="preserve">: Columna dode se detallarán los recursos percibidos como Fondo General </t>
    </r>
  </si>
  <si>
    <r>
      <rPr>
        <b/>
        <sz val="10"/>
        <rFont val="Calibri"/>
        <family val="2"/>
        <scheme val="minor"/>
      </rPr>
      <t>(10)</t>
    </r>
    <r>
      <rPr>
        <sz val="10"/>
        <rFont val="Calibri"/>
        <family val="2"/>
        <scheme val="minor"/>
      </rPr>
      <t>: Se detallarán los ingresos bajo el concepto de Prestamos Externos</t>
    </r>
  </si>
  <si>
    <t xml:space="preserve">         de sus diferentes subfuentes de financiamiento</t>
  </si>
  <si>
    <r>
      <rPr>
        <b/>
        <sz val="10"/>
        <rFont val="Calibri"/>
        <family val="2"/>
        <scheme val="minor"/>
      </rPr>
      <t>(11)</t>
    </r>
    <r>
      <rPr>
        <sz val="10"/>
        <rFont val="Calibri"/>
        <family val="2"/>
        <scheme val="minor"/>
      </rPr>
      <t>: Registra los ingresos presupuestados como Prestamos Internos</t>
    </r>
  </si>
  <si>
    <r>
      <rPr>
        <b/>
        <sz val="10"/>
        <rFont val="Calibri"/>
        <family val="2"/>
        <scheme val="minor"/>
      </rPr>
      <t>(4)</t>
    </r>
    <r>
      <rPr>
        <sz val="10"/>
        <rFont val="Calibri"/>
        <family val="2"/>
        <scheme val="minor"/>
      </rPr>
      <t>: Columna que detallarà ingresos FODES por funcionamiento e inversión.</t>
    </r>
  </si>
  <si>
    <r>
      <rPr>
        <b/>
        <sz val="10"/>
        <rFont val="Calibri"/>
        <family val="2"/>
        <scheme val="minor"/>
      </rPr>
      <t>(12)</t>
    </r>
    <r>
      <rPr>
        <sz val="10"/>
        <rFont val="Calibri"/>
        <family val="2"/>
        <scheme val="minor"/>
      </rPr>
      <t xml:space="preserve">: Detallará los ingresos previstos que se percibirán como Donaciones </t>
    </r>
  </si>
  <si>
    <r>
      <rPr>
        <b/>
        <sz val="10"/>
        <rFont val="Calibri"/>
        <family val="2"/>
        <scheme val="minor"/>
      </rPr>
      <t>(5)</t>
    </r>
    <r>
      <rPr>
        <sz val="10"/>
        <rFont val="Calibri"/>
        <family val="2"/>
        <scheme val="minor"/>
      </rPr>
      <t>: Se detallarán ingresos FODES para gastos por funcionamiento</t>
    </r>
  </si>
  <si>
    <r>
      <rPr>
        <b/>
        <sz val="10"/>
        <rFont val="Calibri"/>
        <family val="2"/>
        <scheme val="minor"/>
      </rPr>
      <t>(13)</t>
    </r>
    <r>
      <rPr>
        <sz val="10"/>
        <rFont val="Calibri"/>
        <family val="2"/>
        <scheme val="minor"/>
      </rPr>
      <t xml:space="preserve">: Reflejará la sumatoria de los montos de todos los ingresos detallados </t>
    </r>
  </si>
  <si>
    <r>
      <rPr>
        <b/>
        <sz val="10"/>
        <rFont val="Calibri"/>
        <family val="2"/>
        <scheme val="minor"/>
      </rPr>
      <t>(6)</t>
    </r>
    <r>
      <rPr>
        <sz val="10"/>
        <rFont val="Calibri"/>
        <family val="2"/>
        <scheme val="minor"/>
      </rPr>
      <t>: Se detallarán ingresos FODES para inversión</t>
    </r>
  </si>
  <si>
    <t xml:space="preserve">             en las columnas 8,9,10, 11 y 12 por cada especifico presupuestario</t>
  </si>
  <si>
    <r>
      <rPr>
        <b/>
        <sz val="10"/>
        <rFont val="Calibri"/>
        <family val="2"/>
        <scheme val="minor"/>
      </rPr>
      <t>(7)</t>
    </r>
    <r>
      <rPr>
        <sz val="10"/>
        <rFont val="Calibri"/>
        <family val="2"/>
        <scheme val="minor"/>
      </rPr>
      <t>: Seutilizará para detallar otros ingresos del Fondo General, por ejemplo  FISDL</t>
    </r>
  </si>
  <si>
    <r>
      <rPr>
        <b/>
        <sz val="10"/>
        <rFont val="Calibri"/>
        <family val="2"/>
        <scheme val="minor"/>
      </rPr>
      <t>(14)</t>
    </r>
    <r>
      <rPr>
        <sz val="10"/>
        <rFont val="Calibri"/>
        <family val="2"/>
        <scheme val="minor"/>
      </rPr>
      <t xml:space="preserve">: Incluye la sumatoria total de cada Fuente y Subfuente de Financiamiento </t>
    </r>
  </si>
  <si>
    <t>FORMULACION DEL PRESUPUESTO MUNICIPAL DE EGRESOS</t>
  </si>
  <si>
    <t>AÑO 2023</t>
  </si>
  <si>
    <t>(En Dolares de los Estados Unidos de América)</t>
  </si>
  <si>
    <t>PRESUPUESTO MUNICIPAL DE FUNCIONAMIENTO POR ESTRUCTURA PRESUPUESTARIA</t>
  </si>
  <si>
    <t>FUENTE O SUBFUENTE DE FINANCIAMIENTO:          FONDOS FODES 1.5%</t>
  </si>
  <si>
    <t>ESTRUCTURA PRESUPUESTARIA</t>
  </si>
  <si>
    <t>(7) DENOMINACIÓN</t>
  </si>
  <si>
    <t>(8) MONTO</t>
  </si>
  <si>
    <t>(1) Area de Gestión</t>
  </si>
  <si>
    <t>(2) Unidd Presupuestaria</t>
  </si>
  <si>
    <t>(3) Linea de Trabajo</t>
  </si>
  <si>
    <t>(4) Fuente de Financiamiento</t>
  </si>
  <si>
    <t>(5) Subfuente de Financiamiento</t>
  </si>
  <si>
    <t>(6) Objeto Específico</t>
  </si>
  <si>
    <t>1</t>
  </si>
  <si>
    <t>120</t>
  </si>
  <si>
    <t>51101</t>
  </si>
  <si>
    <t>51102</t>
  </si>
  <si>
    <t>REMUNERACIONES A EVENTUALES</t>
  </si>
  <si>
    <t>AGUINALDOS</t>
  </si>
  <si>
    <t>BENEFICIOS ADICIONALES</t>
  </si>
  <si>
    <t>HORAS EXTRAORDINARIAS</t>
  </si>
  <si>
    <t>CONTRIB PAT.INST.SEG.Pub.</t>
  </si>
  <si>
    <t>CONTRIB PAT.INST.SEG.PRIV.</t>
  </si>
  <si>
    <t>POR PRESTACION SERV.EN EL PAIS</t>
  </si>
  <si>
    <t>INDEMINIZACION PERSONAL PERMANENTE</t>
  </si>
  <si>
    <t>HONORARIOS</t>
  </si>
  <si>
    <t>´PRODUCTOS ALIMENTICIOS PARA PERSONAS</t>
  </si>
  <si>
    <t>PRODUCTOS DE PAPEL Y CARTON</t>
  </si>
  <si>
    <t>PRODUCTOS QUIMICOS</t>
  </si>
  <si>
    <t>LLANTAS Y NEUMANTICOS</t>
  </si>
  <si>
    <t>COMBUSTIBLES Y LUBRICANTES</t>
  </si>
  <si>
    <t>MATERIALES DE OFICINA</t>
  </si>
  <si>
    <t>MATERIALES INFORMATICOS</t>
  </si>
  <si>
    <t>HERRAMIENTAS, REPUESTOS Y ACCESOR.</t>
  </si>
  <si>
    <t>ESPECIES MUNICIPALES DIVERSAS</t>
  </si>
  <si>
    <t>BIENES DE USO Y CONSUMO DIVERSOS</t>
  </si>
  <si>
    <t>ENERGIA ELECTRICA</t>
  </si>
  <si>
    <t>SERVICIOS DE AGUA POTABLE</t>
  </si>
  <si>
    <t>SERVICIOS DE TELECOMUNICACIONES</t>
  </si>
  <si>
    <t>MANTENIMIENTO Y REPARACION BIENES MUEBLES</t>
  </si>
  <si>
    <t>MANT.REPARACION DE VEHICULOS</t>
  </si>
  <si>
    <t>ATENCIONES OFICIALES</t>
  </si>
  <si>
    <t>SERVICIOS DE PUBLICIDAD</t>
  </si>
  <si>
    <t>ARRENDAMIENTO DE BIENES MUEBLES</t>
  </si>
  <si>
    <t>SERVICIOS GRALES. Y ARRENDAMIENTOS DIVERSOS</t>
  </si>
  <si>
    <t>PASAJESAL EXTERIOR</t>
  </si>
  <si>
    <t>VIATICOS POR COMISION EXTERNA</t>
  </si>
  <si>
    <t>SERVICIOS DE CONTABILIDAD Y AUDITORIA</t>
  </si>
  <si>
    <t xml:space="preserve">CONSULTORIAS, ESTUDIOS E INVESTIGACIONES DIVERSAS </t>
  </si>
  <si>
    <t>PRIMAS Y GASTOS DE SEGUROS DE PERSONAS</t>
  </si>
  <si>
    <t>PRIMAS Y SEGUROS DE BIENES</t>
  </si>
  <si>
    <t>PRIMAS Y GASTOS BANCARIOS</t>
  </si>
  <si>
    <t xml:space="preserve">MOBILIARIOS </t>
  </si>
  <si>
    <t>EQUIPOS INFORMATICOS</t>
  </si>
  <si>
    <t>(9) TOTAL GASTOS</t>
  </si>
  <si>
    <t>ASIGNACION FODES 1.5% 2022…………………………………….</t>
  </si>
  <si>
    <t>SALDO DEL BANCO AL 31-12-2021 DE CUENTA DEL    1.5%……………………</t>
  </si>
  <si>
    <t>REMUNERACIONES………………………………………………………………………………………………….</t>
  </si>
  <si>
    <t xml:space="preserve">                                                                                                                                                                                                          ANEXO 4.1</t>
  </si>
  <si>
    <t>FUENTE O SUBFUENTE DE FINANCIAMIENTO:   SALDO EN BANCO DE  FONDOS FODES 25%</t>
  </si>
  <si>
    <t>110</t>
  </si>
  <si>
    <t>HERRAMIENTAS, REPUESTOS Y ACCESORIOS</t>
  </si>
  <si>
    <t>MAQUINARIA Y EQUIPO</t>
  </si>
  <si>
    <t>MOBILIARIO</t>
  </si>
  <si>
    <t>SALDO DE CUENTA DE BANCO AL 31/12/2022……….</t>
  </si>
  <si>
    <t>ANEXO 4.2</t>
  </si>
  <si>
    <t>FUENTE O SUBFUENTE DE FINANCIAMIENTO: Recursos Propios</t>
  </si>
  <si>
    <t>2</t>
  </si>
  <si>
    <t>000</t>
  </si>
  <si>
    <t>Sueldos</t>
  </si>
  <si>
    <t>Aguinaldos</t>
  </si>
  <si>
    <t>Beneficios Adicionales</t>
  </si>
  <si>
    <t>Sueldos Eventuales</t>
  </si>
  <si>
    <t>Sueldos por Jornal</t>
  </si>
  <si>
    <t>Horas Extraordinarias</t>
  </si>
  <si>
    <t>CONTRIB PAT.INST.SEG.PUB</t>
  </si>
  <si>
    <t>Indemnizaciones al Personal Permanente</t>
  </si>
  <si>
    <t>Honorarios</t>
  </si>
  <si>
    <t>Productos Alimenticios para Personas</t>
  </si>
  <si>
    <t>Productos textiles y vestuarios</t>
  </si>
  <si>
    <t>Productos de papel y Carton</t>
  </si>
  <si>
    <t>Productos de cuero y caucho</t>
  </si>
  <si>
    <t>Productos quimicos</t>
  </si>
  <si>
    <t>Llantas y Neumaticos</t>
  </si>
  <si>
    <t>Combustibles y Lubricantes</t>
  </si>
  <si>
    <t>Miner. No Metalicos y Prod. Der.</t>
  </si>
  <si>
    <t>Miner. Metalicos y Prod. Der.</t>
  </si>
  <si>
    <t>Materiales de Oficina</t>
  </si>
  <si>
    <t>Materiales Informaticos</t>
  </si>
  <si>
    <t>Libros, textos, utilles de enseñanza y publicaciones</t>
  </si>
  <si>
    <t>Herramientas, Rep. Y Acces.</t>
  </si>
  <si>
    <t>Materiales Electricos</t>
  </si>
  <si>
    <t>Bienes de usos y consumo diversos</t>
  </si>
  <si>
    <t>Servicios de Energia Electrica</t>
  </si>
  <si>
    <t>Servicios de Agua</t>
  </si>
  <si>
    <t>Servicios de Telecomunicaciones</t>
  </si>
  <si>
    <t>Servicios de correos</t>
  </si>
  <si>
    <t>Mant. Y Repar. De Bs. Muebles</t>
  </si>
  <si>
    <t>Mant. Y Repar. De Vehiculos</t>
  </si>
  <si>
    <t>Mant. Y Repar. De Bs. Inmuebles</t>
  </si>
  <si>
    <t>Transportes, Fletes y Almacenamientos</t>
  </si>
  <si>
    <t>Servicio de Limpieza y Fumig.</t>
  </si>
  <si>
    <t>Impresiones, Publicaciones y Reproducciones</t>
  </si>
  <si>
    <t>Atenciones Oficiales</t>
  </si>
  <si>
    <t>Arrendamiento de bienes inmuebles</t>
  </si>
  <si>
    <t>Viaticos por comision interna</t>
  </si>
  <si>
    <t>Viaticos por comision Externa</t>
  </si>
  <si>
    <t>Servicios de Contabilidad y Auditoria</t>
  </si>
  <si>
    <t>Servicios de Capacitaciones</t>
  </si>
  <si>
    <t>Primas y gastos seguros de personas</t>
  </si>
  <si>
    <t>Primas y gastos seguros de vehiculos</t>
  </si>
  <si>
    <t>Comisiones y Gastos bancarios</t>
  </si>
  <si>
    <t>A personas Naturales</t>
  </si>
  <si>
    <t>Mobiliarios</t>
  </si>
  <si>
    <t>Maquinarias y equipos</t>
  </si>
  <si>
    <t>Equipos informaticos</t>
  </si>
  <si>
    <t>61105</t>
  </si>
  <si>
    <t>Vehiculos de Transporte</t>
  </si>
  <si>
    <t>61199</t>
  </si>
  <si>
    <t>Bienes Muebles diversos</t>
  </si>
  <si>
    <t>PROYECCION INGRESOS</t>
  </si>
  <si>
    <t>SALDO BANCO AL 31-12-2022</t>
  </si>
  <si>
    <t>POR RECUPERACION DE MORA POR IMPUESTOS MPALES DE UN MONTO            $ 157799.73 SE PROYECTA RECUPERAR  UN 60%</t>
  </si>
  <si>
    <t>ANEXO 4.3</t>
  </si>
  <si>
    <t>FUENTE O SUBFUENTE DE FINANCIAMIENTO: PUERTO SAN JUAN (FONDOS PROPIOS)</t>
  </si>
  <si>
    <t>Beneficios adicionales</t>
  </si>
  <si>
    <t>sueldos a eventuales</t>
  </si>
  <si>
    <t>Por Remuneraciones Permanentes Seguridad Publica</t>
  </si>
  <si>
    <t>Por Remuneraciones Permanentes Seguridad privada</t>
  </si>
  <si>
    <t>Remuneraciones Diversas</t>
  </si>
  <si>
    <t>Produtos textiles y vestuarios</t>
  </si>
  <si>
    <t>Productos Quimicos</t>
  </si>
  <si>
    <t>Bienes de uso y consumo diversos</t>
  </si>
  <si>
    <t>Atencions Oficiales</t>
  </si>
  <si>
    <t>Arrendamiento de Inmuebles</t>
  </si>
  <si>
    <t>Comisiones y gastos bancarios</t>
  </si>
  <si>
    <t>Maquinaria y Equipo</t>
  </si>
  <si>
    <t>Bienes muebles diversos</t>
  </si>
  <si>
    <t>SALDO DEL BANCO AL 31/12/ 2022…............................................................</t>
  </si>
  <si>
    <t>AÑO 2023                                                ANEXO 4.7</t>
  </si>
  <si>
    <t>FUENTE O SUBFUENTE DE FINANCIAMIENTO:      FONDOS FODES 5%      PREINVERSION</t>
  </si>
  <si>
    <t>03</t>
  </si>
  <si>
    <t>111</t>
  </si>
  <si>
    <t>DE CONSTRUCCIONES</t>
  </si>
  <si>
    <t>DE AMPLIACIONES</t>
  </si>
  <si>
    <t>DE INVERSION SOCIAL</t>
  </si>
  <si>
    <t>DE INVERSIONES DIVERSAS</t>
  </si>
  <si>
    <t>SALDO DEL BANCO AL 31/12/2022…........</t>
  </si>
  <si>
    <t>AÑO 2023                                                                  ANEXO 4.8</t>
  </si>
  <si>
    <t>FUENTE O SUBFUENTE DE FINANCIAMIENTO:      FONDOS DONACIONES</t>
  </si>
  <si>
    <t>PROYECTOS SOCIALES….............</t>
  </si>
  <si>
    <t>DE EDUCACION Y RECREACION...</t>
  </si>
  <si>
    <t>SALDO EN BANCO AL 31/12/2022</t>
  </si>
  <si>
    <t>FUENTE O SUBFUENTE DE FINANCIAMIENTO:    FONDO APOYO MUNICIPAL D.L.477</t>
  </si>
  <si>
    <t>EJECUCION DE LA POLITICA DE GENERO</t>
  </si>
  <si>
    <t>APOYO  Y ATENCION A LA NIÑEZ Y ADOLESCENCIA 2023</t>
  </si>
  <si>
    <t>APOYO A CENTROS EDUCATIVOS DEL MUNICIPIO 2023</t>
  </si>
  <si>
    <t>APOYO A LA POLITICA DE JUVENTUD</t>
  </si>
  <si>
    <t>GESTIONDE RIESGO, MESA MUNICIPAL DE FUEGO, PROTECCION CIVIL Y FUNCIONAMIENTO DEL COEM AÑO 2023</t>
  </si>
  <si>
    <t>APOYO A LA EDUCACION ESTUDIOS SUPERIORES 2023</t>
  </si>
  <si>
    <t>APORTES ECONOMICO PARA SERVICIOS FUNERARIOS A PERSONAS DE ESCASOS RECURSOS FINANCIEROS</t>
  </si>
  <si>
    <t>ADQUISICIONES DE MATERIALES PARA VIVIENDA A FAMILIAS DE ESCASOS RECURSOS ECONOMICOS</t>
  </si>
  <si>
    <t>ATENCION Y APOYO AL ADULTO MAYOR</t>
  </si>
  <si>
    <t>ADQUISICION DE MATERIALES Y HERRAMIENTIAS  A  PERSONAS EMPRENDEDORAS DEL MUNICIPIO</t>
  </si>
  <si>
    <t>APOYO AL DEPORTE DE SUCHITOTO</t>
  </si>
  <si>
    <t>SERVICIOS DE ENERGIA ELECTRICA</t>
  </si>
  <si>
    <t>SERVICIOS DE ALUMBRADO PUBLICO</t>
  </si>
  <si>
    <t>RECOLECCION DE DESECHOS SOLIDOS</t>
  </si>
  <si>
    <t>ASIGNACION AÑO 2023…...........</t>
  </si>
  <si>
    <t>FUENTE O SUBFUENTE DE FINANCIAMIENTO:      FONDOS FODES 2%     INVERSION</t>
  </si>
  <si>
    <t>VIALES</t>
  </si>
  <si>
    <t>DE SALUD Y SANEAMIENTO AMBIENTAL</t>
  </si>
  <si>
    <t>DE EDUCACION Y RECREACION</t>
  </si>
  <si>
    <t>DE VIVIENDAS Y OFICINAS</t>
  </si>
  <si>
    <t>DE PRODUCCION DE SERVICIOS</t>
  </si>
  <si>
    <t>DE INFRAESTRUCTURAS DIVERSAS</t>
  </si>
  <si>
    <t>SALDO DEL BANCO  AL 31/12/2022</t>
  </si>
  <si>
    <t>proyectos que pasan al 2023</t>
  </si>
  <si>
    <t>PROYECTOS QUE PASAN AL 2023</t>
  </si>
  <si>
    <t>FRAGUADO EN CALLE INTERNA COMUNIDAD EL FRANCO.</t>
  </si>
  <si>
    <t>CONSTRUCCION DE LETRINAS  ABONERAS SEGUNDA FASE EN COMUNIDAD LOS ALMENDROS 2022</t>
  </si>
  <si>
    <t>FRAGUADO CALLE INTERNA EN COMUNIDAD ICHANQUEZO</t>
  </si>
  <si>
    <t>CONSTRUCCION DE PUESTO DE POLICIA CANTON COLIMA SUCHITOTO 2022</t>
  </si>
  <si>
    <t>AMPLIACION DE CASA COMUNAL Y CONFORMACION, ENGRAMADO DE CANCHA DE FUTBOL RAPIDO EN COMUNIDAD BUENOS AIRES 2022</t>
  </si>
  <si>
    <t>CONSTRUCCION DE CASA COMUNAL PRIMERA FASE EN COMUNIDAD SAN FRANCISCO 2022.</t>
  </si>
  <si>
    <t>CONSTRUCCION DE LETRINAS ABONERAS EN COMUNIDAD CHAGUITON 2022</t>
  </si>
  <si>
    <t>CONSTRUCCION DE LETRINAS ABONERAS EN COMUNIDAD PAPAYAN CANTON SAN LUCAS 2022</t>
  </si>
  <si>
    <t>CINTEADO Y CONCRETEADO DE TRAMO CALLE PRINCIPAL COMUNIDAD EL MILAGRO, CANTON LA BERMUDA 2022</t>
  </si>
  <si>
    <t>CONSTRUCCION DE CASETAS DE REGUARDO  EN CANCHA DE FUTBOL DE COMUNIDAD LAS AMERICAS CANTON LA BERMUDA 2022</t>
  </si>
  <si>
    <t>CONSTRUCCION DE TRAMO EMPEDRADO FRAGUADO COMUNDAD SAN RAFAEL CANTON LA BERMUDA 2022</t>
  </si>
  <si>
    <t>CONSTRUCCION TRAMO DE CORDON CUNETA Y BALASTADO EN TRAMO DE CALLE PRINICIPAL EN COMUNIDAD PRIMAVERA 2022</t>
  </si>
  <si>
    <t>CONSTRUCCION DE CUNETAS Y BADENES EN COMUNIDAD ALTOS DE LA BERMUDA 2022</t>
  </si>
  <si>
    <t>CONSTRUCCION DE CERCA PERIMETRAL EN CANCHA DE FUTBOL PRIMERA FASE, COMUNIDAD SAN ANTONIO 2022</t>
  </si>
  <si>
    <t>CONSTRUCCION CASA COMUNAL TERCERA FASE COMUNIDAD SAN PABLO EL CERETO, CANTON PLATANARES 2022</t>
  </si>
  <si>
    <t>CONTRAPARTIDA PARA PERFORACION DE POZO DE PRODUCCION EN COMUNIDAD EL BARIO 2022</t>
  </si>
  <si>
    <t>REHABILITACION DE CANCHA DE FUTBOL COMUNIDADCELINA RAMOS / CONSTRUCCION DE CANCHA DE FUTBOLL RAPIDO COMUNIDAD CELINA RAMOS CANTON PLATANARES 2022</t>
  </si>
  <si>
    <t>REPARACION Y AMPLIACION DE CANCHA DE BASQUETBOL E ULUMINACION COMUNIDAD VALLE VERDE</t>
  </si>
  <si>
    <t>MEJORAMEINTO DE TRAMO DE EMPEDRADO FRAGUADO DE CALLE EN COMUNIDAD PEPEISHTENANGO CANTON PEPEISHTENANGO 2022</t>
  </si>
  <si>
    <t>OBRAS DE REMODELACION DE OFICINAS MUNICIPALES EN EL EDIFICIO DE ALCALDIA MUNICIPAL SUCHITOTO FASE I 2022</t>
  </si>
  <si>
    <t>TRAMO EMPEDRADO FRAGUADO COLONIA NUEVO SUCHITOTO ETAPA I CANTON EL CAHULOTE 2022</t>
  </si>
  <si>
    <t>TRAMO EMPEDRADO FRAGUADO COLONIA NUEVO SAN JUAN SUCHITOTO ETAPA   II   2022</t>
  </si>
  <si>
    <t>CONSTRUCCION DE EMPEDRADO  FRAGUADO COLONIA NUEVO SAN JUAN  2022</t>
  </si>
  <si>
    <t>FORTALECIMIENTO DE LA MESA MUNICIPAL DE FUEGO 2022</t>
  </si>
  <si>
    <t>PLAN DE BACHEO DE  LAS CALLES Y AVENIDAS URBANAS DE LA CIUDAD DE SUCHITOTO 2022</t>
  </si>
  <si>
    <t>MEJORAMIENTO DE LA CUBIERTA DE CASA COMUNAL COMUNIDAD AGUA CALIENTE, CANTON ELCAULOTE 2022</t>
  </si>
  <si>
    <t>CONSTRUCCION DE TRAMO EMPEDRADO FRAGUADO CALLE 3 MAYO CANTON  EL CAULOTE, 2022</t>
  </si>
  <si>
    <t xml:space="preserve">FUENTE O SUBFUENTE DE FINANCIAMIENTO:      FONDOS FODES 70%      </t>
  </si>
  <si>
    <t>MANTENIMIENTO DE INMUEBLES</t>
  </si>
  <si>
    <t>A PERSONAS NATURALES</t>
  </si>
  <si>
    <t>ELECTRICAS Y COMUNICACIONES</t>
  </si>
  <si>
    <t>DE PRODUCCION Y SERVICIOS</t>
  </si>
  <si>
    <t>SUPERVISION DEPROYECTOS</t>
  </si>
  <si>
    <t>OBRAS DE INFRAESTRUCTURAS DIVERSAS</t>
  </si>
  <si>
    <t>SALDO DEL BANCO AL 31/12/2021…........</t>
  </si>
  <si>
    <t>PROYECTOS QUE PASAN AL 2023….</t>
  </si>
  <si>
    <t>NOMBRE DEL PROYECTO</t>
  </si>
  <si>
    <t>MONTO</t>
  </si>
  <si>
    <t>FUNCIONAMIENTO DE LA BIBLIOTECA MUNICIPAL  2021</t>
  </si>
  <si>
    <t>OPERACIÓN Y MANTENIMIENTO DE ALUMBRADO PUBLICO  2021</t>
  </si>
  <si>
    <t>CONSTRUCCION DE CINTAS DE RODAJE CALLE PRINCIPAL CANTON SAN CRISTOBAL  2021</t>
  </si>
  <si>
    <t>COLOCACION DE LUMINARIAS EN ESPACIOS PUBLICOS EN EL MARCO DE LAS FIESTAS NAVIDEÑAS Y DE FIN DE AÑO  2021</t>
  </si>
  <si>
    <t>OPERACIÓN  Y MANTENIMIENTO DE ALUMBRADO PUBLICO 2022</t>
  </si>
  <si>
    <t>EJECUCION DE LA POLITICA DE EQUIDAD DE  GENERO   2022</t>
  </si>
  <si>
    <t>PROMOCION Y APOYO A LA CULTURA Y EL TURISMO 2022</t>
  </si>
  <si>
    <t>NIÑEZ Y ADOLESCENCIA 2022</t>
  </si>
  <si>
    <t>FUNCIONAMIENTO DE LA BIBLIOTECA MUNICIPAL 2022</t>
  </si>
  <si>
    <t xml:space="preserve">MUSICA ARTE,Y ATENCION EMOCIONAL COMO INGREDIENTE MAGICO PARA LA PAZ </t>
  </si>
  <si>
    <t>REPARACION TRAMO EMPEDRADO  FRAGUADO CALLE ANTIGUA AL RIO LEMPA CANTON SAN JUAN 2022</t>
  </si>
  <si>
    <t>AMPLIACION ALUMBRADO PUBLCO COMUNIDAD EL COPINOL CANTON MILINGO 2022</t>
  </si>
  <si>
    <t>REPARACION DE ARTERIAS DAÑADAS DE LA CIUDAD SUCHITOTO 2022</t>
  </si>
  <si>
    <t>AMPLIACION DE RED ELECTRICA EN COMUNIDAD VALLE  VERDE PASAJE LOS ALEMANES 2022</t>
  </si>
  <si>
    <t>FORTALECIMIENTO TECNOLOGICO INSTITUCIONAL 2021</t>
  </si>
  <si>
    <t xml:space="preserve">FUNCIONAMIENTO DEL CENTRO CULTURAL Y CONVIVENCIA CIUDADANA </t>
  </si>
  <si>
    <t>MANTENIMIENTO Y REPARACION DE BIENES INMUEBLES  DEL MUNICIPIO 2021</t>
  </si>
  <si>
    <t>OPERACIÓN Y MANTENIMIENTO  DE EQUIPO DE CONSTRUCCION PARA EL MANTENIMIENTO  DE CALLES Y CAMINOS VECINALES 2021</t>
  </si>
  <si>
    <t>REPARACION DE CASA COMUNAL CANTON PEPEISHTENANGO 2022</t>
  </si>
  <si>
    <t>RECOLECCION DE BASURA, OPERACIÓN Y MANTENIMIENTO DE RELLENO SANITARIO Y PLATAN DE COMPOSTAJE 2021</t>
  </si>
  <si>
    <t>CONTRAPARTIDA PARA ESTRATEGIA DE PARTICIPACION CIUDADANA PARA LA REGENERACION DEL ESPACIO PUBLICO ENN LA CIUDAD DE SUCHITOTO, DEPARTAMENTO DE CUSCATLAN</t>
  </si>
  <si>
    <t xml:space="preserve">APOYO A LA SALUD DEL MUNICIPIO DE SUCHITOTO </t>
  </si>
  <si>
    <t>RECOLECCION DE BASURA, OPERACIÓN Y MANTENIMIENTO DE RELLENO SANITARIO Y PLATAN DE COMPOSTAJE 2022</t>
  </si>
  <si>
    <t xml:space="preserve">APOYO A CENTROS ESCOLARES DEL MUNICIPIO DE SUCHITOTO 2021. </t>
  </si>
  <si>
    <t>APOYO A PERSONAS DE ESCASOS RECURSOS PARA SERVICIOS FUNERARIOS, 2022.</t>
  </si>
  <si>
    <t xml:space="preserve">OPERACIÓN Y MANTENIMIENTO DE EQUIPO DE CONSTRUCCION PARA EL MANTENIMIENTO VIAL DE CALLE SY CAMINOS VECINALES, 2022. </t>
  </si>
  <si>
    <t xml:space="preserve">ACTIVIDADES FESTIVAS Y CULTURALES , 2022. </t>
  </si>
  <si>
    <t>PREVENCION DE VIOLENCIA Y SEGURIDAD CIUDADANA, 2022</t>
  </si>
  <si>
    <t xml:space="preserve">APOYO A LA JUVENTUD A TREVES DE LAS ACTIVIDADES DEPORTIVAS, 2022. </t>
  </si>
  <si>
    <t xml:space="preserve">CAMPAÑA DE LIMPIEZA ENA ZONA URBANA Y RURAL, 2022. </t>
  </si>
  <si>
    <t xml:space="preserve">APOYO A LA SALUD DEL MUNICIPIO DE SUCHITOTO, 2022. </t>
  </si>
  <si>
    <t xml:space="preserve">COMPRA DE MATERIAL DE BALASTO PARA CONFORMACION DE CALLES Y CAMINOS VECINAL. 2022 </t>
  </si>
  <si>
    <t>APOYO A CENTROS EDUCATIVOS 2022, MUN. DE SUCHITOTO, DEPTO DE CUSCATLAN</t>
  </si>
  <si>
    <t>ACTIVIDADES FESTIVAS CULTURALES ANIVERSARIO 2022</t>
  </si>
  <si>
    <t>APOYO A LA EDUCACION SUPERIOR, 2022. MUN. DE SUCHITOTO 2022 MUNICIPIO DE SUCHITOTO</t>
  </si>
  <si>
    <t xml:space="preserve">APOYO A LA POLITICA DE JUVENTUD, 2022. </t>
  </si>
  <si>
    <t>*</t>
  </si>
  <si>
    <t>TOTAL…................................................................................................</t>
  </si>
  <si>
    <t>MUNICIPALIDAD DE SUCHITOTO     2023</t>
  </si>
  <si>
    <t>MONTO ASIGNADO</t>
  </si>
  <si>
    <t>De construcciones</t>
  </si>
  <si>
    <t xml:space="preserve">TOTAL </t>
  </si>
  <si>
    <t>Ampliaciones</t>
  </si>
  <si>
    <t>Inversiones Social</t>
  </si>
  <si>
    <t>De Inversiones diversas</t>
  </si>
  <si>
    <t>MONTO ASIGNADO AÑO 2023</t>
  </si>
  <si>
    <t xml:space="preserve">MONTO TOTAL </t>
  </si>
  <si>
    <t>OPERACIÓN Y MANTENIMIENTO DE EQUIPO DE CONSTRUCCION PARA MANTENIMIENTO VIAL DE CALLES  Y CAMINOS VECINALES AÑO 2023 MUNICIIPIO DE SUCHITOTO</t>
  </si>
  <si>
    <t>MANTENIMIENTO Y REPARACION DE BIENES INMUEBLES DE LA MUNICIPALIDAD 2023</t>
  </si>
  <si>
    <t>CERCA PERIMETRAL DECSA COMUNAL COMUNIDAD DE AGUACAYO</t>
  </si>
  <si>
    <t>ALUMBRADO PUBLICO EN COMUNIDAD  AGUACAYO 2023</t>
  </si>
  <si>
    <t>PROYECTOS QUE PASAN DE 2022 AL 2023 75%</t>
  </si>
  <si>
    <t>COMUNIDAD ZONA MONTEPEQUE</t>
  </si>
  <si>
    <t>FRAGUADO EN CALLE PRINCIPAL EN COMUNIDAD EL NANCITO</t>
  </si>
  <si>
    <t>OBRA DE PASO EN COMUNIDAD ALTOS DE MONTEPEQUE</t>
  </si>
  <si>
    <t>FRAGUADO DE CALLE PRINCIPAL DE COMUNIDAD PALACIOS</t>
  </si>
  <si>
    <t>FRAGUADO CALLE INTERNA DE COMUNIDAD ALEGRIA</t>
  </si>
  <si>
    <t>COMUNIDAD ZONA LA MORA</t>
  </si>
  <si>
    <t>FINALIZACION DE CUBIERTA EN CANCHA DE BASQUETBOL EN COMUNIDAD SANTA EDUVIGES 2022.</t>
  </si>
  <si>
    <t>CONSTRUCCION DE CASA COMUNAL TERCERA FASE EN COMUNIDAD LA PITA 2022</t>
  </si>
  <si>
    <t>CONSTRUCCION DE CASA COMUNAL SEGUNDA FASE EN COMUNIDAD MAZATEPEQUE</t>
  </si>
  <si>
    <t>CONSTRUCCION DE RAMPA DE CONCRETO HIDRAULICO CON PIEDRA EN EL RIO CHALCHIGUE EN COMUNIDAD NUEVA CONSOLACION 2022</t>
  </si>
  <si>
    <t>CONSTRUCCION DE TRAMO DE EMPEDRADO FRAGUADO EN COMUNIDAD HACIENDITA No. I…...2022</t>
  </si>
  <si>
    <t>COMUNIDAD ZONA COLIMA</t>
  </si>
  <si>
    <t>CONSTRUCCION DE TRAMO DE CORDON CUNETA Y BALASTADO EN COMUNIDAD EL MILAGRO CANTON LAS DELICIAS 2022.</t>
  </si>
  <si>
    <t>COMUNIDAD ZONA DE SAN FRANCISCO</t>
  </si>
  <si>
    <t>CONSTRUCCION CANCHA DE USOS MULTIPLES PRIMERA FASE DE COMUNIDAD APOLINARIO SERRANO. 2022</t>
  </si>
  <si>
    <t>CONSTRUCCION MURO DE RETENCION EN CANCHA DE FUTBOL SEGUNDA FASE EN CANTON SAN JOSE BUENA VISTA 2022</t>
  </si>
  <si>
    <t>FRAGUADO Y CORDON CUNETA DE TRAMO DE CALLE EN COMUNIDAD EL LIBANO 2022</t>
  </si>
  <si>
    <t>CONSTRUCCION DE CERCO PERIMETRAL DE DISPENSARIO MEDICO EN COMUNIDAD EL TRAPICHE. 2022</t>
  </si>
  <si>
    <t>COMUNIDAD ZONA DE LA BERMUDA</t>
  </si>
  <si>
    <t>COMPRA DE TERRENO Y CONSTRUCCION DE TRAMOS AL INICIO DE CALLE PRINICIPAL DE COMUNIDAD LA ESPERANZA CANTON TENANGO 2022</t>
  </si>
  <si>
    <t>CONSTRUCCION Y CONCRETEADO DE TRAMO DE CALLE PRINCIIPAL DE COMUNIDAD MARIANELLA GARCIA VILLA 2022</t>
  </si>
  <si>
    <t>CORDON CUNETA Y CUNETA EN V EN TRAMO DE CALLE PRINCIPAL COMUNIDAD EL PAPATURRO</t>
  </si>
  <si>
    <t>COMUNIDAD ZONA DE EL BARIO</t>
  </si>
  <si>
    <t>CONSTRUCCION DE OBRA DE DRENAJE EN CALLE PRINCIPAL COMUNIDAD SITIO CENICERO 2022</t>
  </si>
  <si>
    <t>COMUNIDAD ZONA DE COPAPAYO</t>
  </si>
  <si>
    <t>EMPEDRADO Y FRAGUADO EN COMUNIDAD PEPEISTENANGO</t>
  </si>
  <si>
    <t>REVESTIMIENTO DE CONCRETO EN EMPEDRADO YA EXISTENTE DE CALLE PEPEISTENANGO 2022</t>
  </si>
  <si>
    <t>CONSTRUCCION DE RAMPA Y BALASTADO DE CALLES PRINCIPALES DE LA COMUNIDAD COPAPAYO…2022</t>
  </si>
  <si>
    <t>AREA URBANA</t>
  </si>
  <si>
    <t>TRAMO EMPEDRADO Y FRAGUADOCOLONIA LOS NARANJOS   2022</t>
  </si>
  <si>
    <t>TRAMO EMPEDRADO  FRAGUADO COLONIA BRISAS DESAN JOSE 2023</t>
  </si>
  <si>
    <t>COMUNIDAD ZONA MILINGO</t>
  </si>
  <si>
    <t>TRAMO EMPEDRADO FRAGUADO CANTON MILINGO</t>
  </si>
  <si>
    <t>SEGUNDA FASE CASA COMUNAL COMUNIDAD ESTANZUELAS</t>
  </si>
  <si>
    <t>PROYECTOS QUE PASAN DEL 2022  PARA EL AÑO 2023     2%  FODES</t>
  </si>
  <si>
    <t xml:space="preserve"> CONSTRUCCION DE CASETAS DE RESGUARDO DE CANCHA DE FUTBOLL COMUNIDAD LAS AMERICAS 2022</t>
  </si>
  <si>
    <t xml:space="preserve"> CONSTRUCCION DE TRAMO EMPEDRADO FRAGUADO COMUNDAD SAN RAFAEL CANTON LA BERMUDA 2022</t>
  </si>
  <si>
    <t>CONCRETEADO DE TRAMO DE CALLE PRINCIPAL EN COMUNIDAD ALTOS DE LA BERMUDA 2022/CONSTRUCCION DE CUNETAS Y BADENES EN COMUNIDAD ALTOS DE LA BERMUDA 2022</t>
  </si>
  <si>
    <t>MEJORAMIENTO DE CASA COMUNAL  DE COMUNIDAD PEPEISTENANGO 2022/ REPARACION DE CASA COMUNAL CANTON PEPEISTENANGO 2022</t>
  </si>
  <si>
    <t>EMPEDRADO Y FRAGUADO EN COMUNIDAD PEPEISTENANGO 2022</t>
  </si>
  <si>
    <t>OBRAS DE DRENAJE Y CAJA COLECTORA EN COMUNIDAD CIUDADELA GUILLERMO MANUEL UNGO</t>
  </si>
  <si>
    <t>se presupuesetara con forndos de cierre decuenetas del 70%</t>
  </si>
  <si>
    <t>REPARACION DE TECHO EN CASA COMUNAL DE COMUNIDAD LOS HENRIQUEZ</t>
  </si>
  <si>
    <t>TRAMO EMPEDRADO FRAGUADO COLONIA EL UJUSHTE 2023</t>
  </si>
  <si>
    <t>REEMPEDRADO DECALLES DE AREA URBNA AÑO 2023</t>
  </si>
  <si>
    <t>TRAMO EMPEDRADO FRAGUADO EN COLONIA BRISAS DE SAN JOSE</t>
  </si>
  <si>
    <t>SUMINISTRO DE TUBERIA DE AGUA POTABLE EN COLONIA BRISAS DE SUCHITLAN</t>
  </si>
  <si>
    <t>Recursos Humanos</t>
  </si>
  <si>
    <t>Promotora Unidad de Planificacion y Proy. Municipales</t>
  </si>
  <si>
    <t xml:space="preserve">Mozo de Servicios Generales </t>
  </si>
  <si>
    <t>Madre Cuidadora CBI</t>
  </si>
  <si>
    <t>Asistente de Gerente General</t>
  </si>
  <si>
    <t>Edwin Raul Lòpez Alvarez</t>
  </si>
  <si>
    <t>Armando Coca Ramos</t>
  </si>
  <si>
    <t xml:space="preserve">PREINVERSION  70 %                         </t>
  </si>
  <si>
    <t xml:space="preserve">                                                           FODES 70%</t>
  </si>
  <si>
    <t>FODES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</si>
</sst>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 &quot;[$€-402]#,##0.00&quot; &quot;;&quot;-&quot;[$€-402]#,##0.00&quot; &quot;;&quot; &quot;[$€-402]&quot;-&quot;00&quot; &quot;"/>
    <numFmt numFmtId="167" formatCode="&quot;$&quot;#,##0.00_);[Red]\(&quot;$&quot;#,##0.00\)"/>
    <numFmt numFmtId="168" formatCode="&quot; &quot;#,##0.00&quot; &quot;;&quot; (&quot;#,##0.00&quot;)&quot;;&quot; -&quot;00&quot; &quot;;&quot; &quot;@&quot; &quot;"/>
    <numFmt numFmtId="169" formatCode="&quot; &quot;&quot;$&quot;#,##0.00&quot; &quot;;&quot; &quot;&quot;$&quot;&quot;(&quot;#,##0.00&quot;)&quot;;&quot; &quot;&quot;$&quot;&quot;-&quot;00&quot; &quot;;&quot; &quot;@&quot; &quot;"/>
    <numFmt numFmtId="170" formatCode="0.0%"/>
    <numFmt numFmtId="171" formatCode="[$$-440A]#,##0.00"/>
  </numFmts>
  <fonts count="97">
    <font>
      <sz val="11"/>
      <color theme="1"/>
      <name val="Calibri"/>
      <charset val="134"/>
      <scheme val="minor"/>
    </font>
    <font>
      <b/>
      <i/>
      <sz val="20"/>
      <name val="Arial Unicode MS"/>
      <charset val="134"/>
    </font>
    <font>
      <b/>
      <sz val="20"/>
      <color theme="4" tint="-0.499984740745262"/>
      <name val="Arial Unicode MS"/>
      <charset val="134"/>
    </font>
    <font>
      <sz val="16"/>
      <color theme="4" tint="-0.499984740745262"/>
      <name val="Arial Unicode MS"/>
      <charset val="134"/>
    </font>
    <font>
      <sz val="20"/>
      <color theme="1"/>
      <name val="Arial Unicode MS"/>
      <charset val="134"/>
    </font>
    <font>
      <sz val="20"/>
      <name val="Arial Unicode MS"/>
      <charset val="134"/>
    </font>
    <font>
      <b/>
      <sz val="20"/>
      <name val="Arial Unicode MS"/>
      <charset val="134"/>
    </font>
    <font>
      <b/>
      <sz val="16"/>
      <color theme="1"/>
      <name val="Arial Unicode MS"/>
      <charset val="134"/>
    </font>
    <font>
      <b/>
      <sz val="16"/>
      <name val="Arial Unicode MS"/>
      <charset val="134"/>
    </font>
    <font>
      <sz val="16"/>
      <name val="Arial Unicode MS"/>
      <charset val="134"/>
    </font>
    <font>
      <sz val="14"/>
      <color theme="1"/>
      <name val="Arial Unicode MS"/>
      <charset val="134"/>
    </font>
    <font>
      <b/>
      <sz val="18"/>
      <name val="Arial Unicode MS"/>
      <charset val="134"/>
    </font>
    <font>
      <sz val="16"/>
      <color theme="1"/>
      <name val="Arial Unicode MS"/>
      <charset val="134"/>
    </font>
    <font>
      <u val="singleAccounting"/>
      <sz val="16"/>
      <color theme="1"/>
      <name val="Arial Unicode MS"/>
      <charset val="134"/>
    </font>
    <font>
      <b/>
      <sz val="14"/>
      <color theme="1"/>
      <name val="Arial Unicode MS"/>
      <charset val="134"/>
    </font>
    <font>
      <sz val="18"/>
      <color rgb="FFFF0000"/>
      <name val="Calibri"/>
      <family val="2"/>
      <scheme val="minor"/>
    </font>
    <font>
      <b/>
      <sz val="20"/>
      <color theme="1"/>
      <name val="Arial Unicode MS"/>
      <charset val="134"/>
    </font>
    <font>
      <b/>
      <sz val="18"/>
      <color theme="1"/>
      <name val="Arial Unicode MS"/>
      <charset val="134"/>
    </font>
    <font>
      <u val="singleAccounting"/>
      <sz val="14"/>
      <color theme="1"/>
      <name val="Arial Unicode MS"/>
      <charset val="134"/>
    </font>
    <font>
      <sz val="18"/>
      <color theme="1"/>
      <name val="Calibri"/>
      <family val="2"/>
      <scheme val="minor"/>
    </font>
    <font>
      <u val="singleAccounting"/>
      <sz val="16"/>
      <name val="Arial Unicode MS"/>
      <charset val="134"/>
    </font>
    <font>
      <sz val="14"/>
      <color rgb="FFFF0000"/>
      <name val="Arial Unicode MS"/>
      <charset val="134"/>
    </font>
    <font>
      <sz val="14"/>
      <name val="Arial Unicode MS"/>
      <charset val="134"/>
    </font>
    <font>
      <sz val="14"/>
      <color theme="4"/>
      <name val="Arial Unicode MS"/>
      <charset val="134"/>
    </font>
    <font>
      <u/>
      <sz val="16"/>
      <name val="Arial Unicode MS"/>
      <charset val="134"/>
    </font>
    <font>
      <u val="singleAccounting"/>
      <sz val="14"/>
      <color rgb="FFFF0000"/>
      <name val="Arial Unicode MS"/>
      <charset val="134"/>
    </font>
    <font>
      <b/>
      <u val="singleAccounting"/>
      <sz val="14"/>
      <color theme="1"/>
      <name val="Arial Unicode MS"/>
      <charset val="134"/>
    </font>
    <font>
      <b/>
      <sz val="22"/>
      <color theme="1"/>
      <name val="Calibri"/>
      <family val="2"/>
      <scheme val="minor"/>
    </font>
    <font>
      <sz val="12"/>
      <color theme="1"/>
      <name val="Arial Unicode MS"/>
      <charset val="134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i/>
      <sz val="16"/>
      <name val="Arial Unicode MS"/>
      <charset val="134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4"/>
      <name val="Arial Unicode MS"/>
      <charset val="134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u val="singleAccounting"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indexed="10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8"/>
      <name val="Calibri"/>
      <family val="2"/>
      <scheme val="minor"/>
    </font>
    <font>
      <u val="singleAccounting"/>
      <sz val="14"/>
      <color theme="1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sz val="18"/>
      <color rgb="FF993366"/>
      <name val="Calibri"/>
      <family val="2"/>
      <scheme val="minor"/>
    </font>
    <font>
      <sz val="18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rgb="FF800080"/>
      <name val="Calibri"/>
      <family val="2"/>
      <scheme val="minor"/>
    </font>
    <font>
      <b/>
      <sz val="18"/>
      <color theme="3" tint="0.3999450666829432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4"/>
      <name val="Calibri Light"/>
      <family val="2"/>
      <scheme val="major"/>
    </font>
    <font>
      <sz val="18"/>
      <name val="Arial"/>
      <family val="2"/>
    </font>
    <font>
      <sz val="12"/>
      <name val="Arial"/>
      <family val="2"/>
    </font>
    <font>
      <sz val="18"/>
      <name val="CityDLig"/>
      <charset val="134"/>
    </font>
    <font>
      <i/>
      <sz val="16"/>
      <name val="Calibri"/>
      <family val="2"/>
      <scheme val="minor"/>
    </font>
    <font>
      <i/>
      <sz val="18"/>
      <name val="Calibri"/>
      <family val="2"/>
      <scheme val="minor"/>
    </font>
    <font>
      <sz val="26"/>
      <color rgb="FF000000"/>
      <name val="Calibri"/>
      <family val="2"/>
      <scheme val="minor"/>
    </font>
    <font>
      <b/>
      <sz val="26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28"/>
      <color rgb="FF000000"/>
      <name val="Calibri"/>
      <family val="2"/>
      <scheme val="minor"/>
    </font>
    <font>
      <b/>
      <sz val="28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gray125"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lightTrellis">
        <fgColor indexed="22"/>
        <bgColor theme="0" tint="-0.249977111117893"/>
      </patternFill>
    </fill>
    <fill>
      <patternFill patternType="gray125">
        <fgColor indexed="22"/>
        <bgColor theme="0" tint="-0.249977111117893"/>
      </patternFill>
    </fill>
    <fill>
      <patternFill patternType="solid">
        <fgColor indexed="65"/>
        <bgColor indexed="22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6" tint="0.59999389629810485"/>
        <bgColor rgb="FFB7DEE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rgb="FFDAEEF3"/>
      </patternFill>
    </fill>
    <fill>
      <patternFill patternType="solid">
        <fgColor theme="0" tint="-0.249977111117893"/>
        <bgColor rgb="FFDA9694"/>
      </patternFill>
    </fill>
    <fill>
      <patternFill patternType="solid">
        <fgColor theme="0" tint="-0.14996795556505021"/>
        <bgColor rgb="FFDA9694"/>
      </patternFill>
    </fill>
    <fill>
      <patternFill patternType="solid">
        <fgColor theme="0" tint="-0.249977111117893"/>
        <bgColor rgb="FFB7DEE8"/>
      </patternFill>
    </fill>
    <fill>
      <patternFill patternType="solid">
        <fgColor theme="6" tint="0.79995117038483843"/>
        <bgColor rgb="FFDAEEF3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rgb="FFC5D9F1"/>
      </patternFill>
    </fill>
    <fill>
      <patternFill patternType="solid">
        <fgColor theme="2" tint="-9.9978637043366805E-2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165" fontId="89" fillId="0" borderId="0" applyFont="0" applyFill="0" applyBorder="0" applyAlignment="0" applyProtection="0"/>
    <xf numFmtId="166" fontId="88" fillId="0" borderId="0" applyFont="0" applyFill="0" applyBorder="0" applyAlignment="0" applyProtection="0"/>
    <xf numFmtId="164" fontId="89" fillId="0" borderId="0" applyFont="0" applyFill="0" applyBorder="0" applyAlignment="0" applyProtection="0"/>
    <xf numFmtId="9" fontId="89" fillId="0" borderId="0" applyFont="0" applyFill="0" applyBorder="0" applyAlignment="0" applyProtection="0"/>
  </cellStyleXfs>
  <cellXfs count="576">
    <xf numFmtId="0" fontId="0" fillId="0" borderId="0" xfId="0"/>
    <xf numFmtId="0" fontId="1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164" fontId="4" fillId="0" borderId="5" xfId="3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left" vertical="center" wrapText="1"/>
    </xf>
    <xf numFmtId="167" fontId="4" fillId="0" borderId="4" xfId="0" applyNumberFormat="1" applyFont="1" applyBorder="1" applyAlignment="1">
      <alignment wrapText="1"/>
    </xf>
    <xf numFmtId="164" fontId="4" fillId="0" borderId="4" xfId="0" applyNumberFormat="1" applyFont="1" applyBorder="1" applyAlignment="1">
      <alignment wrapText="1"/>
    </xf>
    <xf numFmtId="164" fontId="7" fillId="0" borderId="5" xfId="3" applyFont="1" applyBorder="1" applyAlignment="1">
      <alignment horizontal="center" wrapText="1"/>
    </xf>
    <xf numFmtId="167" fontId="8" fillId="0" borderId="4" xfId="3" applyNumberFormat="1" applyFont="1" applyBorder="1"/>
    <xf numFmtId="164" fontId="9" fillId="0" borderId="4" xfId="3" applyFont="1" applyBorder="1"/>
    <xf numFmtId="167" fontId="6" fillId="0" borderId="7" xfId="0" applyNumberFormat="1" applyFont="1" applyBorder="1" applyAlignment="1">
      <alignment wrapText="1"/>
    </xf>
    <xf numFmtId="169" fontId="5" fillId="0" borderId="5" xfId="0" applyNumberFormat="1" applyFont="1" applyBorder="1" applyAlignment="1">
      <alignment horizontal="right" wrapText="1"/>
    </xf>
    <xf numFmtId="0" fontId="6" fillId="0" borderId="5" xfId="0" applyFont="1" applyBorder="1" applyAlignment="1">
      <alignment horizontal="left" wrapText="1"/>
    </xf>
    <xf numFmtId="0" fontId="10" fillId="0" borderId="4" xfId="0" applyFont="1" applyBorder="1" applyAlignment="1">
      <alignment horizontal="center" wrapText="1"/>
    </xf>
    <xf numFmtId="164" fontId="10" fillId="0" borderId="4" xfId="3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left" wrapText="1"/>
    </xf>
    <xf numFmtId="164" fontId="10" fillId="0" borderId="4" xfId="3" applyFont="1" applyBorder="1" applyAlignment="1">
      <alignment wrapText="1"/>
    </xf>
    <xf numFmtId="164" fontId="11" fillId="0" borderId="4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164" fontId="12" fillId="0" borderId="4" xfId="3" applyFont="1" applyBorder="1"/>
    <xf numFmtId="0" fontId="10" fillId="0" borderId="4" xfId="0" applyFont="1" applyBorder="1"/>
    <xf numFmtId="164" fontId="13" fillId="0" borderId="4" xfId="3" applyFont="1" applyBorder="1"/>
    <xf numFmtId="0" fontId="14" fillId="0" borderId="4" xfId="0" applyFont="1" applyBorder="1" applyAlignment="1">
      <alignment horizontal="center" wrapText="1"/>
    </xf>
    <xf numFmtId="164" fontId="7" fillId="0" borderId="4" xfId="0" applyNumberFormat="1" applyFont="1" applyBorder="1"/>
    <xf numFmtId="0" fontId="10" fillId="0" borderId="4" xfId="0" applyFont="1" applyBorder="1" applyAlignment="1">
      <alignment horizontal="left" wrapText="1"/>
    </xf>
    <xf numFmtId="164" fontId="15" fillId="0" borderId="0" xfId="0" applyNumberFormat="1" applyFont="1"/>
    <xf numFmtId="164" fontId="10" fillId="0" borderId="4" xfId="3" applyFont="1" applyBorder="1"/>
    <xf numFmtId="164" fontId="12" fillId="0" borderId="4" xfId="3" applyFont="1" applyFill="1" applyBorder="1"/>
    <xf numFmtId="9" fontId="10" fillId="0" borderId="4" xfId="0" applyNumberFormat="1" applyFont="1" applyBorder="1"/>
    <xf numFmtId="164" fontId="17" fillId="0" borderId="4" xfId="0" applyNumberFormat="1" applyFont="1" applyBorder="1"/>
    <xf numFmtId="164" fontId="18" fillId="0" borderId="4" xfId="3" applyFont="1" applyBorder="1"/>
    <xf numFmtId="0" fontId="19" fillId="0" borderId="0" xfId="0" applyFont="1"/>
    <xf numFmtId="164" fontId="14" fillId="0" borderId="4" xfId="0" applyNumberFormat="1" applyFont="1" applyBorder="1"/>
    <xf numFmtId="164" fontId="8" fillId="0" borderId="4" xfId="0" applyNumberFormat="1" applyFont="1" applyBorder="1"/>
    <xf numFmtId="164" fontId="19" fillId="0" borderId="0" xfId="3" applyFont="1"/>
    <xf numFmtId="164" fontId="0" fillId="0" borderId="0" xfId="3" applyFont="1"/>
    <xf numFmtId="164" fontId="20" fillId="0" borderId="4" xfId="3" applyFont="1" applyBorder="1"/>
    <xf numFmtId="164" fontId="6" fillId="0" borderId="4" xfId="0" applyNumberFormat="1" applyFont="1" applyBorder="1"/>
    <xf numFmtId="164" fontId="21" fillId="0" borderId="4" xfId="0" applyNumberFormat="1" applyFont="1" applyBorder="1" applyAlignment="1">
      <alignment horizontal="center" wrapText="1"/>
    </xf>
    <xf numFmtId="164" fontId="17" fillId="0" borderId="4" xfId="3" applyFont="1" applyBorder="1"/>
    <xf numFmtId="164" fontId="14" fillId="0" borderId="4" xfId="3" applyFont="1" applyBorder="1"/>
    <xf numFmtId="0" fontId="22" fillId="0" borderId="4" xfId="0" applyFont="1" applyBorder="1" applyAlignment="1">
      <alignment wrapText="1"/>
    </xf>
    <xf numFmtId="0" fontId="9" fillId="0" borderId="5" xfId="0" applyFont="1" applyBorder="1"/>
    <xf numFmtId="164" fontId="21" fillId="0" borderId="4" xfId="3" applyFont="1" applyBorder="1"/>
    <xf numFmtId="0" fontId="21" fillId="0" borderId="4" xfId="0" applyFont="1" applyBorder="1"/>
    <xf numFmtId="0" fontId="23" fillId="0" borderId="4" xfId="0" applyFont="1" applyBorder="1"/>
    <xf numFmtId="0" fontId="12" fillId="0" borderId="5" xfId="0" applyFont="1" applyBorder="1"/>
    <xf numFmtId="165" fontId="20" fillId="0" borderId="5" xfId="1" applyFont="1" applyBorder="1"/>
    <xf numFmtId="165" fontId="23" fillId="0" borderId="4" xfId="1" applyFont="1" applyBorder="1"/>
    <xf numFmtId="0" fontId="24" fillId="0" borderId="5" xfId="0" applyFont="1" applyBorder="1"/>
    <xf numFmtId="164" fontId="25" fillId="0" borderId="4" xfId="3" applyFont="1" applyBorder="1"/>
    <xf numFmtId="165" fontId="9" fillId="0" borderId="5" xfId="1" applyFont="1" applyBorder="1"/>
    <xf numFmtId="165" fontId="21" fillId="0" borderId="4" xfId="1" applyFont="1" applyBorder="1"/>
    <xf numFmtId="164" fontId="26" fillId="0" borderId="4" xfId="3" applyFont="1" applyBorder="1"/>
    <xf numFmtId="164" fontId="19" fillId="0" borderId="0" xfId="0" applyNumberFormat="1" applyFont="1"/>
    <xf numFmtId="165" fontId="19" fillId="0" borderId="0" xfId="0" applyNumberFormat="1" applyFont="1"/>
    <xf numFmtId="165" fontId="27" fillId="0" borderId="0" xfId="1" applyFont="1"/>
    <xf numFmtId="0" fontId="28" fillId="0" borderId="4" xfId="0" applyFont="1" applyBorder="1" applyAlignment="1">
      <alignment wrapText="1"/>
    </xf>
    <xf numFmtId="0" fontId="29" fillId="0" borderId="0" xfId="0" applyFont="1" applyAlignment="1">
      <alignment wrapText="1"/>
    </xf>
    <xf numFmtId="0" fontId="30" fillId="0" borderId="4" xfId="0" applyFont="1" applyBorder="1" applyAlignment="1">
      <alignment horizontal="center"/>
    </xf>
    <xf numFmtId="164" fontId="0" fillId="0" borderId="0" xfId="0" applyNumberFormat="1"/>
    <xf numFmtId="0" fontId="33" fillId="3" borderId="0" xfId="0" applyFont="1" applyFill="1" applyAlignment="1">
      <alignment horizontal="center"/>
    </xf>
    <xf numFmtId="0" fontId="34" fillId="4" borderId="12" xfId="0" applyFont="1" applyFill="1" applyBorder="1" applyAlignment="1">
      <alignment horizontal="center" vertical="center" textRotation="90" wrapText="1"/>
    </xf>
    <xf numFmtId="0" fontId="34" fillId="4" borderId="13" xfId="0" applyFont="1" applyFill="1" applyBorder="1" applyAlignment="1">
      <alignment horizontal="center" vertical="center" textRotation="90" wrapText="1"/>
    </xf>
    <xf numFmtId="0" fontId="34" fillId="4" borderId="14" xfId="0" applyFont="1" applyFill="1" applyBorder="1" applyAlignment="1">
      <alignment horizontal="center" vertical="center" textRotation="90" wrapText="1"/>
    </xf>
    <xf numFmtId="0" fontId="34" fillId="4" borderId="15" xfId="0" applyFont="1" applyFill="1" applyBorder="1" applyAlignment="1">
      <alignment horizontal="center" vertical="center" textRotation="90" wrapText="1"/>
    </xf>
    <xf numFmtId="0" fontId="9" fillId="3" borderId="17" xfId="0" applyFont="1" applyFill="1" applyBorder="1" applyAlignment="1">
      <alignment horizontal="center"/>
    </xf>
    <xf numFmtId="49" fontId="9" fillId="3" borderId="17" xfId="0" applyNumberFormat="1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164" fontId="12" fillId="0" borderId="4" xfId="3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0" fontId="35" fillId="4" borderId="4" xfId="0" applyFont="1" applyFill="1" applyBorder="1" applyAlignment="1">
      <alignment horizontal="center"/>
    </xf>
    <xf numFmtId="164" fontId="8" fillId="5" borderId="4" xfId="3" applyFont="1" applyFill="1" applyBorder="1" applyAlignment="1">
      <alignment horizontal="center" vertical="center"/>
    </xf>
    <xf numFmtId="0" fontId="29" fillId="0" borderId="0" xfId="0" applyFont="1"/>
    <xf numFmtId="164" fontId="36" fillId="0" borderId="0" xfId="3" applyFont="1"/>
    <xf numFmtId="164" fontId="29" fillId="0" borderId="0" xfId="0" applyNumberFormat="1" applyFont="1"/>
    <xf numFmtId="0" fontId="19" fillId="0" borderId="0" xfId="0" applyFont="1" applyAlignment="1">
      <alignment horizontal="center"/>
    </xf>
    <xf numFmtId="0" fontId="29" fillId="0" borderId="4" xfId="0" applyFont="1" applyBorder="1" applyAlignment="1">
      <alignment horizontal="center"/>
    </xf>
    <xf numFmtId="164" fontId="37" fillId="0" borderId="4" xfId="0" applyNumberFormat="1" applyFont="1" applyBorder="1"/>
    <xf numFmtId="164" fontId="29" fillId="0" borderId="0" xfId="3" applyFont="1"/>
    <xf numFmtId="0" fontId="34" fillId="4" borderId="4" xfId="0" applyFont="1" applyFill="1" applyBorder="1" applyAlignment="1">
      <alignment horizontal="center" vertical="center" textRotation="90" wrapText="1"/>
    </xf>
    <xf numFmtId="0" fontId="22" fillId="3" borderId="17" xfId="0" applyFont="1" applyFill="1" applyBorder="1" applyAlignment="1">
      <alignment horizontal="center"/>
    </xf>
    <xf numFmtId="49" fontId="22" fillId="3" borderId="17" xfId="0" applyNumberFormat="1" applyFont="1" applyFill="1" applyBorder="1" applyAlignment="1">
      <alignment horizontal="center"/>
    </xf>
    <xf numFmtId="164" fontId="10" fillId="0" borderId="4" xfId="3" applyFont="1" applyBorder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0" fontId="38" fillId="4" borderId="4" xfId="0" applyFont="1" applyFill="1" applyBorder="1" applyAlignment="1">
      <alignment horizontal="center"/>
    </xf>
    <xf numFmtId="164" fontId="6" fillId="5" borderId="4" xfId="3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164" fontId="39" fillId="0" borderId="0" xfId="3" applyFont="1"/>
    <xf numFmtId="0" fontId="0" fillId="0" borderId="0" xfId="0" applyAlignment="1">
      <alignment horizontal="center"/>
    </xf>
    <xf numFmtId="164" fontId="27" fillId="0" borderId="4" xfId="3" applyFont="1" applyBorder="1"/>
    <xf numFmtId="0" fontId="30" fillId="0" borderId="0" xfId="0" applyFont="1"/>
    <xf numFmtId="164" fontId="41" fillId="0" borderId="0" xfId="3" applyFont="1"/>
    <xf numFmtId="0" fontId="41" fillId="0" borderId="0" xfId="0" applyFont="1"/>
    <xf numFmtId="164" fontId="30" fillId="0" borderId="0" xfId="3" applyFont="1"/>
    <xf numFmtId="0" fontId="34" fillId="0" borderId="17" xfId="0" applyFont="1" applyBorder="1" applyAlignment="1">
      <alignment horizontal="center" vertical="center" textRotation="90" wrapText="1"/>
    </xf>
    <xf numFmtId="0" fontId="34" fillId="0" borderId="17" xfId="0" applyFont="1" applyBorder="1" applyAlignment="1">
      <alignment horizontal="center" vertical="center" indent="1"/>
    </xf>
    <xf numFmtId="0" fontId="12" fillId="0" borderId="17" xfId="0" applyFont="1" applyBorder="1" applyAlignment="1">
      <alignment horizontal="center"/>
    </xf>
    <xf numFmtId="0" fontId="33" fillId="0" borderId="17" xfId="0" applyFont="1" applyBorder="1" applyAlignment="1">
      <alignment horizontal="left" vertical="center" wrapText="1"/>
    </xf>
    <xf numFmtId="164" fontId="12" fillId="0" borderId="17" xfId="3" applyFont="1" applyBorder="1" applyAlignment="1">
      <alignment horizontal="right" vertical="center"/>
    </xf>
    <xf numFmtId="0" fontId="34" fillId="0" borderId="17" xfId="0" applyFont="1" applyBorder="1" applyAlignment="1">
      <alignment horizontal="center" vertical="center" wrapText="1" indent="1"/>
    </xf>
    <xf numFmtId="0" fontId="12" fillId="0" borderId="0" xfId="0" applyFont="1" applyAlignment="1">
      <alignment wrapText="1"/>
    </xf>
    <xf numFmtId="0" fontId="42" fillId="0" borderId="0" xfId="0" applyFont="1"/>
    <xf numFmtId="164" fontId="43" fillId="0" borderId="0" xfId="0" applyNumberFormat="1" applyFont="1"/>
    <xf numFmtId="164" fontId="37" fillId="0" borderId="0" xfId="0" applyNumberFormat="1" applyFont="1"/>
    <xf numFmtId="0" fontId="34" fillId="6" borderId="12" xfId="0" applyFont="1" applyFill="1" applyBorder="1" applyAlignment="1">
      <alignment horizontal="center" vertical="center" textRotation="90" wrapText="1"/>
    </xf>
    <xf numFmtId="0" fontId="34" fillId="6" borderId="13" xfId="0" applyFont="1" applyFill="1" applyBorder="1" applyAlignment="1">
      <alignment horizontal="center" vertical="center" textRotation="90" wrapText="1"/>
    </xf>
    <xf numFmtId="0" fontId="34" fillId="6" borderId="14" xfId="0" applyFont="1" applyFill="1" applyBorder="1" applyAlignment="1">
      <alignment horizontal="center" vertical="center" textRotation="90" wrapText="1"/>
    </xf>
    <xf numFmtId="0" fontId="34" fillId="6" borderId="15" xfId="0" applyFont="1" applyFill="1" applyBorder="1" applyAlignment="1">
      <alignment horizontal="center" vertical="center" textRotation="90" wrapText="1"/>
    </xf>
    <xf numFmtId="0" fontId="33" fillId="3" borderId="4" xfId="0" applyFont="1" applyFill="1" applyBorder="1" applyAlignment="1">
      <alignment horizontal="center"/>
    </xf>
    <xf numFmtId="49" fontId="33" fillId="3" borderId="4" xfId="0" applyNumberFormat="1" applyFont="1" applyFill="1" applyBorder="1" applyAlignment="1">
      <alignment horizontal="center"/>
    </xf>
    <xf numFmtId="0" fontId="33" fillId="0" borderId="4" xfId="0" applyFont="1" applyBorder="1" applyAlignment="1">
      <alignment horizontal="center" vertical="center" wrapText="1"/>
    </xf>
    <xf numFmtId="4" fontId="45" fillId="0" borderId="4" xfId="2" applyNumberFormat="1" applyFont="1" applyBorder="1"/>
    <xf numFmtId="164" fontId="33" fillId="3" borderId="4" xfId="3" applyFont="1" applyFill="1" applyBorder="1" applyAlignment="1">
      <alignment horizontal="right"/>
    </xf>
    <xf numFmtId="0" fontId="33" fillId="5" borderId="4" xfId="0" applyFont="1" applyFill="1" applyBorder="1"/>
    <xf numFmtId="0" fontId="46" fillId="6" borderId="4" xfId="0" applyFont="1" applyFill="1" applyBorder="1" applyAlignment="1">
      <alignment horizontal="center"/>
    </xf>
    <xf numFmtId="164" fontId="34" fillId="5" borderId="4" xfId="3" applyFont="1" applyFill="1" applyBorder="1" applyAlignment="1">
      <alignment horizontal="right"/>
    </xf>
    <xf numFmtId="164" fontId="47" fillId="0" borderId="0" xfId="3" applyFont="1"/>
    <xf numFmtId="0" fontId="34" fillId="4" borderId="4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 applyProtection="1">
      <alignment horizontal="center" vertical="center" textRotation="90" wrapText="1"/>
      <protection locked="0" hidden="1"/>
    </xf>
    <xf numFmtId="0" fontId="33" fillId="3" borderId="17" xfId="0" applyFont="1" applyFill="1" applyBorder="1" applyAlignment="1">
      <alignment horizontal="center"/>
    </xf>
    <xf numFmtId="49" fontId="33" fillId="3" borderId="17" xfId="0" applyNumberFormat="1" applyFont="1" applyFill="1" applyBorder="1" applyAlignment="1">
      <alignment horizontal="center"/>
    </xf>
    <xf numFmtId="0" fontId="29" fillId="0" borderId="4" xfId="0" applyFont="1" applyBorder="1"/>
    <xf numFmtId="164" fontId="29" fillId="0" borderId="4" xfId="3" applyFont="1" applyBorder="1" applyAlignment="1">
      <alignment horizontal="right" vertical="center"/>
    </xf>
    <xf numFmtId="0" fontId="46" fillId="4" borderId="4" xfId="0" applyFont="1" applyFill="1" applyBorder="1" applyAlignment="1">
      <alignment horizontal="center"/>
    </xf>
    <xf numFmtId="164" fontId="34" fillId="5" borderId="4" xfId="3" applyFont="1" applyFill="1" applyBorder="1" applyAlignment="1">
      <alignment horizontal="center" vertical="center"/>
    </xf>
    <xf numFmtId="0" fontId="33" fillId="3" borderId="0" xfId="0" applyFont="1" applyFill="1"/>
    <xf numFmtId="0" fontId="48" fillId="3" borderId="0" xfId="0" applyFont="1" applyFill="1" applyAlignment="1">
      <alignment horizontal="center"/>
    </xf>
    <xf numFmtId="0" fontId="34" fillId="3" borderId="0" xfId="0" applyFont="1" applyFill="1" applyAlignment="1">
      <alignment horizontal="right"/>
    </xf>
    <xf numFmtId="0" fontId="33" fillId="0" borderId="4" xfId="0" applyFont="1" applyBorder="1" applyAlignment="1">
      <alignment horizontal="left" vertical="center" wrapText="1"/>
    </xf>
    <xf numFmtId="0" fontId="33" fillId="3" borderId="4" xfId="0" applyFont="1" applyFill="1" applyBorder="1" applyAlignment="1">
      <alignment horizontal="left"/>
    </xf>
    <xf numFmtId="0" fontId="33" fillId="3" borderId="4" xfId="0" applyFont="1" applyFill="1" applyBorder="1" applyAlignment="1">
      <alignment horizontal="left" wrapText="1"/>
    </xf>
    <xf numFmtId="0" fontId="45" fillId="0" borderId="4" xfId="0" applyFont="1" applyBorder="1"/>
    <xf numFmtId="0" fontId="33" fillId="0" borderId="21" xfId="0" applyFont="1" applyBorder="1" applyAlignment="1">
      <alignment horizontal="center" vertical="center" wrapText="1"/>
    </xf>
    <xf numFmtId="0" fontId="50" fillId="6" borderId="25" xfId="0" applyFont="1" applyFill="1" applyBorder="1"/>
    <xf numFmtId="49" fontId="50" fillId="6" borderId="26" xfId="0" applyNumberFormat="1" applyFont="1" applyFill="1" applyBorder="1" applyAlignment="1">
      <alignment horizontal="center"/>
    </xf>
    <xf numFmtId="49" fontId="50" fillId="6" borderId="27" xfId="0" applyNumberFormat="1" applyFont="1" applyFill="1" applyBorder="1" applyAlignment="1">
      <alignment horizontal="center"/>
    </xf>
    <xf numFmtId="0" fontId="50" fillId="6" borderId="28" xfId="0" applyFont="1" applyFill="1" applyBorder="1" applyAlignment="1">
      <alignment horizontal="center"/>
    </xf>
    <xf numFmtId="164" fontId="50" fillId="6" borderId="29" xfId="0" applyNumberFormat="1" applyFont="1" applyFill="1" applyBorder="1" applyAlignment="1">
      <alignment horizontal="center"/>
    </xf>
    <xf numFmtId="164" fontId="36" fillId="0" borderId="0" xfId="0" applyNumberFormat="1" applyFont="1"/>
    <xf numFmtId="164" fontId="47" fillId="0" borderId="0" xfId="0" applyNumberFormat="1" applyFont="1"/>
    <xf numFmtId="0" fontId="33" fillId="3" borderId="30" xfId="0" applyFont="1" applyFill="1" applyBorder="1" applyAlignment="1">
      <alignment horizontal="center"/>
    </xf>
    <xf numFmtId="0" fontId="33" fillId="0" borderId="31" xfId="0" applyFont="1" applyBorder="1" applyAlignment="1">
      <alignment horizontal="center" vertical="center" wrapText="1"/>
    </xf>
    <xf numFmtId="164" fontId="33" fillId="3" borderId="31" xfId="3" applyFont="1" applyFill="1" applyBorder="1" applyAlignment="1">
      <alignment horizontal="right"/>
    </xf>
    <xf numFmtId="0" fontId="33" fillId="3" borderId="32" xfId="0" applyFont="1" applyFill="1" applyBorder="1" applyAlignment="1">
      <alignment horizontal="left"/>
    </xf>
    <xf numFmtId="0" fontId="33" fillId="0" borderId="33" xfId="0" applyFont="1" applyBorder="1" applyAlignment="1">
      <alignment horizontal="center" vertical="center" wrapText="1"/>
    </xf>
    <xf numFmtId="0" fontId="33" fillId="3" borderId="34" xfId="0" applyFont="1" applyFill="1" applyBorder="1" applyAlignment="1">
      <alignment horizontal="left"/>
    </xf>
    <xf numFmtId="164" fontId="33" fillId="3" borderId="33" xfId="3" applyFont="1" applyFill="1" applyBorder="1" applyAlignment="1">
      <alignment horizontal="right"/>
    </xf>
    <xf numFmtId="4" fontId="45" fillId="0" borderId="6" xfId="2" applyNumberFormat="1" applyFont="1" applyBorder="1"/>
    <xf numFmtId="4" fontId="45" fillId="0" borderId="7" xfId="2" applyNumberFormat="1" applyFont="1" applyBorder="1"/>
    <xf numFmtId="164" fontId="33" fillId="0" borderId="33" xfId="3" applyFont="1" applyFill="1" applyBorder="1" applyAlignment="1">
      <alignment horizontal="right"/>
    </xf>
    <xf numFmtId="0" fontId="33" fillId="3" borderId="34" xfId="0" applyFont="1" applyFill="1" applyBorder="1" applyAlignment="1">
      <alignment horizontal="left" wrapText="1"/>
    </xf>
    <xf numFmtId="49" fontId="33" fillId="3" borderId="33" xfId="0" applyNumberFormat="1" applyFont="1" applyFill="1" applyBorder="1" applyAlignment="1">
      <alignment horizontal="center"/>
    </xf>
    <xf numFmtId="49" fontId="33" fillId="3" borderId="35" xfId="0" applyNumberFormat="1" applyFont="1" applyFill="1" applyBorder="1" applyAlignment="1">
      <alignment horizontal="center"/>
    </xf>
    <xf numFmtId="0" fontId="33" fillId="3" borderId="36" xfId="0" applyFont="1" applyFill="1" applyBorder="1" applyAlignment="1">
      <alignment horizontal="left"/>
    </xf>
    <xf numFmtId="0" fontId="46" fillId="6" borderId="25" xfId="0" applyFont="1" applyFill="1" applyBorder="1"/>
    <xf numFmtId="49" fontId="46" fillId="6" borderId="26" xfId="0" applyNumberFormat="1" applyFont="1" applyFill="1" applyBorder="1" applyAlignment="1">
      <alignment horizontal="center"/>
    </xf>
    <xf numFmtId="49" fontId="46" fillId="6" borderId="27" xfId="0" applyNumberFormat="1" applyFont="1" applyFill="1" applyBorder="1" applyAlignment="1">
      <alignment horizontal="center"/>
    </xf>
    <xf numFmtId="164" fontId="52" fillId="0" borderId="0" xfId="0" applyNumberFormat="1" applyFont="1"/>
    <xf numFmtId="164" fontId="53" fillId="0" borderId="0" xfId="0" applyNumberFormat="1" applyFont="1"/>
    <xf numFmtId="164" fontId="33" fillId="3" borderId="4" xfId="3" applyFont="1" applyFill="1" applyBorder="1"/>
    <xf numFmtId="0" fontId="45" fillId="0" borderId="4" xfId="0" applyFont="1" applyBorder="1" applyAlignment="1">
      <alignment horizontal="center"/>
    </xf>
    <xf numFmtId="0" fontId="45" fillId="0" borderId="4" xfId="0" applyFont="1" applyBorder="1" applyAlignment="1">
      <alignment wrapText="1"/>
    </xf>
    <xf numFmtId="164" fontId="45" fillId="0" borderId="4" xfId="3" applyFont="1" applyBorder="1" applyAlignment="1">
      <alignment wrapText="1"/>
    </xf>
    <xf numFmtId="0" fontId="34" fillId="5" borderId="4" xfId="0" applyFont="1" applyFill="1" applyBorder="1"/>
    <xf numFmtId="0" fontId="50" fillId="6" borderId="4" xfId="0" applyFont="1" applyFill="1" applyBorder="1" applyAlignment="1">
      <alignment horizontal="center"/>
    </xf>
    <xf numFmtId="0" fontId="42" fillId="7" borderId="0" xfId="0" applyFont="1" applyFill="1"/>
    <xf numFmtId="164" fontId="29" fillId="0" borderId="4" xfId="3" applyFont="1" applyBorder="1"/>
    <xf numFmtId="0" fontId="45" fillId="0" borderId="4" xfId="0" applyFont="1" applyBorder="1" applyAlignment="1">
      <alignment horizontal="left" wrapText="1"/>
    </xf>
    <xf numFmtId="0" fontId="29" fillId="0" borderId="0" xfId="0" applyFont="1" applyAlignment="1">
      <alignment horizontal="left" wrapText="1"/>
    </xf>
    <xf numFmtId="164" fontId="34" fillId="0" borderId="0" xfId="3" applyFont="1"/>
    <xf numFmtId="164" fontId="34" fillId="0" borderId="0" xfId="0" applyNumberFormat="1" applyFont="1"/>
    <xf numFmtId="0" fontId="55" fillId="9" borderId="38" xfId="0" applyFont="1" applyFill="1" applyBorder="1" applyAlignment="1">
      <alignment horizontal="center" vertical="center" textRotation="90" wrapText="1"/>
    </xf>
    <xf numFmtId="0" fontId="56" fillId="9" borderId="37" xfId="0" applyFont="1" applyFill="1" applyBorder="1" applyAlignment="1">
      <alignment horizontal="center"/>
    </xf>
    <xf numFmtId="0" fontId="56" fillId="9" borderId="39" xfId="0" applyFont="1" applyFill="1" applyBorder="1" applyAlignment="1">
      <alignment horizontal="center" wrapText="1"/>
    </xf>
    <xf numFmtId="0" fontId="55" fillId="9" borderId="20" xfId="0" applyFont="1" applyFill="1" applyBorder="1" applyAlignment="1">
      <alignment horizontal="center" vertical="center" textRotation="90" wrapText="1"/>
    </xf>
    <xf numFmtId="0" fontId="55" fillId="9" borderId="9" xfId="0" applyFont="1" applyFill="1" applyBorder="1" applyAlignment="1">
      <alignment horizontal="center" vertical="center" textRotation="90" wrapText="1"/>
    </xf>
    <xf numFmtId="0" fontId="55" fillId="9" borderId="39" xfId="0" applyFont="1" applyFill="1" applyBorder="1" applyAlignment="1">
      <alignment horizontal="center" vertical="center" textRotation="90" wrapText="1"/>
    </xf>
    <xf numFmtId="0" fontId="55" fillId="9" borderId="37" xfId="0" applyFont="1" applyFill="1" applyBorder="1" applyAlignment="1">
      <alignment horizontal="center" vertical="center" textRotation="90" wrapText="1"/>
    </xf>
    <xf numFmtId="49" fontId="56" fillId="3" borderId="41" xfId="0" applyNumberFormat="1" applyFont="1" applyFill="1" applyBorder="1" applyAlignment="1">
      <alignment horizontal="center"/>
    </xf>
    <xf numFmtId="0" fontId="57" fillId="3" borderId="41" xfId="0" applyFont="1" applyFill="1" applyBorder="1" applyAlignment="1">
      <alignment horizontal="left"/>
    </xf>
    <xf numFmtId="164" fontId="33" fillId="3" borderId="31" xfId="3" applyFont="1" applyFill="1" applyBorder="1" applyAlignment="1">
      <alignment horizontal="center"/>
    </xf>
    <xf numFmtId="164" fontId="33" fillId="3" borderId="41" xfId="3" applyFont="1" applyFill="1" applyBorder="1" applyAlignment="1">
      <alignment horizontal="center"/>
    </xf>
    <xf numFmtId="164" fontId="33" fillId="3" borderId="42" xfId="3" applyFont="1" applyFill="1" applyBorder="1" applyAlignment="1">
      <alignment horizontal="center"/>
    </xf>
    <xf numFmtId="49" fontId="56" fillId="3" borderId="31" xfId="0" applyNumberFormat="1" applyFont="1" applyFill="1" applyBorder="1" applyAlignment="1">
      <alignment horizontal="center"/>
    </xf>
    <xf numFmtId="0" fontId="57" fillId="3" borderId="31" xfId="0" applyFont="1" applyFill="1" applyBorder="1" applyAlignment="1">
      <alignment horizontal="left"/>
    </xf>
    <xf numFmtId="0" fontId="56" fillId="0" borderId="33" xfId="0" applyFont="1" applyBorder="1" applyAlignment="1">
      <alignment horizontal="center" vertical="center" wrapText="1"/>
    </xf>
    <xf numFmtId="0" fontId="57" fillId="3" borderId="33" xfId="0" applyFont="1" applyFill="1" applyBorder="1" applyAlignment="1">
      <alignment horizontal="left"/>
    </xf>
    <xf numFmtId="0" fontId="57" fillId="3" borderId="33" xfId="0" applyFont="1" applyFill="1" applyBorder="1" applyAlignment="1">
      <alignment horizontal="left" wrapText="1"/>
    </xf>
    <xf numFmtId="49" fontId="56" fillId="3" borderId="33" xfId="0" applyNumberFormat="1" applyFont="1" applyFill="1" applyBorder="1" applyAlignment="1">
      <alignment horizontal="center"/>
    </xf>
    <xf numFmtId="49" fontId="56" fillId="3" borderId="35" xfId="0" applyNumberFormat="1" applyFont="1" applyFill="1" applyBorder="1" applyAlignment="1">
      <alignment horizontal="center"/>
    </xf>
    <xf numFmtId="0" fontId="57" fillId="3" borderId="35" xfId="0" applyFont="1" applyFill="1" applyBorder="1" applyAlignment="1">
      <alignment horizontal="left"/>
    </xf>
    <xf numFmtId="164" fontId="33" fillId="3" borderId="4" xfId="3" applyFont="1" applyFill="1" applyBorder="1" applyAlignment="1">
      <alignment horizontal="center"/>
    </xf>
    <xf numFmtId="49" fontId="56" fillId="3" borderId="4" xfId="0" applyNumberFormat="1" applyFont="1" applyFill="1" applyBorder="1" applyAlignment="1">
      <alignment horizontal="center"/>
    </xf>
    <xf numFmtId="0" fontId="58" fillId="3" borderId="4" xfId="0" applyFont="1" applyFill="1" applyBorder="1"/>
    <xf numFmtId="164" fontId="33" fillId="3" borderId="34" xfId="3" applyFont="1" applyFill="1" applyBorder="1"/>
    <xf numFmtId="164" fontId="33" fillId="3" borderId="33" xfId="3" applyFont="1" applyFill="1" applyBorder="1"/>
    <xf numFmtId="164" fontId="33" fillId="3" borderId="20" xfId="3" applyFont="1" applyFill="1" applyBorder="1"/>
    <xf numFmtId="164" fontId="33" fillId="3" borderId="16" xfId="3" applyFont="1" applyFill="1" applyBorder="1"/>
    <xf numFmtId="0" fontId="58" fillId="8" borderId="40" xfId="0" applyFont="1" applyFill="1" applyBorder="1" applyAlignment="1">
      <alignment vertical="center" wrapText="1"/>
    </xf>
    <xf numFmtId="0" fontId="59" fillId="8" borderId="40" xfId="0" applyFont="1" applyFill="1" applyBorder="1" applyAlignment="1">
      <alignment vertical="center" wrapText="1"/>
    </xf>
    <xf numFmtId="164" fontId="33" fillId="9" borderId="39" xfId="3" applyFont="1" applyFill="1" applyBorder="1" applyAlignment="1">
      <alignment vertical="center" wrapText="1"/>
    </xf>
    <xf numFmtId="164" fontId="34" fillId="9" borderId="39" xfId="3" applyFont="1" applyFill="1" applyBorder="1" applyAlignment="1">
      <alignment vertical="center" wrapText="1"/>
    </xf>
    <xf numFmtId="49" fontId="59" fillId="3" borderId="0" xfId="0" applyNumberFormat="1" applyFont="1" applyFill="1" applyAlignment="1">
      <alignment horizontal="center"/>
    </xf>
    <xf numFmtId="0" fontId="55" fillId="10" borderId="0" xfId="0" applyFont="1" applyFill="1" applyAlignment="1">
      <alignment vertical="center" wrapText="1"/>
    </xf>
    <xf numFmtId="0" fontId="59" fillId="3" borderId="0" xfId="0" applyFont="1" applyFill="1"/>
    <xf numFmtId="164" fontId="59" fillId="3" borderId="0" xfId="0" applyNumberFormat="1" applyFont="1" applyFill="1"/>
    <xf numFmtId="49" fontId="60" fillId="3" borderId="0" xfId="0" applyNumberFormat="1" applyFont="1" applyFill="1" applyAlignment="1">
      <alignment horizontal="center"/>
    </xf>
    <xf numFmtId="164" fontId="58" fillId="3" borderId="0" xfId="0" applyNumberFormat="1" applyFont="1" applyFill="1"/>
    <xf numFmtId="0" fontId="59" fillId="3" borderId="0" xfId="0" applyFont="1" applyFill="1" applyAlignment="1">
      <alignment horizontal="right"/>
    </xf>
    <xf numFmtId="49" fontId="58" fillId="3" borderId="0" xfId="0" applyNumberFormat="1" applyFont="1" applyFill="1" applyAlignment="1">
      <alignment horizontal="left"/>
    </xf>
    <xf numFmtId="9" fontId="59" fillId="3" borderId="0" xfId="0" applyNumberFormat="1" applyFont="1" applyFill="1"/>
    <xf numFmtId="49" fontId="59" fillId="3" borderId="0" xfId="0" applyNumberFormat="1" applyFont="1" applyFill="1"/>
    <xf numFmtId="164" fontId="58" fillId="3" borderId="0" xfId="3" applyFont="1" applyFill="1" applyAlignment="1"/>
    <xf numFmtId="0" fontId="55" fillId="3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49" fontId="56" fillId="3" borderId="0" xfId="0" applyNumberFormat="1" applyFont="1" applyFill="1" applyAlignment="1">
      <alignment horizontal="left"/>
    </xf>
    <xf numFmtId="0" fontId="59" fillId="3" borderId="0" xfId="0" applyFont="1" applyFill="1" applyAlignment="1">
      <alignment horizontal="left"/>
    </xf>
    <xf numFmtId="0" fontId="55" fillId="9" borderId="43" xfId="0" applyFont="1" applyFill="1" applyBorder="1" applyAlignment="1">
      <alignment horizontal="center" vertical="center" textRotation="90" wrapText="1"/>
    </xf>
    <xf numFmtId="164" fontId="33" fillId="3" borderId="32" xfId="3" applyFont="1" applyFill="1" applyBorder="1" applyAlignment="1">
      <alignment horizontal="center"/>
    </xf>
    <xf numFmtId="164" fontId="33" fillId="3" borderId="31" xfId="3" applyFont="1" applyFill="1" applyBorder="1"/>
    <xf numFmtId="164" fontId="61" fillId="3" borderId="0" xfId="0" applyNumberFormat="1" applyFont="1" applyFill="1"/>
    <xf numFmtId="0" fontId="61" fillId="3" borderId="0" xfId="0" applyFont="1" applyFill="1"/>
    <xf numFmtId="0" fontId="56" fillId="3" borderId="0" xfId="0" applyFont="1" applyFill="1" applyAlignment="1">
      <alignment horizontal="left"/>
    </xf>
    <xf numFmtId="49" fontId="59" fillId="3" borderId="0" xfId="0" applyNumberFormat="1" applyFont="1" applyFill="1" applyAlignment="1">
      <alignment horizontal="left"/>
    </xf>
    <xf numFmtId="0" fontId="59" fillId="3" borderId="0" xfId="0" applyFont="1" applyFill="1" applyAlignment="1">
      <alignment horizontal="center"/>
    </xf>
    <xf numFmtId="49" fontId="44" fillId="5" borderId="46" xfId="0" applyNumberFormat="1" applyFont="1" applyFill="1" applyBorder="1" applyAlignment="1">
      <alignment horizontal="center" wrapText="1"/>
    </xf>
    <xf numFmtId="49" fontId="44" fillId="5" borderId="0" xfId="0" applyNumberFormat="1" applyFont="1" applyFill="1" applyAlignment="1">
      <alignment horizontal="center" wrapText="1"/>
    </xf>
    <xf numFmtId="49" fontId="64" fillId="0" borderId="4" xfId="0" applyNumberFormat="1" applyFont="1" applyBorder="1" applyAlignment="1">
      <alignment horizontal="center"/>
    </xf>
    <xf numFmtId="0" fontId="44" fillId="0" borderId="4" xfId="0" applyFont="1" applyBorder="1" applyAlignment="1">
      <alignment horizontal="center"/>
    </xf>
    <xf numFmtId="165" fontId="64" fillId="0" borderId="4" xfId="1" applyFont="1" applyBorder="1" applyAlignment="1">
      <alignment horizontal="center"/>
    </xf>
    <xf numFmtId="164" fontId="51" fillId="0" borderId="4" xfId="3" applyFont="1" applyBorder="1" applyAlignment="1">
      <alignment horizontal="center"/>
    </xf>
    <xf numFmtId="49" fontId="51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49" fontId="65" fillId="0" borderId="4" xfId="0" applyNumberFormat="1" applyFont="1" applyBorder="1" applyAlignment="1">
      <alignment horizontal="center"/>
    </xf>
    <xf numFmtId="0" fontId="44" fillId="0" borderId="4" xfId="0" applyFont="1" applyBorder="1" applyAlignment="1">
      <alignment horizontal="center" wrapText="1"/>
    </xf>
    <xf numFmtId="165" fontId="32" fillId="0" borderId="4" xfId="1" applyFont="1" applyBorder="1" applyAlignment="1">
      <alignment horizontal="center"/>
    </xf>
    <xf numFmtId="165" fontId="66" fillId="0" borderId="4" xfId="1" applyFont="1" applyBorder="1" applyAlignment="1">
      <alignment horizontal="center"/>
    </xf>
    <xf numFmtId="49" fontId="66" fillId="0" borderId="4" xfId="0" applyNumberFormat="1" applyFont="1" applyBorder="1" applyAlignment="1">
      <alignment horizontal="center"/>
    </xf>
    <xf numFmtId="0" fontId="67" fillId="0" borderId="4" xfId="0" applyFont="1" applyBorder="1" applyAlignment="1">
      <alignment horizontal="center" wrapText="1"/>
    </xf>
    <xf numFmtId="164" fontId="32" fillId="0" borderId="4" xfId="3" applyFont="1" applyBorder="1" applyAlignment="1">
      <alignment horizontal="center"/>
    </xf>
    <xf numFmtId="170" fontId="66" fillId="0" borderId="4" xfId="1" applyNumberFormat="1" applyFont="1" applyBorder="1" applyAlignment="1">
      <alignment horizontal="center"/>
    </xf>
    <xf numFmtId="49" fontId="68" fillId="0" borderId="4" xfId="0" applyNumberFormat="1" applyFont="1" applyBorder="1" applyAlignment="1">
      <alignment horizontal="center"/>
    </xf>
    <xf numFmtId="165" fontId="68" fillId="0" borderId="4" xfId="1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31" fillId="0" borderId="4" xfId="0" applyFont="1" applyBorder="1" applyAlignment="1">
      <alignment horizontal="center" wrapText="1"/>
    </xf>
    <xf numFmtId="0" fontId="66" fillId="0" borderId="4" xfId="0" applyFont="1" applyBorder="1" applyAlignment="1">
      <alignment horizontal="center"/>
    </xf>
    <xf numFmtId="0" fontId="62" fillId="0" borderId="4" xfId="0" applyFont="1" applyBorder="1" applyAlignment="1">
      <alignment horizontal="center"/>
    </xf>
    <xf numFmtId="49" fontId="62" fillId="0" borderId="4" xfId="0" applyNumberFormat="1" applyFont="1" applyBorder="1" applyAlignment="1">
      <alignment horizontal="center"/>
    </xf>
    <xf numFmtId="0" fontId="67" fillId="0" borderId="4" xfId="0" applyFont="1" applyBorder="1" applyAlignment="1">
      <alignment horizontal="center"/>
    </xf>
    <xf numFmtId="9" fontId="66" fillId="0" borderId="4" xfId="1" applyNumberFormat="1" applyFont="1" applyBorder="1" applyAlignment="1">
      <alignment horizontal="center"/>
    </xf>
    <xf numFmtId="0" fontId="69" fillId="0" borderId="4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70" fillId="0" borderId="4" xfId="0" applyFont="1" applyBorder="1" applyAlignment="1">
      <alignment horizontal="center"/>
    </xf>
    <xf numFmtId="165" fontId="66" fillId="0" borderId="4" xfId="1" applyFont="1" applyBorder="1" applyAlignment="1">
      <alignment horizontal="center" wrapText="1"/>
    </xf>
    <xf numFmtId="165" fontId="62" fillId="0" borderId="4" xfId="1" applyFont="1" applyBorder="1" applyAlignment="1">
      <alignment horizontal="center"/>
    </xf>
    <xf numFmtId="165" fontId="51" fillId="5" borderId="49" xfId="1" applyFont="1" applyFill="1" applyBorder="1" applyAlignment="1">
      <alignment horizontal="center"/>
    </xf>
    <xf numFmtId="164" fontId="51" fillId="5" borderId="49" xfId="3" applyFont="1" applyFill="1" applyBorder="1" applyAlignment="1">
      <alignment horizontal="center"/>
    </xf>
    <xf numFmtId="0" fontId="0" fillId="0" borderId="0" xfId="0" applyAlignment="1">
      <alignment wrapText="1"/>
    </xf>
    <xf numFmtId="0" fontId="71" fillId="0" borderId="0" xfId="0" applyFont="1" applyAlignment="1">
      <alignment horizontal="center"/>
    </xf>
    <xf numFmtId="0" fontId="34" fillId="11" borderId="50" xfId="0" applyFont="1" applyFill="1" applyBorder="1" applyAlignment="1">
      <alignment horizontal="center"/>
    </xf>
    <xf numFmtId="0" fontId="34" fillId="11" borderId="51" xfId="0" applyFont="1" applyFill="1" applyBorder="1" applyAlignment="1">
      <alignment horizontal="center"/>
    </xf>
    <xf numFmtId="0" fontId="34" fillId="11" borderId="0" xfId="0" applyFont="1" applyFill="1" applyAlignment="1">
      <alignment horizontal="center"/>
    </xf>
    <xf numFmtId="9" fontId="34" fillId="11" borderId="0" xfId="0" applyNumberFormat="1" applyFont="1" applyFill="1" applyAlignment="1">
      <alignment horizontal="center"/>
    </xf>
    <xf numFmtId="0" fontId="45" fillId="12" borderId="50" xfId="0" applyFont="1" applyFill="1" applyBorder="1" applyAlignment="1">
      <alignment horizontal="center"/>
    </xf>
    <xf numFmtId="0" fontId="45" fillId="12" borderId="51" xfId="0" applyFont="1" applyFill="1" applyBorder="1" applyAlignment="1">
      <alignment horizontal="left"/>
    </xf>
    <xf numFmtId="164" fontId="29" fillId="13" borderId="5" xfId="3" applyFont="1" applyFill="1" applyBorder="1" applyAlignment="1">
      <alignment horizontal="center"/>
    </xf>
    <xf numFmtId="164" fontId="29" fillId="14" borderId="4" xfId="3" applyFont="1" applyFill="1" applyBorder="1" applyAlignment="1">
      <alignment horizontal="center"/>
    </xf>
    <xf numFmtId="164" fontId="45" fillId="15" borderId="52" xfId="3" applyFont="1" applyFill="1" applyBorder="1" applyAlignment="1">
      <alignment horizontal="center"/>
    </xf>
    <xf numFmtId="0" fontId="45" fillId="12" borderId="51" xfId="0" applyFont="1" applyFill="1" applyBorder="1" applyAlignment="1">
      <alignment horizontal="left" wrapText="1"/>
    </xf>
    <xf numFmtId="0" fontId="45" fillId="12" borderId="50" xfId="0" applyFont="1" applyFill="1" applyBorder="1" applyAlignment="1">
      <alignment horizontal="left"/>
    </xf>
    <xf numFmtId="164" fontId="29" fillId="13" borderId="0" xfId="3" applyFont="1" applyFill="1" applyAlignment="1">
      <alignment horizontal="center"/>
    </xf>
    <xf numFmtId="0" fontId="45" fillId="12" borderId="53" xfId="0" applyFont="1" applyFill="1" applyBorder="1" applyAlignment="1">
      <alignment horizontal="center"/>
    </xf>
    <xf numFmtId="0" fontId="45" fillId="12" borderId="54" xfId="0" applyFont="1" applyFill="1" applyBorder="1" applyAlignment="1">
      <alignment horizontal="left"/>
    </xf>
    <xf numFmtId="0" fontId="33" fillId="11" borderId="50" xfId="0" applyFont="1" applyFill="1" applyBorder="1" applyAlignment="1">
      <alignment horizontal="center"/>
    </xf>
    <xf numFmtId="164" fontId="34" fillId="16" borderId="55" xfId="3" applyFont="1" applyFill="1" applyBorder="1" applyAlignment="1">
      <alignment horizontal="center"/>
    </xf>
    <xf numFmtId="164" fontId="34" fillId="17" borderId="4" xfId="3" applyFont="1" applyFill="1" applyBorder="1" applyAlignment="1">
      <alignment horizontal="center"/>
    </xf>
    <xf numFmtId="164" fontId="34" fillId="16" borderId="0" xfId="3" applyFont="1" applyFill="1" applyAlignment="1">
      <alignment horizontal="center"/>
    </xf>
    <xf numFmtId="164" fontId="29" fillId="0" borderId="4" xfId="3" applyFont="1" applyBorder="1" applyAlignment="1">
      <alignment horizontal="center"/>
    </xf>
    <xf numFmtId="164" fontId="29" fillId="0" borderId="0" xfId="0" applyNumberFormat="1" applyFont="1" applyAlignment="1">
      <alignment horizontal="center"/>
    </xf>
    <xf numFmtId="164" fontId="29" fillId="0" borderId="4" xfId="0" applyNumberFormat="1" applyFont="1" applyBorder="1" applyAlignment="1">
      <alignment horizontal="center"/>
    </xf>
    <xf numFmtId="164" fontId="36" fillId="0" borderId="0" xfId="0" applyNumberFormat="1" applyFont="1" applyAlignment="1">
      <alignment horizontal="center"/>
    </xf>
    <xf numFmtId="164" fontId="45" fillId="15" borderId="50" xfId="3" applyFont="1" applyFill="1" applyBorder="1" applyAlignment="1">
      <alignment horizontal="center"/>
    </xf>
    <xf numFmtId="0" fontId="34" fillId="18" borderId="56" xfId="0" applyFont="1" applyFill="1" applyBorder="1" applyAlignment="1">
      <alignment horizontal="center"/>
    </xf>
    <xf numFmtId="0" fontId="34" fillId="18" borderId="57" xfId="0" applyFont="1" applyFill="1" applyBorder="1" applyAlignment="1">
      <alignment horizontal="center"/>
    </xf>
    <xf numFmtId="0" fontId="34" fillId="18" borderId="58" xfId="0" applyFont="1" applyFill="1" applyBorder="1" applyAlignment="1">
      <alignment horizontal="center"/>
    </xf>
    <xf numFmtId="0" fontId="71" fillId="19" borderId="59" xfId="0" applyFont="1" applyFill="1" applyBorder="1"/>
    <xf numFmtId="0" fontId="71" fillId="19" borderId="50" xfId="0" applyFont="1" applyFill="1" applyBorder="1" applyAlignment="1">
      <alignment horizontal="center"/>
    </xf>
    <xf numFmtId="164" fontId="71" fillId="19" borderId="50" xfId="3" applyFont="1" applyFill="1" applyBorder="1"/>
    <xf numFmtId="164" fontId="71" fillId="19" borderId="60" xfId="3" applyFont="1" applyFill="1" applyBorder="1"/>
    <xf numFmtId="0" fontId="71" fillId="19" borderId="61" xfId="0" applyFont="1" applyFill="1" applyBorder="1"/>
    <xf numFmtId="164" fontId="71" fillId="19" borderId="51" xfId="3" applyFont="1" applyFill="1" applyBorder="1"/>
    <xf numFmtId="0" fontId="71" fillId="19" borderId="62" xfId="0" applyFont="1" applyFill="1" applyBorder="1"/>
    <xf numFmtId="0" fontId="71" fillId="19" borderId="63" xfId="0" applyFont="1" applyFill="1" applyBorder="1"/>
    <xf numFmtId="0" fontId="34" fillId="18" borderId="64" xfId="0" applyFont="1" applyFill="1" applyBorder="1"/>
    <xf numFmtId="0" fontId="34" fillId="18" borderId="65" xfId="0" applyFont="1" applyFill="1" applyBorder="1"/>
    <xf numFmtId="164" fontId="34" fillId="18" borderId="65" xfId="3" applyFont="1" applyFill="1" applyBorder="1"/>
    <xf numFmtId="164" fontId="34" fillId="18" borderId="66" xfId="3" applyFont="1" applyFill="1" applyBorder="1"/>
    <xf numFmtId="0" fontId="71" fillId="0" borderId="0" xfId="0" applyFont="1"/>
    <xf numFmtId="164" fontId="71" fillId="0" borderId="0" xfId="3" applyFont="1"/>
    <xf numFmtId="168" fontId="0" fillId="0" borderId="0" xfId="0" applyNumberFormat="1"/>
    <xf numFmtId="9" fontId="29" fillId="0" borderId="0" xfId="4" applyFont="1"/>
    <xf numFmtId="168" fontId="29" fillId="0" borderId="0" xfId="0" applyNumberFormat="1" applyFont="1" applyAlignment="1">
      <alignment horizontal="center"/>
    </xf>
    <xf numFmtId="0" fontId="71" fillId="0" borderId="4" xfId="0" applyFont="1" applyBorder="1" applyAlignment="1">
      <alignment horizontal="center" vertical="center" wrapText="1"/>
    </xf>
    <xf numFmtId="0" fontId="71" fillId="0" borderId="4" xfId="0" applyFont="1" applyBorder="1" applyAlignment="1">
      <alignment horizontal="center"/>
    </xf>
    <xf numFmtId="0" fontId="71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73" fillId="0" borderId="4" xfId="0" applyFont="1" applyBorder="1" applyAlignment="1">
      <alignment horizontal="center"/>
    </xf>
    <xf numFmtId="0" fontId="0" fillId="0" borderId="4" xfId="0" applyBorder="1"/>
    <xf numFmtId="164" fontId="74" fillId="0" borderId="67" xfId="3" applyFont="1" applyFill="1" applyBorder="1"/>
    <xf numFmtId="164" fontId="19" fillId="0" borderId="4" xfId="3" applyFont="1" applyBorder="1"/>
    <xf numFmtId="164" fontId="74" fillId="0" borderId="4" xfId="3" applyFont="1" applyBorder="1"/>
    <xf numFmtId="164" fontId="74" fillId="0" borderId="4" xfId="3" applyFont="1" applyFill="1" applyBorder="1"/>
    <xf numFmtId="0" fontId="75" fillId="0" borderId="4" xfId="0" applyFont="1" applyBorder="1" applyAlignment="1">
      <alignment horizontal="center" vertical="center" wrapText="1"/>
    </xf>
    <xf numFmtId="0" fontId="75" fillId="0" borderId="4" xfId="0" applyFont="1" applyBorder="1" applyAlignment="1">
      <alignment horizontal="center" vertical="center"/>
    </xf>
    <xf numFmtId="10" fontId="71" fillId="0" borderId="4" xfId="0" applyNumberFormat="1" applyFont="1" applyBorder="1" applyAlignment="1">
      <alignment horizontal="center"/>
    </xf>
    <xf numFmtId="164" fontId="19" fillId="0" borderId="4" xfId="0" applyNumberFormat="1" applyFont="1" applyBorder="1"/>
    <xf numFmtId="164" fontId="0" fillId="0" borderId="4" xfId="3" applyFont="1" applyBorder="1"/>
    <xf numFmtId="164" fontId="76" fillId="0" borderId="4" xfId="3" applyFont="1" applyBorder="1"/>
    <xf numFmtId="0" fontId="39" fillId="0" borderId="4" xfId="0" applyFont="1" applyBorder="1"/>
    <xf numFmtId="164" fontId="74" fillId="0" borderId="4" xfId="3" applyFont="1" applyBorder="1" applyAlignment="1">
      <alignment horizontal="left"/>
    </xf>
    <xf numFmtId="0" fontId="75" fillId="0" borderId="4" xfId="0" applyFont="1" applyBorder="1" applyAlignment="1">
      <alignment vertical="center"/>
    </xf>
    <xf numFmtId="0" fontId="19" fillId="0" borderId="4" xfId="0" applyFont="1" applyBorder="1"/>
    <xf numFmtId="164" fontId="39" fillId="0" borderId="4" xfId="0" applyNumberFormat="1" applyFont="1" applyBorder="1"/>
    <xf numFmtId="164" fontId="19" fillId="20" borderId="4" xfId="0" applyNumberFormat="1" applyFont="1" applyFill="1" applyBorder="1"/>
    <xf numFmtId="0" fontId="71" fillId="0" borderId="48" xfId="0" applyFont="1" applyBorder="1" applyAlignment="1">
      <alignment horizontal="center"/>
    </xf>
    <xf numFmtId="0" fontId="71" fillId="0" borderId="48" xfId="0" applyFont="1" applyBorder="1" applyAlignment="1">
      <alignment horizontal="left"/>
    </xf>
    <xf numFmtId="164" fontId="62" fillId="0" borderId="48" xfId="3" applyFont="1" applyBorder="1" applyAlignment="1">
      <alignment horizontal="right" wrapText="1"/>
    </xf>
    <xf numFmtId="0" fontId="71" fillId="0" borderId="48" xfId="0" applyFont="1" applyBorder="1"/>
    <xf numFmtId="164" fontId="62" fillId="0" borderId="48" xfId="3" applyFont="1" applyBorder="1" applyAlignment="1">
      <alignment horizontal="right"/>
    </xf>
    <xf numFmtId="164" fontId="62" fillId="0" borderId="48" xfId="3" applyFont="1" applyBorder="1"/>
    <xf numFmtId="0" fontId="71" fillId="0" borderId="48" xfId="0" applyFont="1" applyBorder="1" applyAlignment="1">
      <alignment wrapText="1"/>
    </xf>
    <xf numFmtId="0" fontId="45" fillId="0" borderId="49" xfId="0" applyFont="1" applyBorder="1" applyAlignment="1">
      <alignment horizontal="center"/>
    </xf>
    <xf numFmtId="0" fontId="45" fillId="0" borderId="49" xfId="0" applyFont="1" applyBorder="1"/>
    <xf numFmtId="0" fontId="33" fillId="21" borderId="70" xfId="0" applyFont="1" applyFill="1" applyBorder="1"/>
    <xf numFmtId="0" fontId="34" fillId="21" borderId="47" xfId="0" applyFont="1" applyFill="1" applyBorder="1" applyAlignment="1">
      <alignment horizontal="center"/>
    </xf>
    <xf numFmtId="168" fontId="49" fillId="21" borderId="71" xfId="0" applyNumberFormat="1" applyFont="1" applyFill="1" applyBorder="1"/>
    <xf numFmtId="0" fontId="0" fillId="0" borderId="0" xfId="0" applyAlignment="1">
      <alignment horizontal="right"/>
    </xf>
    <xf numFmtId="0" fontId="45" fillId="0" borderId="0" xfId="0" applyFont="1"/>
    <xf numFmtId="168" fontId="71" fillId="0" borderId="0" xfId="0" applyNumberFormat="1" applyFont="1"/>
    <xf numFmtId="0" fontId="71" fillId="0" borderId="72" xfId="0" applyFont="1" applyBorder="1" applyAlignment="1">
      <alignment horizontal="center"/>
    </xf>
    <xf numFmtId="164" fontId="70" fillId="0" borderId="48" xfId="3" applyFont="1" applyBorder="1"/>
    <xf numFmtId="0" fontId="45" fillId="0" borderId="73" xfId="0" applyFont="1" applyBorder="1" applyAlignment="1">
      <alignment horizontal="center"/>
    </xf>
    <xf numFmtId="0" fontId="71" fillId="0" borderId="49" xfId="0" applyFont="1" applyBorder="1"/>
    <xf numFmtId="0" fontId="34" fillId="21" borderId="70" xfId="0" applyFont="1" applyFill="1" applyBorder="1" applyAlignment="1">
      <alignment horizontal="center"/>
    </xf>
    <xf numFmtId="4" fontId="49" fillId="21" borderId="74" xfId="0" applyNumberFormat="1" applyFont="1" applyFill="1" applyBorder="1"/>
    <xf numFmtId="0" fontId="45" fillId="0" borderId="48" xfId="0" applyFont="1" applyBorder="1" applyAlignment="1">
      <alignment horizontal="center"/>
    </xf>
    <xf numFmtId="49" fontId="71" fillId="0" borderId="48" xfId="0" applyNumberFormat="1" applyFont="1" applyBorder="1" applyAlignment="1">
      <alignment horizontal="center"/>
    </xf>
    <xf numFmtId="164" fontId="63" fillId="0" borderId="48" xfId="3" applyFont="1" applyBorder="1" applyAlignment="1">
      <alignment horizontal="center"/>
    </xf>
    <xf numFmtId="0" fontId="79" fillId="0" borderId="48" xfId="0" applyFont="1" applyBorder="1" applyAlignment="1">
      <alignment horizontal="center"/>
    </xf>
    <xf numFmtId="0" fontId="33" fillId="21" borderId="47" xfId="0" applyFont="1" applyFill="1" applyBorder="1" applyAlignment="1">
      <alignment horizontal="center"/>
    </xf>
    <xf numFmtId="49" fontId="34" fillId="21" borderId="47" xfId="0" applyNumberFormat="1" applyFont="1" applyFill="1" applyBorder="1" applyAlignment="1">
      <alignment horizontal="center"/>
    </xf>
    <xf numFmtId="165" fontId="80" fillId="21" borderId="47" xfId="1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49" fontId="71" fillId="0" borderId="0" xfId="0" applyNumberFormat="1" applyFont="1" applyAlignment="1">
      <alignment horizontal="center"/>
    </xf>
    <xf numFmtId="165" fontId="71" fillId="0" borderId="0" xfId="1" applyFont="1" applyAlignment="1">
      <alignment horizontal="center"/>
    </xf>
    <xf numFmtId="0" fontId="34" fillId="21" borderId="75" xfId="0" applyFont="1" applyFill="1" applyBorder="1" applyAlignment="1">
      <alignment horizontal="center"/>
    </xf>
    <xf numFmtId="49" fontId="45" fillId="0" borderId="48" xfId="0" applyNumberFormat="1" applyFont="1" applyBorder="1" applyAlignment="1">
      <alignment horizontal="center"/>
    </xf>
    <xf numFmtId="165" fontId="45" fillId="0" borderId="48" xfId="1" applyFont="1" applyBorder="1" applyAlignment="1">
      <alignment horizontal="center"/>
    </xf>
    <xf numFmtId="0" fontId="71" fillId="0" borderId="0" xfId="0" applyFont="1" applyAlignment="1">
      <alignment horizontal="left"/>
    </xf>
    <xf numFmtId="164" fontId="81" fillId="0" borderId="48" xfId="3" applyFont="1" applyBorder="1" applyAlignment="1">
      <alignment horizontal="center"/>
    </xf>
    <xf numFmtId="165" fontId="81" fillId="0" borderId="48" xfId="1" applyFont="1" applyBorder="1" applyAlignment="1">
      <alignment horizontal="center"/>
    </xf>
    <xf numFmtId="165" fontId="82" fillId="0" borderId="48" xfId="1" applyFont="1" applyBorder="1" applyAlignment="1">
      <alignment horizontal="center"/>
    </xf>
    <xf numFmtId="49" fontId="33" fillId="21" borderId="47" xfId="0" applyNumberFormat="1" applyFont="1" applyFill="1" applyBorder="1" applyAlignment="1">
      <alignment horizontal="center"/>
    </xf>
    <xf numFmtId="164" fontId="83" fillId="21" borderId="47" xfId="3" applyFont="1" applyFill="1" applyBorder="1" applyAlignment="1">
      <alignment horizontal="center"/>
    </xf>
    <xf numFmtId="0" fontId="85" fillId="22" borderId="76" xfId="0" applyFont="1" applyFill="1" applyBorder="1" applyAlignment="1">
      <alignment horizontal="left"/>
    </xf>
    <xf numFmtId="0" fontId="86" fillId="22" borderId="46" xfId="0" applyFont="1" applyFill="1" applyBorder="1" applyAlignment="1">
      <alignment horizontal="left"/>
    </xf>
    <xf numFmtId="0" fontId="86" fillId="22" borderId="77" xfId="0" applyFont="1" applyFill="1" applyBorder="1" applyAlignment="1">
      <alignment horizontal="left"/>
    </xf>
    <xf numFmtId="0" fontId="67" fillId="22" borderId="72" xfId="0" applyFont="1" applyFill="1" applyBorder="1" applyAlignment="1">
      <alignment horizontal="left"/>
    </xf>
    <xf numFmtId="0" fontId="44" fillId="0" borderId="47" xfId="0" applyFont="1" applyBorder="1" applyAlignment="1">
      <alignment horizontal="left"/>
    </xf>
    <xf numFmtId="0" fontId="87" fillId="22" borderId="78" xfId="0" applyFont="1" applyFill="1" applyBorder="1" applyAlignment="1">
      <alignment horizontal="left"/>
    </xf>
    <xf numFmtId="0" fontId="67" fillId="0" borderId="45" xfId="0" applyFont="1" applyBorder="1" applyAlignment="1">
      <alignment horizontal="left"/>
    </xf>
    <xf numFmtId="0" fontId="79" fillId="0" borderId="45" xfId="0" applyFont="1" applyBorder="1" applyAlignment="1">
      <alignment horizontal="right"/>
    </xf>
    <xf numFmtId="0" fontId="67" fillId="22" borderId="78" xfId="0" applyFont="1" applyFill="1" applyBorder="1" applyAlignment="1">
      <alignment horizontal="left"/>
    </xf>
    <xf numFmtId="0" fontId="70" fillId="0" borderId="48" xfId="0" applyFont="1" applyBorder="1" applyAlignment="1">
      <alignment horizontal="left"/>
    </xf>
    <xf numFmtId="171" fontId="63" fillId="0" borderId="48" xfId="3" applyNumberFormat="1" applyFont="1" applyBorder="1" applyAlignment="1">
      <alignment horizontal="right"/>
    </xf>
    <xf numFmtId="0" fontId="67" fillId="0" borderId="48" xfId="0" applyFont="1" applyBorder="1" applyAlignment="1">
      <alignment horizontal="left"/>
    </xf>
    <xf numFmtId="171" fontId="79" fillId="0" borderId="48" xfId="3" applyNumberFormat="1" applyFont="1" applyBorder="1" applyAlignment="1">
      <alignment horizontal="right"/>
    </xf>
    <xf numFmtId="171" fontId="80" fillId="0" borderId="47" xfId="3" applyNumberFormat="1" applyFont="1" applyFill="1" applyBorder="1" applyAlignment="1">
      <alignment horizontal="right"/>
    </xf>
    <xf numFmtId="0" fontId="31" fillId="22" borderId="78" xfId="0" applyFont="1" applyFill="1" applyBorder="1" applyAlignment="1">
      <alignment horizontal="left"/>
    </xf>
    <xf numFmtId="0" fontId="44" fillId="22" borderId="0" xfId="0" applyFont="1" applyFill="1" applyAlignment="1">
      <alignment horizontal="left"/>
    </xf>
    <xf numFmtId="171" fontId="44" fillId="22" borderId="0" xfId="3" applyNumberFormat="1" applyFont="1" applyFill="1" applyAlignment="1">
      <alignment horizontal="left"/>
    </xf>
    <xf numFmtId="0" fontId="31" fillId="22" borderId="0" xfId="0" applyFont="1" applyFill="1" applyAlignment="1">
      <alignment horizontal="left"/>
    </xf>
    <xf numFmtId="0" fontId="82" fillId="0" borderId="45" xfId="0" applyFont="1" applyBorder="1" applyAlignment="1">
      <alignment horizontal="left"/>
    </xf>
    <xf numFmtId="171" fontId="81" fillId="0" borderId="48" xfId="3" applyNumberFormat="1" applyFont="1" applyBorder="1" applyAlignment="1">
      <alignment horizontal="right"/>
    </xf>
    <xf numFmtId="171" fontId="83" fillId="0" borderId="47" xfId="3" applyNumberFormat="1" applyFont="1" applyFill="1" applyBorder="1" applyAlignment="1">
      <alignment horizontal="right"/>
    </xf>
    <xf numFmtId="0" fontId="67" fillId="22" borderId="73" xfId="0" applyFont="1" applyFill="1" applyBorder="1" applyAlignment="1">
      <alignment horizontal="left"/>
    </xf>
    <xf numFmtId="0" fontId="31" fillId="22" borderId="44" xfId="0" applyFont="1" applyFill="1" applyBorder="1" applyAlignment="1">
      <alignment horizontal="left"/>
    </xf>
    <xf numFmtId="0" fontId="67" fillId="22" borderId="79" xfId="0" applyFont="1" applyFill="1" applyBorder="1" applyAlignment="1">
      <alignment horizontal="left"/>
    </xf>
    <xf numFmtId="17" fontId="29" fillId="0" borderId="4" xfId="0" applyNumberFormat="1" applyFont="1" applyBorder="1" applyAlignment="1">
      <alignment horizontal="center"/>
    </xf>
    <xf numFmtId="0" fontId="45" fillId="12" borderId="4" xfId="0" applyFont="1" applyFill="1" applyBorder="1" applyAlignment="1">
      <alignment horizontal="center"/>
    </xf>
    <xf numFmtId="0" fontId="45" fillId="12" borderId="4" xfId="0" applyFont="1" applyFill="1" applyBorder="1" applyAlignment="1">
      <alignment horizontal="left"/>
    </xf>
    <xf numFmtId="0" fontId="45" fillId="12" borderId="4" xfId="0" applyFont="1" applyFill="1" applyBorder="1" applyAlignment="1">
      <alignment horizontal="left" wrapText="1"/>
    </xf>
    <xf numFmtId="164" fontId="36" fillId="0" borderId="4" xfId="3" applyFont="1" applyBorder="1"/>
    <xf numFmtId="164" fontId="90" fillId="0" borderId="4" xfId="3" applyFont="1" applyFill="1" applyBorder="1" applyAlignment="1">
      <alignment horizontal="center" vertical="center" wrapText="1"/>
    </xf>
    <xf numFmtId="0" fontId="91" fillId="0" borderId="4" xfId="0" applyFont="1" applyBorder="1" applyAlignment="1">
      <alignment horizontal="center" wrapText="1"/>
    </xf>
    <xf numFmtId="0" fontId="92" fillId="0" borderId="4" xfId="0" applyFont="1" applyBorder="1" applyAlignment="1">
      <alignment horizontal="center"/>
    </xf>
    <xf numFmtId="0" fontId="91" fillId="0" borderId="4" xfId="0" applyFont="1" applyBorder="1" applyAlignment="1">
      <alignment horizontal="center" vertical="center" wrapText="1"/>
    </xf>
    <xf numFmtId="0" fontId="92" fillId="0" borderId="4" xfId="0" applyFont="1" applyBorder="1" applyAlignment="1">
      <alignment horizontal="center" vertical="center" wrapText="1"/>
    </xf>
    <xf numFmtId="0" fontId="92" fillId="0" borderId="4" xfId="0" applyFont="1" applyBorder="1" applyAlignment="1">
      <alignment horizontal="center" wrapText="1"/>
    </xf>
    <xf numFmtId="0" fontId="90" fillId="0" borderId="4" xfId="0" applyFont="1" applyBorder="1" applyAlignment="1">
      <alignment horizontal="center" vertical="center" wrapText="1"/>
    </xf>
    <xf numFmtId="0" fontId="91" fillId="0" borderId="4" xfId="0" applyFont="1" applyBorder="1" applyAlignment="1">
      <alignment horizontal="center" vertical="center"/>
    </xf>
    <xf numFmtId="0" fontId="92" fillId="0" borderId="4" xfId="0" applyFont="1" applyBorder="1" applyAlignment="1">
      <alignment horizontal="center" vertical="center"/>
    </xf>
    <xf numFmtId="164" fontId="91" fillId="0" borderId="4" xfId="3" applyFont="1" applyBorder="1" applyAlignment="1">
      <alignment horizontal="center" vertical="center" wrapText="1"/>
    </xf>
    <xf numFmtId="0" fontId="93" fillId="0" borderId="4" xfId="0" applyFont="1" applyBorder="1" applyAlignment="1">
      <alignment horizontal="center" vertical="center" wrapText="1"/>
    </xf>
    <xf numFmtId="0" fontId="91" fillId="0" borderId="4" xfId="0" applyFont="1" applyBorder="1" applyAlignment="1">
      <alignment horizontal="center"/>
    </xf>
    <xf numFmtId="164" fontId="91" fillId="0" borderId="4" xfId="3" applyFont="1" applyBorder="1" applyAlignment="1">
      <alignment horizontal="center" wrapText="1"/>
    </xf>
    <xf numFmtId="164" fontId="91" fillId="0" borderId="4" xfId="3" applyFont="1" applyFill="1" applyBorder="1" applyAlignment="1">
      <alignment horizontal="center" vertical="center" wrapText="1"/>
    </xf>
    <xf numFmtId="0" fontId="95" fillId="0" borderId="67" xfId="0" applyFont="1" applyBorder="1"/>
    <xf numFmtId="0" fontId="95" fillId="0" borderId="4" xfId="0" applyFont="1" applyBorder="1"/>
    <xf numFmtId="0" fontId="95" fillId="0" borderId="4" xfId="0" applyFont="1" applyBorder="1" applyAlignment="1">
      <alignment wrapText="1"/>
    </xf>
    <xf numFmtId="0" fontId="94" fillId="0" borderId="4" xfId="0" applyFont="1" applyBorder="1" applyAlignment="1">
      <alignment wrapText="1"/>
    </xf>
    <xf numFmtId="0" fontId="95" fillId="0" borderId="68" xfId="0" applyFont="1" applyBorder="1"/>
    <xf numFmtId="0" fontId="95" fillId="0" borderId="4" xfId="0" applyFont="1" applyBorder="1" applyAlignment="1">
      <alignment horizontal="left"/>
    </xf>
    <xf numFmtId="0" fontId="95" fillId="0" borderId="69" xfId="0" applyFont="1" applyBorder="1" applyAlignment="1">
      <alignment vertical="center" wrapText="1"/>
    </xf>
    <xf numFmtId="0" fontId="96" fillId="0" borderId="4" xfId="0" applyFont="1" applyBorder="1"/>
    <xf numFmtId="0" fontId="94" fillId="0" borderId="4" xfId="0" applyFont="1" applyBorder="1"/>
    <xf numFmtId="0" fontId="90" fillId="0" borderId="4" xfId="0" applyFont="1" applyBorder="1" applyAlignment="1">
      <alignment horizontal="center" wrapText="1"/>
    </xf>
    <xf numFmtId="0" fontId="75" fillId="0" borderId="4" xfId="0" applyFont="1" applyBorder="1" applyAlignment="1">
      <alignment horizontal="center" wrapText="1"/>
    </xf>
    <xf numFmtId="164" fontId="75" fillId="0" borderId="4" xfId="3" applyFont="1" applyBorder="1" applyAlignment="1">
      <alignment horizontal="center" vertical="center" wrapText="1"/>
    </xf>
    <xf numFmtId="164" fontId="75" fillId="0" borderId="4" xfId="3" applyFont="1" applyFill="1" applyBorder="1" applyAlignment="1">
      <alignment horizontal="center" vertical="center" wrapText="1"/>
    </xf>
    <xf numFmtId="0" fontId="75" fillId="0" borderId="4" xfId="0" applyFont="1" applyBorder="1" applyAlignment="1">
      <alignment horizontal="center"/>
    </xf>
    <xf numFmtId="0" fontId="75" fillId="0" borderId="67" xfId="0" applyFont="1" applyBorder="1" applyAlignment="1">
      <alignment horizontal="center" vertical="center" wrapText="1"/>
    </xf>
    <xf numFmtId="0" fontId="74" fillId="0" borderId="4" xfId="0" applyFont="1" applyBorder="1" applyAlignment="1">
      <alignment wrapText="1"/>
    </xf>
    <xf numFmtId="0" fontId="19" fillId="0" borderId="0" xfId="0" applyFont="1" applyBorder="1" applyAlignment="1">
      <alignment horizontal="center"/>
    </xf>
    <xf numFmtId="0" fontId="39" fillId="0" borderId="0" xfId="0" applyFont="1" applyBorder="1"/>
    <xf numFmtId="0" fontId="19" fillId="0" borderId="0" xfId="0" applyFont="1" applyBorder="1"/>
    <xf numFmtId="164" fontId="39" fillId="0" borderId="0" xfId="0" applyNumberFormat="1" applyFont="1" applyBorder="1"/>
    <xf numFmtId="0" fontId="74" fillId="0" borderId="4" xfId="0" applyFont="1" applyBorder="1"/>
    <xf numFmtId="0" fontId="4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71" fillId="12" borderId="4" xfId="0" applyFont="1" applyFill="1" applyBorder="1" applyAlignment="1">
      <alignment horizontal="center"/>
    </xf>
    <xf numFmtId="0" fontId="84" fillId="0" borderId="0" xfId="0" applyFont="1" applyAlignment="1">
      <alignment horizontal="center"/>
    </xf>
    <xf numFmtId="0" fontId="44" fillId="0" borderId="47" xfId="0" applyFont="1" applyBorder="1" applyAlignment="1">
      <alignment horizontal="left"/>
    </xf>
    <xf numFmtId="0" fontId="62" fillId="0" borderId="0" xfId="0" applyFont="1" applyAlignment="1">
      <alignment horizontal="center"/>
    </xf>
    <xf numFmtId="0" fontId="51" fillId="21" borderId="45" xfId="0" applyFont="1" applyFill="1" applyBorder="1" applyAlignment="1">
      <alignment horizontal="center"/>
    </xf>
    <xf numFmtId="49" fontId="51" fillId="21" borderId="48" xfId="0" applyNumberFormat="1" applyFont="1" applyFill="1" applyBorder="1" applyAlignment="1">
      <alignment horizontal="center"/>
    </xf>
    <xf numFmtId="0" fontId="51" fillId="21" borderId="48" xfId="0" applyFont="1" applyFill="1" applyBorder="1" applyAlignment="1">
      <alignment horizontal="center"/>
    </xf>
    <xf numFmtId="0" fontId="78" fillId="21" borderId="49" xfId="0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71" fillId="0" borderId="48" xfId="0" applyFont="1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49" fontId="34" fillId="21" borderId="47" xfId="0" applyNumberFormat="1" applyFont="1" applyFill="1" applyBorder="1" applyAlignment="1">
      <alignment horizontal="center"/>
    </xf>
    <xf numFmtId="0" fontId="44" fillId="21" borderId="45" xfId="0" applyFont="1" applyFill="1" applyBorder="1" applyAlignment="1">
      <alignment horizontal="center"/>
    </xf>
    <xf numFmtId="0" fontId="44" fillId="21" borderId="48" xfId="0" applyFont="1" applyFill="1" applyBorder="1" applyAlignment="1">
      <alignment horizontal="center"/>
    </xf>
    <xf numFmtId="0" fontId="77" fillId="21" borderId="49" xfId="0" applyFont="1" applyFill="1" applyBorder="1" applyAlignment="1">
      <alignment horizontal="center"/>
    </xf>
    <xf numFmtId="49" fontId="44" fillId="21" borderId="48" xfId="0" applyNumberFormat="1" applyFont="1" applyFill="1" applyBorder="1" applyAlignment="1">
      <alignment horizontal="center"/>
    </xf>
    <xf numFmtId="0" fontId="71" fillId="0" borderId="4" xfId="0" applyFont="1" applyBorder="1" applyAlignment="1">
      <alignment horizontal="center" vertical="center"/>
    </xf>
    <xf numFmtId="0" fontId="71" fillId="0" borderId="4" xfId="0" applyFont="1" applyBorder="1" applyAlignment="1">
      <alignment horizontal="center" vertical="center" wrapText="1"/>
    </xf>
    <xf numFmtId="0" fontId="72" fillId="5" borderId="4" xfId="0" applyFont="1" applyFill="1" applyBorder="1" applyAlignment="1">
      <alignment horizontal="center" wrapText="1"/>
    </xf>
    <xf numFmtId="0" fontId="71" fillId="0" borderId="4" xfId="0" applyFont="1" applyBorder="1" applyAlignment="1">
      <alignment horizontal="center"/>
    </xf>
    <xf numFmtId="9" fontId="71" fillId="0" borderId="4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 wrapText="1"/>
    </xf>
    <xf numFmtId="0" fontId="29" fillId="0" borderId="6" xfId="0" applyFont="1" applyBorder="1" applyAlignment="1">
      <alignment horizontal="center" wrapText="1"/>
    </xf>
    <xf numFmtId="0" fontId="71" fillId="0" borderId="0" xfId="0" applyFont="1" applyAlignment="1">
      <alignment horizontal="center"/>
    </xf>
    <xf numFmtId="0" fontId="71" fillId="0" borderId="44" xfId="0" applyFont="1" applyBorder="1" applyAlignment="1">
      <alignment horizontal="center"/>
    </xf>
    <xf numFmtId="49" fontId="62" fillId="0" borderId="0" xfId="0" applyNumberFormat="1" applyFont="1" applyAlignment="1">
      <alignment horizontal="center"/>
    </xf>
    <xf numFmtId="49" fontId="63" fillId="0" borderId="0" xfId="0" applyNumberFormat="1" applyFont="1" applyAlignment="1">
      <alignment horizontal="center"/>
    </xf>
    <xf numFmtId="49" fontId="62" fillId="0" borderId="44" xfId="0" applyNumberFormat="1" applyFont="1" applyBorder="1" applyAlignment="1">
      <alignment horizontal="center"/>
    </xf>
    <xf numFmtId="0" fontId="51" fillId="5" borderId="47" xfId="0" applyFont="1" applyFill="1" applyBorder="1" applyAlignment="1">
      <alignment horizontal="center" vertical="center" wrapText="1"/>
    </xf>
    <xf numFmtId="0" fontId="51" fillId="5" borderId="45" xfId="0" applyFont="1" applyFill="1" applyBorder="1" applyAlignment="1">
      <alignment horizontal="center" vertical="center" wrapText="1"/>
    </xf>
    <xf numFmtId="0" fontId="32" fillId="5" borderId="49" xfId="0" applyFont="1" applyFill="1" applyBorder="1" applyAlignment="1">
      <alignment horizontal="center"/>
    </xf>
    <xf numFmtId="49" fontId="44" fillId="5" borderId="45" xfId="0" applyNumberFormat="1" applyFont="1" applyFill="1" applyBorder="1" applyAlignment="1">
      <alignment horizontal="center" wrapText="1"/>
    </xf>
    <xf numFmtId="49" fontId="44" fillId="5" borderId="48" xfId="0" applyNumberFormat="1" applyFont="1" applyFill="1" applyBorder="1" applyAlignment="1">
      <alignment horizontal="center" wrapText="1"/>
    </xf>
    <xf numFmtId="0" fontId="54" fillId="3" borderId="0" xfId="0" applyFont="1" applyFill="1" applyAlignment="1">
      <alignment horizontal="center"/>
    </xf>
    <xf numFmtId="0" fontId="54" fillId="0" borderId="0" xfId="0" applyFont="1" applyAlignment="1">
      <alignment horizontal="center"/>
    </xf>
    <xf numFmtId="0" fontId="34" fillId="3" borderId="8" xfId="0" applyFont="1" applyFill="1" applyBorder="1" applyAlignment="1">
      <alignment horizontal="center"/>
    </xf>
    <xf numFmtId="0" fontId="55" fillId="9" borderId="9" xfId="0" applyFont="1" applyFill="1" applyBorder="1" applyAlignment="1">
      <alignment horizontal="center"/>
    </xf>
    <xf numFmtId="0" fontId="55" fillId="9" borderId="10" xfId="0" applyFont="1" applyFill="1" applyBorder="1" applyAlignment="1">
      <alignment horizontal="center"/>
    </xf>
    <xf numFmtId="0" fontId="55" fillId="9" borderId="37" xfId="0" applyFont="1" applyFill="1" applyBorder="1" applyAlignment="1">
      <alignment horizontal="center"/>
    </xf>
    <xf numFmtId="0" fontId="56" fillId="9" borderId="9" xfId="0" applyFont="1" applyFill="1" applyBorder="1" applyAlignment="1">
      <alignment horizontal="center"/>
    </xf>
    <xf numFmtId="0" fontId="56" fillId="9" borderId="37" xfId="0" applyFont="1" applyFill="1" applyBorder="1" applyAlignment="1">
      <alignment horizontal="center"/>
    </xf>
    <xf numFmtId="49" fontId="59" fillId="3" borderId="0" xfId="0" applyNumberFormat="1" applyFont="1" applyFill="1" applyAlignment="1">
      <alignment horizontal="justify"/>
    </xf>
    <xf numFmtId="0" fontId="55" fillId="8" borderId="11" xfId="0" applyFont="1" applyFill="1" applyBorder="1" applyAlignment="1">
      <alignment horizontal="center" vertical="center" textRotation="90" wrapText="1"/>
    </xf>
    <xf numFmtId="0" fontId="55" fillId="8" borderId="16" xfId="0" applyFont="1" applyFill="1" applyBorder="1" applyAlignment="1">
      <alignment horizontal="center" vertical="center" textRotation="90" wrapText="1"/>
    </xf>
    <xf numFmtId="0" fontId="55" fillId="8" borderId="40" xfId="0" applyFont="1" applyFill="1" applyBorder="1" applyAlignment="1">
      <alignment horizontal="center" vertical="center" textRotation="90" wrapText="1"/>
    </xf>
    <xf numFmtId="0" fontId="55" fillId="8" borderId="11" xfId="0" applyFont="1" applyFill="1" applyBorder="1" applyAlignment="1">
      <alignment horizontal="center" vertical="center" wrapText="1"/>
    </xf>
    <xf numFmtId="0" fontId="55" fillId="8" borderId="16" xfId="0" applyFont="1" applyFill="1" applyBorder="1" applyAlignment="1">
      <alignment horizontal="center" vertical="center" wrapText="1"/>
    </xf>
    <xf numFmtId="0" fontId="55" fillId="8" borderId="40" xfId="0" applyFont="1" applyFill="1" applyBorder="1" applyAlignment="1">
      <alignment horizontal="center" vertical="center" wrapText="1"/>
    </xf>
    <xf numFmtId="0" fontId="55" fillId="9" borderId="11" xfId="0" applyFont="1" applyFill="1" applyBorder="1" applyAlignment="1">
      <alignment horizontal="center" vertical="center" textRotation="90" wrapText="1"/>
    </xf>
    <xf numFmtId="0" fontId="55" fillId="9" borderId="40" xfId="0" applyFont="1" applyFill="1" applyBorder="1" applyAlignment="1">
      <alignment horizontal="center" vertical="center" textRotation="90" wrapText="1"/>
    </xf>
    <xf numFmtId="0" fontId="55" fillId="9" borderId="38" xfId="0" applyFont="1" applyFill="1" applyBorder="1" applyAlignment="1">
      <alignment horizontal="center" vertical="center" textRotation="90" wrapText="1"/>
    </xf>
    <xf numFmtId="0" fontId="55" fillId="9" borderId="20" xfId="0" applyFont="1" applyFill="1" applyBorder="1" applyAlignment="1">
      <alignment horizontal="center" vertical="center" textRotation="90" wrapText="1"/>
    </xf>
    <xf numFmtId="9" fontId="55" fillId="9" borderId="38" xfId="0" applyNumberFormat="1" applyFont="1" applyFill="1" applyBorder="1" applyAlignment="1">
      <alignment horizontal="center" vertical="center" textRotation="90" wrapText="1"/>
    </xf>
    <xf numFmtId="0" fontId="55" fillId="9" borderId="43" xfId="0" applyFont="1" applyFill="1" applyBorder="1" applyAlignment="1">
      <alignment horizontal="center" vertical="center" textRotation="90" wrapText="1"/>
    </xf>
    <xf numFmtId="0" fontId="55" fillId="9" borderId="11" xfId="0" applyFont="1" applyFill="1" applyBorder="1" applyAlignment="1" applyProtection="1">
      <alignment horizontal="center" vertical="center" textRotation="90" wrapText="1"/>
      <protection locked="0" hidden="1"/>
    </xf>
    <xf numFmtId="0" fontId="55" fillId="9" borderId="16" xfId="0" applyFont="1" applyFill="1" applyBorder="1" applyAlignment="1" applyProtection="1">
      <alignment horizontal="center" vertical="center" textRotation="90" wrapText="1"/>
      <protection locked="0" hidden="1"/>
    </xf>
    <xf numFmtId="0" fontId="55" fillId="9" borderId="40" xfId="0" applyFont="1" applyFill="1" applyBorder="1" applyAlignment="1" applyProtection="1">
      <alignment horizontal="center" vertical="center" textRotation="90" wrapText="1"/>
      <protection locked="0" hidden="1"/>
    </xf>
    <xf numFmtId="0" fontId="55" fillId="3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33" fillId="3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44" fillId="3" borderId="0" xfId="0" applyFont="1" applyFill="1" applyAlignment="1">
      <alignment horizontal="center"/>
    </xf>
    <xf numFmtId="0" fontId="44" fillId="0" borderId="0" xfId="0" applyFont="1" applyAlignment="1">
      <alignment horizontal="center"/>
    </xf>
    <xf numFmtId="0" fontId="44" fillId="3" borderId="8" xfId="0" applyFont="1" applyFill="1" applyBorder="1" applyAlignment="1">
      <alignment horizontal="center"/>
    </xf>
    <xf numFmtId="0" fontId="34" fillId="6" borderId="9" xfId="0" applyFont="1" applyFill="1" applyBorder="1" applyAlignment="1">
      <alignment horizontal="center"/>
    </xf>
    <xf numFmtId="0" fontId="34" fillId="6" borderId="10" xfId="0" applyFont="1" applyFill="1" applyBorder="1" applyAlignment="1">
      <alignment horizontal="center"/>
    </xf>
    <xf numFmtId="0" fontId="34" fillId="6" borderId="11" xfId="0" applyFont="1" applyFill="1" applyBorder="1" applyAlignment="1">
      <alignment horizontal="center" vertical="center" wrapText="1"/>
    </xf>
    <xf numFmtId="0" fontId="34" fillId="6" borderId="16" xfId="0" applyFont="1" applyFill="1" applyBorder="1" applyAlignment="1">
      <alignment horizontal="center" vertical="center" wrapText="1"/>
    </xf>
    <xf numFmtId="0" fontId="34" fillId="6" borderId="11" xfId="0" applyFont="1" applyFill="1" applyBorder="1" applyAlignment="1" applyProtection="1">
      <alignment horizontal="center" vertical="center" textRotation="90" wrapText="1"/>
      <protection locked="0" hidden="1"/>
    </xf>
    <xf numFmtId="0" fontId="34" fillId="6" borderId="16" xfId="0" applyFont="1" applyFill="1" applyBorder="1" applyAlignment="1" applyProtection="1">
      <alignment horizontal="center" vertical="center" textRotation="90" wrapText="1"/>
      <protection locked="0" hidden="1"/>
    </xf>
    <xf numFmtId="0" fontId="34" fillId="3" borderId="0" xfId="0" applyFont="1" applyFill="1" applyAlignment="1">
      <alignment horizontal="center"/>
    </xf>
    <xf numFmtId="0" fontId="49" fillId="3" borderId="0" xfId="0" applyFont="1" applyFill="1" applyAlignment="1">
      <alignment horizontal="center"/>
    </xf>
    <xf numFmtId="0" fontId="49" fillId="0" borderId="0" xfId="0" applyFont="1" applyAlignment="1">
      <alignment horizontal="center"/>
    </xf>
    <xf numFmtId="0" fontId="51" fillId="3" borderId="0" xfId="0" applyFont="1" applyFill="1" applyAlignment="1">
      <alignment horizontal="center"/>
    </xf>
    <xf numFmtId="0" fontId="5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4" fillId="5" borderId="21" xfId="0" applyFont="1" applyFill="1" applyBorder="1" applyAlignment="1">
      <alignment horizontal="center" wrapText="1"/>
    </xf>
    <xf numFmtId="0" fontId="34" fillId="5" borderId="22" xfId="0" applyFont="1" applyFill="1" applyBorder="1" applyAlignment="1">
      <alignment horizontal="center" wrapText="1"/>
    </xf>
    <xf numFmtId="0" fontId="34" fillId="5" borderId="23" xfId="0" applyFont="1" applyFill="1" applyBorder="1" applyAlignment="1">
      <alignment horizontal="center" wrapText="1"/>
    </xf>
    <xf numFmtId="0" fontId="34" fillId="5" borderId="2" xfId="0" applyFont="1" applyFill="1" applyBorder="1" applyAlignment="1">
      <alignment horizontal="center"/>
    </xf>
    <xf numFmtId="0" fontId="34" fillId="5" borderId="3" xfId="0" applyFont="1" applyFill="1" applyBorder="1" applyAlignment="1">
      <alignment horizontal="center"/>
    </xf>
    <xf numFmtId="0" fontId="34" fillId="5" borderId="24" xfId="0" applyFont="1" applyFill="1" applyBorder="1" applyAlignment="1">
      <alignment horizontal="center"/>
    </xf>
    <xf numFmtId="0" fontId="34" fillId="5" borderId="2" xfId="0" applyFont="1" applyFill="1" applyBorder="1" applyAlignment="1">
      <alignment horizontal="center" wrapText="1"/>
    </xf>
    <xf numFmtId="0" fontId="34" fillId="5" borderId="3" xfId="0" applyFont="1" applyFill="1" applyBorder="1" applyAlignment="1">
      <alignment horizontal="center" wrapText="1"/>
    </xf>
    <xf numFmtId="0" fontId="34" fillId="5" borderId="24" xfId="0" applyFont="1" applyFill="1" applyBorder="1" applyAlignment="1">
      <alignment horizontal="center" wrapText="1"/>
    </xf>
    <xf numFmtId="0" fontId="34" fillId="3" borderId="0" xfId="0" applyFont="1" applyFill="1" applyAlignment="1">
      <alignment horizontal="center" wrapText="1"/>
    </xf>
    <xf numFmtId="0" fontId="34" fillId="3" borderId="8" xfId="0" applyFont="1" applyFill="1" applyBorder="1" applyAlignment="1">
      <alignment horizontal="center" wrapText="1"/>
    </xf>
    <xf numFmtId="0" fontId="34" fillId="4" borderId="9" xfId="0" applyFont="1" applyFill="1" applyBorder="1" applyAlignment="1">
      <alignment horizontal="center"/>
    </xf>
    <xf numFmtId="0" fontId="34" fillId="4" borderId="10" xfId="0" applyFont="1" applyFill="1" applyBorder="1" applyAlignment="1">
      <alignment horizontal="center"/>
    </xf>
    <xf numFmtId="0" fontId="34" fillId="4" borderId="11" xfId="0" applyFont="1" applyFill="1" applyBorder="1" applyAlignment="1">
      <alignment horizontal="center" vertical="center" wrapText="1"/>
    </xf>
    <xf numFmtId="0" fontId="34" fillId="4" borderId="16" xfId="0" applyFont="1" applyFill="1" applyBorder="1" applyAlignment="1">
      <alignment horizontal="center" vertical="center" wrapText="1"/>
    </xf>
    <xf numFmtId="0" fontId="34" fillId="4" borderId="11" xfId="0" applyFont="1" applyFill="1" applyBorder="1" applyAlignment="1" applyProtection="1">
      <alignment horizontal="center" vertical="center" textRotation="90" wrapText="1"/>
      <protection locked="0" hidden="1"/>
    </xf>
    <xf numFmtId="0" fontId="34" fillId="4" borderId="16" xfId="0" applyFont="1" applyFill="1" applyBorder="1" applyAlignment="1" applyProtection="1">
      <alignment horizontal="center" vertical="center" textRotation="90" wrapText="1"/>
      <protection locked="0" hidden="1"/>
    </xf>
    <xf numFmtId="0" fontId="31" fillId="3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44" fillId="3" borderId="0" xfId="0" applyFont="1" applyFill="1" applyAlignment="1">
      <alignment horizontal="center" wrapText="1"/>
    </xf>
    <xf numFmtId="0" fontId="32" fillId="3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0" fontId="34" fillId="4" borderId="18" xfId="0" applyFont="1" applyFill="1" applyBorder="1" applyAlignment="1">
      <alignment horizontal="center"/>
    </xf>
    <xf numFmtId="0" fontId="34" fillId="4" borderId="1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0" fillId="0" borderId="4" xfId="0" applyFont="1" applyBorder="1" applyAlignment="1">
      <alignment horizontal="center"/>
    </xf>
    <xf numFmtId="0" fontId="34" fillId="4" borderId="20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/>
    </xf>
    <xf numFmtId="0" fontId="30" fillId="0" borderId="4" xfId="0" applyFont="1" applyBorder="1" applyAlignment="1">
      <alignment horizontal="left" wrapText="1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29" fillId="0" borderId="4" xfId="0" applyFont="1" applyBorder="1" applyAlignment="1">
      <alignment horizontal="center"/>
    </xf>
    <xf numFmtId="0" fontId="10" fillId="0" borderId="5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30" fillId="0" borderId="5" xfId="0" applyFont="1" applyBorder="1" applyAlignment="1">
      <alignment horizontal="left" wrapText="1"/>
    </xf>
    <xf numFmtId="0" fontId="30" fillId="0" borderId="7" xfId="0" applyFont="1" applyBorder="1" applyAlignment="1">
      <alignment horizontal="left" wrapText="1"/>
    </xf>
    <xf numFmtId="0" fontId="30" fillId="0" borderId="6" xfId="0" applyFont="1" applyBorder="1" applyAlignment="1">
      <alignment horizontal="left" wrapText="1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6" fillId="0" borderId="5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14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164" fontId="51" fillId="0" borderId="0" xfId="0" applyNumberFormat="1" applyFont="1"/>
  </cellXfs>
  <cellStyles count="5">
    <cellStyle name="Euro" xfId="2"/>
    <cellStyle name="Millares" xfId="1" builtinId="3"/>
    <cellStyle name="Moneda" xfId="3" builtinId="4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Contabilidad-pc/Desktop/PRESUPUESTO%20MUNICIPAL%202022/CUADROS%20PARA%20EL%20PRESUPUEST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RESUMEN"/>
      <sheetName val="CUADRO RESUMEN 2"/>
      <sheetName val="CUADRO RESUMEN 3"/>
      <sheetName val="INGRESOS REALES NOV.DIC.20 ENER"/>
      <sheetName val="RECURSO HUMANO AÑO 2022"/>
      <sheetName val="PROYECCION DE INGRESOS"/>
      <sheetName val="ESTRUCTURA PRESUPUESTARIA"/>
      <sheetName val="CONSOLIDADO INGRESOS"/>
      <sheetName val="EGRESOS FODES 1.5%"/>
      <sheetName val="EGRESOS SALDO FODES 25%"/>
      <sheetName val="EGRESOS FONDO MPAL"/>
      <sheetName val="EGRESOS PUERTO SAN JUAN"/>
      <sheetName val="FINANCIAMIENTO DEUDA"/>
      <sheetName val="PREINVERSION"/>
      <sheetName val="DONACIONES"/>
      <sheetName val="FONDOS DE EMERGENCIA"/>
      <sheetName val="EGRESOS FODES 70% "/>
      <sheetName val="2% FODES"/>
      <sheetName val="PROYECTOS 2022"/>
      <sheetName val="ESTE YA NO ..."/>
      <sheetName val="FONDOS FODES PENDIENTES PERCIBR"/>
      <sheetName val="Hoja15"/>
    </sheetNames>
    <sheetDataSet>
      <sheetData sheetId="0"/>
      <sheetData sheetId="1"/>
      <sheetData sheetId="2"/>
      <sheetData sheetId="3"/>
      <sheetData sheetId="4">
        <row r="95">
          <cell r="M95">
            <v>593916.72499999998</v>
          </cell>
        </row>
        <row r="123">
          <cell r="M123">
            <v>124544.49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view="pageBreakPreview" zoomScaleNormal="100" zoomScaleSheetLayoutView="100" workbookViewId="0">
      <pane xSplit="2" ySplit="3" topLeftCell="H40" activePane="bottomRight" state="frozen"/>
      <selection pane="topRight"/>
      <selection pane="bottomLeft"/>
      <selection pane="bottomRight" activeCell="B47" sqref="B47"/>
    </sheetView>
  </sheetViews>
  <sheetFormatPr baseColWidth="10" defaultColWidth="11" defaultRowHeight="15"/>
  <cols>
    <col min="2" max="2" width="57" customWidth="1"/>
    <col min="3" max="3" width="17.28515625" customWidth="1"/>
    <col min="4" max="4" width="17.140625" customWidth="1"/>
    <col min="5" max="5" width="17.5703125" customWidth="1"/>
    <col min="6" max="6" width="16.140625" customWidth="1"/>
    <col min="7" max="7" width="16.42578125" customWidth="1"/>
    <col min="8" max="8" width="18.28515625" customWidth="1"/>
    <col min="9" max="9" width="16.28515625" customWidth="1"/>
    <col min="10" max="10" width="15.7109375" customWidth="1"/>
    <col min="11" max="11" width="16.5703125" customWidth="1"/>
    <col min="12" max="12" width="16.28515625" customWidth="1"/>
    <col min="13" max="13" width="16.85546875" customWidth="1"/>
    <col min="14" max="14" width="18.42578125" customWidth="1"/>
    <col min="15" max="15" width="19.42578125" customWidth="1"/>
  </cols>
  <sheetData>
    <row r="1" spans="1:15" ht="26.25">
      <c r="A1" s="438" t="s">
        <v>0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</row>
    <row r="2" spans="1:15" ht="18.75">
      <c r="E2" s="439">
        <v>2022</v>
      </c>
      <c r="F2" s="439"/>
      <c r="G2" s="439"/>
      <c r="H2" s="439"/>
      <c r="I2" s="439"/>
      <c r="J2" s="439"/>
      <c r="K2" s="439"/>
      <c r="L2" s="439"/>
      <c r="M2" s="439"/>
      <c r="N2" s="439"/>
    </row>
    <row r="3" spans="1:15" ht="18.75">
      <c r="A3" s="131" t="s">
        <v>1</v>
      </c>
      <c r="B3" s="131" t="s">
        <v>2</v>
      </c>
      <c r="C3" s="398">
        <v>44501</v>
      </c>
      <c r="D3" s="398">
        <v>44531</v>
      </c>
      <c r="E3" s="86" t="s">
        <v>3</v>
      </c>
      <c r="F3" s="86" t="s">
        <v>4</v>
      </c>
      <c r="G3" s="86" t="s">
        <v>5</v>
      </c>
      <c r="H3" s="86" t="s">
        <v>6</v>
      </c>
      <c r="I3" s="86" t="s">
        <v>7</v>
      </c>
      <c r="J3" s="86" t="s">
        <v>8</v>
      </c>
      <c r="K3" s="86" t="s">
        <v>9</v>
      </c>
      <c r="L3" s="86" t="s">
        <v>10</v>
      </c>
      <c r="M3" s="86" t="s">
        <v>11</v>
      </c>
      <c r="N3" s="86" t="s">
        <v>12</v>
      </c>
      <c r="O3" s="86" t="s">
        <v>13</v>
      </c>
    </row>
    <row r="4" spans="1:15" ht="18.75">
      <c r="A4" s="399">
        <v>11801</v>
      </c>
      <c r="B4" s="400" t="s">
        <v>14</v>
      </c>
      <c r="C4" s="176">
        <v>1715.56</v>
      </c>
      <c r="D4" s="176">
        <v>728.53</v>
      </c>
      <c r="E4" s="176">
        <v>4256.91</v>
      </c>
      <c r="F4" s="176">
        <v>1475.1</v>
      </c>
      <c r="G4" s="176">
        <v>1394.6</v>
      </c>
      <c r="H4" s="176">
        <v>1078.8699999999999</v>
      </c>
      <c r="I4" s="176">
        <v>1115.8499999999999</v>
      </c>
      <c r="J4" s="176">
        <v>2335.6799999999998</v>
      </c>
      <c r="K4" s="176">
        <v>1141.8399999999999</v>
      </c>
      <c r="L4" s="176">
        <v>1088.78</v>
      </c>
      <c r="M4" s="176">
        <v>1083.3</v>
      </c>
      <c r="N4" s="176">
        <v>961.12</v>
      </c>
      <c r="O4" s="176">
        <f>SUM(C4:N4)</f>
        <v>18376.14</v>
      </c>
    </row>
    <row r="5" spans="1:15" ht="18.75">
      <c r="A5" s="399">
        <v>11802</v>
      </c>
      <c r="B5" s="400" t="s">
        <v>15</v>
      </c>
      <c r="C5" s="176">
        <v>9146.31</v>
      </c>
      <c r="D5" s="176">
        <v>378.33</v>
      </c>
      <c r="E5" s="176">
        <v>389.16</v>
      </c>
      <c r="F5" s="176">
        <v>1239.46</v>
      </c>
      <c r="G5" s="176">
        <v>397.19</v>
      </c>
      <c r="H5" s="176">
        <v>416.2</v>
      </c>
      <c r="I5" s="176">
        <v>1352.11</v>
      </c>
      <c r="J5" s="176">
        <v>415.06</v>
      </c>
      <c r="K5" s="176">
        <v>697.16</v>
      </c>
      <c r="L5" s="176">
        <v>1319</v>
      </c>
      <c r="M5" s="176">
        <v>413.92</v>
      </c>
      <c r="N5" s="176">
        <v>628.54999999999995</v>
      </c>
      <c r="O5" s="176">
        <f t="shared" ref="O5:O43" si="0">SUM(C5:N5)</f>
        <v>16792.45</v>
      </c>
    </row>
    <row r="6" spans="1:15" ht="18.75">
      <c r="A6" s="399">
        <v>11803</v>
      </c>
      <c r="B6" s="400" t="s">
        <v>16</v>
      </c>
      <c r="C6" s="176">
        <v>1144.42</v>
      </c>
      <c r="D6" s="176">
        <v>1144.42</v>
      </c>
      <c r="E6" s="176">
        <v>1444.42</v>
      </c>
      <c r="F6" s="176">
        <v>1671.04</v>
      </c>
      <c r="G6" s="176">
        <v>1144.42</v>
      </c>
      <c r="H6" s="176">
        <v>1204.25</v>
      </c>
      <c r="I6" s="176">
        <v>1226.8599999999999</v>
      </c>
      <c r="J6" s="176">
        <v>1347.34</v>
      </c>
      <c r="K6" s="176">
        <v>1296.5899999999999</v>
      </c>
      <c r="L6" s="176">
        <v>1204.25</v>
      </c>
      <c r="M6" s="176">
        <v>1204.25</v>
      </c>
      <c r="N6" s="176">
        <v>1204.25</v>
      </c>
      <c r="O6" s="176">
        <f t="shared" si="0"/>
        <v>15236.51</v>
      </c>
    </row>
    <row r="7" spans="1:15" ht="18.75">
      <c r="A7" s="399">
        <v>11804</v>
      </c>
      <c r="B7" s="400" t="s">
        <v>17</v>
      </c>
      <c r="C7" s="176">
        <v>15586.5</v>
      </c>
      <c r="D7" s="176">
        <v>5717.9</v>
      </c>
      <c r="E7" s="176">
        <v>5156.29</v>
      </c>
      <c r="F7" s="176">
        <v>8696.1200000000008</v>
      </c>
      <c r="G7" s="176">
        <v>1739.73</v>
      </c>
      <c r="H7" s="176">
        <v>1357.32</v>
      </c>
      <c r="I7" s="176">
        <v>14314.66</v>
      </c>
      <c r="J7" s="176">
        <v>1015.89</v>
      </c>
      <c r="K7" s="176">
        <v>11893.1</v>
      </c>
      <c r="L7" s="176">
        <v>17547.23</v>
      </c>
      <c r="M7" s="176">
        <v>1758.35</v>
      </c>
      <c r="N7" s="176">
        <v>1014.2</v>
      </c>
      <c r="O7" s="176">
        <f t="shared" si="0"/>
        <v>85797.290000000008</v>
      </c>
    </row>
    <row r="8" spans="1:15" ht="18.75">
      <c r="A8" s="399">
        <v>11806</v>
      </c>
      <c r="B8" s="400" t="s">
        <v>18</v>
      </c>
      <c r="C8" s="176">
        <v>71.680000000000007</v>
      </c>
      <c r="D8" s="176">
        <v>129.49</v>
      </c>
      <c r="E8" s="176">
        <v>309.66000000000003</v>
      </c>
      <c r="F8" s="176">
        <v>169.04</v>
      </c>
      <c r="G8" s="176">
        <v>107.38</v>
      </c>
      <c r="H8" s="176">
        <v>203.41</v>
      </c>
      <c r="I8" s="176">
        <v>83.39</v>
      </c>
      <c r="J8" s="176">
        <v>107.36</v>
      </c>
      <c r="K8" s="176">
        <v>71.97</v>
      </c>
      <c r="L8" s="176">
        <v>123.36</v>
      </c>
      <c r="M8" s="176">
        <v>91.38</v>
      </c>
      <c r="N8" s="176">
        <v>82.24</v>
      </c>
      <c r="O8" s="176">
        <f t="shared" si="0"/>
        <v>1550.36</v>
      </c>
    </row>
    <row r="9" spans="1:15" ht="18.75">
      <c r="A9" s="399">
        <v>11815</v>
      </c>
      <c r="B9" s="400" t="s">
        <v>19</v>
      </c>
      <c r="C9" s="176">
        <v>2210.5</v>
      </c>
      <c r="D9" s="176">
        <v>1898.55</v>
      </c>
      <c r="E9" s="176">
        <v>6485</v>
      </c>
      <c r="F9" s="176">
        <v>1680.5</v>
      </c>
      <c r="G9" s="176">
        <v>3827.73</v>
      </c>
      <c r="H9" s="176">
        <v>5462</v>
      </c>
      <c r="I9" s="176">
        <v>2208</v>
      </c>
      <c r="J9" s="176">
        <v>1440</v>
      </c>
      <c r="K9" s="176">
        <v>1663.5</v>
      </c>
      <c r="L9" s="176">
        <v>4387.5</v>
      </c>
      <c r="M9" s="176">
        <v>1886.5</v>
      </c>
      <c r="N9" s="176">
        <v>3273.16</v>
      </c>
      <c r="O9" s="176">
        <f t="shared" si="0"/>
        <v>36422.94</v>
      </c>
    </row>
    <row r="10" spans="1:15" ht="18.75">
      <c r="A10" s="399">
        <v>11816</v>
      </c>
      <c r="B10" s="400" t="s">
        <v>20</v>
      </c>
      <c r="C10" s="176">
        <v>211.32</v>
      </c>
      <c r="D10" s="176">
        <v>189</v>
      </c>
      <c r="E10" s="176">
        <v>616.67999999999995</v>
      </c>
      <c r="F10" s="176">
        <v>182.72</v>
      </c>
      <c r="G10" s="176">
        <v>182.72</v>
      </c>
      <c r="H10" s="176">
        <v>182.72</v>
      </c>
      <c r="I10" s="176">
        <v>182.72</v>
      </c>
      <c r="J10" s="176">
        <v>0</v>
      </c>
      <c r="K10" s="176">
        <v>182.72</v>
      </c>
      <c r="L10" s="176">
        <v>379.72</v>
      </c>
      <c r="M10" s="176">
        <v>182.72</v>
      </c>
      <c r="N10" s="176">
        <v>296.92</v>
      </c>
      <c r="O10" s="176">
        <f t="shared" si="0"/>
        <v>2789.96</v>
      </c>
    </row>
    <row r="11" spans="1:15" ht="18.75">
      <c r="A11" s="399">
        <v>11818</v>
      </c>
      <c r="B11" s="400" t="s">
        <v>21</v>
      </c>
      <c r="C11" s="176">
        <v>0</v>
      </c>
      <c r="D11" s="176">
        <v>0</v>
      </c>
      <c r="E11" s="176">
        <v>30.87</v>
      </c>
      <c r="F11" s="176">
        <v>61.74</v>
      </c>
      <c r="G11" s="176">
        <v>123.48</v>
      </c>
      <c r="H11" s="176">
        <v>130.34</v>
      </c>
      <c r="I11" s="176">
        <v>312.13</v>
      </c>
      <c r="J11" s="176">
        <v>554.15</v>
      </c>
      <c r="K11" s="176">
        <v>356.72</v>
      </c>
      <c r="L11" s="176">
        <v>17.149999999999999</v>
      </c>
      <c r="M11" s="176">
        <v>617.4</v>
      </c>
      <c r="N11" s="176">
        <v>37.729999999999997</v>
      </c>
      <c r="O11" s="176">
        <f t="shared" si="0"/>
        <v>2241.71</v>
      </c>
    </row>
    <row r="12" spans="1:15" ht="18.75">
      <c r="A12" s="399">
        <v>11899</v>
      </c>
      <c r="B12" s="400" t="s">
        <v>22</v>
      </c>
      <c r="C12" s="176">
        <v>26.01</v>
      </c>
      <c r="D12" s="176">
        <v>11.57</v>
      </c>
      <c r="E12" s="176">
        <v>45.01</v>
      </c>
      <c r="F12" s="176">
        <v>17.100000000000001</v>
      </c>
      <c r="G12" s="176">
        <v>16.399999999999999</v>
      </c>
      <c r="H12" s="176">
        <v>22.08</v>
      </c>
      <c r="I12" s="176">
        <v>22.06</v>
      </c>
      <c r="J12" s="176">
        <v>22.03</v>
      </c>
      <c r="K12" s="176">
        <v>20.49</v>
      </c>
      <c r="L12" s="176">
        <v>17.14</v>
      </c>
      <c r="M12" s="176">
        <v>16.61</v>
      </c>
      <c r="N12" s="176">
        <v>19.7</v>
      </c>
      <c r="O12" s="176">
        <f t="shared" si="0"/>
        <v>256.20000000000005</v>
      </c>
    </row>
    <row r="13" spans="1:15" ht="34.5" customHeight="1">
      <c r="A13" s="399">
        <v>12105</v>
      </c>
      <c r="B13" s="401" t="s">
        <v>23</v>
      </c>
      <c r="C13" s="176">
        <v>7738.05</v>
      </c>
      <c r="D13" s="176">
        <v>2992.57</v>
      </c>
      <c r="E13" s="176">
        <v>6176.25</v>
      </c>
      <c r="F13" s="176">
        <v>4868.3100000000004</v>
      </c>
      <c r="G13" s="176">
        <v>5604.41</v>
      </c>
      <c r="H13" s="176">
        <v>3800.54</v>
      </c>
      <c r="I13" s="176">
        <v>4797.96</v>
      </c>
      <c r="J13" s="176">
        <v>4252.51</v>
      </c>
      <c r="K13" s="176">
        <v>4683.25</v>
      </c>
      <c r="L13" s="176">
        <v>3379.01</v>
      </c>
      <c r="M13" s="176">
        <v>4349.2700000000004</v>
      </c>
      <c r="N13" s="176">
        <v>4793.7299999999996</v>
      </c>
      <c r="O13" s="176">
        <f t="shared" si="0"/>
        <v>57435.86</v>
      </c>
    </row>
    <row r="14" spans="1:15" ht="36" customHeight="1">
      <c r="A14" s="399">
        <v>12106</v>
      </c>
      <c r="B14" s="401" t="s">
        <v>24</v>
      </c>
      <c r="C14" s="176">
        <v>12.35</v>
      </c>
      <c r="D14" s="176">
        <v>6.65</v>
      </c>
      <c r="E14" s="176">
        <v>9.5</v>
      </c>
      <c r="F14" s="176">
        <v>10.45</v>
      </c>
      <c r="G14" s="176">
        <v>14.25</v>
      </c>
      <c r="H14" s="176">
        <v>68.400000000000006</v>
      </c>
      <c r="I14" s="176">
        <v>63.65</v>
      </c>
      <c r="J14" s="176">
        <v>28.5</v>
      </c>
      <c r="K14" s="176">
        <v>19.95</v>
      </c>
      <c r="L14" s="176">
        <v>28.91</v>
      </c>
      <c r="M14" s="176">
        <v>11.4</v>
      </c>
      <c r="N14" s="176">
        <v>9.5</v>
      </c>
      <c r="O14" s="176">
        <f t="shared" si="0"/>
        <v>283.51</v>
      </c>
    </row>
    <row r="15" spans="1:15" ht="18.75">
      <c r="A15" s="399">
        <v>12107</v>
      </c>
      <c r="B15" s="400" t="s">
        <v>25</v>
      </c>
      <c r="C15" s="176">
        <v>9016</v>
      </c>
      <c r="D15" s="176">
        <v>5088.5</v>
      </c>
      <c r="E15" s="176">
        <v>20065.400000000001</v>
      </c>
      <c r="F15" s="176">
        <v>6605</v>
      </c>
      <c r="G15" s="176">
        <v>9397</v>
      </c>
      <c r="H15" s="176">
        <v>4889</v>
      </c>
      <c r="I15" s="176">
        <v>0</v>
      </c>
      <c r="J15" s="176">
        <v>0</v>
      </c>
      <c r="K15" s="176">
        <v>5413.5</v>
      </c>
      <c r="L15" s="176">
        <v>16283</v>
      </c>
      <c r="M15" s="176">
        <v>8246</v>
      </c>
      <c r="N15" s="176">
        <v>6304</v>
      </c>
      <c r="O15" s="176">
        <f t="shared" si="0"/>
        <v>91307.4</v>
      </c>
    </row>
    <row r="16" spans="1:15" ht="18.75">
      <c r="A16" s="399">
        <v>12108</v>
      </c>
      <c r="B16" s="400" t="s">
        <v>26</v>
      </c>
      <c r="C16" s="176">
        <v>1808.77</v>
      </c>
      <c r="D16" s="176">
        <v>1564.24</v>
      </c>
      <c r="E16" s="176">
        <v>4055.43</v>
      </c>
      <c r="F16" s="176">
        <v>2564.23</v>
      </c>
      <c r="G16" s="176">
        <v>1949.88</v>
      </c>
      <c r="H16" s="176">
        <v>1654.61</v>
      </c>
      <c r="I16" s="176">
        <v>2095.38</v>
      </c>
      <c r="J16" s="176">
        <v>2252.67</v>
      </c>
      <c r="K16" s="176">
        <v>2188.6999999999998</v>
      </c>
      <c r="L16" s="176">
        <v>2019.35</v>
      </c>
      <c r="M16" s="176">
        <v>2013.19</v>
      </c>
      <c r="N16" s="176">
        <v>1442.62</v>
      </c>
      <c r="O16" s="176">
        <f t="shared" si="0"/>
        <v>25609.069999999996</v>
      </c>
    </row>
    <row r="17" spans="1:16" ht="18.75">
      <c r="A17" s="399">
        <v>12109</v>
      </c>
      <c r="B17" s="400" t="s">
        <v>27</v>
      </c>
      <c r="C17" s="176">
        <v>979.39</v>
      </c>
      <c r="D17" s="176">
        <v>1114.9100000000001</v>
      </c>
      <c r="E17" s="176">
        <v>4348.8</v>
      </c>
      <c r="F17" s="176">
        <v>3378.9</v>
      </c>
      <c r="G17" s="176">
        <v>2095.02</v>
      </c>
      <c r="H17" s="176">
        <v>1079.27</v>
      </c>
      <c r="I17" s="176">
        <v>1312.84</v>
      </c>
      <c r="J17" s="176">
        <v>1381.61</v>
      </c>
      <c r="K17" s="176">
        <v>1616</v>
      </c>
      <c r="L17" s="176">
        <v>1287.92</v>
      </c>
      <c r="M17" s="176">
        <v>1094.27</v>
      </c>
      <c r="N17" s="176">
        <v>1172.9000000000001</v>
      </c>
      <c r="O17" s="176">
        <f t="shared" si="0"/>
        <v>20861.830000000005</v>
      </c>
    </row>
    <row r="18" spans="1:16" ht="18.75">
      <c r="A18" s="399">
        <v>12111</v>
      </c>
      <c r="B18" s="400" t="s">
        <v>28</v>
      </c>
      <c r="C18" s="176">
        <v>2394</v>
      </c>
      <c r="D18" s="176">
        <v>709.71</v>
      </c>
      <c r="E18" s="176">
        <v>1401.67</v>
      </c>
      <c r="F18" s="176">
        <v>1269.8399999999999</v>
      </c>
      <c r="G18" s="176">
        <v>1464.27</v>
      </c>
      <c r="H18" s="176">
        <v>737.94</v>
      </c>
      <c r="I18" s="176">
        <v>911.23</v>
      </c>
      <c r="J18" s="176">
        <v>720.54</v>
      </c>
      <c r="K18" s="176">
        <v>1004.54</v>
      </c>
      <c r="L18" s="176">
        <v>985.55</v>
      </c>
      <c r="M18" s="176">
        <v>888</v>
      </c>
      <c r="N18" s="176">
        <v>1694.78</v>
      </c>
      <c r="O18" s="176">
        <f t="shared" si="0"/>
        <v>14182.070000000002</v>
      </c>
      <c r="P18" t="s">
        <v>29</v>
      </c>
    </row>
    <row r="19" spans="1:16" ht="18.75">
      <c r="A19" s="399">
        <v>12112</v>
      </c>
      <c r="B19" s="400" t="s">
        <v>30</v>
      </c>
      <c r="C19" s="176">
        <v>107.5</v>
      </c>
      <c r="D19" s="176">
        <v>129.63999999999999</v>
      </c>
      <c r="E19" s="176">
        <v>4260</v>
      </c>
      <c r="F19" s="176">
        <v>6337.5</v>
      </c>
      <c r="G19" s="176">
        <v>2685.63</v>
      </c>
      <c r="H19" s="176">
        <v>1545</v>
      </c>
      <c r="I19" s="176">
        <v>2430.21</v>
      </c>
      <c r="J19" s="176">
        <v>2185.96</v>
      </c>
      <c r="K19" s="176">
        <v>2044.68</v>
      </c>
      <c r="L19" s="176">
        <v>2327.79</v>
      </c>
      <c r="M19" s="176">
        <v>1579.21</v>
      </c>
      <c r="N19" s="176">
        <v>1798.37</v>
      </c>
      <c r="O19" s="176">
        <f t="shared" si="0"/>
        <v>27431.489999999998</v>
      </c>
    </row>
    <row r="20" spans="1:16" ht="18.75">
      <c r="A20" s="399">
        <v>12113</v>
      </c>
      <c r="B20" s="400" t="s">
        <v>31</v>
      </c>
      <c r="C20" s="176">
        <v>2604</v>
      </c>
      <c r="D20" s="176">
        <v>1633</v>
      </c>
      <c r="E20" s="176">
        <v>4122.5</v>
      </c>
      <c r="F20" s="176">
        <v>1195</v>
      </c>
      <c r="G20" s="176">
        <v>1944</v>
      </c>
      <c r="H20" s="176">
        <v>11693</v>
      </c>
      <c r="I20" s="176">
        <v>12067.5</v>
      </c>
      <c r="J20" s="176">
        <v>10050.5</v>
      </c>
      <c r="K20" s="176">
        <v>5018.5</v>
      </c>
      <c r="L20" s="176">
        <v>3990</v>
      </c>
      <c r="M20" s="176">
        <v>1931.5</v>
      </c>
      <c r="N20" s="176">
        <v>1380.5</v>
      </c>
      <c r="O20" s="176">
        <f t="shared" si="0"/>
        <v>57630</v>
      </c>
    </row>
    <row r="21" spans="1:16" ht="18.75">
      <c r="A21" s="399">
        <v>12114</v>
      </c>
      <c r="B21" s="400" t="s">
        <v>32</v>
      </c>
      <c r="C21" s="176">
        <v>2254.73</v>
      </c>
      <c r="D21" s="176">
        <v>998.86</v>
      </c>
      <c r="E21" s="176">
        <v>99.35</v>
      </c>
      <c r="F21" s="176">
        <v>0</v>
      </c>
      <c r="G21" s="176">
        <v>62.49</v>
      </c>
      <c r="H21" s="176">
        <v>898.38</v>
      </c>
      <c r="I21" s="176">
        <v>2028.48</v>
      </c>
      <c r="J21" s="176">
        <v>1034.3399999999999</v>
      </c>
      <c r="K21" s="176">
        <v>1577.36</v>
      </c>
      <c r="L21" s="176">
        <v>2264.0100000000002</v>
      </c>
      <c r="M21" s="176">
        <v>930.32</v>
      </c>
      <c r="N21" s="176">
        <v>1087.29</v>
      </c>
      <c r="O21" s="176">
        <f t="shared" si="0"/>
        <v>13235.61</v>
      </c>
    </row>
    <row r="22" spans="1:16" ht="18.75">
      <c r="A22" s="399">
        <v>12115</v>
      </c>
      <c r="B22" s="400" t="s">
        <v>33</v>
      </c>
      <c r="C22" s="176">
        <v>3306.96</v>
      </c>
      <c r="D22" s="176">
        <v>4050.16</v>
      </c>
      <c r="E22" s="176">
        <v>3788.08</v>
      </c>
      <c r="F22" s="176">
        <v>2881.68</v>
      </c>
      <c r="G22" s="176">
        <v>7622.44</v>
      </c>
      <c r="H22" s="176">
        <v>3915.19</v>
      </c>
      <c r="I22" s="176">
        <v>4160.07</v>
      </c>
      <c r="J22" s="176">
        <v>4932.42</v>
      </c>
      <c r="K22" s="176">
        <v>3691.94</v>
      </c>
      <c r="L22" s="176">
        <v>5022.49</v>
      </c>
      <c r="M22" s="176">
        <v>4042.93</v>
      </c>
      <c r="N22" s="176">
        <v>5010.1499999999996</v>
      </c>
      <c r="O22" s="176">
        <f t="shared" si="0"/>
        <v>52424.51</v>
      </c>
    </row>
    <row r="23" spans="1:16" ht="18.75">
      <c r="A23" s="399">
        <v>12117</v>
      </c>
      <c r="B23" s="400" t="s">
        <v>34</v>
      </c>
      <c r="C23" s="176">
        <v>343.07</v>
      </c>
      <c r="D23" s="176">
        <v>445.37</v>
      </c>
      <c r="E23" s="176">
        <v>1450.1</v>
      </c>
      <c r="F23" s="176">
        <v>1220.6400000000001</v>
      </c>
      <c r="G23" s="176">
        <v>720.34</v>
      </c>
      <c r="H23" s="176">
        <v>377.14</v>
      </c>
      <c r="I23" s="176">
        <v>438.9</v>
      </c>
      <c r="J23" s="176">
        <v>441.37</v>
      </c>
      <c r="K23" s="176">
        <v>494.43</v>
      </c>
      <c r="L23" s="176">
        <v>467.32</v>
      </c>
      <c r="M23" s="176">
        <v>375.54</v>
      </c>
      <c r="N23" s="176">
        <v>384.22</v>
      </c>
      <c r="O23" s="176">
        <f t="shared" si="0"/>
        <v>7158.4400000000005</v>
      </c>
    </row>
    <row r="24" spans="1:16" ht="18.75">
      <c r="A24" s="399">
        <v>12118</v>
      </c>
      <c r="B24" s="400" t="s">
        <v>35</v>
      </c>
      <c r="C24" s="176">
        <v>760</v>
      </c>
      <c r="D24" s="176">
        <v>100</v>
      </c>
      <c r="E24" s="176">
        <v>120</v>
      </c>
      <c r="F24" s="176">
        <v>847</v>
      </c>
      <c r="G24" s="176">
        <v>15</v>
      </c>
      <c r="H24" s="176">
        <v>665</v>
      </c>
      <c r="I24" s="176">
        <v>11428.26</v>
      </c>
      <c r="J24" s="176">
        <v>15</v>
      </c>
      <c r="K24" s="176">
        <v>51</v>
      </c>
      <c r="L24" s="176">
        <v>8557.94</v>
      </c>
      <c r="M24" s="176">
        <v>15</v>
      </c>
      <c r="N24" s="176">
        <v>0</v>
      </c>
      <c r="O24" s="176">
        <f t="shared" si="0"/>
        <v>22574.2</v>
      </c>
    </row>
    <row r="25" spans="1:16" ht="18.75">
      <c r="A25" s="399">
        <v>12119</v>
      </c>
      <c r="B25" s="400" t="s">
        <v>36</v>
      </c>
      <c r="C25" s="176">
        <v>179</v>
      </c>
      <c r="D25" s="176">
        <v>82</v>
      </c>
      <c r="E25" s="176">
        <v>160</v>
      </c>
      <c r="F25" s="176">
        <v>120</v>
      </c>
      <c r="G25" s="176">
        <v>103</v>
      </c>
      <c r="H25" s="176">
        <v>102</v>
      </c>
      <c r="I25" s="176">
        <v>110</v>
      </c>
      <c r="J25" s="176">
        <v>156</v>
      </c>
      <c r="K25" s="176">
        <v>136</v>
      </c>
      <c r="L25" s="176">
        <v>98.05</v>
      </c>
      <c r="M25" s="176">
        <v>112</v>
      </c>
      <c r="N25" s="176">
        <v>150.27000000000001</v>
      </c>
      <c r="O25" s="176">
        <f t="shared" si="0"/>
        <v>1508.32</v>
      </c>
    </row>
    <row r="26" spans="1:16" ht="18.75">
      <c r="A26" s="399">
        <v>12123</v>
      </c>
      <c r="B26" s="400" t="s">
        <v>37</v>
      </c>
      <c r="C26" s="176">
        <v>4347</v>
      </c>
      <c r="D26" s="176">
        <v>2514.08</v>
      </c>
      <c r="E26" s="176">
        <v>3713.4</v>
      </c>
      <c r="F26" s="176">
        <v>2507.6</v>
      </c>
      <c r="G26" s="176">
        <v>2574.5</v>
      </c>
      <c r="H26" s="176">
        <v>2536.3000000000002</v>
      </c>
      <c r="I26" s="176">
        <v>2977.8</v>
      </c>
      <c r="J26" s="176">
        <v>2487.5500000000002</v>
      </c>
      <c r="K26" s="176">
        <v>2662.6</v>
      </c>
      <c r="L26" s="176">
        <v>2922.4</v>
      </c>
      <c r="M26" s="176">
        <v>3118.35</v>
      </c>
      <c r="N26" s="176">
        <v>2973.8</v>
      </c>
      <c r="O26" s="176">
        <f t="shared" si="0"/>
        <v>35335.379999999997</v>
      </c>
    </row>
    <row r="27" spans="1:16" ht="18.75">
      <c r="A27" s="399">
        <v>12199</v>
      </c>
      <c r="B27" s="400" t="s">
        <v>38</v>
      </c>
      <c r="C27" s="176">
        <v>95.96</v>
      </c>
      <c r="D27" s="176">
        <v>9.6</v>
      </c>
      <c r="E27" s="176">
        <v>3</v>
      </c>
      <c r="F27" s="176">
        <v>403.85</v>
      </c>
      <c r="G27" s="176">
        <v>244.12</v>
      </c>
      <c r="H27" s="176">
        <v>86.86</v>
      </c>
      <c r="I27" s="176">
        <v>251.61</v>
      </c>
      <c r="J27" s="176">
        <v>100.38</v>
      </c>
      <c r="K27" s="176">
        <v>128.33000000000001</v>
      </c>
      <c r="L27" s="176">
        <v>276.27</v>
      </c>
      <c r="M27" s="176">
        <v>226.13</v>
      </c>
      <c r="N27" s="176">
        <v>204.4</v>
      </c>
      <c r="O27" s="176">
        <f t="shared" si="0"/>
        <v>2030.5100000000002</v>
      </c>
    </row>
    <row r="28" spans="1:16" ht="18.75">
      <c r="A28" s="399">
        <v>12210</v>
      </c>
      <c r="B28" s="400" t="s">
        <v>39</v>
      </c>
      <c r="C28" s="176">
        <v>1.67</v>
      </c>
      <c r="D28" s="176">
        <v>3.4</v>
      </c>
      <c r="E28" s="176">
        <v>4388.13</v>
      </c>
      <c r="F28" s="176">
        <v>15.65</v>
      </c>
      <c r="G28" s="176">
        <v>115.76</v>
      </c>
      <c r="H28" s="176">
        <v>1.53</v>
      </c>
      <c r="I28" s="176">
        <v>4.08</v>
      </c>
      <c r="J28" s="176">
        <v>4.08</v>
      </c>
      <c r="K28" s="176">
        <v>1.19</v>
      </c>
      <c r="L28" s="176">
        <v>304.42</v>
      </c>
      <c r="M28" s="176">
        <v>369.08</v>
      </c>
      <c r="N28" s="176">
        <v>3.06</v>
      </c>
      <c r="O28" s="176">
        <f t="shared" si="0"/>
        <v>5212.0499999999993</v>
      </c>
    </row>
    <row r="29" spans="1:16" ht="18.75">
      <c r="A29" s="399">
        <v>12211</v>
      </c>
      <c r="B29" s="400" t="s">
        <v>40</v>
      </c>
      <c r="C29" s="176">
        <v>75.930000000000007</v>
      </c>
      <c r="D29" s="176">
        <v>34.44</v>
      </c>
      <c r="E29" s="176">
        <v>67.2</v>
      </c>
      <c r="F29" s="176">
        <v>50.4</v>
      </c>
      <c r="G29" s="176">
        <v>43.26</v>
      </c>
      <c r="H29" s="176">
        <v>42.84</v>
      </c>
      <c r="I29" s="176">
        <v>46.2</v>
      </c>
      <c r="J29" s="176">
        <v>65.52</v>
      </c>
      <c r="K29" s="176">
        <v>57.12</v>
      </c>
      <c r="L29" s="176">
        <v>41.16</v>
      </c>
      <c r="M29" s="176">
        <v>47.04</v>
      </c>
      <c r="N29" s="176">
        <v>63</v>
      </c>
      <c r="O29" s="176">
        <f t="shared" si="0"/>
        <v>634.11</v>
      </c>
    </row>
    <row r="30" spans="1:16" ht="18.75">
      <c r="A30" s="399">
        <v>21102</v>
      </c>
      <c r="B30" s="400" t="s">
        <v>41</v>
      </c>
      <c r="C30" s="176">
        <v>0</v>
      </c>
      <c r="D30" s="176">
        <v>0</v>
      </c>
      <c r="E30" s="176"/>
      <c r="F30" s="176"/>
      <c r="G30" s="176"/>
      <c r="H30" s="176"/>
      <c r="I30" s="176">
        <v>239.95</v>
      </c>
      <c r="J30" s="176"/>
      <c r="K30" s="176"/>
      <c r="L30" s="176">
        <v>0</v>
      </c>
      <c r="M30" s="176"/>
      <c r="N30" s="176">
        <v>0</v>
      </c>
      <c r="O30" s="176">
        <f t="shared" si="0"/>
        <v>239.95</v>
      </c>
    </row>
    <row r="31" spans="1:16" ht="18.75">
      <c r="A31" s="399">
        <v>21105</v>
      </c>
      <c r="B31" s="400" t="s">
        <v>42</v>
      </c>
      <c r="C31" s="176">
        <v>0</v>
      </c>
      <c r="D31" s="176">
        <v>0</v>
      </c>
      <c r="E31" s="176"/>
      <c r="F31" s="176"/>
      <c r="G31" s="176"/>
      <c r="H31" s="176"/>
      <c r="I31" s="176">
        <v>0</v>
      </c>
      <c r="J31" s="176"/>
      <c r="K31" s="176"/>
      <c r="L31" s="176">
        <v>0</v>
      </c>
      <c r="M31" s="176"/>
      <c r="N31" s="176">
        <v>0</v>
      </c>
      <c r="O31" s="176">
        <f t="shared" si="0"/>
        <v>0</v>
      </c>
    </row>
    <row r="32" spans="1:16" ht="18.75">
      <c r="A32" s="399">
        <v>21201</v>
      </c>
      <c r="B32" s="400" t="s">
        <v>43</v>
      </c>
      <c r="C32" s="176">
        <v>1289.01</v>
      </c>
      <c r="D32" s="176">
        <v>634.19000000000005</v>
      </c>
      <c r="E32" s="176">
        <v>1048.3499999999999</v>
      </c>
      <c r="F32" s="176">
        <v>705.68</v>
      </c>
      <c r="G32" s="176">
        <v>879.18</v>
      </c>
      <c r="H32" s="176">
        <v>1541.68</v>
      </c>
      <c r="I32" s="176">
        <v>1454.18</v>
      </c>
      <c r="J32" s="176">
        <v>2050.0500000000002</v>
      </c>
      <c r="K32" s="176">
        <v>2435.08</v>
      </c>
      <c r="L32" s="176">
        <v>1711.68</v>
      </c>
      <c r="M32" s="176">
        <v>4007.54</v>
      </c>
      <c r="N32" s="176">
        <v>3751.71</v>
      </c>
      <c r="O32" s="176">
        <f t="shared" si="0"/>
        <v>21508.329999999998</v>
      </c>
    </row>
    <row r="33" spans="1:15" ht="18.75">
      <c r="A33" s="399">
        <v>14299</v>
      </c>
      <c r="B33" s="400" t="s">
        <v>44</v>
      </c>
      <c r="C33" s="176">
        <v>190.83</v>
      </c>
      <c r="D33" s="176">
        <v>197.6</v>
      </c>
      <c r="E33" s="176">
        <v>327.58999999999997</v>
      </c>
      <c r="F33" s="176">
        <v>165.72</v>
      </c>
      <c r="G33" s="176">
        <v>137.97</v>
      </c>
      <c r="H33" s="176">
        <v>99.02</v>
      </c>
      <c r="I33" s="176">
        <v>233.29</v>
      </c>
      <c r="J33" s="176">
        <v>222.32</v>
      </c>
      <c r="K33" s="176">
        <v>106.79</v>
      </c>
      <c r="L33" s="176">
        <v>140.1</v>
      </c>
      <c r="M33" s="176">
        <v>197.82</v>
      </c>
      <c r="N33" s="176">
        <v>171.78</v>
      </c>
      <c r="O33" s="176">
        <f t="shared" si="0"/>
        <v>2190.83</v>
      </c>
    </row>
    <row r="34" spans="1:15" ht="18.75">
      <c r="A34" s="399">
        <v>14399</v>
      </c>
      <c r="B34" s="400" t="s">
        <v>45</v>
      </c>
      <c r="C34" s="176">
        <v>0</v>
      </c>
      <c r="D34" s="176">
        <v>0</v>
      </c>
      <c r="E34" s="176"/>
      <c r="F34" s="176"/>
      <c r="G34" s="176"/>
      <c r="H34" s="176"/>
      <c r="I34" s="176">
        <v>0</v>
      </c>
      <c r="J34" s="176"/>
      <c r="K34" s="176"/>
      <c r="L34" s="176">
        <v>0</v>
      </c>
      <c r="M34" s="176"/>
      <c r="N34" s="176"/>
      <c r="O34" s="176">
        <f t="shared" si="0"/>
        <v>0</v>
      </c>
    </row>
    <row r="35" spans="1:15" ht="18.75">
      <c r="A35" s="399">
        <v>15402</v>
      </c>
      <c r="B35" s="400" t="s">
        <v>46</v>
      </c>
      <c r="C35" s="176">
        <v>856.79</v>
      </c>
      <c r="D35" s="176">
        <v>497.04</v>
      </c>
      <c r="E35" s="176">
        <v>3591.16</v>
      </c>
      <c r="F35" s="176">
        <v>547.20000000000005</v>
      </c>
      <c r="G35" s="176">
        <v>490.04</v>
      </c>
      <c r="H35" s="176">
        <v>1235.8</v>
      </c>
      <c r="I35" s="176">
        <v>856.23</v>
      </c>
      <c r="J35" s="176">
        <v>1093.4000000000001</v>
      </c>
      <c r="K35" s="176">
        <v>811.05</v>
      </c>
      <c r="L35" s="176">
        <v>936.28</v>
      </c>
      <c r="M35" s="176">
        <v>554.79999999999995</v>
      </c>
      <c r="N35" s="176">
        <v>701.02</v>
      </c>
      <c r="O35" s="176">
        <f t="shared" si="0"/>
        <v>12170.81</v>
      </c>
    </row>
    <row r="36" spans="1:15" ht="18.75">
      <c r="A36" s="399">
        <v>15301</v>
      </c>
      <c r="B36" s="400" t="s">
        <v>47</v>
      </c>
      <c r="C36" s="176">
        <v>118.15</v>
      </c>
      <c r="D36" s="176">
        <v>154.81</v>
      </c>
      <c r="E36" s="176">
        <v>328.71</v>
      </c>
      <c r="F36" s="176">
        <v>29.3</v>
      </c>
      <c r="G36" s="176">
        <v>8.58</v>
      </c>
      <c r="H36" s="176">
        <v>24.71</v>
      </c>
      <c r="I36" s="176">
        <v>17.93</v>
      </c>
      <c r="J36" s="176">
        <v>116.05</v>
      </c>
      <c r="K36" s="176">
        <v>434.07</v>
      </c>
      <c r="L36" s="176">
        <v>165.45</v>
      </c>
      <c r="M36" s="176">
        <v>115.91</v>
      </c>
      <c r="N36" s="176">
        <v>157.77000000000001</v>
      </c>
      <c r="O36" s="176">
        <f t="shared" si="0"/>
        <v>1671.44</v>
      </c>
    </row>
    <row r="37" spans="1:15" ht="18.75">
      <c r="A37" s="399">
        <v>15302</v>
      </c>
      <c r="B37" s="400" t="s">
        <v>48</v>
      </c>
      <c r="C37" s="176">
        <v>16.309999999999999</v>
      </c>
      <c r="D37" s="176">
        <v>44.3</v>
      </c>
      <c r="E37" s="176">
        <v>899.76</v>
      </c>
      <c r="F37" s="176">
        <v>21.44</v>
      </c>
      <c r="G37" s="176">
        <v>0.33</v>
      </c>
      <c r="H37" s="176">
        <v>3.67</v>
      </c>
      <c r="I37" s="176">
        <v>14.41</v>
      </c>
      <c r="J37" s="176">
        <v>26.95</v>
      </c>
      <c r="K37" s="176">
        <v>179.89</v>
      </c>
      <c r="L37" s="176">
        <v>34.07</v>
      </c>
      <c r="M37" s="176">
        <v>10.61</v>
      </c>
      <c r="N37" s="176">
        <v>32.6</v>
      </c>
      <c r="O37" s="176">
        <f t="shared" si="0"/>
        <v>1284.3399999999997</v>
      </c>
    </row>
    <row r="38" spans="1:15" ht="18.75">
      <c r="A38" s="399">
        <v>15310</v>
      </c>
      <c r="B38" s="400" t="s">
        <v>49</v>
      </c>
      <c r="C38" s="176">
        <v>0</v>
      </c>
      <c r="D38" s="176">
        <v>0</v>
      </c>
      <c r="E38" s="176">
        <v>0</v>
      </c>
      <c r="F38" s="176"/>
      <c r="G38" s="176"/>
      <c r="H38" s="176">
        <v>0</v>
      </c>
      <c r="I38" s="176">
        <v>0</v>
      </c>
      <c r="J38" s="176">
        <v>0</v>
      </c>
      <c r="K38" s="176">
        <v>0</v>
      </c>
      <c r="L38" s="176">
        <v>0</v>
      </c>
      <c r="M38" s="176">
        <v>0</v>
      </c>
      <c r="N38" s="176">
        <v>0</v>
      </c>
      <c r="O38" s="176">
        <f t="shared" si="0"/>
        <v>0</v>
      </c>
    </row>
    <row r="39" spans="1:15" ht="18.75">
      <c r="A39" s="399">
        <v>15312</v>
      </c>
      <c r="B39" s="400" t="s">
        <v>50</v>
      </c>
      <c r="C39" s="176">
        <v>96.98</v>
      </c>
      <c r="D39" s="176">
        <v>34.29</v>
      </c>
      <c r="E39" s="176">
        <v>31.42</v>
      </c>
      <c r="F39" s="176">
        <v>91.41</v>
      </c>
      <c r="G39" s="176">
        <v>97.13</v>
      </c>
      <c r="H39" s="176">
        <v>74.239999999999995</v>
      </c>
      <c r="I39" s="176">
        <v>74.25</v>
      </c>
      <c r="J39" s="176">
        <v>74.25</v>
      </c>
      <c r="K39" s="176">
        <v>84.95</v>
      </c>
      <c r="L39" s="176">
        <v>62.84</v>
      </c>
      <c r="M39" s="176">
        <v>68.58</v>
      </c>
      <c r="N39" s="176">
        <v>51.41</v>
      </c>
      <c r="O39" s="176">
        <f t="shared" si="0"/>
        <v>841.75000000000011</v>
      </c>
    </row>
    <row r="40" spans="1:15" ht="18.75">
      <c r="A40" s="399">
        <v>15314</v>
      </c>
      <c r="B40" s="400" t="s">
        <v>51</v>
      </c>
      <c r="C40" s="176"/>
      <c r="D40" s="176">
        <v>0</v>
      </c>
      <c r="E40" s="176"/>
      <c r="F40" s="176"/>
      <c r="G40" s="176"/>
      <c r="H40" s="176"/>
      <c r="I40" s="176">
        <v>0</v>
      </c>
      <c r="J40" s="176">
        <v>2.86</v>
      </c>
      <c r="K40" s="176">
        <v>0</v>
      </c>
      <c r="L40" s="176">
        <v>0</v>
      </c>
      <c r="M40" s="176">
        <v>0</v>
      </c>
      <c r="N40" s="176">
        <v>0</v>
      </c>
      <c r="O40" s="176">
        <f t="shared" si="0"/>
        <v>2.86</v>
      </c>
    </row>
    <row r="41" spans="1:15" ht="18.75">
      <c r="A41" s="399">
        <v>15799</v>
      </c>
      <c r="B41" s="400" t="s">
        <v>52</v>
      </c>
      <c r="C41" s="176">
        <v>0.11</v>
      </c>
      <c r="D41" s="176">
        <v>14021.65</v>
      </c>
      <c r="E41" s="176">
        <v>354.4</v>
      </c>
      <c r="F41" s="176">
        <v>275.70999999999998</v>
      </c>
      <c r="G41" s="176">
        <v>202.5</v>
      </c>
      <c r="H41" s="176">
        <v>225.71</v>
      </c>
      <c r="I41" s="176">
        <v>651.9</v>
      </c>
      <c r="J41" s="176">
        <v>179.29</v>
      </c>
      <c r="K41" s="176">
        <v>1488.81</v>
      </c>
      <c r="L41" s="176">
        <v>0</v>
      </c>
      <c r="M41" s="176">
        <v>1340.96</v>
      </c>
      <c r="N41" s="176">
        <v>772.35</v>
      </c>
      <c r="O41" s="176">
        <f t="shared" si="0"/>
        <v>19513.389999999996</v>
      </c>
    </row>
    <row r="42" spans="1:15" ht="18.75">
      <c r="A42" s="399">
        <v>22551</v>
      </c>
      <c r="B42" s="400" t="s">
        <v>53</v>
      </c>
      <c r="C42" s="176">
        <v>445.08</v>
      </c>
      <c r="D42" s="176">
        <v>6077.05</v>
      </c>
      <c r="E42" s="176"/>
      <c r="F42" s="176">
        <v>0</v>
      </c>
      <c r="G42" s="176">
        <v>8228.8799999999992</v>
      </c>
      <c r="H42" s="176">
        <v>1969.2</v>
      </c>
      <c r="I42" s="176">
        <v>2797.29</v>
      </c>
      <c r="J42" s="176">
        <v>3314.75</v>
      </c>
      <c r="K42" s="176">
        <v>3330.86</v>
      </c>
      <c r="L42" s="176">
        <v>339.18</v>
      </c>
      <c r="M42" s="176">
        <v>68.66</v>
      </c>
      <c r="N42" s="176">
        <v>319.36</v>
      </c>
      <c r="O42" s="176">
        <f t="shared" si="0"/>
        <v>26890.31</v>
      </c>
    </row>
    <row r="43" spans="1:15" ht="18.75">
      <c r="A43" s="440" t="s">
        <v>54</v>
      </c>
      <c r="B43" s="440"/>
      <c r="C43" s="176">
        <f>SUM(C4:C42)</f>
        <v>69149.939999999973</v>
      </c>
      <c r="D43" s="176">
        <f>SUM(D4:D42)</f>
        <v>53335.85</v>
      </c>
      <c r="E43" s="176">
        <f>SUM(E4:E42)</f>
        <v>83544.2</v>
      </c>
      <c r="F43" s="176">
        <f t="shared" ref="F43:N43" si="1">SUM(F4:F42)</f>
        <v>51305.330000000009</v>
      </c>
      <c r="G43" s="176">
        <f t="shared" si="1"/>
        <v>55633.630000000005</v>
      </c>
      <c r="H43" s="176">
        <f t="shared" si="1"/>
        <v>49324.219999999987</v>
      </c>
      <c r="I43" s="176">
        <f t="shared" si="1"/>
        <v>72281.379999999976</v>
      </c>
      <c r="J43" s="176">
        <f t="shared" si="1"/>
        <v>44426.380000000005</v>
      </c>
      <c r="K43" s="176">
        <f t="shared" si="1"/>
        <v>56984.680000000015</v>
      </c>
      <c r="L43" s="176">
        <f t="shared" si="1"/>
        <v>79729.319999999992</v>
      </c>
      <c r="M43" s="176">
        <f t="shared" si="1"/>
        <v>42968.540000000008</v>
      </c>
      <c r="N43" s="402">
        <f t="shared" si="1"/>
        <v>41948.459999999992</v>
      </c>
      <c r="O43" s="176">
        <f t="shared" si="0"/>
        <v>700631.92999999993</v>
      </c>
    </row>
    <row r="44" spans="1:15" ht="18.75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spans="1:15" ht="18.75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</row>
    <row r="46" spans="1:15" ht="18.75">
      <c r="A46" s="439" t="s">
        <v>55</v>
      </c>
      <c r="B46" s="439"/>
      <c r="C46" s="439"/>
      <c r="D46" s="439"/>
      <c r="E46" s="439"/>
      <c r="F46" s="439"/>
      <c r="G46" s="439"/>
      <c r="H46" s="439"/>
      <c r="I46" s="439"/>
      <c r="J46" s="439"/>
      <c r="K46" s="439"/>
      <c r="L46" s="439"/>
      <c r="M46" s="439"/>
      <c r="N46" s="439"/>
      <c r="O46" s="439"/>
    </row>
    <row r="47" spans="1:15" ht="18.75">
      <c r="A47" s="131" t="s">
        <v>1</v>
      </c>
      <c r="B47" s="131" t="s">
        <v>2</v>
      </c>
      <c r="C47" s="398">
        <v>44136</v>
      </c>
      <c r="D47" s="398">
        <v>44166</v>
      </c>
      <c r="E47" s="86" t="s">
        <v>3</v>
      </c>
      <c r="F47" s="86" t="s">
        <v>4</v>
      </c>
      <c r="G47" s="86" t="s">
        <v>5</v>
      </c>
      <c r="H47" s="86" t="s">
        <v>6</v>
      </c>
      <c r="I47" s="86" t="s">
        <v>7</v>
      </c>
      <c r="J47" s="86" t="s">
        <v>8</v>
      </c>
      <c r="K47" s="86" t="s">
        <v>9</v>
      </c>
      <c r="L47" s="86" t="s">
        <v>10</v>
      </c>
      <c r="M47" s="86" t="s">
        <v>11</v>
      </c>
      <c r="N47" s="86" t="s">
        <v>12</v>
      </c>
      <c r="O47" s="86" t="s">
        <v>13</v>
      </c>
    </row>
    <row r="48" spans="1:15" ht="18.75">
      <c r="A48" s="131"/>
      <c r="B48" s="131"/>
      <c r="C48" s="131"/>
      <c r="D48" s="131">
        <v>32008.52</v>
      </c>
      <c r="E48" s="131"/>
      <c r="F48" s="131"/>
      <c r="G48" s="131"/>
      <c r="H48" s="131">
        <v>38056.94</v>
      </c>
      <c r="I48" s="131">
        <v>38056.94</v>
      </c>
      <c r="J48" s="131">
        <v>38056.94</v>
      </c>
      <c r="K48" s="131">
        <v>38056.94</v>
      </c>
      <c r="L48" s="131">
        <v>38056.94</v>
      </c>
      <c r="M48" s="131">
        <v>38056.94</v>
      </c>
      <c r="N48" s="131">
        <v>38056.94</v>
      </c>
      <c r="O48" s="131">
        <f>SUM(C48:N48)</f>
        <v>298407.10000000003</v>
      </c>
    </row>
    <row r="49" spans="1:15" ht="18.75">
      <c r="A49" s="131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</row>
  </sheetData>
  <mergeCells count="4">
    <mergeCell ref="A1:O1"/>
    <mergeCell ref="E2:N2"/>
    <mergeCell ref="A43:B43"/>
    <mergeCell ref="A46:O46"/>
  </mergeCells>
  <printOptions horizontalCentered="1"/>
  <pageMargins left="0.11811023622047245" right="0" top="0.74803149606299213" bottom="0.15748031496062992" header="0.31496062992125984" footer="0.31496062992125984"/>
  <pageSetup scale="45" orientation="landscape" horizontalDpi="180" verticalDpi="180" r:id="rId1"/>
  <colBreaks count="1" manualBreakCount="1">
    <brk id="1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10" workbookViewId="0">
      <selection activeCell="J19" sqref="J19"/>
    </sheetView>
  </sheetViews>
  <sheetFormatPr baseColWidth="10" defaultColWidth="11" defaultRowHeight="15"/>
  <cols>
    <col min="4" max="4" width="9.28515625" customWidth="1"/>
    <col min="5" max="5" width="8.28515625" customWidth="1"/>
    <col min="7" max="7" width="53.140625" customWidth="1"/>
    <col min="8" max="8" width="22.140625" customWidth="1"/>
    <col min="10" max="10" width="15.85546875" customWidth="1"/>
  </cols>
  <sheetData>
    <row r="1" spans="1:14" ht="18.75">
      <c r="A1" s="511" t="s">
        <v>568</v>
      </c>
      <c r="B1" s="511"/>
      <c r="C1" s="511"/>
      <c r="D1" s="511"/>
      <c r="E1" s="511"/>
      <c r="F1" s="511"/>
      <c r="G1" s="511"/>
      <c r="H1" s="511"/>
    </row>
    <row r="2" spans="1:14" ht="18.75">
      <c r="A2" s="500" t="s">
        <v>57</v>
      </c>
      <c r="B2" s="501"/>
      <c r="C2" s="501"/>
      <c r="D2" s="501"/>
      <c r="E2" s="501"/>
      <c r="F2" s="501"/>
      <c r="G2" s="501"/>
      <c r="H2" s="501"/>
    </row>
    <row r="3" spans="1:14" ht="18.75">
      <c r="A3" s="500" t="s">
        <v>84</v>
      </c>
      <c r="B3" s="501"/>
      <c r="C3" s="501"/>
      <c r="D3" s="501"/>
      <c r="E3" s="501"/>
      <c r="F3" s="501"/>
      <c r="G3" s="501"/>
      <c r="H3" s="501"/>
    </row>
    <row r="4" spans="1:14" ht="21">
      <c r="A4" s="502" t="s">
        <v>509</v>
      </c>
      <c r="B4" s="503"/>
      <c r="C4" s="503"/>
      <c r="D4" s="503"/>
      <c r="E4" s="503"/>
      <c r="F4" s="503"/>
      <c r="G4" s="503"/>
      <c r="H4" s="503"/>
    </row>
    <row r="5" spans="1:14" ht="26.25">
      <c r="A5" s="512" t="s">
        <v>510</v>
      </c>
      <c r="B5" s="513"/>
      <c r="C5" s="513"/>
      <c r="D5" s="513"/>
      <c r="E5" s="513"/>
      <c r="F5" s="513"/>
      <c r="G5" s="513"/>
      <c r="H5" s="513"/>
    </row>
    <row r="6" spans="1:14" ht="21">
      <c r="A6" s="502" t="s">
        <v>511</v>
      </c>
      <c r="B6" s="503"/>
      <c r="C6" s="503"/>
      <c r="D6" s="503"/>
      <c r="E6" s="503"/>
      <c r="F6" s="503"/>
      <c r="G6" s="503"/>
      <c r="H6" s="503"/>
    </row>
    <row r="7" spans="1:14" ht="21">
      <c r="A7" s="502" t="s">
        <v>512</v>
      </c>
      <c r="B7" s="502"/>
      <c r="C7" s="502"/>
      <c r="D7" s="502"/>
      <c r="E7" s="502"/>
      <c r="F7" s="502"/>
      <c r="G7" s="502"/>
      <c r="H7" s="502"/>
    </row>
    <row r="8" spans="1:14" ht="21">
      <c r="A8" s="504" t="s">
        <v>569</v>
      </c>
      <c r="B8" s="504"/>
      <c r="C8" s="504"/>
      <c r="D8" s="504"/>
      <c r="E8" s="504"/>
      <c r="F8" s="504"/>
      <c r="G8" s="504"/>
      <c r="H8" s="504"/>
    </row>
    <row r="9" spans="1:14" ht="18.75">
      <c r="A9" s="505" t="s">
        <v>514</v>
      </c>
      <c r="B9" s="506"/>
      <c r="C9" s="506"/>
      <c r="D9" s="506"/>
      <c r="E9" s="506"/>
      <c r="F9" s="506"/>
      <c r="G9" s="507" t="s">
        <v>515</v>
      </c>
      <c r="H9" s="509" t="s">
        <v>516</v>
      </c>
    </row>
    <row r="10" spans="1:14" ht="106.5">
      <c r="A10" s="114" t="s">
        <v>517</v>
      </c>
      <c r="B10" s="115" t="s">
        <v>518</v>
      </c>
      <c r="C10" s="115" t="s">
        <v>519</v>
      </c>
      <c r="D10" s="115" t="s">
        <v>520</v>
      </c>
      <c r="E10" s="116" t="s">
        <v>521</v>
      </c>
      <c r="F10" s="117" t="s">
        <v>522</v>
      </c>
      <c r="G10" s="508"/>
      <c r="H10" s="510"/>
    </row>
    <row r="11" spans="1:14" ht="31.5" customHeight="1">
      <c r="A11" s="118">
        <v>1</v>
      </c>
      <c r="B11" s="119" t="s">
        <v>354</v>
      </c>
      <c r="C11" s="119" t="s">
        <v>354</v>
      </c>
      <c r="D11" s="119" t="s">
        <v>358</v>
      </c>
      <c r="E11" s="119" t="s">
        <v>570</v>
      </c>
      <c r="F11" s="120">
        <v>54118</v>
      </c>
      <c r="G11" s="139" t="s">
        <v>571</v>
      </c>
      <c r="H11" s="169">
        <v>1500</v>
      </c>
      <c r="J11" s="84">
        <f>SUM(H11:I11)</f>
        <v>1500</v>
      </c>
      <c r="N11" s="43">
        <v>330</v>
      </c>
    </row>
    <row r="12" spans="1:14" ht="31.5" customHeight="1">
      <c r="A12" s="118">
        <v>1</v>
      </c>
      <c r="B12" s="119" t="s">
        <v>354</v>
      </c>
      <c r="C12" s="119" t="s">
        <v>354</v>
      </c>
      <c r="D12" s="119" t="s">
        <v>358</v>
      </c>
      <c r="E12" s="119" t="s">
        <v>570</v>
      </c>
      <c r="F12" s="120">
        <v>61102</v>
      </c>
      <c r="G12" s="139" t="s">
        <v>572</v>
      </c>
      <c r="H12" s="169">
        <v>2500</v>
      </c>
      <c r="J12" s="84">
        <f>+H12</f>
        <v>2500</v>
      </c>
      <c r="N12" s="43">
        <v>1250</v>
      </c>
    </row>
    <row r="13" spans="1:14" ht="30.75" customHeight="1">
      <c r="A13" s="118">
        <v>1</v>
      </c>
      <c r="B13" s="119" t="s">
        <v>354</v>
      </c>
      <c r="C13" s="119" t="s">
        <v>354</v>
      </c>
      <c r="D13" s="119" t="s">
        <v>358</v>
      </c>
      <c r="E13" s="119" t="s">
        <v>570</v>
      </c>
      <c r="F13" s="170">
        <v>55601</v>
      </c>
      <c r="G13" s="171" t="s">
        <v>559</v>
      </c>
      <c r="H13" s="172">
        <v>8000</v>
      </c>
      <c r="J13" s="84">
        <f>SUM(H13:H14)</f>
        <v>9509.7800000000007</v>
      </c>
      <c r="M13">
        <v>61102</v>
      </c>
      <c r="N13" s="43">
        <v>2152.23</v>
      </c>
    </row>
    <row r="14" spans="1:14" ht="27" customHeight="1">
      <c r="A14" s="118">
        <v>1</v>
      </c>
      <c r="B14" s="119" t="s">
        <v>354</v>
      </c>
      <c r="C14" s="119" t="s">
        <v>354</v>
      </c>
      <c r="D14" s="119" t="s">
        <v>358</v>
      </c>
      <c r="E14" s="119" t="s">
        <v>570</v>
      </c>
      <c r="F14" s="170">
        <v>55602</v>
      </c>
      <c r="G14" s="141" t="s">
        <v>560</v>
      </c>
      <c r="H14" s="172">
        <v>1509.78</v>
      </c>
      <c r="J14" s="82"/>
      <c r="N14" s="43">
        <f>SUM(N11:N13)</f>
        <v>3732.23</v>
      </c>
    </row>
    <row r="15" spans="1:14" ht="27" customHeight="1">
      <c r="A15" s="118">
        <v>1</v>
      </c>
      <c r="B15" s="119" t="s">
        <v>354</v>
      </c>
      <c r="C15" s="119" t="s">
        <v>354</v>
      </c>
      <c r="D15" s="119" t="s">
        <v>358</v>
      </c>
      <c r="E15" s="119" t="s">
        <v>570</v>
      </c>
      <c r="F15" s="170">
        <v>61101</v>
      </c>
      <c r="G15" s="141" t="s">
        <v>573</v>
      </c>
      <c r="H15" s="172">
        <v>1000</v>
      </c>
      <c r="J15" s="84">
        <f>SUM(H15:H15)</f>
        <v>1000</v>
      </c>
      <c r="N15" s="43"/>
    </row>
    <row r="16" spans="1:14" ht="33" customHeight="1">
      <c r="A16" s="173"/>
      <c r="B16" s="173"/>
      <c r="C16" s="173"/>
      <c r="D16" s="173"/>
      <c r="E16" s="173"/>
      <c r="F16" s="173"/>
      <c r="G16" s="174" t="s">
        <v>564</v>
      </c>
      <c r="H16" s="125">
        <f>SUM(H11:H15)</f>
        <v>14509.78</v>
      </c>
    </row>
    <row r="19" spans="1:8" ht="49.5" customHeight="1">
      <c r="G19" s="26" t="s">
        <v>574</v>
      </c>
      <c r="H19" s="34">
        <v>14509.78</v>
      </c>
    </row>
    <row r="24" spans="1:8" ht="26.25">
      <c r="A24" s="175" t="s">
        <v>96</v>
      </c>
    </row>
  </sheetData>
  <mergeCells count="11">
    <mergeCell ref="A6:H6"/>
    <mergeCell ref="A7:H7"/>
    <mergeCell ref="A8:H8"/>
    <mergeCell ref="A9:F9"/>
    <mergeCell ref="G9:G10"/>
    <mergeCell ref="H9:H10"/>
    <mergeCell ref="A1:H1"/>
    <mergeCell ref="A2:H2"/>
    <mergeCell ref="A3:H3"/>
    <mergeCell ref="A4:H4"/>
    <mergeCell ref="A5:H5"/>
  </mergeCells>
  <pageMargins left="0.25" right="0.25" top="0.75" bottom="0.75" header="0.3" footer="0.3"/>
  <pageSetup paperSize="9" orientation="landscape" horizontalDpi="180" verticalDpi="18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64" workbookViewId="0">
      <selection activeCell="N67" sqref="N67"/>
    </sheetView>
  </sheetViews>
  <sheetFormatPr baseColWidth="10" defaultColWidth="11" defaultRowHeight="15"/>
  <cols>
    <col min="1" max="1" width="8.42578125" customWidth="1"/>
    <col min="2" max="2" width="8.140625" customWidth="1"/>
    <col min="3" max="3" width="8.28515625" customWidth="1"/>
    <col min="4" max="4" width="9.28515625" customWidth="1"/>
    <col min="5" max="5" width="7.7109375" customWidth="1"/>
    <col min="6" max="6" width="9.5703125" customWidth="1"/>
    <col min="7" max="7" width="48.7109375" customWidth="1"/>
    <col min="8" max="8" width="21.140625" customWidth="1"/>
    <col min="9" max="9" width="19.42578125" customWidth="1"/>
    <col min="11" max="11" width="24.42578125" hidden="1" customWidth="1"/>
    <col min="12" max="12" width="24" customWidth="1"/>
  </cols>
  <sheetData>
    <row r="1" spans="1:9" ht="18.75">
      <c r="A1" s="135"/>
      <c r="B1" s="136"/>
      <c r="C1" s="69"/>
      <c r="D1" s="69"/>
      <c r="E1" s="69"/>
      <c r="F1" s="69"/>
      <c r="G1" s="69"/>
      <c r="H1" s="137" t="s">
        <v>575</v>
      </c>
    </row>
    <row r="2" spans="1:9" ht="21">
      <c r="A2" s="502" t="s">
        <v>57</v>
      </c>
      <c r="B2" s="503"/>
      <c r="C2" s="503"/>
      <c r="D2" s="503"/>
      <c r="E2" s="503"/>
      <c r="F2" s="503"/>
      <c r="G2" s="503"/>
      <c r="H2" s="503"/>
    </row>
    <row r="3" spans="1:9" ht="21">
      <c r="A3" s="502" t="s">
        <v>84</v>
      </c>
      <c r="B3" s="503"/>
      <c r="C3" s="503"/>
      <c r="D3" s="503"/>
      <c r="E3" s="503"/>
      <c r="F3" s="503"/>
      <c r="G3" s="503"/>
      <c r="H3" s="503"/>
    </row>
    <row r="4" spans="1:9" ht="21">
      <c r="A4" s="502" t="s">
        <v>509</v>
      </c>
      <c r="B4" s="503"/>
      <c r="C4" s="503"/>
      <c r="D4" s="503"/>
      <c r="E4" s="503"/>
      <c r="F4" s="503"/>
      <c r="G4" s="503"/>
      <c r="H4" s="503"/>
    </row>
    <row r="5" spans="1:9" ht="23.25">
      <c r="A5" s="514" t="s">
        <v>510</v>
      </c>
      <c r="B5" s="515"/>
      <c r="C5" s="515"/>
      <c r="D5" s="515"/>
      <c r="E5" s="515"/>
      <c r="F5" s="515"/>
      <c r="G5" s="515"/>
      <c r="H5" s="515"/>
    </row>
    <row r="6" spans="1:9" ht="18.75">
      <c r="A6" s="511" t="s">
        <v>511</v>
      </c>
      <c r="B6" s="516"/>
      <c r="C6" s="516"/>
      <c r="D6" s="516"/>
      <c r="E6" s="516"/>
      <c r="F6" s="516"/>
      <c r="G6" s="516"/>
      <c r="H6" s="516"/>
    </row>
    <row r="7" spans="1:9" ht="18.75">
      <c r="A7" s="517" t="s">
        <v>512</v>
      </c>
      <c r="B7" s="518"/>
      <c r="C7" s="518"/>
      <c r="D7" s="518"/>
      <c r="E7" s="518"/>
      <c r="F7" s="518"/>
      <c r="G7" s="518"/>
      <c r="H7" s="519"/>
    </row>
    <row r="8" spans="1:9" ht="18.75">
      <c r="A8" s="520" t="s">
        <v>576</v>
      </c>
      <c r="B8" s="521"/>
      <c r="C8" s="521"/>
      <c r="D8" s="521"/>
      <c r="E8" s="521"/>
      <c r="F8" s="521"/>
      <c r="G8" s="521"/>
      <c r="H8" s="522"/>
    </row>
    <row r="9" spans="1:9" ht="18.75">
      <c r="A9" s="505" t="s">
        <v>514</v>
      </c>
      <c r="B9" s="506"/>
      <c r="C9" s="506"/>
      <c r="D9" s="506"/>
      <c r="E9" s="506"/>
      <c r="F9" s="506"/>
      <c r="G9" s="507" t="s">
        <v>515</v>
      </c>
      <c r="H9" s="509" t="s">
        <v>516</v>
      </c>
    </row>
    <row r="10" spans="1:9" ht="204">
      <c r="A10" s="114" t="s">
        <v>517</v>
      </c>
      <c r="B10" s="115" t="s">
        <v>518</v>
      </c>
      <c r="C10" s="115" t="s">
        <v>519</v>
      </c>
      <c r="D10" s="115" t="s">
        <v>520</v>
      </c>
      <c r="E10" s="116" t="s">
        <v>521</v>
      </c>
      <c r="F10" s="117" t="s">
        <v>522</v>
      </c>
      <c r="G10" s="508"/>
      <c r="H10" s="510"/>
    </row>
    <row r="11" spans="1:9" ht="18.75">
      <c r="A11" s="150">
        <v>2</v>
      </c>
      <c r="B11" s="130" t="s">
        <v>360</v>
      </c>
      <c r="C11" s="130" t="s">
        <v>354</v>
      </c>
      <c r="D11" s="130" t="s">
        <v>577</v>
      </c>
      <c r="E11" s="130" t="s">
        <v>578</v>
      </c>
      <c r="F11" s="151">
        <v>51101</v>
      </c>
      <c r="G11" s="138" t="s">
        <v>579</v>
      </c>
      <c r="H11" s="152">
        <f>+'RECURSO HUMANO'!H84</f>
        <v>450810</v>
      </c>
      <c r="I11" s="84">
        <f>SUM(H11:H20)</f>
        <v>593008.76</v>
      </c>
    </row>
    <row r="12" spans="1:9" ht="18.75">
      <c r="A12" s="150">
        <v>2</v>
      </c>
      <c r="B12" s="130" t="s">
        <v>360</v>
      </c>
      <c r="C12" s="130" t="s">
        <v>354</v>
      </c>
      <c r="D12" s="130" t="s">
        <v>577</v>
      </c>
      <c r="E12" s="130" t="s">
        <v>578</v>
      </c>
      <c r="F12" s="151">
        <v>51103</v>
      </c>
      <c r="G12" s="153" t="s">
        <v>580</v>
      </c>
      <c r="H12" s="152">
        <f>+'RECURSO HUMANO'!I84</f>
        <v>38405</v>
      </c>
      <c r="I12" s="82"/>
    </row>
    <row r="13" spans="1:9" ht="18.75">
      <c r="A13" s="150">
        <v>2</v>
      </c>
      <c r="B13" s="130" t="s">
        <v>360</v>
      </c>
      <c r="C13" s="130" t="s">
        <v>354</v>
      </c>
      <c r="D13" s="130" t="s">
        <v>577</v>
      </c>
      <c r="E13" s="130" t="s">
        <v>578</v>
      </c>
      <c r="F13" s="154">
        <v>51107</v>
      </c>
      <c r="G13" s="155" t="s">
        <v>581</v>
      </c>
      <c r="H13" s="156">
        <f>+'RECURSO HUMANO'!G84</f>
        <v>8447.9500000000007</v>
      </c>
      <c r="I13" s="82"/>
    </row>
    <row r="14" spans="1:9" ht="18.75">
      <c r="A14" s="150">
        <v>2</v>
      </c>
      <c r="B14" s="130" t="s">
        <v>360</v>
      </c>
      <c r="C14" s="130" t="s">
        <v>354</v>
      </c>
      <c r="D14" s="130" t="s">
        <v>577</v>
      </c>
      <c r="E14" s="130" t="s">
        <v>578</v>
      </c>
      <c r="F14" s="154">
        <v>51201</v>
      </c>
      <c r="G14" s="155" t="s">
        <v>582</v>
      </c>
      <c r="H14" s="156">
        <v>2500</v>
      </c>
      <c r="I14" s="82"/>
    </row>
    <row r="15" spans="1:9" ht="18.75">
      <c r="A15" s="150">
        <v>2</v>
      </c>
      <c r="B15" s="130" t="s">
        <v>360</v>
      </c>
      <c r="C15" s="130" t="s">
        <v>354</v>
      </c>
      <c r="D15" s="130" t="s">
        <v>577</v>
      </c>
      <c r="E15" s="130" t="s">
        <v>578</v>
      </c>
      <c r="F15" s="154">
        <v>51202</v>
      </c>
      <c r="G15" s="155" t="s">
        <v>583</v>
      </c>
      <c r="H15" s="156">
        <v>0</v>
      </c>
      <c r="I15" s="82"/>
    </row>
    <row r="16" spans="1:9" ht="18.75">
      <c r="A16" s="150">
        <v>2</v>
      </c>
      <c r="B16" s="130" t="s">
        <v>360</v>
      </c>
      <c r="C16" s="130" t="s">
        <v>354</v>
      </c>
      <c r="D16" s="130" t="s">
        <v>577</v>
      </c>
      <c r="E16" s="130" t="s">
        <v>578</v>
      </c>
      <c r="F16" s="154">
        <v>51301</v>
      </c>
      <c r="G16" s="155" t="s">
        <v>584</v>
      </c>
      <c r="H16" s="156">
        <v>1000</v>
      </c>
      <c r="I16" s="82"/>
    </row>
    <row r="17" spans="1:9" ht="18.75">
      <c r="A17" s="150">
        <v>2</v>
      </c>
      <c r="B17" s="130" t="s">
        <v>360</v>
      </c>
      <c r="C17" s="130" t="s">
        <v>354</v>
      </c>
      <c r="D17" s="130" t="s">
        <v>577</v>
      </c>
      <c r="E17" s="130" t="s">
        <v>578</v>
      </c>
      <c r="F17" s="120">
        <v>51401</v>
      </c>
      <c r="G17" s="121" t="s">
        <v>585</v>
      </c>
      <c r="H17" s="156">
        <f>+'RECURSO HUMANO'!L84</f>
        <v>34035.75</v>
      </c>
      <c r="I17" s="82"/>
    </row>
    <row r="18" spans="1:9" ht="18.75">
      <c r="A18" s="150">
        <v>2</v>
      </c>
      <c r="B18" s="130" t="s">
        <v>360</v>
      </c>
      <c r="C18" s="130" t="s">
        <v>354</v>
      </c>
      <c r="D18" s="130" t="s">
        <v>577</v>
      </c>
      <c r="E18" s="130" t="s">
        <v>578</v>
      </c>
      <c r="F18" s="120">
        <v>51501</v>
      </c>
      <c r="G18" s="157" t="s">
        <v>532</v>
      </c>
      <c r="H18" s="156">
        <f>+'RECURSO HUMANO'!J84</f>
        <v>40304.25</v>
      </c>
      <c r="I18" s="82"/>
    </row>
    <row r="19" spans="1:9" ht="18.75">
      <c r="A19" s="150">
        <v>2</v>
      </c>
      <c r="B19" s="130" t="s">
        <v>360</v>
      </c>
      <c r="C19" s="130" t="s">
        <v>354</v>
      </c>
      <c r="D19" s="130" t="s">
        <v>577</v>
      </c>
      <c r="E19" s="130" t="s">
        <v>578</v>
      </c>
      <c r="F19" s="120">
        <v>51701</v>
      </c>
      <c r="G19" s="158" t="s">
        <v>586</v>
      </c>
      <c r="H19" s="156">
        <v>0</v>
      </c>
      <c r="I19" s="82"/>
    </row>
    <row r="20" spans="1:9" ht="18.75">
      <c r="A20" s="150">
        <v>2</v>
      </c>
      <c r="B20" s="130" t="s">
        <v>360</v>
      </c>
      <c r="C20" s="130" t="s">
        <v>354</v>
      </c>
      <c r="D20" s="130" t="s">
        <v>577</v>
      </c>
      <c r="E20" s="130" t="s">
        <v>578</v>
      </c>
      <c r="F20" s="120">
        <v>51901</v>
      </c>
      <c r="G20" s="158" t="s">
        <v>587</v>
      </c>
      <c r="H20" s="156">
        <v>17505.810000000001</v>
      </c>
      <c r="I20" s="82"/>
    </row>
    <row r="21" spans="1:9" ht="18.75">
      <c r="A21" s="150">
        <v>2</v>
      </c>
      <c r="B21" s="130" t="s">
        <v>360</v>
      </c>
      <c r="C21" s="130" t="s">
        <v>354</v>
      </c>
      <c r="D21" s="130" t="s">
        <v>577</v>
      </c>
      <c r="E21" s="130" t="s">
        <v>578</v>
      </c>
      <c r="F21" s="154">
        <v>54101</v>
      </c>
      <c r="G21" s="155" t="s">
        <v>588</v>
      </c>
      <c r="H21" s="156">
        <v>3000</v>
      </c>
      <c r="I21" s="84">
        <f>SUM(H21:H51)</f>
        <v>69500</v>
      </c>
    </row>
    <row r="22" spans="1:9" ht="18.75">
      <c r="A22" s="150">
        <v>2</v>
      </c>
      <c r="B22" s="130" t="s">
        <v>360</v>
      </c>
      <c r="C22" s="130" t="s">
        <v>354</v>
      </c>
      <c r="D22" s="130" t="s">
        <v>577</v>
      </c>
      <c r="E22" s="130" t="s">
        <v>578</v>
      </c>
      <c r="F22" s="154">
        <v>54104</v>
      </c>
      <c r="G22" s="155" t="s">
        <v>589</v>
      </c>
      <c r="H22" s="156">
        <v>2000</v>
      </c>
      <c r="I22" s="82"/>
    </row>
    <row r="23" spans="1:9" ht="18.75">
      <c r="A23" s="150">
        <v>2</v>
      </c>
      <c r="B23" s="130" t="s">
        <v>360</v>
      </c>
      <c r="C23" s="130" t="s">
        <v>354</v>
      </c>
      <c r="D23" s="130" t="s">
        <v>577</v>
      </c>
      <c r="E23" s="130" t="s">
        <v>578</v>
      </c>
      <c r="F23" s="154">
        <v>54105</v>
      </c>
      <c r="G23" s="155" t="s">
        <v>590</v>
      </c>
      <c r="H23" s="156">
        <v>5000</v>
      </c>
      <c r="I23" s="82"/>
    </row>
    <row r="24" spans="1:9" ht="18.75">
      <c r="A24" s="150">
        <v>2</v>
      </c>
      <c r="B24" s="130" t="s">
        <v>360</v>
      </c>
      <c r="C24" s="130" t="s">
        <v>354</v>
      </c>
      <c r="D24" s="130" t="s">
        <v>577</v>
      </c>
      <c r="E24" s="130" t="s">
        <v>578</v>
      </c>
      <c r="F24" s="154">
        <v>54106</v>
      </c>
      <c r="G24" s="155" t="s">
        <v>591</v>
      </c>
      <c r="H24" s="156">
        <v>3000</v>
      </c>
      <c r="I24" s="82"/>
    </row>
    <row r="25" spans="1:9" ht="18.75">
      <c r="A25" s="150">
        <v>2</v>
      </c>
      <c r="B25" s="130" t="s">
        <v>360</v>
      </c>
      <c r="C25" s="130" t="s">
        <v>354</v>
      </c>
      <c r="D25" s="130" t="s">
        <v>577</v>
      </c>
      <c r="E25" s="130" t="s">
        <v>578</v>
      </c>
      <c r="F25" s="154">
        <v>54107</v>
      </c>
      <c r="G25" s="155" t="s">
        <v>592</v>
      </c>
      <c r="H25" s="156">
        <v>7000</v>
      </c>
      <c r="I25" s="82"/>
    </row>
    <row r="26" spans="1:9" ht="18.75">
      <c r="A26" s="150">
        <v>2</v>
      </c>
      <c r="B26" s="130" t="s">
        <v>360</v>
      </c>
      <c r="C26" s="130" t="s">
        <v>354</v>
      </c>
      <c r="D26" s="130" t="s">
        <v>577</v>
      </c>
      <c r="E26" s="130" t="s">
        <v>578</v>
      </c>
      <c r="F26" s="154">
        <v>54109</v>
      </c>
      <c r="G26" s="155" t="s">
        <v>593</v>
      </c>
      <c r="H26" s="156">
        <v>3000</v>
      </c>
      <c r="I26" s="82"/>
    </row>
    <row r="27" spans="1:9" ht="18.75">
      <c r="A27" s="150">
        <v>2</v>
      </c>
      <c r="B27" s="130" t="s">
        <v>360</v>
      </c>
      <c r="C27" s="130" t="s">
        <v>354</v>
      </c>
      <c r="D27" s="130" t="s">
        <v>577</v>
      </c>
      <c r="E27" s="130" t="s">
        <v>578</v>
      </c>
      <c r="F27" s="154">
        <v>54110</v>
      </c>
      <c r="G27" s="155" t="s">
        <v>594</v>
      </c>
      <c r="H27" s="159">
        <v>5000</v>
      </c>
      <c r="I27" s="82"/>
    </row>
    <row r="28" spans="1:9" ht="18.75">
      <c r="A28" s="150">
        <v>2</v>
      </c>
      <c r="B28" s="130" t="s">
        <v>360</v>
      </c>
      <c r="C28" s="130" t="s">
        <v>354</v>
      </c>
      <c r="D28" s="130" t="s">
        <v>577</v>
      </c>
      <c r="E28" s="130" t="s">
        <v>578</v>
      </c>
      <c r="F28" s="154">
        <v>54111</v>
      </c>
      <c r="G28" s="155" t="s">
        <v>595</v>
      </c>
      <c r="H28" s="156">
        <v>500</v>
      </c>
      <c r="I28" s="82"/>
    </row>
    <row r="29" spans="1:9" ht="18.75">
      <c r="A29" s="150">
        <v>2</v>
      </c>
      <c r="B29" s="130" t="s">
        <v>360</v>
      </c>
      <c r="C29" s="130" t="s">
        <v>354</v>
      </c>
      <c r="D29" s="130" t="s">
        <v>577</v>
      </c>
      <c r="E29" s="130" t="s">
        <v>578</v>
      </c>
      <c r="F29" s="154">
        <v>54112</v>
      </c>
      <c r="G29" s="155" t="s">
        <v>596</v>
      </c>
      <c r="H29" s="156">
        <v>1000</v>
      </c>
      <c r="I29" s="82"/>
    </row>
    <row r="30" spans="1:9" ht="18.75">
      <c r="A30" s="150">
        <v>2</v>
      </c>
      <c r="B30" s="130" t="s">
        <v>360</v>
      </c>
      <c r="C30" s="130" t="s">
        <v>354</v>
      </c>
      <c r="D30" s="130" t="s">
        <v>577</v>
      </c>
      <c r="E30" s="130" t="s">
        <v>578</v>
      </c>
      <c r="F30" s="154">
        <v>54114</v>
      </c>
      <c r="G30" s="155" t="s">
        <v>597</v>
      </c>
      <c r="H30" s="156">
        <v>3000</v>
      </c>
      <c r="I30" s="82"/>
    </row>
    <row r="31" spans="1:9" ht="18.75">
      <c r="A31" s="150">
        <v>2</v>
      </c>
      <c r="B31" s="130" t="s">
        <v>360</v>
      </c>
      <c r="C31" s="130" t="s">
        <v>354</v>
      </c>
      <c r="D31" s="130" t="s">
        <v>577</v>
      </c>
      <c r="E31" s="130" t="s">
        <v>578</v>
      </c>
      <c r="F31" s="154">
        <v>54115</v>
      </c>
      <c r="G31" s="155" t="s">
        <v>598</v>
      </c>
      <c r="H31" s="156">
        <v>5000</v>
      </c>
      <c r="I31" s="82"/>
    </row>
    <row r="32" spans="1:9" ht="36" customHeight="1">
      <c r="A32" s="150">
        <v>2</v>
      </c>
      <c r="B32" s="130" t="s">
        <v>360</v>
      </c>
      <c r="C32" s="130" t="s">
        <v>354</v>
      </c>
      <c r="D32" s="130" t="s">
        <v>577</v>
      </c>
      <c r="E32" s="130" t="s">
        <v>578</v>
      </c>
      <c r="F32" s="154">
        <v>54116</v>
      </c>
      <c r="G32" s="160" t="s">
        <v>599</v>
      </c>
      <c r="H32" s="156">
        <v>1000</v>
      </c>
      <c r="I32" s="82"/>
    </row>
    <row r="33" spans="1:9" ht="18.75">
      <c r="A33" s="150">
        <v>2</v>
      </c>
      <c r="B33" s="130" t="s">
        <v>360</v>
      </c>
      <c r="C33" s="130" t="s">
        <v>354</v>
      </c>
      <c r="D33" s="130" t="s">
        <v>577</v>
      </c>
      <c r="E33" s="130" t="s">
        <v>578</v>
      </c>
      <c r="F33" s="154">
        <v>54118</v>
      </c>
      <c r="G33" s="155" t="s">
        <v>600</v>
      </c>
      <c r="H33" s="156">
        <v>5000</v>
      </c>
      <c r="I33" s="82"/>
    </row>
    <row r="34" spans="1:9" ht="18.75">
      <c r="A34" s="150">
        <v>2</v>
      </c>
      <c r="B34" s="130" t="s">
        <v>360</v>
      </c>
      <c r="C34" s="130" t="s">
        <v>354</v>
      </c>
      <c r="D34" s="130" t="s">
        <v>577</v>
      </c>
      <c r="E34" s="130" t="s">
        <v>578</v>
      </c>
      <c r="F34" s="154">
        <v>54119</v>
      </c>
      <c r="G34" s="155" t="s">
        <v>601</v>
      </c>
      <c r="H34" s="156">
        <v>1000</v>
      </c>
      <c r="I34" s="82"/>
    </row>
    <row r="35" spans="1:9" ht="18.75">
      <c r="A35" s="150">
        <v>2</v>
      </c>
      <c r="B35" s="130" t="s">
        <v>360</v>
      </c>
      <c r="C35" s="130" t="s">
        <v>354</v>
      </c>
      <c r="D35" s="130" t="s">
        <v>577</v>
      </c>
      <c r="E35" s="130" t="s">
        <v>578</v>
      </c>
      <c r="F35" s="154">
        <v>54199</v>
      </c>
      <c r="G35" s="155" t="s">
        <v>602</v>
      </c>
      <c r="H35" s="156">
        <v>5000</v>
      </c>
      <c r="I35" s="82"/>
    </row>
    <row r="36" spans="1:9" ht="18.75">
      <c r="A36" s="150">
        <v>2</v>
      </c>
      <c r="B36" s="130" t="s">
        <v>360</v>
      </c>
      <c r="C36" s="130" t="s">
        <v>354</v>
      </c>
      <c r="D36" s="130" t="s">
        <v>577</v>
      </c>
      <c r="E36" s="130" t="s">
        <v>578</v>
      </c>
      <c r="F36" s="154">
        <v>54201</v>
      </c>
      <c r="G36" s="155" t="s">
        <v>603</v>
      </c>
      <c r="H36" s="156">
        <v>1000</v>
      </c>
      <c r="I36" s="82"/>
    </row>
    <row r="37" spans="1:9" ht="18.75">
      <c r="A37" s="150">
        <v>2</v>
      </c>
      <c r="B37" s="130" t="s">
        <v>360</v>
      </c>
      <c r="C37" s="130" t="s">
        <v>354</v>
      </c>
      <c r="D37" s="130" t="s">
        <v>577</v>
      </c>
      <c r="E37" s="130" t="s">
        <v>578</v>
      </c>
      <c r="F37" s="154">
        <v>54202</v>
      </c>
      <c r="G37" s="155" t="s">
        <v>604</v>
      </c>
      <c r="H37" s="156">
        <v>1000</v>
      </c>
      <c r="I37" s="82"/>
    </row>
    <row r="38" spans="1:9" ht="18.75">
      <c r="A38" s="150">
        <v>2</v>
      </c>
      <c r="B38" s="130" t="s">
        <v>360</v>
      </c>
      <c r="C38" s="130" t="s">
        <v>354</v>
      </c>
      <c r="D38" s="130" t="s">
        <v>577</v>
      </c>
      <c r="E38" s="130" t="s">
        <v>578</v>
      </c>
      <c r="F38" s="154">
        <v>54203</v>
      </c>
      <c r="G38" s="155" t="s">
        <v>605</v>
      </c>
      <c r="H38" s="156">
        <v>1000</v>
      </c>
      <c r="I38" s="82"/>
    </row>
    <row r="39" spans="1:9" ht="18.75">
      <c r="A39" s="150">
        <v>2</v>
      </c>
      <c r="B39" s="130" t="s">
        <v>360</v>
      </c>
      <c r="C39" s="130" t="s">
        <v>354</v>
      </c>
      <c r="D39" s="130" t="s">
        <v>577</v>
      </c>
      <c r="E39" s="130" t="s">
        <v>578</v>
      </c>
      <c r="F39" s="154">
        <v>54204</v>
      </c>
      <c r="G39" s="155" t="s">
        <v>606</v>
      </c>
      <c r="H39" s="156">
        <v>1000</v>
      </c>
      <c r="I39" s="82"/>
    </row>
    <row r="40" spans="1:9" ht="18.75">
      <c r="A40" s="150">
        <v>2</v>
      </c>
      <c r="B40" s="130" t="s">
        <v>360</v>
      </c>
      <c r="C40" s="130" t="s">
        <v>354</v>
      </c>
      <c r="D40" s="130" t="s">
        <v>577</v>
      </c>
      <c r="E40" s="130" t="s">
        <v>578</v>
      </c>
      <c r="F40" s="154">
        <v>54301</v>
      </c>
      <c r="G40" s="155" t="s">
        <v>607</v>
      </c>
      <c r="H40" s="156">
        <v>2000</v>
      </c>
      <c r="I40" s="82"/>
    </row>
    <row r="41" spans="1:9" ht="18.75">
      <c r="A41" s="150">
        <v>2</v>
      </c>
      <c r="B41" s="130" t="s">
        <v>360</v>
      </c>
      <c r="C41" s="130" t="s">
        <v>354</v>
      </c>
      <c r="D41" s="130" t="s">
        <v>577</v>
      </c>
      <c r="E41" s="130" t="s">
        <v>578</v>
      </c>
      <c r="F41" s="154">
        <v>54302</v>
      </c>
      <c r="G41" s="155" t="s">
        <v>608</v>
      </c>
      <c r="H41" s="156">
        <v>1000</v>
      </c>
      <c r="I41" s="82"/>
    </row>
    <row r="42" spans="1:9" ht="18.75">
      <c r="A42" s="150">
        <v>2</v>
      </c>
      <c r="B42" s="130" t="s">
        <v>360</v>
      </c>
      <c r="C42" s="130" t="s">
        <v>354</v>
      </c>
      <c r="D42" s="130" t="s">
        <v>577</v>
      </c>
      <c r="E42" s="130" t="s">
        <v>578</v>
      </c>
      <c r="F42" s="154">
        <v>54303</v>
      </c>
      <c r="G42" s="155" t="s">
        <v>609</v>
      </c>
      <c r="H42" s="156">
        <v>1000</v>
      </c>
      <c r="I42" s="82"/>
    </row>
    <row r="43" spans="1:9" ht="18.75">
      <c r="A43" s="150">
        <v>2</v>
      </c>
      <c r="B43" s="130" t="s">
        <v>360</v>
      </c>
      <c r="C43" s="130" t="s">
        <v>354</v>
      </c>
      <c r="D43" s="130" t="s">
        <v>577</v>
      </c>
      <c r="E43" s="130" t="s">
        <v>578</v>
      </c>
      <c r="F43" s="154">
        <v>54304</v>
      </c>
      <c r="G43" s="155" t="s">
        <v>610</v>
      </c>
      <c r="H43" s="156">
        <v>2000</v>
      </c>
      <c r="I43" s="82"/>
    </row>
    <row r="44" spans="1:9" ht="18.75">
      <c r="A44" s="150">
        <v>2</v>
      </c>
      <c r="B44" s="130" t="s">
        <v>360</v>
      </c>
      <c r="C44" s="130" t="s">
        <v>354</v>
      </c>
      <c r="D44" s="130" t="s">
        <v>577</v>
      </c>
      <c r="E44" s="130" t="s">
        <v>578</v>
      </c>
      <c r="F44" s="154">
        <v>54307</v>
      </c>
      <c r="G44" s="155" t="s">
        <v>611</v>
      </c>
      <c r="H44" s="156">
        <v>2000</v>
      </c>
      <c r="I44" s="82"/>
    </row>
    <row r="45" spans="1:9" ht="34.5" customHeight="1">
      <c r="A45" s="150">
        <v>2</v>
      </c>
      <c r="B45" s="130" t="s">
        <v>360</v>
      </c>
      <c r="C45" s="130" t="s">
        <v>354</v>
      </c>
      <c r="D45" s="130" t="s">
        <v>577</v>
      </c>
      <c r="E45" s="130" t="s">
        <v>578</v>
      </c>
      <c r="F45" s="154">
        <v>54313</v>
      </c>
      <c r="G45" s="160" t="s">
        <v>612</v>
      </c>
      <c r="H45" s="156">
        <v>3000</v>
      </c>
      <c r="I45" s="82"/>
    </row>
    <row r="46" spans="1:9" ht="18.75">
      <c r="A46" s="150">
        <v>2</v>
      </c>
      <c r="B46" s="130" t="s">
        <v>360</v>
      </c>
      <c r="C46" s="130" t="s">
        <v>354</v>
      </c>
      <c r="D46" s="130" t="s">
        <v>577</v>
      </c>
      <c r="E46" s="130" t="s">
        <v>578</v>
      </c>
      <c r="F46" s="154">
        <v>54314</v>
      </c>
      <c r="G46" s="155" t="s">
        <v>613</v>
      </c>
      <c r="H46" s="156">
        <v>2000</v>
      </c>
      <c r="I46" s="82"/>
    </row>
    <row r="47" spans="1:9" ht="18.75">
      <c r="A47" s="150">
        <v>2</v>
      </c>
      <c r="B47" s="130" t="s">
        <v>360</v>
      </c>
      <c r="C47" s="130" t="s">
        <v>354</v>
      </c>
      <c r="D47" s="130" t="s">
        <v>577</v>
      </c>
      <c r="E47" s="130" t="s">
        <v>578</v>
      </c>
      <c r="F47" s="154">
        <v>54317</v>
      </c>
      <c r="G47" s="155" t="s">
        <v>614</v>
      </c>
      <c r="H47" s="156">
        <v>2000</v>
      </c>
      <c r="I47" s="82"/>
    </row>
    <row r="48" spans="1:9" ht="18.75">
      <c r="A48" s="150">
        <v>2</v>
      </c>
      <c r="B48" s="130" t="s">
        <v>360</v>
      </c>
      <c r="C48" s="130" t="s">
        <v>354</v>
      </c>
      <c r="D48" s="130" t="s">
        <v>577</v>
      </c>
      <c r="E48" s="130" t="s">
        <v>578</v>
      </c>
      <c r="F48" s="154">
        <v>54403</v>
      </c>
      <c r="G48" s="155" t="s">
        <v>615</v>
      </c>
      <c r="H48" s="156">
        <v>1000</v>
      </c>
      <c r="I48" s="82"/>
    </row>
    <row r="49" spans="1:9" ht="18.75">
      <c r="A49" s="150">
        <v>2</v>
      </c>
      <c r="B49" s="130" t="s">
        <v>360</v>
      </c>
      <c r="C49" s="130" t="s">
        <v>354</v>
      </c>
      <c r="D49" s="130" t="s">
        <v>577</v>
      </c>
      <c r="E49" s="130" t="s">
        <v>578</v>
      </c>
      <c r="F49" s="154">
        <v>54404</v>
      </c>
      <c r="G49" s="155" t="s">
        <v>616</v>
      </c>
      <c r="H49" s="156">
        <v>0</v>
      </c>
      <c r="I49" s="82"/>
    </row>
    <row r="50" spans="1:9" ht="18.75">
      <c r="A50" s="150">
        <v>2</v>
      </c>
      <c r="B50" s="130" t="s">
        <v>360</v>
      </c>
      <c r="C50" s="130" t="s">
        <v>354</v>
      </c>
      <c r="D50" s="130" t="s">
        <v>577</v>
      </c>
      <c r="E50" s="130" t="s">
        <v>578</v>
      </c>
      <c r="F50" s="154">
        <v>54504</v>
      </c>
      <c r="G50" s="155" t="s">
        <v>617</v>
      </c>
      <c r="H50" s="156">
        <v>0</v>
      </c>
      <c r="I50" s="82"/>
    </row>
    <row r="51" spans="1:9" ht="18.75">
      <c r="A51" s="150">
        <v>2</v>
      </c>
      <c r="B51" s="130" t="s">
        <v>360</v>
      </c>
      <c r="C51" s="130" t="s">
        <v>354</v>
      </c>
      <c r="D51" s="130" t="s">
        <v>577</v>
      </c>
      <c r="E51" s="130" t="s">
        <v>578</v>
      </c>
      <c r="F51" s="154">
        <v>54505</v>
      </c>
      <c r="G51" s="155" t="s">
        <v>618</v>
      </c>
      <c r="H51" s="156">
        <v>0</v>
      </c>
      <c r="I51" s="82"/>
    </row>
    <row r="52" spans="1:9" ht="18.75">
      <c r="A52" s="150">
        <v>2</v>
      </c>
      <c r="B52" s="130" t="s">
        <v>360</v>
      </c>
      <c r="C52" s="130" t="s">
        <v>354</v>
      </c>
      <c r="D52" s="130" t="s">
        <v>577</v>
      </c>
      <c r="E52" s="130" t="s">
        <v>578</v>
      </c>
      <c r="F52" s="154">
        <v>55601</v>
      </c>
      <c r="G52" s="155" t="s">
        <v>619</v>
      </c>
      <c r="H52" s="159">
        <v>2000</v>
      </c>
      <c r="I52" s="84">
        <f>SUM(H52:H54)</f>
        <v>3200</v>
      </c>
    </row>
    <row r="53" spans="1:9" ht="18.75">
      <c r="A53" s="150">
        <v>2</v>
      </c>
      <c r="B53" s="130" t="s">
        <v>360</v>
      </c>
      <c r="C53" s="130" t="s">
        <v>354</v>
      </c>
      <c r="D53" s="130" t="s">
        <v>577</v>
      </c>
      <c r="E53" s="130" t="s">
        <v>578</v>
      </c>
      <c r="F53" s="154">
        <v>55602</v>
      </c>
      <c r="G53" s="155" t="s">
        <v>620</v>
      </c>
      <c r="H53" s="156">
        <v>1000</v>
      </c>
      <c r="I53" s="82"/>
    </row>
    <row r="54" spans="1:9" ht="18.75">
      <c r="A54" s="150">
        <v>2</v>
      </c>
      <c r="B54" s="130" t="s">
        <v>360</v>
      </c>
      <c r="C54" s="130" t="s">
        <v>354</v>
      </c>
      <c r="D54" s="130" t="s">
        <v>577</v>
      </c>
      <c r="E54" s="130" t="s">
        <v>578</v>
      </c>
      <c r="F54" s="154">
        <v>55603</v>
      </c>
      <c r="G54" s="155" t="s">
        <v>621</v>
      </c>
      <c r="H54" s="156">
        <v>200</v>
      </c>
      <c r="I54" s="82"/>
    </row>
    <row r="55" spans="1:9" ht="18.75">
      <c r="A55" s="150">
        <v>2</v>
      </c>
      <c r="B55" s="130" t="s">
        <v>360</v>
      </c>
      <c r="C55" s="130" t="s">
        <v>354</v>
      </c>
      <c r="D55" s="130" t="s">
        <v>577</v>
      </c>
      <c r="E55" s="130" t="s">
        <v>578</v>
      </c>
      <c r="F55" s="154">
        <v>56304</v>
      </c>
      <c r="G55" s="155" t="s">
        <v>622</v>
      </c>
      <c r="H55" s="156">
        <v>2000</v>
      </c>
      <c r="I55" s="84">
        <f>SUM(H55)</f>
        <v>2000</v>
      </c>
    </row>
    <row r="56" spans="1:9" ht="18.75">
      <c r="A56" s="150">
        <v>2</v>
      </c>
      <c r="B56" s="130" t="s">
        <v>360</v>
      </c>
      <c r="C56" s="130" t="s">
        <v>354</v>
      </c>
      <c r="D56" s="130" t="s">
        <v>577</v>
      </c>
      <c r="E56" s="130" t="s">
        <v>578</v>
      </c>
      <c r="F56" s="154">
        <v>61101</v>
      </c>
      <c r="G56" s="155" t="s">
        <v>623</v>
      </c>
      <c r="H56" s="159">
        <v>2000</v>
      </c>
      <c r="I56" s="84">
        <f>SUM(H56:H60)</f>
        <v>4000</v>
      </c>
    </row>
    <row r="57" spans="1:9" ht="18.75">
      <c r="A57" s="150">
        <v>2</v>
      </c>
      <c r="B57" s="130" t="s">
        <v>360</v>
      </c>
      <c r="C57" s="130" t="s">
        <v>354</v>
      </c>
      <c r="D57" s="130" t="s">
        <v>577</v>
      </c>
      <c r="E57" s="130" t="s">
        <v>578</v>
      </c>
      <c r="F57" s="154">
        <v>61102</v>
      </c>
      <c r="G57" s="155" t="s">
        <v>624</v>
      </c>
      <c r="H57" s="159">
        <v>0</v>
      </c>
      <c r="I57" s="82"/>
    </row>
    <row r="58" spans="1:9" ht="18.75">
      <c r="A58" s="150">
        <v>2</v>
      </c>
      <c r="B58" s="130" t="s">
        <v>360</v>
      </c>
      <c r="C58" s="130" t="s">
        <v>354</v>
      </c>
      <c r="D58" s="130" t="s">
        <v>577</v>
      </c>
      <c r="E58" s="130" t="s">
        <v>578</v>
      </c>
      <c r="F58" s="154">
        <v>61104</v>
      </c>
      <c r="G58" s="155" t="s">
        <v>625</v>
      </c>
      <c r="H58" s="156">
        <v>1000</v>
      </c>
      <c r="I58" s="82"/>
    </row>
    <row r="59" spans="1:9" ht="18.75">
      <c r="A59" s="150">
        <v>2</v>
      </c>
      <c r="B59" s="130" t="s">
        <v>360</v>
      </c>
      <c r="C59" s="130" t="s">
        <v>354</v>
      </c>
      <c r="D59" s="130" t="s">
        <v>577</v>
      </c>
      <c r="E59" s="130" t="s">
        <v>578</v>
      </c>
      <c r="F59" s="161" t="s">
        <v>626</v>
      </c>
      <c r="G59" s="155" t="s">
        <v>627</v>
      </c>
      <c r="H59" s="156">
        <v>0</v>
      </c>
      <c r="I59" s="82"/>
    </row>
    <row r="60" spans="1:9" ht="18.75">
      <c r="A60" s="150">
        <v>2</v>
      </c>
      <c r="B60" s="130" t="s">
        <v>360</v>
      </c>
      <c r="C60" s="130" t="s">
        <v>354</v>
      </c>
      <c r="D60" s="130" t="s">
        <v>577</v>
      </c>
      <c r="E60" s="130" t="s">
        <v>578</v>
      </c>
      <c r="F60" s="162" t="s">
        <v>628</v>
      </c>
      <c r="G60" s="163" t="s">
        <v>629</v>
      </c>
      <c r="H60" s="159">
        <v>1000</v>
      </c>
      <c r="I60" s="82"/>
    </row>
    <row r="61" spans="1:9" ht="18.75">
      <c r="A61" s="164"/>
      <c r="B61" s="165"/>
      <c r="C61" s="165"/>
      <c r="D61" s="165"/>
      <c r="E61" s="165"/>
      <c r="F61" s="166"/>
      <c r="G61" s="146" t="s">
        <v>564</v>
      </c>
      <c r="H61" s="147">
        <f>SUM(H11:H60)</f>
        <v>671708.76</v>
      </c>
    </row>
    <row r="62" spans="1:9" ht="18.75">
      <c r="A62" s="82"/>
      <c r="B62" s="82"/>
      <c r="C62" s="82"/>
      <c r="D62" s="82"/>
      <c r="E62" s="82"/>
      <c r="F62" s="82"/>
      <c r="G62" s="82"/>
      <c r="H62" s="82"/>
      <c r="I62" s="68"/>
    </row>
    <row r="63" spans="1:9" ht="18.75">
      <c r="A63" s="82"/>
      <c r="B63" s="82"/>
      <c r="C63" s="82"/>
      <c r="D63" s="82"/>
      <c r="E63" s="82"/>
      <c r="F63" s="82"/>
      <c r="G63" s="82"/>
      <c r="H63" s="82"/>
    </row>
    <row r="64" spans="1:9" ht="18.75">
      <c r="A64" s="82"/>
      <c r="B64" s="82"/>
      <c r="C64" s="82"/>
      <c r="D64" s="82"/>
      <c r="E64" s="82"/>
      <c r="F64" s="82"/>
      <c r="G64" s="82"/>
      <c r="H64" s="84"/>
    </row>
    <row r="65" spans="1:12" ht="18.75">
      <c r="A65" s="82"/>
      <c r="B65" s="82"/>
      <c r="C65" s="82"/>
      <c r="D65" s="82"/>
      <c r="E65" s="82"/>
      <c r="F65" s="82"/>
      <c r="G65" s="82" t="s">
        <v>630</v>
      </c>
      <c r="H65" s="84">
        <f>+'CONSOLIDADO DE INGRESOS 2023'!H50</f>
        <v>833019.28000000014</v>
      </c>
      <c r="L65" s="68">
        <f>+H68-H61-'PUERTO SAN JUAN'!H44</f>
        <v>98734.340000000171</v>
      </c>
    </row>
    <row r="66" spans="1:12" ht="18.75">
      <c r="A66" s="82"/>
      <c r="B66" s="82"/>
      <c r="C66" s="82"/>
      <c r="D66" s="82"/>
      <c r="E66" s="82"/>
      <c r="F66" s="82"/>
      <c r="G66" s="82" t="s">
        <v>631</v>
      </c>
      <c r="H66" s="88">
        <v>4054.43</v>
      </c>
    </row>
    <row r="67" spans="1:12" ht="77.25">
      <c r="A67" s="82"/>
      <c r="B67" s="82"/>
      <c r="C67" s="82"/>
      <c r="D67" s="82"/>
      <c r="E67" s="82"/>
      <c r="F67" s="82"/>
      <c r="G67" s="66" t="s">
        <v>632</v>
      </c>
      <c r="H67" s="167">
        <v>94679.84</v>
      </c>
      <c r="L67" s="84"/>
    </row>
    <row r="68" spans="1:12" ht="21">
      <c r="A68" s="82"/>
      <c r="B68" s="82"/>
      <c r="C68" s="82"/>
      <c r="D68" s="82"/>
      <c r="E68" s="82"/>
      <c r="F68" s="82"/>
      <c r="G68" s="82"/>
      <c r="H68" s="168">
        <f>SUM(H65:H67)</f>
        <v>931753.55000000016</v>
      </c>
      <c r="L68" s="88">
        <v>838795.64</v>
      </c>
    </row>
    <row r="69" spans="1:12" ht="18.75">
      <c r="A69" s="82"/>
      <c r="B69" s="82"/>
      <c r="C69" s="82"/>
      <c r="D69" s="82"/>
      <c r="E69" s="82"/>
      <c r="F69" s="82"/>
      <c r="G69" s="82">
        <v>51</v>
      </c>
      <c r="H69" s="84">
        <f>+I11</f>
        <v>593008.76</v>
      </c>
      <c r="L69" s="43">
        <v>4054.43</v>
      </c>
    </row>
    <row r="70" spans="1:12" ht="18.75">
      <c r="A70" s="82"/>
      <c r="B70" s="82"/>
      <c r="C70" s="82"/>
      <c r="D70" s="82"/>
      <c r="E70" s="82"/>
      <c r="F70" s="82"/>
      <c r="G70" s="82">
        <v>54</v>
      </c>
      <c r="H70" s="84">
        <f>+I21</f>
        <v>69500</v>
      </c>
      <c r="L70" s="43">
        <f>SUM(L68:L69)</f>
        <v>842850.07000000007</v>
      </c>
    </row>
    <row r="71" spans="1:12" ht="18.75">
      <c r="A71" s="82"/>
      <c r="B71" s="82"/>
      <c r="C71" s="82"/>
      <c r="D71" s="82"/>
      <c r="E71" s="82"/>
      <c r="F71" s="82"/>
      <c r="G71" s="82">
        <v>55</v>
      </c>
      <c r="H71" s="84">
        <f>+I52</f>
        <v>3200</v>
      </c>
      <c r="L71" s="68">
        <f>+H61+'PUERTO SAN JUAN'!H44</f>
        <v>833019.21</v>
      </c>
    </row>
    <row r="72" spans="1:12" ht="18.75">
      <c r="A72" s="82"/>
      <c r="B72" s="82"/>
      <c r="C72" s="82"/>
      <c r="D72" s="82"/>
      <c r="E72" s="82"/>
      <c r="F72" s="82"/>
      <c r="G72" s="82">
        <v>56</v>
      </c>
      <c r="H72" s="84">
        <f>+I55</f>
        <v>2000</v>
      </c>
      <c r="L72" s="68">
        <f>+L70-L71</f>
        <v>9830.8600000001024</v>
      </c>
    </row>
    <row r="73" spans="1:12" ht="21">
      <c r="A73" s="82"/>
      <c r="B73" s="82"/>
      <c r="C73" s="82"/>
      <c r="D73" s="82"/>
      <c r="E73" s="82"/>
      <c r="F73" s="82"/>
      <c r="G73" s="82">
        <v>61</v>
      </c>
      <c r="H73" s="167">
        <f>+I56</f>
        <v>4000</v>
      </c>
    </row>
    <row r="74" spans="1:12" ht="18.75">
      <c r="A74" s="82"/>
      <c r="B74" s="82"/>
      <c r="C74" s="82"/>
      <c r="D74" s="82"/>
      <c r="E74" s="82"/>
      <c r="F74" s="82"/>
      <c r="G74" s="82"/>
      <c r="H74" s="88">
        <f>SUM(H69:H73)</f>
        <v>671708.76</v>
      </c>
    </row>
  </sheetData>
  <mergeCells count="10">
    <mergeCell ref="A7:H7"/>
    <mergeCell ref="A8:H8"/>
    <mergeCell ref="A9:F9"/>
    <mergeCell ref="G9:G10"/>
    <mergeCell ref="H9:H10"/>
    <mergeCell ref="A2:H2"/>
    <mergeCell ref="A3:H3"/>
    <mergeCell ref="A4:H4"/>
    <mergeCell ref="A5:H5"/>
    <mergeCell ref="A6:H6"/>
  </mergeCells>
  <pageMargins left="0.25" right="0.25" top="0.75" bottom="0.75" header="0.3" footer="0.3"/>
  <pageSetup orientation="landscape" horizontalDpi="180" verticalDpi="18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22" workbookViewId="0">
      <selection activeCell="H46" sqref="H46"/>
    </sheetView>
  </sheetViews>
  <sheetFormatPr baseColWidth="10" defaultColWidth="11" defaultRowHeight="15"/>
  <cols>
    <col min="1" max="1" width="8.5703125" customWidth="1"/>
    <col min="2" max="2" width="9.42578125" customWidth="1"/>
    <col min="3" max="3" width="9.140625" customWidth="1"/>
    <col min="4" max="4" width="8.85546875" customWidth="1"/>
    <col min="5" max="5" width="11.140625" customWidth="1"/>
    <col min="6" max="6" width="16" customWidth="1"/>
    <col min="7" max="7" width="39.28515625" customWidth="1"/>
    <col min="8" max="8" width="23.28515625" customWidth="1"/>
    <col min="9" max="9" width="18.85546875" customWidth="1"/>
  </cols>
  <sheetData>
    <row r="1" spans="1:9" ht="18.75">
      <c r="A1" s="135"/>
      <c r="B1" s="136"/>
      <c r="C1" s="69"/>
      <c r="D1" s="69"/>
      <c r="E1" s="69"/>
      <c r="F1" s="69"/>
      <c r="G1" s="69"/>
      <c r="H1" s="137" t="s">
        <v>633</v>
      </c>
    </row>
    <row r="2" spans="1:9" ht="21">
      <c r="A2" s="502" t="s">
        <v>57</v>
      </c>
      <c r="B2" s="503"/>
      <c r="C2" s="503"/>
      <c r="D2" s="503"/>
      <c r="E2" s="503"/>
      <c r="F2" s="503"/>
      <c r="G2" s="503"/>
      <c r="H2" s="503"/>
    </row>
    <row r="3" spans="1:9" ht="21">
      <c r="A3" s="502" t="s">
        <v>84</v>
      </c>
      <c r="B3" s="503"/>
      <c r="C3" s="503"/>
      <c r="D3" s="503"/>
      <c r="E3" s="503"/>
      <c r="F3" s="503"/>
      <c r="G3" s="503"/>
      <c r="H3" s="503"/>
    </row>
    <row r="4" spans="1:9" ht="21">
      <c r="A4" s="502" t="s">
        <v>509</v>
      </c>
      <c r="B4" s="503"/>
      <c r="C4" s="503"/>
      <c r="D4" s="503"/>
      <c r="E4" s="503"/>
      <c r="F4" s="503"/>
      <c r="G4" s="503"/>
      <c r="H4" s="503"/>
    </row>
    <row r="5" spans="1:9" ht="26.25">
      <c r="A5" s="512" t="s">
        <v>510</v>
      </c>
      <c r="B5" s="513"/>
      <c r="C5" s="513"/>
      <c r="D5" s="513"/>
      <c r="E5" s="513"/>
      <c r="F5" s="513"/>
      <c r="G5" s="513"/>
      <c r="H5" s="513"/>
    </row>
    <row r="6" spans="1:9" ht="21">
      <c r="A6" s="502" t="s">
        <v>511</v>
      </c>
      <c r="B6" s="503"/>
      <c r="C6" s="503"/>
      <c r="D6" s="503"/>
      <c r="E6" s="503"/>
      <c r="F6" s="503"/>
      <c r="G6" s="503"/>
      <c r="H6" s="503"/>
    </row>
    <row r="7" spans="1:9" ht="18.75">
      <c r="A7" s="517" t="s">
        <v>512</v>
      </c>
      <c r="B7" s="518"/>
      <c r="C7" s="518"/>
      <c r="D7" s="518"/>
      <c r="E7" s="518"/>
      <c r="F7" s="518"/>
      <c r="G7" s="518"/>
      <c r="H7" s="519"/>
    </row>
    <row r="8" spans="1:9" ht="18.75">
      <c r="A8" s="523" t="s">
        <v>634</v>
      </c>
      <c r="B8" s="524"/>
      <c r="C8" s="524"/>
      <c r="D8" s="524"/>
      <c r="E8" s="524"/>
      <c r="F8" s="524"/>
      <c r="G8" s="524"/>
      <c r="H8" s="525"/>
    </row>
    <row r="9" spans="1:9" ht="18.75">
      <c r="A9" s="505" t="s">
        <v>514</v>
      </c>
      <c r="B9" s="506"/>
      <c r="C9" s="506"/>
      <c r="D9" s="506"/>
      <c r="E9" s="506"/>
      <c r="F9" s="506"/>
      <c r="G9" s="507" t="s">
        <v>515</v>
      </c>
      <c r="H9" s="509" t="s">
        <v>516</v>
      </c>
    </row>
    <row r="10" spans="1:9" ht="106.5">
      <c r="A10" s="114" t="s">
        <v>517</v>
      </c>
      <c r="B10" s="115" t="s">
        <v>518</v>
      </c>
      <c r="C10" s="115" t="s">
        <v>519</v>
      </c>
      <c r="D10" s="115" t="s">
        <v>520</v>
      </c>
      <c r="E10" s="116" t="s">
        <v>521</v>
      </c>
      <c r="F10" s="117" t="s">
        <v>522</v>
      </c>
      <c r="G10" s="508"/>
      <c r="H10" s="510"/>
    </row>
    <row r="11" spans="1:9" ht="18.75">
      <c r="A11" s="118">
        <v>2</v>
      </c>
      <c r="B11" s="119" t="s">
        <v>360</v>
      </c>
      <c r="C11" s="119" t="s">
        <v>360</v>
      </c>
      <c r="D11" s="119" t="s">
        <v>577</v>
      </c>
      <c r="E11" s="119" t="s">
        <v>578</v>
      </c>
      <c r="F11" s="120">
        <v>51101</v>
      </c>
      <c r="G11" s="138" t="s">
        <v>579</v>
      </c>
      <c r="H11" s="122">
        <f>+'RECURSO HUMANO'!H112</f>
        <v>98256</v>
      </c>
      <c r="I11" s="84">
        <f>SUM(H11:H18)</f>
        <v>127560.45</v>
      </c>
    </row>
    <row r="12" spans="1:9" ht="18.75">
      <c r="A12" s="118">
        <v>2</v>
      </c>
      <c r="B12" s="119" t="s">
        <v>360</v>
      </c>
      <c r="C12" s="119" t="s">
        <v>360</v>
      </c>
      <c r="D12" s="119" t="s">
        <v>577</v>
      </c>
      <c r="E12" s="119" t="s">
        <v>578</v>
      </c>
      <c r="F12" s="120">
        <v>51103</v>
      </c>
      <c r="G12" s="139" t="s">
        <v>580</v>
      </c>
      <c r="H12" s="122">
        <f>+'RECURSO HUMANO'!I112</f>
        <v>8188</v>
      </c>
      <c r="I12" s="82"/>
    </row>
    <row r="13" spans="1:9" ht="18.75">
      <c r="A13" s="118">
        <v>2</v>
      </c>
      <c r="B13" s="119" t="s">
        <v>360</v>
      </c>
      <c r="C13" s="119" t="s">
        <v>360</v>
      </c>
      <c r="D13" s="119" t="s">
        <v>577</v>
      </c>
      <c r="E13" s="119" t="s">
        <v>578</v>
      </c>
      <c r="F13" s="120">
        <v>51107</v>
      </c>
      <c r="G13" s="139" t="s">
        <v>635</v>
      </c>
      <c r="H13" s="122">
        <f>+'RECURSO HUMANO'!G112</f>
        <v>3116.4500000000007</v>
      </c>
      <c r="I13" s="82"/>
    </row>
    <row r="14" spans="1:9" ht="18.75">
      <c r="A14" s="118">
        <v>2</v>
      </c>
      <c r="B14" s="119" t="s">
        <v>360</v>
      </c>
      <c r="C14" s="119" t="s">
        <v>360</v>
      </c>
      <c r="D14" s="119" t="s">
        <v>577</v>
      </c>
      <c r="E14" s="119" t="s">
        <v>578</v>
      </c>
      <c r="F14" s="120">
        <v>51201</v>
      </c>
      <c r="G14" s="139" t="s">
        <v>636</v>
      </c>
      <c r="H14" s="122">
        <v>2000</v>
      </c>
      <c r="I14" s="82"/>
    </row>
    <row r="15" spans="1:9" ht="18.75">
      <c r="A15" s="118">
        <v>2</v>
      </c>
      <c r="B15" s="119" t="s">
        <v>360</v>
      </c>
      <c r="C15" s="119" t="s">
        <v>360</v>
      </c>
      <c r="D15" s="119" t="s">
        <v>577</v>
      </c>
      <c r="E15" s="119" t="s">
        <v>578</v>
      </c>
      <c r="F15" s="120">
        <v>51301</v>
      </c>
      <c r="G15" s="139" t="s">
        <v>584</v>
      </c>
      <c r="H15" s="122">
        <v>0</v>
      </c>
      <c r="I15" s="82"/>
    </row>
    <row r="16" spans="1:9" ht="35.25" customHeight="1">
      <c r="A16" s="118">
        <v>2</v>
      </c>
      <c r="B16" s="119" t="s">
        <v>360</v>
      </c>
      <c r="C16" s="119" t="s">
        <v>360</v>
      </c>
      <c r="D16" s="119" t="s">
        <v>577</v>
      </c>
      <c r="E16" s="119" t="s">
        <v>578</v>
      </c>
      <c r="F16" s="120">
        <v>51401</v>
      </c>
      <c r="G16" s="140" t="s">
        <v>637</v>
      </c>
      <c r="H16" s="122">
        <v>7400</v>
      </c>
      <c r="I16" s="82"/>
    </row>
    <row r="17" spans="1:9" ht="42.75" customHeight="1">
      <c r="A17" s="118">
        <v>2</v>
      </c>
      <c r="B17" s="119" t="s">
        <v>360</v>
      </c>
      <c r="C17" s="119" t="s">
        <v>360</v>
      </c>
      <c r="D17" s="119" t="s">
        <v>577</v>
      </c>
      <c r="E17" s="119" t="s">
        <v>578</v>
      </c>
      <c r="F17" s="120">
        <v>51501</v>
      </c>
      <c r="G17" s="140" t="s">
        <v>638</v>
      </c>
      <c r="H17" s="122">
        <v>8600</v>
      </c>
      <c r="I17" s="82"/>
    </row>
    <row r="18" spans="1:9" ht="18.75">
      <c r="A18" s="118">
        <v>2</v>
      </c>
      <c r="B18" s="119" t="s">
        <v>360</v>
      </c>
      <c r="C18" s="119" t="s">
        <v>360</v>
      </c>
      <c r="D18" s="119" t="s">
        <v>577</v>
      </c>
      <c r="E18" s="119" t="s">
        <v>578</v>
      </c>
      <c r="F18" s="120">
        <v>51999</v>
      </c>
      <c r="G18" s="139" t="s">
        <v>639</v>
      </c>
      <c r="H18" s="122">
        <v>0</v>
      </c>
      <c r="I18" s="82"/>
    </row>
    <row r="19" spans="1:9" ht="18.75">
      <c r="A19" s="118">
        <v>2</v>
      </c>
      <c r="B19" s="119" t="s">
        <v>360</v>
      </c>
      <c r="C19" s="119" t="s">
        <v>360</v>
      </c>
      <c r="D19" s="119" t="s">
        <v>577</v>
      </c>
      <c r="E19" s="119" t="s">
        <v>578</v>
      </c>
      <c r="F19" s="120">
        <v>54101</v>
      </c>
      <c r="G19" s="139" t="s">
        <v>588</v>
      </c>
      <c r="H19" s="122">
        <v>1000</v>
      </c>
      <c r="I19" s="84">
        <f>SUM(H19:H38)</f>
        <v>32624.73</v>
      </c>
    </row>
    <row r="20" spans="1:9" ht="18.75">
      <c r="A20" s="118">
        <v>2</v>
      </c>
      <c r="B20" s="119" t="s">
        <v>360</v>
      </c>
      <c r="C20" s="119" t="s">
        <v>360</v>
      </c>
      <c r="D20" s="119" t="s">
        <v>577</v>
      </c>
      <c r="E20" s="119" t="s">
        <v>578</v>
      </c>
      <c r="F20" s="120">
        <v>54104</v>
      </c>
      <c r="G20" s="139" t="s">
        <v>640</v>
      </c>
      <c r="H20" s="122">
        <v>1000</v>
      </c>
      <c r="I20" s="82"/>
    </row>
    <row r="21" spans="1:9" ht="18.75">
      <c r="A21" s="118">
        <v>2</v>
      </c>
      <c r="B21" s="119" t="s">
        <v>360</v>
      </c>
      <c r="C21" s="119" t="s">
        <v>360</v>
      </c>
      <c r="D21" s="119" t="s">
        <v>577</v>
      </c>
      <c r="E21" s="119" t="s">
        <v>578</v>
      </c>
      <c r="F21" s="120">
        <v>54105</v>
      </c>
      <c r="G21" s="139" t="s">
        <v>590</v>
      </c>
      <c r="H21" s="122">
        <v>500</v>
      </c>
      <c r="I21" s="82"/>
    </row>
    <row r="22" spans="1:9" ht="18.75">
      <c r="A22" s="118">
        <v>2</v>
      </c>
      <c r="B22" s="119" t="s">
        <v>360</v>
      </c>
      <c r="C22" s="119" t="s">
        <v>360</v>
      </c>
      <c r="D22" s="119" t="s">
        <v>577</v>
      </c>
      <c r="E22" s="119" t="s">
        <v>578</v>
      </c>
      <c r="F22" s="120">
        <v>54107</v>
      </c>
      <c r="G22" s="139" t="s">
        <v>641</v>
      </c>
      <c r="H22" s="122">
        <v>9124.73</v>
      </c>
      <c r="I22" s="82"/>
    </row>
    <row r="23" spans="1:9" ht="18.75">
      <c r="A23" s="118">
        <v>2</v>
      </c>
      <c r="B23" s="119" t="s">
        <v>360</v>
      </c>
      <c r="C23" s="119" t="s">
        <v>360</v>
      </c>
      <c r="D23" s="119" t="s">
        <v>577</v>
      </c>
      <c r="E23" s="119" t="s">
        <v>578</v>
      </c>
      <c r="F23" s="120">
        <v>54110</v>
      </c>
      <c r="G23" s="139" t="s">
        <v>594</v>
      </c>
      <c r="H23" s="122">
        <v>0</v>
      </c>
      <c r="I23" s="82"/>
    </row>
    <row r="24" spans="1:9" ht="18.75">
      <c r="A24" s="118">
        <v>2</v>
      </c>
      <c r="B24" s="119" t="s">
        <v>360</v>
      </c>
      <c r="C24" s="119" t="s">
        <v>360</v>
      </c>
      <c r="D24" s="119" t="s">
        <v>577</v>
      </c>
      <c r="E24" s="119" t="s">
        <v>578</v>
      </c>
      <c r="F24" s="120">
        <v>54111</v>
      </c>
      <c r="G24" s="139" t="s">
        <v>595</v>
      </c>
      <c r="H24" s="122">
        <v>1000</v>
      </c>
      <c r="I24" s="82"/>
    </row>
    <row r="25" spans="1:9" ht="18.75">
      <c r="A25" s="118">
        <v>2</v>
      </c>
      <c r="B25" s="119" t="s">
        <v>360</v>
      </c>
      <c r="C25" s="119" t="s">
        <v>360</v>
      </c>
      <c r="D25" s="119" t="s">
        <v>577</v>
      </c>
      <c r="E25" s="119" t="s">
        <v>578</v>
      </c>
      <c r="F25" s="120">
        <v>54112</v>
      </c>
      <c r="G25" s="139" t="s">
        <v>596</v>
      </c>
      <c r="H25" s="122">
        <v>1000</v>
      </c>
      <c r="I25" s="82"/>
    </row>
    <row r="26" spans="1:9" ht="18.75">
      <c r="A26" s="118">
        <v>2</v>
      </c>
      <c r="B26" s="119" t="s">
        <v>360</v>
      </c>
      <c r="C26" s="119" t="s">
        <v>360</v>
      </c>
      <c r="D26" s="119" t="s">
        <v>577</v>
      </c>
      <c r="E26" s="119" t="s">
        <v>578</v>
      </c>
      <c r="F26" s="120">
        <v>54114</v>
      </c>
      <c r="G26" s="139" t="s">
        <v>597</v>
      </c>
      <c r="H26" s="122">
        <v>500</v>
      </c>
      <c r="I26" s="82"/>
    </row>
    <row r="27" spans="1:9" ht="18.75">
      <c r="A27" s="118">
        <v>2</v>
      </c>
      <c r="B27" s="119" t="s">
        <v>360</v>
      </c>
      <c r="C27" s="119" t="s">
        <v>360</v>
      </c>
      <c r="D27" s="119" t="s">
        <v>577</v>
      </c>
      <c r="E27" s="119" t="s">
        <v>578</v>
      </c>
      <c r="F27" s="120">
        <v>54118</v>
      </c>
      <c r="G27" s="139" t="s">
        <v>600</v>
      </c>
      <c r="H27" s="122">
        <v>1000</v>
      </c>
      <c r="I27" s="82"/>
    </row>
    <row r="28" spans="1:9" ht="18.75">
      <c r="A28" s="118">
        <v>2</v>
      </c>
      <c r="B28" s="119" t="s">
        <v>360</v>
      </c>
      <c r="C28" s="119" t="s">
        <v>360</v>
      </c>
      <c r="D28" s="119" t="s">
        <v>577</v>
      </c>
      <c r="E28" s="119" t="s">
        <v>578</v>
      </c>
      <c r="F28" s="120">
        <v>54119</v>
      </c>
      <c r="G28" s="139" t="s">
        <v>601</v>
      </c>
      <c r="H28" s="122">
        <v>2000</v>
      </c>
      <c r="I28" s="82"/>
    </row>
    <row r="29" spans="1:9" ht="18.75">
      <c r="A29" s="118">
        <v>2</v>
      </c>
      <c r="B29" s="119" t="s">
        <v>360</v>
      </c>
      <c r="C29" s="119" t="s">
        <v>360</v>
      </c>
      <c r="D29" s="119" t="s">
        <v>577</v>
      </c>
      <c r="E29" s="119" t="s">
        <v>578</v>
      </c>
      <c r="F29" s="120">
        <v>54199</v>
      </c>
      <c r="G29" s="139" t="s">
        <v>642</v>
      </c>
      <c r="H29" s="122">
        <v>4000</v>
      </c>
      <c r="I29" s="82"/>
    </row>
    <row r="30" spans="1:9" ht="18.75">
      <c r="A30" s="118">
        <v>2</v>
      </c>
      <c r="B30" s="119" t="s">
        <v>360</v>
      </c>
      <c r="C30" s="119" t="s">
        <v>360</v>
      </c>
      <c r="D30" s="119" t="s">
        <v>577</v>
      </c>
      <c r="E30" s="119" t="s">
        <v>578</v>
      </c>
      <c r="F30" s="120">
        <v>54201</v>
      </c>
      <c r="G30" s="139" t="s">
        <v>603</v>
      </c>
      <c r="H30" s="122">
        <v>1000</v>
      </c>
      <c r="I30" s="82"/>
    </row>
    <row r="31" spans="1:9" ht="18.75">
      <c r="A31" s="118">
        <v>2</v>
      </c>
      <c r="B31" s="119" t="s">
        <v>360</v>
      </c>
      <c r="C31" s="119" t="s">
        <v>360</v>
      </c>
      <c r="D31" s="119" t="s">
        <v>577</v>
      </c>
      <c r="E31" s="119" t="s">
        <v>578</v>
      </c>
      <c r="F31" s="120">
        <v>54202</v>
      </c>
      <c r="G31" s="139" t="s">
        <v>604</v>
      </c>
      <c r="H31" s="122">
        <v>2000</v>
      </c>
      <c r="I31" s="82"/>
    </row>
    <row r="32" spans="1:9" ht="18.75">
      <c r="A32" s="118">
        <v>2</v>
      </c>
      <c r="B32" s="119" t="s">
        <v>360</v>
      </c>
      <c r="C32" s="119" t="s">
        <v>360</v>
      </c>
      <c r="D32" s="119" t="s">
        <v>577</v>
      </c>
      <c r="E32" s="119" t="s">
        <v>578</v>
      </c>
      <c r="F32" s="120">
        <v>54203</v>
      </c>
      <c r="G32" s="139" t="s">
        <v>605</v>
      </c>
      <c r="H32" s="122">
        <v>500</v>
      </c>
      <c r="I32" s="82"/>
    </row>
    <row r="33" spans="1:11" ht="18.75">
      <c r="A33" s="118">
        <v>2</v>
      </c>
      <c r="B33" s="119" t="s">
        <v>360</v>
      </c>
      <c r="C33" s="119" t="s">
        <v>360</v>
      </c>
      <c r="D33" s="119" t="s">
        <v>577</v>
      </c>
      <c r="E33" s="119" t="s">
        <v>578</v>
      </c>
      <c r="F33" s="120">
        <v>54301</v>
      </c>
      <c r="G33" s="139" t="s">
        <v>607</v>
      </c>
      <c r="H33" s="122">
        <v>1000</v>
      </c>
      <c r="I33" s="82"/>
    </row>
    <row r="34" spans="1:11" ht="18.75">
      <c r="A34" s="118">
        <v>2</v>
      </c>
      <c r="B34" s="119" t="s">
        <v>360</v>
      </c>
      <c r="C34" s="119" t="s">
        <v>360</v>
      </c>
      <c r="D34" s="119" t="s">
        <v>577</v>
      </c>
      <c r="E34" s="119" t="s">
        <v>578</v>
      </c>
      <c r="F34" s="120">
        <v>54302</v>
      </c>
      <c r="G34" s="139" t="s">
        <v>608</v>
      </c>
      <c r="H34" s="122">
        <v>0</v>
      </c>
      <c r="I34" s="82"/>
    </row>
    <row r="35" spans="1:11" ht="18.75">
      <c r="A35" s="118">
        <v>2</v>
      </c>
      <c r="B35" s="119" t="s">
        <v>360</v>
      </c>
      <c r="C35" s="119" t="s">
        <v>360</v>
      </c>
      <c r="D35" s="119" t="s">
        <v>577</v>
      </c>
      <c r="E35" s="119" t="s">
        <v>578</v>
      </c>
      <c r="F35" s="120">
        <v>54303</v>
      </c>
      <c r="G35" s="139" t="s">
        <v>609</v>
      </c>
      <c r="H35" s="122">
        <v>2000</v>
      </c>
      <c r="I35" s="82"/>
    </row>
    <row r="36" spans="1:11" ht="18.75">
      <c r="A36" s="118">
        <v>2</v>
      </c>
      <c r="B36" s="119" t="s">
        <v>360</v>
      </c>
      <c r="C36" s="119" t="s">
        <v>360</v>
      </c>
      <c r="D36" s="119" t="s">
        <v>577</v>
      </c>
      <c r="E36" s="119" t="s">
        <v>578</v>
      </c>
      <c r="F36" s="120">
        <v>54307</v>
      </c>
      <c r="G36" s="139" t="s">
        <v>611</v>
      </c>
      <c r="H36" s="122">
        <v>1000</v>
      </c>
      <c r="I36" s="82"/>
    </row>
    <row r="37" spans="1:11" ht="18.75">
      <c r="A37" s="118">
        <v>2</v>
      </c>
      <c r="B37" s="119" t="s">
        <v>360</v>
      </c>
      <c r="C37" s="119" t="s">
        <v>360</v>
      </c>
      <c r="D37" s="119" t="s">
        <v>577</v>
      </c>
      <c r="E37" s="119" t="s">
        <v>578</v>
      </c>
      <c r="F37" s="120">
        <v>54314</v>
      </c>
      <c r="G37" s="139" t="s">
        <v>643</v>
      </c>
      <c r="H37" s="122">
        <v>3000</v>
      </c>
      <c r="I37" s="82"/>
    </row>
    <row r="38" spans="1:11" ht="18.75">
      <c r="A38" s="118">
        <v>2</v>
      </c>
      <c r="B38" s="119" t="s">
        <v>360</v>
      </c>
      <c r="C38" s="119" t="s">
        <v>360</v>
      </c>
      <c r="D38" s="119" t="s">
        <v>577</v>
      </c>
      <c r="E38" s="119" t="s">
        <v>578</v>
      </c>
      <c r="F38" s="120">
        <v>54317</v>
      </c>
      <c r="G38" s="139" t="s">
        <v>644</v>
      </c>
      <c r="H38" s="122">
        <v>1000</v>
      </c>
      <c r="I38" s="82"/>
    </row>
    <row r="39" spans="1:11" ht="18.75">
      <c r="A39" s="118">
        <v>2</v>
      </c>
      <c r="B39" s="119" t="s">
        <v>360</v>
      </c>
      <c r="C39" s="119" t="s">
        <v>360</v>
      </c>
      <c r="D39" s="119" t="s">
        <v>577</v>
      </c>
      <c r="E39" s="119" t="s">
        <v>578</v>
      </c>
      <c r="F39" s="120">
        <v>55603</v>
      </c>
      <c r="G39" s="139" t="s">
        <v>645</v>
      </c>
      <c r="H39" s="122">
        <v>50</v>
      </c>
      <c r="I39" s="84">
        <f>SUM(H39)</f>
        <v>50</v>
      </c>
    </row>
    <row r="40" spans="1:11" ht="18.75">
      <c r="A40" s="118">
        <v>2</v>
      </c>
      <c r="B40" s="119" t="s">
        <v>360</v>
      </c>
      <c r="C40" s="119" t="s">
        <v>360</v>
      </c>
      <c r="D40" s="119" t="s">
        <v>577</v>
      </c>
      <c r="E40" s="119" t="s">
        <v>578</v>
      </c>
      <c r="F40" s="120">
        <v>61101</v>
      </c>
      <c r="G40" s="139" t="s">
        <v>623</v>
      </c>
      <c r="H40" s="122">
        <v>1075.27</v>
      </c>
      <c r="I40" s="84">
        <f>SUM(H40:H43)</f>
        <v>1075.27</v>
      </c>
    </row>
    <row r="41" spans="1:11" ht="18.75">
      <c r="A41" s="118">
        <v>2</v>
      </c>
      <c r="B41" s="119" t="s">
        <v>360</v>
      </c>
      <c r="C41" s="119" t="s">
        <v>360</v>
      </c>
      <c r="D41" s="119" t="s">
        <v>577</v>
      </c>
      <c r="E41" s="119" t="s">
        <v>578</v>
      </c>
      <c r="F41" s="120">
        <v>61102</v>
      </c>
      <c r="G41" s="141" t="s">
        <v>646</v>
      </c>
      <c r="H41" s="122">
        <v>0</v>
      </c>
      <c r="I41" s="82"/>
    </row>
    <row r="42" spans="1:11" ht="18.75">
      <c r="A42" s="118">
        <v>2</v>
      </c>
      <c r="B42" s="119" t="s">
        <v>360</v>
      </c>
      <c r="C42" s="119" t="s">
        <v>360</v>
      </c>
      <c r="D42" s="119" t="s">
        <v>577</v>
      </c>
      <c r="E42" s="119" t="s">
        <v>578</v>
      </c>
      <c r="F42" s="142">
        <v>61104</v>
      </c>
      <c r="G42" s="141" t="s">
        <v>625</v>
      </c>
      <c r="H42" s="122">
        <v>0</v>
      </c>
      <c r="I42" s="82"/>
    </row>
    <row r="43" spans="1:11" ht="18.75">
      <c r="A43" s="118">
        <v>2</v>
      </c>
      <c r="B43" s="119" t="s">
        <v>360</v>
      </c>
      <c r="C43" s="119" t="s">
        <v>360</v>
      </c>
      <c r="D43" s="119" t="s">
        <v>577</v>
      </c>
      <c r="E43" s="119" t="s">
        <v>578</v>
      </c>
      <c r="F43" s="142">
        <v>61199</v>
      </c>
      <c r="G43" s="141" t="s">
        <v>647</v>
      </c>
      <c r="H43" s="122">
        <v>0</v>
      </c>
      <c r="I43" s="82"/>
    </row>
    <row r="44" spans="1:11" ht="18.75">
      <c r="A44" s="143"/>
      <c r="B44" s="144"/>
      <c r="C44" s="144"/>
      <c r="D44" s="144"/>
      <c r="E44" s="144"/>
      <c r="F44" s="145"/>
      <c r="G44" s="146" t="s">
        <v>564</v>
      </c>
      <c r="H44" s="147">
        <f>SUM(H11:H43)</f>
        <v>161310.44999999998</v>
      </c>
      <c r="J44" s="68">
        <f>+H52-H44</f>
        <v>0</v>
      </c>
      <c r="K44" s="43">
        <v>9743.98</v>
      </c>
    </row>
    <row r="45" spans="1:11" ht="18.75">
      <c r="A45" s="82"/>
      <c r="B45" s="82"/>
      <c r="C45" s="82"/>
      <c r="D45" s="82"/>
      <c r="E45" s="82"/>
      <c r="F45" s="82"/>
      <c r="G45" s="82"/>
      <c r="H45" s="82"/>
    </row>
    <row r="46" spans="1:11" ht="18.75">
      <c r="A46" s="82"/>
      <c r="B46" s="82"/>
      <c r="C46" s="439" t="s">
        <v>648</v>
      </c>
      <c r="D46" s="439"/>
      <c r="E46" s="439"/>
      <c r="F46" s="439"/>
      <c r="G46" s="439"/>
      <c r="H46" s="83">
        <v>1075.27</v>
      </c>
    </row>
    <row r="47" spans="1:11" ht="18.75">
      <c r="A47" s="82"/>
      <c r="B47" s="82"/>
      <c r="C47" s="82"/>
      <c r="D47" s="82"/>
      <c r="E47" s="82"/>
      <c r="F47" s="82"/>
      <c r="G47" s="82">
        <v>51</v>
      </c>
      <c r="H47" s="84">
        <f>SUM(H10:H18)</f>
        <v>127560.45</v>
      </c>
    </row>
    <row r="48" spans="1:11" ht="18.75">
      <c r="A48" s="82"/>
      <c r="B48" s="82"/>
      <c r="C48" s="82"/>
      <c r="D48" s="82"/>
      <c r="E48" s="82"/>
      <c r="F48" s="82"/>
      <c r="G48" s="82">
        <v>54</v>
      </c>
      <c r="H48" s="84">
        <f>+I19</f>
        <v>32624.73</v>
      </c>
    </row>
    <row r="49" spans="1:8" ht="18.75">
      <c r="A49" s="82"/>
      <c r="B49" s="82"/>
      <c r="C49" s="82"/>
      <c r="D49" s="82"/>
      <c r="E49" s="82"/>
      <c r="F49" s="82"/>
      <c r="G49" s="82">
        <v>55</v>
      </c>
      <c r="H49" s="88">
        <f>+I39</f>
        <v>50</v>
      </c>
    </row>
    <row r="50" spans="1:8" ht="18.75">
      <c r="A50" s="82"/>
      <c r="B50" s="82"/>
      <c r="C50" s="82"/>
      <c r="D50" s="82"/>
      <c r="E50" s="82"/>
      <c r="F50" s="82"/>
      <c r="G50" s="82">
        <v>56</v>
      </c>
      <c r="H50" s="88">
        <v>0</v>
      </c>
    </row>
    <row r="51" spans="1:8" ht="18.75">
      <c r="A51" s="82"/>
      <c r="B51" s="82"/>
      <c r="C51" s="82"/>
      <c r="D51" s="82"/>
      <c r="E51" s="82"/>
      <c r="F51" s="82"/>
      <c r="G51" s="82">
        <v>61</v>
      </c>
      <c r="H51" s="84">
        <f>+I40</f>
        <v>1075.27</v>
      </c>
    </row>
    <row r="52" spans="1:8" ht="18.75">
      <c r="A52" s="82"/>
      <c r="B52" s="82"/>
      <c r="C52" s="82"/>
      <c r="D52" s="82"/>
      <c r="E52" s="82"/>
      <c r="F52" s="82"/>
      <c r="G52" s="82"/>
      <c r="H52" s="148">
        <f>SUM(H47:H51)</f>
        <v>161310.44999999998</v>
      </c>
    </row>
    <row r="53" spans="1:8" ht="18.75">
      <c r="A53" s="82"/>
      <c r="B53" s="82"/>
      <c r="C53" s="82"/>
      <c r="D53" s="82"/>
      <c r="E53" s="82"/>
      <c r="F53" s="82"/>
      <c r="G53" s="82"/>
      <c r="H53" s="84"/>
    </row>
    <row r="54" spans="1:8" ht="21">
      <c r="H54" s="149"/>
    </row>
  </sheetData>
  <mergeCells count="11">
    <mergeCell ref="A7:H7"/>
    <mergeCell ref="A8:H8"/>
    <mergeCell ref="A9:F9"/>
    <mergeCell ref="C46:G46"/>
    <mergeCell ref="G9:G10"/>
    <mergeCell ref="H9:H10"/>
    <mergeCell ref="A2:H2"/>
    <mergeCell ref="A3:H3"/>
    <mergeCell ref="A4:H4"/>
    <mergeCell ref="A5:H5"/>
    <mergeCell ref="A6:H6"/>
  </mergeCells>
  <pageMargins left="0.25" right="0.25" top="0.75" bottom="0.75" header="0.3" footer="0.3"/>
  <pageSetup paperSize="9" orientation="landscape" horizontalDpi="180" verticalDpi="18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H23" sqref="H23"/>
    </sheetView>
  </sheetViews>
  <sheetFormatPr baseColWidth="10" defaultColWidth="11" defaultRowHeight="15"/>
  <cols>
    <col min="7" max="7" width="51.85546875" customWidth="1"/>
    <col min="8" max="8" width="27.140625" customWidth="1"/>
  </cols>
  <sheetData>
    <row r="1" spans="1:8" ht="18.75">
      <c r="A1" s="500" t="s">
        <v>649</v>
      </c>
      <c r="B1" s="501"/>
      <c r="C1" s="501"/>
      <c r="D1" s="501"/>
      <c r="E1" s="501"/>
      <c r="F1" s="501"/>
      <c r="G1" s="501"/>
      <c r="H1" s="501"/>
    </row>
    <row r="2" spans="1:8" ht="18.75">
      <c r="A2" s="500" t="s">
        <v>57</v>
      </c>
      <c r="B2" s="501"/>
      <c r="C2" s="501"/>
      <c r="D2" s="501"/>
      <c r="E2" s="501"/>
      <c r="F2" s="501"/>
      <c r="G2" s="501"/>
      <c r="H2" s="501"/>
    </row>
    <row r="3" spans="1:8" ht="18.75">
      <c r="A3" s="500" t="s">
        <v>84</v>
      </c>
      <c r="B3" s="501"/>
      <c r="C3" s="501"/>
      <c r="D3" s="501"/>
      <c r="E3" s="501"/>
      <c r="F3" s="501"/>
      <c r="G3" s="501"/>
      <c r="H3" s="501"/>
    </row>
    <row r="4" spans="1:8" ht="18.75">
      <c r="A4" s="500" t="s">
        <v>509</v>
      </c>
      <c r="B4" s="501"/>
      <c r="C4" s="501"/>
      <c r="D4" s="501"/>
      <c r="E4" s="501"/>
      <c r="F4" s="501"/>
      <c r="G4" s="501"/>
      <c r="H4" s="501"/>
    </row>
    <row r="5" spans="1:8" ht="18.75">
      <c r="A5" s="500" t="s">
        <v>511</v>
      </c>
      <c r="B5" s="501"/>
      <c r="C5" s="501"/>
      <c r="D5" s="501"/>
      <c r="E5" s="501"/>
      <c r="F5" s="501"/>
      <c r="G5" s="501"/>
      <c r="H5" s="501"/>
    </row>
    <row r="6" spans="1:8" ht="18.75">
      <c r="A6" s="526" t="s">
        <v>512</v>
      </c>
      <c r="B6" s="526"/>
      <c r="C6" s="526"/>
      <c r="D6" s="526"/>
      <c r="E6" s="526"/>
      <c r="F6" s="526"/>
      <c r="G6" s="526"/>
      <c r="H6" s="526"/>
    </row>
    <row r="7" spans="1:8" ht="18.75">
      <c r="A7" s="527" t="s">
        <v>650</v>
      </c>
      <c r="B7" s="527"/>
      <c r="C7" s="527"/>
      <c r="D7" s="527"/>
      <c r="E7" s="527"/>
      <c r="F7" s="527"/>
      <c r="G7" s="527"/>
      <c r="H7" s="527"/>
    </row>
    <row r="8" spans="1:8" ht="18.75">
      <c r="A8" s="528" t="s">
        <v>514</v>
      </c>
      <c r="B8" s="529"/>
      <c r="C8" s="529"/>
      <c r="D8" s="529"/>
      <c r="E8" s="529"/>
      <c r="F8" s="529"/>
      <c r="G8" s="530" t="s">
        <v>515</v>
      </c>
      <c r="H8" s="532" t="s">
        <v>516</v>
      </c>
    </row>
    <row r="9" spans="1:8" ht="106.5">
      <c r="A9" s="70" t="s">
        <v>517</v>
      </c>
      <c r="B9" s="71" t="s">
        <v>518</v>
      </c>
      <c r="C9" s="71" t="s">
        <v>519</v>
      </c>
      <c r="D9" s="71" t="s">
        <v>520</v>
      </c>
      <c r="E9" s="72" t="s">
        <v>521</v>
      </c>
      <c r="F9" s="73" t="s">
        <v>522</v>
      </c>
      <c r="G9" s="531"/>
      <c r="H9" s="533"/>
    </row>
    <row r="10" spans="1:8" ht="18.75">
      <c r="A10" s="89"/>
      <c r="B10" s="89"/>
      <c r="C10" s="89"/>
      <c r="D10" s="89"/>
      <c r="E10" s="89"/>
      <c r="F10" s="89"/>
      <c r="G10" s="127"/>
      <c r="H10" s="128"/>
    </row>
    <row r="11" spans="1:8" ht="18.75">
      <c r="A11" s="129">
        <v>3</v>
      </c>
      <c r="B11" s="130" t="s">
        <v>651</v>
      </c>
      <c r="C11" s="130" t="s">
        <v>354</v>
      </c>
      <c r="D11" s="130" t="s">
        <v>523</v>
      </c>
      <c r="E11" s="130" t="s">
        <v>652</v>
      </c>
      <c r="F11" s="86">
        <v>61501</v>
      </c>
      <c r="G11" s="131" t="s">
        <v>653</v>
      </c>
      <c r="H11" s="132">
        <v>1497.07</v>
      </c>
    </row>
    <row r="12" spans="1:8" ht="18.75">
      <c r="A12" s="129">
        <v>3</v>
      </c>
      <c r="B12" s="130" t="s">
        <v>651</v>
      </c>
      <c r="C12" s="130" t="s">
        <v>354</v>
      </c>
      <c r="D12" s="130" t="s">
        <v>523</v>
      </c>
      <c r="E12" s="130" t="s">
        <v>652</v>
      </c>
      <c r="F12" s="86">
        <v>61502</v>
      </c>
      <c r="G12" s="131" t="s">
        <v>654</v>
      </c>
      <c r="H12" s="132">
        <v>5000</v>
      </c>
    </row>
    <row r="13" spans="1:8" ht="18.75">
      <c r="A13" s="129">
        <v>3</v>
      </c>
      <c r="B13" s="130" t="s">
        <v>651</v>
      </c>
      <c r="C13" s="130" t="s">
        <v>354</v>
      </c>
      <c r="D13" s="130" t="s">
        <v>523</v>
      </c>
      <c r="E13" s="130" t="s">
        <v>652</v>
      </c>
      <c r="F13" s="86">
        <v>61503</v>
      </c>
      <c r="G13" s="131" t="s">
        <v>655</v>
      </c>
      <c r="H13" s="132">
        <v>5000</v>
      </c>
    </row>
    <row r="14" spans="1:8" ht="18.75">
      <c r="A14" s="129">
        <v>3</v>
      </c>
      <c r="B14" s="130" t="s">
        <v>651</v>
      </c>
      <c r="C14" s="130" t="s">
        <v>354</v>
      </c>
      <c r="D14" s="130" t="s">
        <v>523</v>
      </c>
      <c r="E14" s="130" t="s">
        <v>652</v>
      </c>
      <c r="F14" s="86">
        <v>61599</v>
      </c>
      <c r="G14" s="131" t="s">
        <v>656</v>
      </c>
      <c r="H14" s="132">
        <v>8000</v>
      </c>
    </row>
    <row r="15" spans="1:8" ht="18.75">
      <c r="A15" s="131"/>
      <c r="B15" s="131"/>
      <c r="C15" s="131"/>
      <c r="D15" s="131"/>
      <c r="E15" s="131"/>
      <c r="F15" s="131"/>
      <c r="G15" s="133" t="s">
        <v>564</v>
      </c>
      <c r="H15" s="134">
        <f>SUM(H11:H14)</f>
        <v>19497.07</v>
      </c>
    </row>
    <row r="16" spans="1:8" ht="18.75">
      <c r="A16" s="82"/>
      <c r="B16" s="82"/>
      <c r="C16" s="82"/>
      <c r="D16" s="82"/>
      <c r="E16" s="82"/>
      <c r="F16" s="82"/>
      <c r="G16" s="82"/>
      <c r="H16" s="82"/>
    </row>
    <row r="17" spans="1:8" ht="18.75">
      <c r="A17" s="82"/>
      <c r="B17" s="82"/>
      <c r="C17" s="82"/>
      <c r="D17" s="82"/>
      <c r="E17" s="82"/>
      <c r="F17" s="82"/>
      <c r="G17" s="82" t="s">
        <v>657</v>
      </c>
      <c r="H17" s="83">
        <v>21106.67</v>
      </c>
    </row>
  </sheetData>
  <mergeCells count="10">
    <mergeCell ref="A6:H6"/>
    <mergeCell ref="A7:H7"/>
    <mergeCell ref="A8:F8"/>
    <mergeCell ref="G8:G9"/>
    <mergeCell ref="H8:H9"/>
    <mergeCell ref="A1:H1"/>
    <mergeCell ref="A2:H2"/>
    <mergeCell ref="A3:H3"/>
    <mergeCell ref="A4:H4"/>
    <mergeCell ref="A5:H5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K18" sqref="K18"/>
    </sheetView>
  </sheetViews>
  <sheetFormatPr baseColWidth="10" defaultColWidth="11" defaultRowHeight="15"/>
  <cols>
    <col min="7" max="7" width="37.28515625" customWidth="1"/>
    <col min="8" max="8" width="22.85546875" customWidth="1"/>
  </cols>
  <sheetData>
    <row r="1" spans="1:8" ht="21">
      <c r="A1" s="534" t="s">
        <v>658</v>
      </c>
      <c r="B1" s="535"/>
      <c r="C1" s="535"/>
      <c r="D1" s="535"/>
      <c r="E1" s="535"/>
      <c r="F1" s="535"/>
      <c r="G1" s="535"/>
      <c r="H1" s="535"/>
    </row>
    <row r="2" spans="1:8" ht="21">
      <c r="A2" s="534" t="s">
        <v>57</v>
      </c>
      <c r="B2" s="535"/>
      <c r="C2" s="535"/>
      <c r="D2" s="535"/>
      <c r="E2" s="535"/>
      <c r="F2" s="535"/>
      <c r="G2" s="535"/>
      <c r="H2" s="535"/>
    </row>
    <row r="3" spans="1:8" ht="21">
      <c r="A3" s="534" t="s">
        <v>84</v>
      </c>
      <c r="B3" s="535"/>
      <c r="C3" s="535"/>
      <c r="D3" s="535"/>
      <c r="E3" s="535"/>
      <c r="F3" s="535"/>
      <c r="G3" s="535"/>
      <c r="H3" s="535"/>
    </row>
    <row r="4" spans="1:8" ht="21">
      <c r="A4" s="534" t="s">
        <v>509</v>
      </c>
      <c r="B4" s="535"/>
      <c r="C4" s="535"/>
      <c r="D4" s="535"/>
      <c r="E4" s="535"/>
      <c r="F4" s="535"/>
      <c r="G4" s="535"/>
      <c r="H4" s="535"/>
    </row>
    <row r="5" spans="1:8" ht="21">
      <c r="A5" s="534" t="s">
        <v>511</v>
      </c>
      <c r="B5" s="535"/>
      <c r="C5" s="535"/>
      <c r="D5" s="535"/>
      <c r="E5" s="535"/>
      <c r="F5" s="535"/>
      <c r="G5" s="535"/>
      <c r="H5" s="535"/>
    </row>
    <row r="6" spans="1:8" ht="21">
      <c r="A6" s="536" t="s">
        <v>512</v>
      </c>
      <c r="B6" s="536"/>
      <c r="C6" s="536"/>
      <c r="D6" s="536"/>
      <c r="E6" s="536"/>
      <c r="F6" s="536"/>
      <c r="G6" s="536"/>
      <c r="H6" s="536"/>
    </row>
    <row r="7" spans="1:8" ht="21">
      <c r="A7" s="504" t="s">
        <v>659</v>
      </c>
      <c r="B7" s="504"/>
      <c r="C7" s="504"/>
      <c r="D7" s="504"/>
      <c r="E7" s="504"/>
      <c r="F7" s="504"/>
      <c r="G7" s="504"/>
      <c r="H7" s="504"/>
    </row>
    <row r="8" spans="1:8" ht="18.75">
      <c r="A8" s="505" t="s">
        <v>514</v>
      </c>
      <c r="B8" s="506"/>
      <c r="C8" s="506"/>
      <c r="D8" s="506"/>
      <c r="E8" s="506"/>
      <c r="F8" s="506"/>
      <c r="G8" s="507" t="s">
        <v>515</v>
      </c>
      <c r="H8" s="509" t="s">
        <v>516</v>
      </c>
    </row>
    <row r="9" spans="1:8" ht="106.5">
      <c r="A9" s="114" t="s">
        <v>517</v>
      </c>
      <c r="B9" s="115" t="s">
        <v>518</v>
      </c>
      <c r="C9" s="115" t="s">
        <v>519</v>
      </c>
      <c r="D9" s="115" t="s">
        <v>520</v>
      </c>
      <c r="E9" s="116" t="s">
        <v>521</v>
      </c>
      <c r="F9" s="117" t="s">
        <v>522</v>
      </c>
      <c r="G9" s="508"/>
      <c r="H9" s="510"/>
    </row>
    <row r="10" spans="1:8" ht="18.75">
      <c r="A10" s="118">
        <v>4</v>
      </c>
      <c r="B10" s="119" t="s">
        <v>380</v>
      </c>
      <c r="C10" s="119" t="s">
        <v>354</v>
      </c>
      <c r="D10" s="119" t="s">
        <v>523</v>
      </c>
      <c r="E10" s="119" t="s">
        <v>578</v>
      </c>
      <c r="F10" s="120">
        <v>61699</v>
      </c>
      <c r="G10" s="121" t="s">
        <v>660</v>
      </c>
      <c r="H10" s="122">
        <v>3187286.26</v>
      </c>
    </row>
    <row r="11" spans="1:8" ht="18.75">
      <c r="A11" s="118">
        <v>4</v>
      </c>
      <c r="B11" s="119" t="s">
        <v>380</v>
      </c>
      <c r="C11" s="119" t="s">
        <v>354</v>
      </c>
      <c r="D11" s="119" t="s">
        <v>523</v>
      </c>
      <c r="E11" s="119" t="s">
        <v>578</v>
      </c>
      <c r="F11" s="120">
        <v>61603</v>
      </c>
      <c r="G11" s="121" t="s">
        <v>661</v>
      </c>
      <c r="H11" s="122">
        <v>78207.929999999993</v>
      </c>
    </row>
    <row r="12" spans="1:8" ht="18.75">
      <c r="A12" s="123"/>
      <c r="B12" s="123"/>
      <c r="C12" s="123"/>
      <c r="D12" s="123"/>
      <c r="E12" s="123"/>
      <c r="F12" s="123"/>
      <c r="G12" s="124" t="s">
        <v>564</v>
      </c>
      <c r="H12" s="125">
        <f>SUM(H10:H11)</f>
        <v>3265494.19</v>
      </c>
    </row>
    <row r="13" spans="1:8" ht="18.75">
      <c r="A13" s="82"/>
      <c r="B13" s="82"/>
      <c r="C13" s="82"/>
      <c r="D13" s="82"/>
      <c r="E13" s="82"/>
      <c r="F13" s="82"/>
      <c r="G13" s="82"/>
      <c r="H13" s="82"/>
    </row>
    <row r="14" spans="1:8" ht="39" customHeight="1">
      <c r="A14" s="82"/>
      <c r="B14" s="82"/>
      <c r="C14" s="82"/>
      <c r="D14" s="82"/>
      <c r="E14" s="82"/>
      <c r="F14" s="82"/>
      <c r="G14" s="66" t="s">
        <v>662</v>
      </c>
      <c r="H14" s="126">
        <f>+'CONSOLIDADO DE INGRESOS 2023'!J49</f>
        <v>3265974.36</v>
      </c>
    </row>
    <row r="15" spans="1:8" ht="18.75">
      <c r="A15" s="82"/>
      <c r="B15" s="82"/>
      <c r="C15" s="82"/>
      <c r="D15" s="82"/>
      <c r="E15" s="82"/>
      <c r="F15" s="82"/>
      <c r="G15" s="82"/>
      <c r="H15" s="82"/>
    </row>
  </sheetData>
  <mergeCells count="10">
    <mergeCell ref="A6:H6"/>
    <mergeCell ref="A7:H7"/>
    <mergeCell ref="A8:F8"/>
    <mergeCell ref="G8:G9"/>
    <mergeCell ref="H8:H9"/>
    <mergeCell ref="A1:H1"/>
    <mergeCell ref="A2:H2"/>
    <mergeCell ref="A3:H3"/>
    <mergeCell ref="A4:H4"/>
    <mergeCell ref="A5:H5"/>
  </mergeCells>
  <printOptions horizontalCentered="1"/>
  <pageMargins left="0.11811023622047245" right="0" top="0.74803149606299213" bottom="0.74803149606299213" header="0.31496062992125984" footer="0.31496062992125984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22" workbookViewId="0">
      <selection activeCell="H22" sqref="H22"/>
    </sheetView>
  </sheetViews>
  <sheetFormatPr baseColWidth="10" defaultColWidth="11" defaultRowHeight="15"/>
  <cols>
    <col min="3" max="3" width="12.42578125" customWidth="1"/>
    <col min="7" max="7" width="55.140625" customWidth="1"/>
    <col min="8" max="8" width="26.28515625" customWidth="1"/>
    <col min="12" max="12" width="22.7109375" customWidth="1"/>
  </cols>
  <sheetData>
    <row r="1" spans="1:8" ht="23.25">
      <c r="A1" s="537" t="s">
        <v>57</v>
      </c>
      <c r="B1" s="538"/>
      <c r="C1" s="538"/>
      <c r="D1" s="538"/>
      <c r="E1" s="538"/>
      <c r="F1" s="538"/>
      <c r="G1" s="538"/>
      <c r="H1" s="538"/>
    </row>
    <row r="2" spans="1:8" ht="23.25">
      <c r="A2" s="537" t="s">
        <v>84</v>
      </c>
      <c r="B2" s="538"/>
      <c r="C2" s="538"/>
      <c r="D2" s="538"/>
      <c r="E2" s="538"/>
      <c r="F2" s="538"/>
      <c r="G2" s="538"/>
      <c r="H2" s="538"/>
    </row>
    <row r="3" spans="1:8" ht="23.25">
      <c r="A3" s="538">
        <v>2023</v>
      </c>
      <c r="B3" s="538"/>
      <c r="C3" s="538"/>
      <c r="D3" s="538"/>
      <c r="E3" s="538"/>
      <c r="F3" s="538"/>
      <c r="G3" s="538"/>
      <c r="H3" s="538"/>
    </row>
    <row r="4" spans="1:8" ht="23.25">
      <c r="A4" s="537" t="s">
        <v>509</v>
      </c>
      <c r="B4" s="538"/>
      <c r="C4" s="538"/>
      <c r="D4" s="538"/>
      <c r="E4" s="538"/>
      <c r="F4" s="538"/>
      <c r="G4" s="538"/>
      <c r="H4" s="538"/>
    </row>
    <row r="5" spans="1:8" ht="23.25">
      <c r="A5" s="537" t="s">
        <v>511</v>
      </c>
      <c r="B5" s="538"/>
      <c r="C5" s="538"/>
      <c r="D5" s="538"/>
      <c r="E5" s="538"/>
      <c r="F5" s="538"/>
      <c r="G5" s="538"/>
      <c r="H5" s="538"/>
    </row>
    <row r="6" spans="1:8" ht="18.75">
      <c r="A6" s="526" t="s">
        <v>512</v>
      </c>
      <c r="B6" s="526"/>
      <c r="C6" s="526"/>
      <c r="D6" s="526"/>
      <c r="E6" s="526"/>
      <c r="F6" s="526"/>
      <c r="G6" s="526"/>
      <c r="H6" s="526"/>
    </row>
    <row r="7" spans="1:8" ht="18.75">
      <c r="A7" s="527" t="s">
        <v>663</v>
      </c>
      <c r="B7" s="527"/>
      <c r="C7" s="527"/>
      <c r="D7" s="527"/>
      <c r="E7" s="527"/>
      <c r="F7" s="527"/>
      <c r="G7" s="527"/>
      <c r="H7" s="527"/>
    </row>
    <row r="8" spans="1:8" ht="18.75">
      <c r="A8" s="528" t="s">
        <v>514</v>
      </c>
      <c r="B8" s="529"/>
      <c r="C8" s="529"/>
      <c r="D8" s="529"/>
      <c r="E8" s="529"/>
      <c r="F8" s="529"/>
      <c r="G8" s="530" t="s">
        <v>515</v>
      </c>
      <c r="H8" s="532" t="s">
        <v>516</v>
      </c>
    </row>
    <row r="9" spans="1:8" ht="106.5">
      <c r="A9" s="70" t="s">
        <v>517</v>
      </c>
      <c r="B9" s="71" t="s">
        <v>518</v>
      </c>
      <c r="C9" s="71" t="s">
        <v>519</v>
      </c>
      <c r="D9" s="71" t="s">
        <v>520</v>
      </c>
      <c r="E9" s="72" t="s">
        <v>521</v>
      </c>
      <c r="F9" s="73" t="s">
        <v>522</v>
      </c>
      <c r="G9" s="531"/>
      <c r="H9" s="533"/>
    </row>
    <row r="10" spans="1:8" ht="45.75" customHeight="1">
      <c r="A10" s="104">
        <v>51</v>
      </c>
      <c r="B10" s="104">
        <v>5101</v>
      </c>
      <c r="C10" s="105">
        <v>250101</v>
      </c>
      <c r="D10" s="104">
        <v>216</v>
      </c>
      <c r="E10" s="104">
        <v>216</v>
      </c>
      <c r="F10" s="106">
        <v>61699</v>
      </c>
      <c r="G10" s="107" t="s">
        <v>664</v>
      </c>
      <c r="H10" s="108">
        <v>5000</v>
      </c>
    </row>
    <row r="11" spans="1:8" ht="36" customHeight="1">
      <c r="A11" s="104">
        <v>51</v>
      </c>
      <c r="B11" s="104">
        <v>5104</v>
      </c>
      <c r="C11" s="109">
        <v>510401</v>
      </c>
      <c r="D11" s="104">
        <v>216</v>
      </c>
      <c r="E11" s="104">
        <v>216</v>
      </c>
      <c r="F11" s="106">
        <v>61603</v>
      </c>
      <c r="G11" s="107" t="s">
        <v>665</v>
      </c>
      <c r="H11" s="108">
        <v>26000</v>
      </c>
    </row>
    <row r="12" spans="1:8" ht="43.5" customHeight="1">
      <c r="A12" s="104">
        <v>51</v>
      </c>
      <c r="B12" s="104">
        <v>5104</v>
      </c>
      <c r="C12" s="109">
        <v>510402</v>
      </c>
      <c r="D12" s="104">
        <v>216</v>
      </c>
      <c r="E12" s="104">
        <v>216</v>
      </c>
      <c r="F12" s="106">
        <v>61603</v>
      </c>
      <c r="G12" s="107" t="s">
        <v>666</v>
      </c>
      <c r="H12" s="108">
        <v>3000</v>
      </c>
    </row>
    <row r="13" spans="1:8" ht="49.5" customHeight="1">
      <c r="A13" s="104">
        <v>51</v>
      </c>
      <c r="B13" s="104">
        <v>5104</v>
      </c>
      <c r="C13" s="109">
        <v>510403</v>
      </c>
      <c r="D13" s="104">
        <v>216</v>
      </c>
      <c r="E13" s="104">
        <v>216</v>
      </c>
      <c r="F13" s="106">
        <v>61699</v>
      </c>
      <c r="G13" s="107" t="s">
        <v>667</v>
      </c>
      <c r="H13" s="108">
        <v>5000</v>
      </c>
    </row>
    <row r="14" spans="1:8" ht="58.5" customHeight="1">
      <c r="A14" s="104">
        <v>51</v>
      </c>
      <c r="B14" s="104">
        <v>5107</v>
      </c>
      <c r="C14" s="109">
        <v>510701</v>
      </c>
      <c r="D14" s="104">
        <v>216</v>
      </c>
      <c r="E14" s="104">
        <v>216</v>
      </c>
      <c r="F14" s="106">
        <v>61602</v>
      </c>
      <c r="G14" s="107" t="s">
        <v>668</v>
      </c>
      <c r="H14" s="108">
        <v>5000</v>
      </c>
    </row>
    <row r="15" spans="1:8" ht="52.5" customHeight="1">
      <c r="A15" s="104">
        <v>51</v>
      </c>
      <c r="B15" s="104">
        <v>5101</v>
      </c>
      <c r="C15" s="109">
        <v>510101</v>
      </c>
      <c r="D15" s="104">
        <v>216</v>
      </c>
      <c r="E15" s="104">
        <v>216</v>
      </c>
      <c r="F15" s="106">
        <v>61603</v>
      </c>
      <c r="G15" s="107" t="s">
        <v>669</v>
      </c>
      <c r="H15" s="108">
        <v>12000</v>
      </c>
    </row>
    <row r="16" spans="1:8" ht="56.25" customHeight="1">
      <c r="A16" s="104">
        <v>51</v>
      </c>
      <c r="B16" s="104">
        <v>5107</v>
      </c>
      <c r="C16" s="109">
        <v>510702</v>
      </c>
      <c r="D16" s="104">
        <v>216</v>
      </c>
      <c r="E16" s="104">
        <v>216</v>
      </c>
      <c r="F16" s="106">
        <v>61699</v>
      </c>
      <c r="G16" s="107" t="s">
        <v>670</v>
      </c>
      <c r="H16" s="108">
        <v>6000</v>
      </c>
    </row>
    <row r="17" spans="1:8" ht="54.75" customHeight="1">
      <c r="A17" s="104">
        <v>51</v>
      </c>
      <c r="B17" s="104">
        <v>5106</v>
      </c>
      <c r="C17" s="109">
        <v>510601</v>
      </c>
      <c r="D17" s="104">
        <v>216</v>
      </c>
      <c r="E17" s="104">
        <v>216</v>
      </c>
      <c r="F17" s="106">
        <v>61699</v>
      </c>
      <c r="G17" s="107" t="s">
        <v>671</v>
      </c>
      <c r="H17" s="108">
        <v>5000</v>
      </c>
    </row>
    <row r="18" spans="1:8" ht="54.75" customHeight="1">
      <c r="A18" s="104">
        <v>51</v>
      </c>
      <c r="B18" s="104">
        <v>5105</v>
      </c>
      <c r="C18" s="109">
        <v>510501</v>
      </c>
      <c r="D18" s="104">
        <v>216</v>
      </c>
      <c r="E18" s="104">
        <v>216</v>
      </c>
      <c r="F18" s="106">
        <v>61699</v>
      </c>
      <c r="G18" s="107" t="s">
        <v>672</v>
      </c>
      <c r="H18" s="108">
        <v>3000</v>
      </c>
    </row>
    <row r="19" spans="1:8" ht="54.75" customHeight="1">
      <c r="A19" s="104">
        <v>51</v>
      </c>
      <c r="B19" s="104">
        <v>5102</v>
      </c>
      <c r="C19" s="109">
        <v>510201</v>
      </c>
      <c r="D19" s="104">
        <v>216</v>
      </c>
      <c r="E19" s="104">
        <v>216</v>
      </c>
      <c r="F19" s="106">
        <v>61699</v>
      </c>
      <c r="G19" s="107" t="s">
        <v>673</v>
      </c>
      <c r="H19" s="108">
        <v>5000</v>
      </c>
    </row>
    <row r="20" spans="1:8" ht="54.75" customHeight="1">
      <c r="A20" s="104">
        <v>51</v>
      </c>
      <c r="B20" s="104">
        <v>5104</v>
      </c>
      <c r="C20" s="109">
        <v>510405</v>
      </c>
      <c r="D20" s="104">
        <v>216</v>
      </c>
      <c r="E20" s="104">
        <v>216</v>
      </c>
      <c r="F20" s="106">
        <v>61603</v>
      </c>
      <c r="G20" s="107" t="s">
        <v>674</v>
      </c>
      <c r="H20" s="108">
        <v>32000</v>
      </c>
    </row>
    <row r="21" spans="1:8" ht="54.75" customHeight="1">
      <c r="A21" s="104">
        <v>50</v>
      </c>
      <c r="B21" s="104">
        <v>5001</v>
      </c>
      <c r="C21" s="109">
        <v>500101</v>
      </c>
      <c r="D21" s="104">
        <v>216</v>
      </c>
      <c r="E21" s="104">
        <v>216</v>
      </c>
      <c r="F21" s="106">
        <v>54201</v>
      </c>
      <c r="G21" s="107" t="s">
        <v>675</v>
      </c>
      <c r="H21" s="108">
        <v>19091.68</v>
      </c>
    </row>
    <row r="22" spans="1:8" ht="54.75" customHeight="1">
      <c r="A22" s="104">
        <v>50</v>
      </c>
      <c r="B22" s="104">
        <v>5002</v>
      </c>
      <c r="C22" s="109">
        <v>500201</v>
      </c>
      <c r="D22" s="104">
        <v>216</v>
      </c>
      <c r="E22" s="104">
        <v>216</v>
      </c>
      <c r="F22" s="106">
        <v>54202</v>
      </c>
      <c r="G22" s="107" t="s">
        <v>547</v>
      </c>
      <c r="H22" s="108">
        <v>19000</v>
      </c>
    </row>
    <row r="23" spans="1:8" ht="54.75" customHeight="1">
      <c r="A23" s="104">
        <v>50</v>
      </c>
      <c r="B23" s="104">
        <v>5003</v>
      </c>
      <c r="C23" s="109">
        <v>500301</v>
      </c>
      <c r="D23" s="104">
        <v>216</v>
      </c>
      <c r="E23" s="104">
        <v>216</v>
      </c>
      <c r="F23" s="106">
        <v>54203</v>
      </c>
      <c r="G23" s="107" t="s">
        <v>548</v>
      </c>
      <c r="H23" s="108">
        <v>20000</v>
      </c>
    </row>
    <row r="24" spans="1:8" ht="54.75" customHeight="1">
      <c r="A24" s="104">
        <v>50</v>
      </c>
      <c r="B24" s="104">
        <v>5004</v>
      </c>
      <c r="C24" s="109">
        <v>500401</v>
      </c>
      <c r="D24" s="104">
        <v>216</v>
      </c>
      <c r="E24" s="104">
        <v>216</v>
      </c>
      <c r="F24" s="106">
        <v>54205</v>
      </c>
      <c r="G24" s="107" t="s">
        <v>676</v>
      </c>
      <c r="H24" s="108">
        <v>65000</v>
      </c>
    </row>
    <row r="25" spans="1:8" ht="54.75" customHeight="1">
      <c r="A25" s="104">
        <v>50</v>
      </c>
      <c r="B25" s="104">
        <v>5005</v>
      </c>
      <c r="C25" s="109">
        <v>500501</v>
      </c>
      <c r="D25" s="104">
        <v>216</v>
      </c>
      <c r="E25" s="104">
        <v>216</v>
      </c>
      <c r="F25" s="106">
        <v>61602</v>
      </c>
      <c r="G25" s="107" t="s">
        <v>677</v>
      </c>
      <c r="H25" s="108">
        <v>35000</v>
      </c>
    </row>
    <row r="26" spans="1:8" ht="20.25">
      <c r="A26" s="77"/>
      <c r="B26" s="77"/>
      <c r="C26" s="77"/>
      <c r="D26" s="77"/>
      <c r="E26" s="77"/>
      <c r="F26" s="77"/>
      <c r="G26" s="80" t="s">
        <v>564</v>
      </c>
      <c r="H26" s="81">
        <f>SUM(H10:H25)</f>
        <v>265091.68</v>
      </c>
    </row>
    <row r="28" spans="1:8" ht="52.5" customHeight="1">
      <c r="G28" s="110" t="s">
        <v>662</v>
      </c>
      <c r="H28" s="42">
        <v>41678.660000000003</v>
      </c>
    </row>
    <row r="29" spans="1:8" ht="25.5" customHeight="1">
      <c r="G29" s="111" t="s">
        <v>678</v>
      </c>
      <c r="H29" s="112">
        <v>223413.02</v>
      </c>
    </row>
    <row r="30" spans="1:8" ht="26.25">
      <c r="H30" s="113">
        <f>SUM(H28:H29)</f>
        <v>265091.68</v>
      </c>
    </row>
    <row r="33" spans="7:8" ht="18.75">
      <c r="G33" s="96">
        <v>61699</v>
      </c>
      <c r="H33" s="88">
        <f>H10+H13+H16+H17+H18+H19</f>
        <v>29000</v>
      </c>
    </row>
    <row r="34" spans="7:8" ht="18.75">
      <c r="G34" s="96">
        <v>61603</v>
      </c>
      <c r="H34" s="88">
        <v>73000</v>
      </c>
    </row>
    <row r="35" spans="7:8" ht="18.75">
      <c r="G35" s="96">
        <v>61602</v>
      </c>
      <c r="H35" s="88">
        <f>+H14+H25</f>
        <v>40000</v>
      </c>
    </row>
    <row r="36" spans="7:8" ht="18.75">
      <c r="G36" s="96"/>
      <c r="H36" s="88">
        <f>SUM(H33:H35)</f>
        <v>142000</v>
      </c>
    </row>
    <row r="37" spans="7:8" ht="18.75">
      <c r="G37" s="96"/>
      <c r="H37" s="88"/>
    </row>
    <row r="38" spans="7:8" ht="18.75">
      <c r="G38" s="96"/>
      <c r="H38" s="88"/>
    </row>
    <row r="39" spans="7:8" ht="18.75">
      <c r="G39" s="96"/>
      <c r="H39" s="88"/>
    </row>
    <row r="40" spans="7:8" ht="18.75">
      <c r="G40" s="96"/>
      <c r="H40" s="88"/>
    </row>
    <row r="41" spans="7:8" ht="18.75">
      <c r="G41" s="96"/>
      <c r="H41" s="88"/>
    </row>
    <row r="42" spans="7:8" ht="18.75">
      <c r="G42" s="96"/>
      <c r="H42" s="88"/>
    </row>
    <row r="43" spans="7:8">
      <c r="G43" s="98"/>
    </row>
    <row r="44" spans="7:8">
      <c r="G44" s="98"/>
    </row>
    <row r="45" spans="7:8">
      <c r="G45" s="98"/>
    </row>
    <row r="46" spans="7:8">
      <c r="G46" s="98"/>
    </row>
    <row r="47" spans="7:8">
      <c r="G47" s="98"/>
    </row>
  </sheetData>
  <mergeCells count="10">
    <mergeCell ref="A6:H6"/>
    <mergeCell ref="A7:H7"/>
    <mergeCell ref="A8:F8"/>
    <mergeCell ref="G8:G9"/>
    <mergeCell ref="H8:H9"/>
    <mergeCell ref="A1:H1"/>
    <mergeCell ref="A2:H2"/>
    <mergeCell ref="A3:H3"/>
    <mergeCell ref="A4:H4"/>
    <mergeCell ref="A5:H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opLeftCell="A45" workbookViewId="0">
      <selection activeCell="B9" sqref="B9:B13"/>
    </sheetView>
  </sheetViews>
  <sheetFormatPr baseColWidth="10" defaultColWidth="11" defaultRowHeight="15"/>
  <cols>
    <col min="7" max="7" width="47" customWidth="1"/>
    <col min="8" max="8" width="27" customWidth="1"/>
    <col min="10" max="10" width="24.5703125" customWidth="1"/>
    <col min="13" max="13" width="17.140625" customWidth="1"/>
    <col min="14" max="14" width="26.85546875" customWidth="1"/>
  </cols>
  <sheetData>
    <row r="1" spans="1:13" ht="18.75">
      <c r="A1" s="500" t="s">
        <v>509</v>
      </c>
      <c r="B1" s="501"/>
      <c r="C1" s="501"/>
      <c r="D1" s="501"/>
      <c r="E1" s="501"/>
      <c r="F1" s="501"/>
      <c r="G1" s="501"/>
      <c r="H1" s="501"/>
    </row>
    <row r="2" spans="1:13" ht="18.75">
      <c r="A2" s="500" t="s">
        <v>511</v>
      </c>
      <c r="B2" s="501"/>
      <c r="C2" s="501"/>
      <c r="D2" s="501"/>
      <c r="E2" s="501"/>
      <c r="F2" s="501"/>
      <c r="G2" s="501"/>
      <c r="H2" s="501"/>
    </row>
    <row r="3" spans="1:13" ht="18.75">
      <c r="A3" s="511" t="s">
        <v>510</v>
      </c>
      <c r="B3" s="511"/>
      <c r="C3" s="511"/>
      <c r="D3" s="511"/>
      <c r="E3" s="511"/>
      <c r="F3" s="511"/>
      <c r="G3" s="511"/>
      <c r="H3" s="511"/>
    </row>
    <row r="4" spans="1:13" ht="18.75">
      <c r="A4" s="526" t="s">
        <v>512</v>
      </c>
      <c r="B4" s="526"/>
      <c r="C4" s="526"/>
      <c r="D4" s="526"/>
      <c r="E4" s="526"/>
      <c r="F4" s="526"/>
      <c r="G4" s="526"/>
      <c r="H4" s="526"/>
    </row>
    <row r="5" spans="1:13" ht="18.75">
      <c r="A5" s="527" t="s">
        <v>679</v>
      </c>
      <c r="B5" s="527"/>
      <c r="C5" s="527"/>
      <c r="D5" s="527"/>
      <c r="E5" s="527"/>
      <c r="F5" s="527"/>
      <c r="G5" s="527"/>
      <c r="H5" s="527"/>
    </row>
    <row r="6" spans="1:13" ht="18.75">
      <c r="A6" s="539" t="s">
        <v>514</v>
      </c>
      <c r="B6" s="540"/>
      <c r="C6" s="540"/>
      <c r="D6" s="540"/>
      <c r="E6" s="540"/>
      <c r="F6" s="540"/>
      <c r="G6" s="530" t="s">
        <v>515</v>
      </c>
      <c r="H6" s="532" t="s">
        <v>516</v>
      </c>
    </row>
    <row r="7" spans="1:13" ht="106.5">
      <c r="A7" s="89" t="s">
        <v>517</v>
      </c>
      <c r="B7" s="89" t="s">
        <v>518</v>
      </c>
      <c r="C7" s="89" t="s">
        <v>519</v>
      </c>
      <c r="D7" s="89" t="s">
        <v>520</v>
      </c>
      <c r="E7" s="89" t="s">
        <v>521</v>
      </c>
      <c r="F7" s="89" t="s">
        <v>522</v>
      </c>
      <c r="G7" s="543"/>
      <c r="H7" s="533"/>
    </row>
    <row r="8" spans="1:13" ht="43.5" customHeight="1">
      <c r="A8" s="90">
        <v>3</v>
      </c>
      <c r="B8" s="91" t="s">
        <v>360</v>
      </c>
      <c r="C8" s="91" t="s">
        <v>354</v>
      </c>
      <c r="D8" s="91" t="s">
        <v>523</v>
      </c>
      <c r="E8" s="91" t="s">
        <v>652</v>
      </c>
      <c r="F8" s="25">
        <v>61601</v>
      </c>
      <c r="G8" s="28" t="s">
        <v>680</v>
      </c>
      <c r="H8" s="92">
        <f>+N18</f>
        <v>26076.450000000008</v>
      </c>
    </row>
    <row r="9" spans="1:13" ht="50.25" customHeight="1">
      <c r="A9" s="90">
        <v>3</v>
      </c>
      <c r="B9" s="91" t="s">
        <v>360</v>
      </c>
      <c r="C9" s="91" t="s">
        <v>354</v>
      </c>
      <c r="D9" s="91" t="s">
        <v>523</v>
      </c>
      <c r="E9" s="91" t="s">
        <v>652</v>
      </c>
      <c r="F9" s="25">
        <v>61602</v>
      </c>
      <c r="G9" s="93" t="s">
        <v>681</v>
      </c>
      <c r="H9" s="92">
        <f>+N19</f>
        <v>3043.9</v>
      </c>
    </row>
    <row r="10" spans="1:13" ht="45" customHeight="1">
      <c r="A10" s="90">
        <v>3</v>
      </c>
      <c r="B10" s="91" t="s">
        <v>360</v>
      </c>
      <c r="C10" s="91" t="s">
        <v>354</v>
      </c>
      <c r="D10" s="91" t="s">
        <v>523</v>
      </c>
      <c r="E10" s="91" t="s">
        <v>652</v>
      </c>
      <c r="F10" s="25">
        <v>61603</v>
      </c>
      <c r="G10" s="28" t="s">
        <v>682</v>
      </c>
      <c r="H10" s="92">
        <f>+N20</f>
        <v>5722.39</v>
      </c>
    </row>
    <row r="11" spans="1:13" ht="39.75" customHeight="1">
      <c r="A11" s="90">
        <v>3</v>
      </c>
      <c r="B11" s="91" t="s">
        <v>360</v>
      </c>
      <c r="C11" s="91" t="s">
        <v>354</v>
      </c>
      <c r="D11" s="91" t="s">
        <v>523</v>
      </c>
      <c r="E11" s="91" t="s">
        <v>652</v>
      </c>
      <c r="F11" s="25">
        <v>61604</v>
      </c>
      <c r="G11" s="28" t="s">
        <v>683</v>
      </c>
      <c r="H11" s="92">
        <f>+N21</f>
        <v>0</v>
      </c>
    </row>
    <row r="12" spans="1:13" ht="46.5" customHeight="1">
      <c r="A12" s="90">
        <v>3</v>
      </c>
      <c r="B12" s="91" t="s">
        <v>360</v>
      </c>
      <c r="C12" s="91" t="s">
        <v>354</v>
      </c>
      <c r="D12" s="91" t="s">
        <v>523</v>
      </c>
      <c r="E12" s="91" t="s">
        <v>652</v>
      </c>
      <c r="F12" s="25">
        <v>61607</v>
      </c>
      <c r="G12" s="93" t="s">
        <v>684</v>
      </c>
      <c r="H12" s="92">
        <f>+N23</f>
        <v>5997.47</v>
      </c>
    </row>
    <row r="13" spans="1:13" ht="46.5" customHeight="1">
      <c r="A13" s="90">
        <v>3</v>
      </c>
      <c r="B13" s="91" t="s">
        <v>360</v>
      </c>
      <c r="C13" s="91" t="s">
        <v>354</v>
      </c>
      <c r="D13" s="91" t="s">
        <v>523</v>
      </c>
      <c r="E13" s="91" t="s">
        <v>652</v>
      </c>
      <c r="F13" s="25">
        <v>61699</v>
      </c>
      <c r="G13" s="26" t="s">
        <v>685</v>
      </c>
      <c r="H13" s="92">
        <v>0</v>
      </c>
    </row>
    <row r="14" spans="1:13" ht="25.5">
      <c r="A14" s="28"/>
      <c r="B14" s="28"/>
      <c r="C14" s="28"/>
      <c r="D14" s="28"/>
      <c r="E14" s="28"/>
      <c r="F14" s="28"/>
      <c r="G14" s="94" t="s">
        <v>564</v>
      </c>
      <c r="H14" s="95">
        <f>SUM(H8:H13)</f>
        <v>40840.210000000014</v>
      </c>
    </row>
    <row r="15" spans="1:13" ht="36" customHeight="1">
      <c r="A15" s="82"/>
      <c r="B15" s="82"/>
      <c r="C15" s="82"/>
      <c r="D15" s="82"/>
      <c r="E15" s="82"/>
      <c r="F15" s="439" t="s">
        <v>686</v>
      </c>
      <c r="G15" s="439"/>
      <c r="H15" s="97">
        <v>170486.23</v>
      </c>
      <c r="J15" s="101">
        <f>+H46</f>
        <v>56051.18</v>
      </c>
      <c r="K15" s="102" t="s">
        <v>687</v>
      </c>
      <c r="L15" s="102"/>
      <c r="M15" s="102"/>
    </row>
    <row r="16" spans="1:13" ht="18.75">
      <c r="A16" s="82"/>
      <c r="B16" s="82"/>
      <c r="C16" s="82"/>
      <c r="D16" s="82"/>
      <c r="E16" s="82"/>
      <c r="F16" s="82"/>
      <c r="G16" s="82"/>
      <c r="H16" s="82"/>
    </row>
    <row r="17" spans="1:14">
      <c r="A17" s="541"/>
      <c r="B17" s="541"/>
      <c r="C17" s="541"/>
      <c r="D17" s="541"/>
      <c r="E17" s="541"/>
      <c r="F17" s="541"/>
      <c r="G17" s="541"/>
    </row>
    <row r="18" spans="1:14" ht="28.5">
      <c r="A18" s="542" t="s">
        <v>688</v>
      </c>
      <c r="B18" s="542"/>
      <c r="C18" s="542"/>
      <c r="D18" s="542"/>
      <c r="E18" s="542"/>
      <c r="F18" s="542"/>
      <c r="G18" s="542"/>
      <c r="H18" s="542"/>
      <c r="L18" s="100">
        <v>61601</v>
      </c>
      <c r="M18" s="103"/>
      <c r="N18" s="103">
        <f>+H19+H21+H27+H29+H30+H31+H37+H39+H40+H41+H43+J42+H45</f>
        <v>26076.450000000008</v>
      </c>
    </row>
    <row r="19" spans="1:14" ht="21.75">
      <c r="A19" s="544">
        <v>61601</v>
      </c>
      <c r="B19" s="544"/>
      <c r="C19" s="545" t="s">
        <v>689</v>
      </c>
      <c r="D19" s="545"/>
      <c r="E19" s="545"/>
      <c r="F19" s="545"/>
      <c r="G19" s="545"/>
      <c r="H19" s="15">
        <v>383.34</v>
      </c>
      <c r="L19" s="100">
        <v>61602</v>
      </c>
      <c r="M19" s="103"/>
      <c r="N19" s="103">
        <f>+H20+H25+H26+H42</f>
        <v>3043.9</v>
      </c>
    </row>
    <row r="20" spans="1:14" ht="39.75" customHeight="1">
      <c r="A20" s="544">
        <v>61602</v>
      </c>
      <c r="B20" s="544"/>
      <c r="C20" s="545" t="s">
        <v>690</v>
      </c>
      <c r="D20" s="545"/>
      <c r="E20" s="545"/>
      <c r="F20" s="545"/>
      <c r="G20" s="545"/>
      <c r="H20" s="15">
        <v>62.49</v>
      </c>
      <c r="L20" s="100">
        <v>61603</v>
      </c>
      <c r="M20" s="103"/>
      <c r="N20" s="103">
        <f>+H28+H32+H35+H36</f>
        <v>5722.39</v>
      </c>
    </row>
    <row r="21" spans="1:14" ht="36" customHeight="1">
      <c r="A21" s="544">
        <v>61601</v>
      </c>
      <c r="B21" s="544"/>
      <c r="C21" s="545" t="s">
        <v>691</v>
      </c>
      <c r="D21" s="545"/>
      <c r="E21" s="545"/>
      <c r="F21" s="545"/>
      <c r="G21" s="545"/>
      <c r="H21" s="15">
        <v>4997.47</v>
      </c>
      <c r="L21" s="100">
        <v>61604</v>
      </c>
      <c r="M21" s="103">
        <v>0</v>
      </c>
      <c r="N21" s="103">
        <v>0</v>
      </c>
    </row>
    <row r="22" spans="1:14" ht="39.75" customHeight="1">
      <c r="A22" s="544">
        <v>61604</v>
      </c>
      <c r="B22" s="544"/>
      <c r="C22" s="545" t="s">
        <v>692</v>
      </c>
      <c r="D22" s="545"/>
      <c r="E22" s="545"/>
      <c r="F22" s="545"/>
      <c r="G22" s="545"/>
      <c r="H22" s="15">
        <v>603.21</v>
      </c>
      <c r="L22" s="100">
        <v>61606</v>
      </c>
      <c r="M22" s="103"/>
      <c r="N22" s="103">
        <v>0</v>
      </c>
    </row>
    <row r="23" spans="1:14" ht="45.75" customHeight="1">
      <c r="A23" s="544">
        <v>61604</v>
      </c>
      <c r="B23" s="544"/>
      <c r="C23" s="545" t="s">
        <v>693</v>
      </c>
      <c r="D23" s="545"/>
      <c r="E23" s="545"/>
      <c r="F23" s="545"/>
      <c r="G23" s="545"/>
      <c r="H23" s="15">
        <v>676.99</v>
      </c>
      <c r="L23" s="100">
        <v>61607</v>
      </c>
      <c r="M23" s="103"/>
      <c r="N23" s="103">
        <f>+H34</f>
        <v>5997.47</v>
      </c>
    </row>
    <row r="24" spans="1:14" ht="42.75" customHeight="1">
      <c r="A24" s="544">
        <v>61604</v>
      </c>
      <c r="B24" s="544"/>
      <c r="C24" s="545" t="s">
        <v>694</v>
      </c>
      <c r="D24" s="545"/>
      <c r="E24" s="545"/>
      <c r="F24" s="545"/>
      <c r="G24" s="545"/>
      <c r="H24" s="15">
        <v>186.71</v>
      </c>
      <c r="L24" s="100"/>
      <c r="M24" s="103"/>
      <c r="N24" s="103">
        <f>SUM(N18:N23)</f>
        <v>40840.210000000014</v>
      </c>
    </row>
    <row r="25" spans="1:14" ht="39" customHeight="1">
      <c r="A25" s="544">
        <v>61602</v>
      </c>
      <c r="B25" s="544"/>
      <c r="C25" s="545" t="s">
        <v>695</v>
      </c>
      <c r="D25" s="545"/>
      <c r="E25" s="545"/>
      <c r="F25" s="545"/>
      <c r="G25" s="545"/>
      <c r="H25" s="15">
        <v>302.31</v>
      </c>
      <c r="L25" s="100"/>
      <c r="M25" s="103"/>
    </row>
    <row r="26" spans="1:14" ht="40.5" customHeight="1">
      <c r="A26" s="544">
        <v>61602</v>
      </c>
      <c r="B26" s="544"/>
      <c r="C26" s="545" t="s">
        <v>696</v>
      </c>
      <c r="D26" s="545"/>
      <c r="E26" s="545"/>
      <c r="F26" s="545"/>
      <c r="G26" s="545"/>
      <c r="H26" s="15">
        <v>195.47</v>
      </c>
      <c r="L26" s="100"/>
      <c r="M26" s="103"/>
    </row>
    <row r="27" spans="1:14" ht="42" customHeight="1">
      <c r="A27" s="544">
        <v>61601</v>
      </c>
      <c r="B27" s="544"/>
      <c r="C27" s="545" t="s">
        <v>697</v>
      </c>
      <c r="D27" s="545"/>
      <c r="E27" s="545"/>
      <c r="F27" s="545"/>
      <c r="G27" s="545"/>
      <c r="H27" s="15">
        <v>15.67</v>
      </c>
      <c r="L27" s="100"/>
      <c r="M27" s="103"/>
    </row>
    <row r="28" spans="1:14" ht="49.5" customHeight="1">
      <c r="A28" s="544">
        <v>61603</v>
      </c>
      <c r="B28" s="544"/>
      <c r="C28" s="545" t="s">
        <v>698</v>
      </c>
      <c r="D28" s="545"/>
      <c r="E28" s="545"/>
      <c r="F28" s="545"/>
      <c r="G28" s="545"/>
      <c r="H28" s="15">
        <v>489.62</v>
      </c>
      <c r="L28" s="100"/>
      <c r="M28" s="103"/>
    </row>
    <row r="29" spans="1:14" ht="45" customHeight="1">
      <c r="A29" s="544">
        <v>61601</v>
      </c>
      <c r="B29" s="544"/>
      <c r="C29" s="545" t="s">
        <v>699</v>
      </c>
      <c r="D29" s="545"/>
      <c r="E29" s="545"/>
      <c r="F29" s="545"/>
      <c r="G29" s="545"/>
      <c r="H29" s="15">
        <v>4997.47</v>
      </c>
    </row>
    <row r="30" spans="1:14" ht="45" customHeight="1">
      <c r="A30" s="544">
        <v>61601</v>
      </c>
      <c r="B30" s="544"/>
      <c r="C30" s="545" t="s">
        <v>700</v>
      </c>
      <c r="D30" s="545"/>
      <c r="E30" s="545"/>
      <c r="F30" s="545"/>
      <c r="G30" s="545"/>
      <c r="H30" s="15">
        <v>4997.47</v>
      </c>
    </row>
    <row r="31" spans="1:14" ht="54.75" customHeight="1">
      <c r="A31" s="544">
        <v>61601</v>
      </c>
      <c r="B31" s="544"/>
      <c r="C31" s="545" t="s">
        <v>701</v>
      </c>
      <c r="D31" s="545"/>
      <c r="E31" s="545"/>
      <c r="F31" s="545"/>
      <c r="G31" s="545"/>
      <c r="H31" s="15">
        <v>4997.47</v>
      </c>
    </row>
    <row r="32" spans="1:14" ht="48.75" customHeight="1">
      <c r="A32" s="544">
        <v>61603</v>
      </c>
      <c r="B32" s="544"/>
      <c r="C32" s="545" t="s">
        <v>702</v>
      </c>
      <c r="D32" s="545"/>
      <c r="E32" s="545"/>
      <c r="F32" s="545"/>
      <c r="G32" s="545"/>
      <c r="H32" s="15">
        <v>24.63</v>
      </c>
    </row>
    <row r="33" spans="1:8" ht="42.75" customHeight="1">
      <c r="A33" s="544">
        <v>61604</v>
      </c>
      <c r="B33" s="544"/>
      <c r="C33" s="545" t="s">
        <v>703</v>
      </c>
      <c r="D33" s="545"/>
      <c r="E33" s="545"/>
      <c r="F33" s="545"/>
      <c r="G33" s="545"/>
      <c r="H33" s="15">
        <v>777.38</v>
      </c>
    </row>
    <row r="34" spans="1:8" ht="42" customHeight="1">
      <c r="A34" s="544">
        <v>61607</v>
      </c>
      <c r="B34" s="544"/>
      <c r="C34" s="545" t="s">
        <v>704</v>
      </c>
      <c r="D34" s="545"/>
      <c r="E34" s="545"/>
      <c r="F34" s="545"/>
      <c r="G34" s="545"/>
      <c r="H34" s="15">
        <v>5997.47</v>
      </c>
    </row>
    <row r="35" spans="1:8" ht="46.5" customHeight="1">
      <c r="A35" s="544">
        <v>61603</v>
      </c>
      <c r="B35" s="544"/>
      <c r="C35" s="545" t="s">
        <v>705</v>
      </c>
      <c r="D35" s="545"/>
      <c r="E35" s="545"/>
      <c r="F35" s="545"/>
      <c r="G35" s="545"/>
      <c r="H35" s="15">
        <v>4997.47</v>
      </c>
    </row>
    <row r="36" spans="1:8" ht="43.5" customHeight="1">
      <c r="A36" s="544">
        <v>61603</v>
      </c>
      <c r="B36" s="544"/>
      <c r="C36" s="545" t="s">
        <v>706</v>
      </c>
      <c r="D36" s="545"/>
      <c r="E36" s="545"/>
      <c r="F36" s="545"/>
      <c r="G36" s="545"/>
      <c r="H36" s="15">
        <v>210.67</v>
      </c>
    </row>
    <row r="37" spans="1:8" ht="42" customHeight="1">
      <c r="A37" s="544">
        <v>61601</v>
      </c>
      <c r="B37" s="544"/>
      <c r="C37" s="545" t="s">
        <v>707</v>
      </c>
      <c r="D37" s="545"/>
      <c r="E37" s="545"/>
      <c r="F37" s="545"/>
      <c r="G37" s="545"/>
      <c r="H37" s="15">
        <v>73.38</v>
      </c>
    </row>
    <row r="38" spans="1:8" ht="43.5" customHeight="1">
      <c r="A38" s="544">
        <v>61604</v>
      </c>
      <c r="B38" s="544"/>
      <c r="C38" s="545" t="s">
        <v>708</v>
      </c>
      <c r="D38" s="545"/>
      <c r="E38" s="545"/>
      <c r="F38" s="545"/>
      <c r="G38" s="545"/>
      <c r="H38" s="15">
        <v>12243.6</v>
      </c>
    </row>
    <row r="39" spans="1:8" ht="48.75" customHeight="1">
      <c r="A39" s="544">
        <v>61601</v>
      </c>
      <c r="B39" s="544"/>
      <c r="C39" s="545" t="s">
        <v>709</v>
      </c>
      <c r="D39" s="545"/>
      <c r="E39" s="545"/>
      <c r="F39" s="545"/>
      <c r="G39" s="545"/>
      <c r="H39" s="15">
        <v>203.66</v>
      </c>
    </row>
    <row r="40" spans="1:8" ht="40.5" customHeight="1">
      <c r="A40" s="544">
        <v>61601</v>
      </c>
      <c r="B40" s="544"/>
      <c r="C40" s="545" t="s">
        <v>710</v>
      </c>
      <c r="D40" s="545"/>
      <c r="E40" s="545"/>
      <c r="F40" s="545"/>
      <c r="G40" s="545"/>
      <c r="H40" s="15">
        <v>156.88</v>
      </c>
    </row>
    <row r="41" spans="1:8" ht="41.25" customHeight="1">
      <c r="A41" s="544">
        <v>61601</v>
      </c>
      <c r="B41" s="544"/>
      <c r="C41" s="545" t="s">
        <v>711</v>
      </c>
      <c r="D41" s="545"/>
      <c r="E41" s="545"/>
      <c r="F41" s="545"/>
      <c r="G41" s="545"/>
      <c r="H41" s="15">
        <v>156.88</v>
      </c>
    </row>
    <row r="42" spans="1:8" ht="36.75" customHeight="1">
      <c r="A42" s="544">
        <v>61602</v>
      </c>
      <c r="B42" s="544"/>
      <c r="C42" s="545" t="s">
        <v>712</v>
      </c>
      <c r="D42" s="545"/>
      <c r="E42" s="545"/>
      <c r="F42" s="545"/>
      <c r="G42" s="545"/>
      <c r="H42" s="20">
        <v>2483.63</v>
      </c>
    </row>
    <row r="43" spans="1:8" ht="40.5" customHeight="1">
      <c r="A43" s="544">
        <v>61601</v>
      </c>
      <c r="B43" s="544"/>
      <c r="C43" s="545" t="s">
        <v>713</v>
      </c>
      <c r="D43" s="545"/>
      <c r="E43" s="545"/>
      <c r="F43" s="545"/>
      <c r="G43" s="545"/>
      <c r="H43" s="15">
        <v>99.29</v>
      </c>
    </row>
    <row r="44" spans="1:8" ht="39" customHeight="1">
      <c r="A44" s="544">
        <v>61604</v>
      </c>
      <c r="B44" s="544"/>
      <c r="C44" s="545" t="s">
        <v>714</v>
      </c>
      <c r="D44" s="545"/>
      <c r="E44" s="545"/>
      <c r="F44" s="545"/>
      <c r="G44" s="545"/>
      <c r="H44" s="27">
        <v>723.08</v>
      </c>
    </row>
    <row r="45" spans="1:8" ht="51.75" customHeight="1">
      <c r="A45" s="544">
        <v>61601</v>
      </c>
      <c r="B45" s="544"/>
      <c r="C45" s="545" t="s">
        <v>715</v>
      </c>
      <c r="D45" s="545"/>
      <c r="E45" s="545"/>
      <c r="F45" s="545"/>
      <c r="G45" s="545"/>
      <c r="H45" s="44">
        <v>4997.47</v>
      </c>
    </row>
    <row r="46" spans="1:8" ht="28.5">
      <c r="A46" s="544"/>
      <c r="B46" s="544"/>
      <c r="C46" s="545"/>
      <c r="D46" s="545"/>
      <c r="E46" s="545"/>
      <c r="F46" s="545"/>
      <c r="G46" s="545"/>
      <c r="H46" s="99">
        <f>SUM(H19:H45)</f>
        <v>56051.18</v>
      </c>
    </row>
    <row r="47" spans="1:8" ht="21">
      <c r="A47" s="100"/>
      <c r="B47" s="100"/>
      <c r="C47" s="546"/>
      <c r="D47" s="546"/>
      <c r="E47" s="546"/>
      <c r="F47" s="546"/>
      <c r="G47" s="546"/>
    </row>
    <row r="48" spans="1:8" ht="21">
      <c r="A48" s="100"/>
      <c r="B48" s="100"/>
      <c r="C48" s="546"/>
      <c r="D48" s="546"/>
      <c r="E48" s="546"/>
      <c r="F48" s="546"/>
      <c r="G48" s="546"/>
    </row>
    <row r="49" spans="1:7" ht="21">
      <c r="A49" s="100"/>
      <c r="B49" s="100"/>
      <c r="C49" s="546"/>
      <c r="D49" s="546"/>
      <c r="E49" s="546"/>
      <c r="F49" s="546"/>
      <c r="G49" s="546"/>
    </row>
    <row r="50" spans="1:7" ht="21">
      <c r="A50" s="100"/>
      <c r="B50" s="100"/>
      <c r="C50" s="547"/>
      <c r="D50" s="547"/>
      <c r="E50" s="547"/>
      <c r="F50" s="547"/>
      <c r="G50" s="547"/>
    </row>
    <row r="51" spans="1:7" ht="21">
      <c r="A51" s="100"/>
      <c r="B51" s="100"/>
      <c r="C51" s="547"/>
      <c r="D51" s="547"/>
      <c r="E51" s="547"/>
      <c r="F51" s="547"/>
      <c r="G51" s="547"/>
    </row>
    <row r="52" spans="1:7" ht="21">
      <c r="A52" s="100"/>
      <c r="B52" s="100"/>
      <c r="C52" s="547"/>
      <c r="D52" s="547"/>
      <c r="E52" s="547"/>
      <c r="F52" s="547"/>
      <c r="G52" s="547"/>
    </row>
    <row r="53" spans="1:7" ht="21">
      <c r="A53" s="100"/>
      <c r="B53" s="100"/>
      <c r="C53" s="547"/>
      <c r="D53" s="547"/>
      <c r="E53" s="547"/>
      <c r="F53" s="547"/>
      <c r="G53" s="547"/>
    </row>
    <row r="54" spans="1:7">
      <c r="C54" s="541"/>
      <c r="D54" s="541"/>
      <c r="E54" s="541"/>
      <c r="F54" s="541"/>
      <c r="G54" s="541"/>
    </row>
  </sheetData>
  <mergeCells count="76">
    <mergeCell ref="C50:G50"/>
    <mergeCell ref="C51:G51"/>
    <mergeCell ref="C52:G52"/>
    <mergeCell ref="C53:G53"/>
    <mergeCell ref="C54:G54"/>
    <mergeCell ref="A46:B46"/>
    <mergeCell ref="C46:G46"/>
    <mergeCell ref="C47:G47"/>
    <mergeCell ref="C48:G48"/>
    <mergeCell ref="C49:G49"/>
    <mergeCell ref="A43:B43"/>
    <mergeCell ref="C43:G43"/>
    <mergeCell ref="A44:B44"/>
    <mergeCell ref="C44:G44"/>
    <mergeCell ref="A45:B45"/>
    <mergeCell ref="C45:G45"/>
    <mergeCell ref="A40:B40"/>
    <mergeCell ref="C40:G40"/>
    <mergeCell ref="A41:B41"/>
    <mergeCell ref="C41:G41"/>
    <mergeCell ref="A42:B42"/>
    <mergeCell ref="C42:G42"/>
    <mergeCell ref="A37:B37"/>
    <mergeCell ref="C37:G37"/>
    <mergeCell ref="A38:B38"/>
    <mergeCell ref="C38:G38"/>
    <mergeCell ref="A39:B39"/>
    <mergeCell ref="C39:G39"/>
    <mergeCell ref="A34:B34"/>
    <mergeCell ref="C34:G34"/>
    <mergeCell ref="A35:B35"/>
    <mergeCell ref="C35:G35"/>
    <mergeCell ref="A36:B36"/>
    <mergeCell ref="C36:G36"/>
    <mergeCell ref="A31:B31"/>
    <mergeCell ref="C31:G31"/>
    <mergeCell ref="A32:B32"/>
    <mergeCell ref="C32:G32"/>
    <mergeCell ref="A33:B33"/>
    <mergeCell ref="C33:G33"/>
    <mergeCell ref="A28:B28"/>
    <mergeCell ref="C28:G28"/>
    <mergeCell ref="A29:B29"/>
    <mergeCell ref="C29:G29"/>
    <mergeCell ref="A30:B30"/>
    <mergeCell ref="C30:G30"/>
    <mergeCell ref="A25:B25"/>
    <mergeCell ref="C25:G25"/>
    <mergeCell ref="A26:B26"/>
    <mergeCell ref="C26:G26"/>
    <mergeCell ref="A27:B27"/>
    <mergeCell ref="C27:G27"/>
    <mergeCell ref="A22:B22"/>
    <mergeCell ref="C22:G22"/>
    <mergeCell ref="A23:B23"/>
    <mergeCell ref="C23:G23"/>
    <mergeCell ref="A24:B24"/>
    <mergeCell ref="C24:G24"/>
    <mergeCell ref="A19:B19"/>
    <mergeCell ref="C19:G19"/>
    <mergeCell ref="A20:B20"/>
    <mergeCell ref="C20:G20"/>
    <mergeCell ref="A21:B21"/>
    <mergeCell ref="C21:G21"/>
    <mergeCell ref="A6:F6"/>
    <mergeCell ref="F15:G15"/>
    <mergeCell ref="A17:B17"/>
    <mergeCell ref="C17:G17"/>
    <mergeCell ref="A18:H18"/>
    <mergeCell ref="G6:G7"/>
    <mergeCell ref="H6:H7"/>
    <mergeCell ref="A1:H1"/>
    <mergeCell ref="A2:H2"/>
    <mergeCell ref="A3:H3"/>
    <mergeCell ref="A4:H4"/>
    <mergeCell ref="A5:H5"/>
  </mergeCells>
  <pageMargins left="0.23622047244094499" right="0.23622047244094499" top="0" bottom="0" header="0.31496062992126" footer="0.31496062992126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opLeftCell="A31" workbookViewId="0">
      <selection activeCell="A24" sqref="A24:H24"/>
    </sheetView>
  </sheetViews>
  <sheetFormatPr baseColWidth="10" defaultColWidth="11" defaultRowHeight="15"/>
  <cols>
    <col min="7" max="7" width="53.7109375" customWidth="1"/>
    <col min="8" max="8" width="25.28515625" customWidth="1"/>
    <col min="12" max="12" width="19.7109375" customWidth="1"/>
    <col min="13" max="13" width="17.140625" customWidth="1"/>
  </cols>
  <sheetData>
    <row r="1" spans="1:8" ht="21">
      <c r="A1" s="534" t="s">
        <v>57</v>
      </c>
      <c r="B1" s="535"/>
      <c r="C1" s="535"/>
      <c r="D1" s="535"/>
      <c r="E1" s="535"/>
      <c r="F1" s="535"/>
      <c r="G1" s="535"/>
      <c r="H1" s="535"/>
    </row>
    <row r="2" spans="1:8" ht="21">
      <c r="A2" s="534" t="s">
        <v>84</v>
      </c>
      <c r="B2" s="535"/>
      <c r="C2" s="535"/>
      <c r="D2" s="535"/>
      <c r="E2" s="535"/>
      <c r="F2" s="535"/>
      <c r="G2" s="535"/>
      <c r="H2" s="535"/>
    </row>
    <row r="3" spans="1:8" ht="23.25">
      <c r="A3" s="538">
        <v>2023</v>
      </c>
      <c r="B3" s="538"/>
      <c r="C3" s="538"/>
      <c r="D3" s="538"/>
      <c r="E3" s="538"/>
      <c r="F3" s="538"/>
      <c r="G3" s="538"/>
      <c r="H3" s="538"/>
    </row>
    <row r="4" spans="1:8" ht="18.75">
      <c r="A4" s="500" t="s">
        <v>509</v>
      </c>
      <c r="B4" s="501"/>
      <c r="C4" s="501"/>
      <c r="D4" s="501"/>
      <c r="E4" s="501"/>
      <c r="F4" s="501"/>
      <c r="G4" s="501"/>
      <c r="H4" s="501"/>
    </row>
    <row r="5" spans="1:8" ht="18.75">
      <c r="A5" s="500" t="s">
        <v>511</v>
      </c>
      <c r="B5" s="501"/>
      <c r="C5" s="501"/>
      <c r="D5" s="501"/>
      <c r="E5" s="501"/>
      <c r="F5" s="501"/>
      <c r="G5" s="501"/>
      <c r="H5" s="501"/>
    </row>
    <row r="6" spans="1:8" ht="18.75">
      <c r="A6" s="526" t="s">
        <v>512</v>
      </c>
      <c r="B6" s="526"/>
      <c r="C6" s="526"/>
      <c r="D6" s="526"/>
      <c r="E6" s="526"/>
      <c r="F6" s="526"/>
      <c r="G6" s="526"/>
      <c r="H6" s="526"/>
    </row>
    <row r="7" spans="1:8" ht="18.75">
      <c r="A7" s="527" t="s">
        <v>716</v>
      </c>
      <c r="B7" s="527"/>
      <c r="C7" s="527"/>
      <c r="D7" s="527"/>
      <c r="E7" s="527"/>
      <c r="F7" s="527"/>
      <c r="G7" s="527"/>
      <c r="H7" s="527"/>
    </row>
    <row r="8" spans="1:8" ht="18.75">
      <c r="A8" s="528" t="s">
        <v>514</v>
      </c>
      <c r="B8" s="529"/>
      <c r="C8" s="529"/>
      <c r="D8" s="529"/>
      <c r="E8" s="529"/>
      <c r="F8" s="529"/>
      <c r="G8" s="530" t="s">
        <v>515</v>
      </c>
      <c r="H8" s="532" t="s">
        <v>516</v>
      </c>
    </row>
    <row r="9" spans="1:8" ht="106.5">
      <c r="A9" s="70" t="s">
        <v>517</v>
      </c>
      <c r="B9" s="71" t="s">
        <v>518</v>
      </c>
      <c r="C9" s="71" t="s">
        <v>519</v>
      </c>
      <c r="D9" s="71" t="s">
        <v>520</v>
      </c>
      <c r="E9" s="72" t="s">
        <v>521</v>
      </c>
      <c r="F9" s="73" t="s">
        <v>522</v>
      </c>
      <c r="G9" s="531"/>
      <c r="H9" s="533"/>
    </row>
    <row r="10" spans="1:8" ht="20.25">
      <c r="A10" s="74">
        <v>3</v>
      </c>
      <c r="B10" s="75" t="s">
        <v>651</v>
      </c>
      <c r="C10" s="75" t="s">
        <v>360</v>
      </c>
      <c r="D10" s="75" t="s">
        <v>523</v>
      </c>
      <c r="E10" s="75" t="s">
        <v>652</v>
      </c>
      <c r="F10" s="76">
        <v>54303</v>
      </c>
      <c r="G10" s="77" t="s">
        <v>717</v>
      </c>
      <c r="H10" s="78">
        <f>5000+L31</f>
        <v>15393.98</v>
      </c>
    </row>
    <row r="11" spans="1:8" ht="20.25">
      <c r="A11" s="74"/>
      <c r="B11" s="75"/>
      <c r="C11" s="75"/>
      <c r="D11" s="75"/>
      <c r="E11" s="75"/>
      <c r="F11" s="76">
        <v>56304</v>
      </c>
      <c r="G11" s="77" t="s">
        <v>718</v>
      </c>
      <c r="H11" s="78">
        <v>639.54999999999995</v>
      </c>
    </row>
    <row r="12" spans="1:8" ht="41.25" customHeight="1">
      <c r="A12" s="74">
        <v>3</v>
      </c>
      <c r="B12" s="75" t="s">
        <v>651</v>
      </c>
      <c r="C12" s="75" t="s">
        <v>360</v>
      </c>
      <c r="D12" s="75" t="s">
        <v>523</v>
      </c>
      <c r="E12" s="75" t="s">
        <v>652</v>
      </c>
      <c r="F12" s="76">
        <v>61601</v>
      </c>
      <c r="G12" s="77" t="s">
        <v>680</v>
      </c>
      <c r="H12" s="78">
        <f>44024.36+L28</f>
        <v>62003.32</v>
      </c>
    </row>
    <row r="13" spans="1:8" ht="57" customHeight="1">
      <c r="A13" s="74">
        <v>3</v>
      </c>
      <c r="B13" s="75" t="s">
        <v>651</v>
      </c>
      <c r="C13" s="75" t="s">
        <v>360</v>
      </c>
      <c r="D13" s="75" t="s">
        <v>523</v>
      </c>
      <c r="E13" s="75" t="s">
        <v>652</v>
      </c>
      <c r="F13" s="76">
        <v>61602</v>
      </c>
      <c r="G13" s="79" t="s">
        <v>681</v>
      </c>
      <c r="H13" s="78">
        <f>+L30</f>
        <v>24685.15</v>
      </c>
    </row>
    <row r="14" spans="1:8" ht="20.25">
      <c r="A14" s="74">
        <v>3</v>
      </c>
      <c r="B14" s="75" t="s">
        <v>651</v>
      </c>
      <c r="C14" s="75" t="s">
        <v>360</v>
      </c>
      <c r="D14" s="75" t="s">
        <v>523</v>
      </c>
      <c r="E14" s="75" t="s">
        <v>652</v>
      </c>
      <c r="F14" s="76">
        <v>61603</v>
      </c>
      <c r="G14" s="77" t="s">
        <v>682</v>
      </c>
      <c r="H14" s="78">
        <f>+L26</f>
        <v>12642.05</v>
      </c>
    </row>
    <row r="15" spans="1:8" ht="20.25">
      <c r="A15" s="74">
        <v>3</v>
      </c>
      <c r="B15" s="75" t="s">
        <v>651</v>
      </c>
      <c r="C15" s="75" t="s">
        <v>360</v>
      </c>
      <c r="D15" s="75" t="s">
        <v>523</v>
      </c>
      <c r="E15" s="75" t="s">
        <v>652</v>
      </c>
      <c r="F15" s="76">
        <v>61604</v>
      </c>
      <c r="G15" s="77" t="s">
        <v>683</v>
      </c>
      <c r="H15" s="78">
        <f>+L25+1000</f>
        <v>1500.52</v>
      </c>
    </row>
    <row r="16" spans="1:8" ht="20.25">
      <c r="A16" s="74">
        <v>3</v>
      </c>
      <c r="B16" s="75" t="s">
        <v>651</v>
      </c>
      <c r="C16" s="75" t="s">
        <v>360</v>
      </c>
      <c r="D16" s="75" t="s">
        <v>523</v>
      </c>
      <c r="E16" s="75" t="s">
        <v>652</v>
      </c>
      <c r="F16" s="76">
        <v>61606</v>
      </c>
      <c r="G16" s="77" t="s">
        <v>719</v>
      </c>
      <c r="H16" s="78">
        <f>4000+L27</f>
        <v>4676.8600000000006</v>
      </c>
    </row>
    <row r="17" spans="1:13" ht="20.25">
      <c r="A17" s="74">
        <v>3</v>
      </c>
      <c r="B17" s="75" t="s">
        <v>651</v>
      </c>
      <c r="C17" s="75" t="s">
        <v>360</v>
      </c>
      <c r="D17" s="75" t="s">
        <v>523</v>
      </c>
      <c r="E17" s="75" t="s">
        <v>652</v>
      </c>
      <c r="F17" s="76">
        <v>61607</v>
      </c>
      <c r="G17" s="77" t="s">
        <v>720</v>
      </c>
      <c r="H17" s="78">
        <v>0</v>
      </c>
    </row>
    <row r="18" spans="1:13" ht="20.25">
      <c r="A18" s="74">
        <v>3</v>
      </c>
      <c r="B18" s="75" t="s">
        <v>651</v>
      </c>
      <c r="C18" s="75" t="s">
        <v>360</v>
      </c>
      <c r="D18" s="75" t="s">
        <v>523</v>
      </c>
      <c r="E18" s="75" t="s">
        <v>652</v>
      </c>
      <c r="F18" s="76">
        <v>61608</v>
      </c>
      <c r="G18" s="77" t="s">
        <v>721</v>
      </c>
      <c r="H18" s="78">
        <v>0</v>
      </c>
    </row>
    <row r="19" spans="1:13" ht="53.25" customHeight="1">
      <c r="A19" s="74">
        <v>3</v>
      </c>
      <c r="B19" s="75" t="s">
        <v>651</v>
      </c>
      <c r="C19" s="75" t="s">
        <v>360</v>
      </c>
      <c r="D19" s="75" t="s">
        <v>523</v>
      </c>
      <c r="E19" s="75" t="s">
        <v>652</v>
      </c>
      <c r="F19" s="76">
        <v>61699</v>
      </c>
      <c r="G19" s="79" t="s">
        <v>722</v>
      </c>
      <c r="H19" s="78">
        <f>+L29</f>
        <v>20755.999999999996</v>
      </c>
    </row>
    <row r="20" spans="1:13" ht="21">
      <c r="A20" s="77"/>
      <c r="B20" s="77"/>
      <c r="C20" s="77"/>
      <c r="D20" s="77"/>
      <c r="E20" s="77"/>
      <c r="F20" s="77"/>
      <c r="G20" s="80" t="s">
        <v>564</v>
      </c>
      <c r="H20" s="81">
        <f>SUM(H10:H19)</f>
        <v>142297.43</v>
      </c>
      <c r="L20" s="84">
        <f>+H22+H62</f>
        <v>142297.43000000002</v>
      </c>
    </row>
    <row r="21" spans="1:13" ht="18.75">
      <c r="A21" s="82"/>
      <c r="B21" s="82"/>
      <c r="C21" s="82"/>
      <c r="D21" s="82"/>
      <c r="E21" s="82"/>
      <c r="F21" s="82"/>
      <c r="G21" s="82"/>
      <c r="H21" s="82"/>
    </row>
    <row r="22" spans="1:13" ht="18.75">
      <c r="A22" s="82"/>
      <c r="B22" s="82"/>
      <c r="C22" s="82"/>
      <c r="D22" s="82"/>
      <c r="E22" s="82"/>
      <c r="F22" s="82"/>
      <c r="G22" s="82" t="s">
        <v>723</v>
      </c>
      <c r="H22" s="83">
        <v>54024.36</v>
      </c>
    </row>
    <row r="23" spans="1:13" ht="18.75">
      <c r="A23" s="548"/>
      <c r="B23" s="548"/>
      <c r="C23" s="548"/>
      <c r="D23" s="548"/>
      <c r="E23" s="548"/>
      <c r="F23" s="82"/>
      <c r="G23" s="82"/>
      <c r="H23" s="84">
        <f>+H66</f>
        <v>0</v>
      </c>
    </row>
    <row r="24" spans="1:13" ht="23.25">
      <c r="A24" s="549" t="s">
        <v>724</v>
      </c>
      <c r="B24" s="549"/>
      <c r="C24" s="549"/>
      <c r="D24" s="549"/>
      <c r="E24" s="549"/>
      <c r="F24" s="549"/>
      <c r="G24" s="549"/>
      <c r="H24" s="549"/>
    </row>
    <row r="25" spans="1:13" ht="18.75">
      <c r="A25" s="550" t="s">
        <v>725</v>
      </c>
      <c r="B25" s="550"/>
      <c r="C25" s="550"/>
      <c r="D25" s="550"/>
      <c r="E25" s="550"/>
      <c r="F25" s="550"/>
      <c r="G25" s="550"/>
      <c r="H25" s="86" t="s">
        <v>726</v>
      </c>
      <c r="K25" s="82">
        <v>61604</v>
      </c>
      <c r="L25" s="84">
        <f>+H44</f>
        <v>500.52</v>
      </c>
    </row>
    <row r="26" spans="1:13" ht="30" customHeight="1">
      <c r="A26" s="25">
        <v>61603</v>
      </c>
      <c r="B26" s="551" t="s">
        <v>727</v>
      </c>
      <c r="C26" s="552"/>
      <c r="D26" s="552"/>
      <c r="E26" s="552"/>
      <c r="F26" s="552"/>
      <c r="G26" s="553"/>
      <c r="H26" s="27">
        <v>904.94</v>
      </c>
      <c r="K26" s="82">
        <v>61603</v>
      </c>
      <c r="L26" s="88">
        <f>+H26+H33+H34+H35+H49+H54+H58+H60</f>
        <v>12642.05</v>
      </c>
      <c r="M26" s="84"/>
    </row>
    <row r="27" spans="1:13" ht="34.5" customHeight="1">
      <c r="A27" s="25">
        <v>61606</v>
      </c>
      <c r="B27" s="551" t="s">
        <v>728</v>
      </c>
      <c r="C27" s="552"/>
      <c r="D27" s="552"/>
      <c r="E27" s="552"/>
      <c r="F27" s="552"/>
      <c r="G27" s="553"/>
      <c r="H27" s="27">
        <v>86.26</v>
      </c>
      <c r="K27" s="82">
        <v>61606</v>
      </c>
      <c r="L27" s="88">
        <f>+H27+H29+H30+H37+H39</f>
        <v>676.86000000000013</v>
      </c>
      <c r="M27" s="84"/>
    </row>
    <row r="28" spans="1:13" ht="42.75" customHeight="1">
      <c r="A28" s="25">
        <v>61601</v>
      </c>
      <c r="B28" s="551" t="s">
        <v>729</v>
      </c>
      <c r="C28" s="552"/>
      <c r="D28" s="552"/>
      <c r="E28" s="552"/>
      <c r="F28" s="552"/>
      <c r="G28" s="553"/>
      <c r="H28" s="27">
        <v>197.57</v>
      </c>
      <c r="K28" s="82">
        <v>61601</v>
      </c>
      <c r="L28" s="88">
        <f>+H28+H36+H38+H43+H57</f>
        <v>17978.96</v>
      </c>
      <c r="M28" s="84"/>
    </row>
    <row r="29" spans="1:13" ht="42.75" customHeight="1">
      <c r="A29" s="25">
        <v>61606</v>
      </c>
      <c r="B29" s="551" t="s">
        <v>730</v>
      </c>
      <c r="C29" s="552"/>
      <c r="D29" s="552"/>
      <c r="E29" s="552"/>
      <c r="F29" s="552"/>
      <c r="G29" s="553"/>
      <c r="H29" s="27">
        <v>6.97</v>
      </c>
      <c r="K29" s="82">
        <v>61699</v>
      </c>
      <c r="L29" s="88">
        <f>+H31+H32+H40+H41+H46+H52+H53+H61+H59</f>
        <v>20755.999999999996</v>
      </c>
      <c r="M29" s="84"/>
    </row>
    <row r="30" spans="1:13" ht="32.25" customHeight="1">
      <c r="A30" s="25">
        <v>61606</v>
      </c>
      <c r="B30" s="551" t="s">
        <v>731</v>
      </c>
      <c r="C30" s="552"/>
      <c r="D30" s="552"/>
      <c r="E30" s="552"/>
      <c r="F30" s="552"/>
      <c r="G30" s="553"/>
      <c r="H30" s="27">
        <v>2.72</v>
      </c>
      <c r="K30" s="82">
        <v>61602</v>
      </c>
      <c r="L30" s="88">
        <f>+H45+H47+H48+H51+H55+H56</f>
        <v>24685.15</v>
      </c>
      <c r="M30" s="84"/>
    </row>
    <row r="31" spans="1:13" ht="31.5" customHeight="1">
      <c r="A31" s="25">
        <v>61699</v>
      </c>
      <c r="B31" s="551" t="s">
        <v>732</v>
      </c>
      <c r="C31" s="552"/>
      <c r="D31" s="552"/>
      <c r="E31" s="552"/>
      <c r="F31" s="552"/>
      <c r="G31" s="553"/>
      <c r="H31" s="27">
        <v>26.31</v>
      </c>
      <c r="K31" s="82">
        <v>54303</v>
      </c>
      <c r="L31" s="88">
        <f>+H42</f>
        <v>10393.98</v>
      </c>
      <c r="M31" s="84"/>
    </row>
    <row r="32" spans="1:13" ht="30" customHeight="1">
      <c r="A32" s="25">
        <v>61699</v>
      </c>
      <c r="B32" s="551" t="s">
        <v>733</v>
      </c>
      <c r="C32" s="552"/>
      <c r="D32" s="552"/>
      <c r="E32" s="552"/>
      <c r="F32" s="552"/>
      <c r="G32" s="553"/>
      <c r="H32" s="27">
        <v>366.52</v>
      </c>
      <c r="K32" s="82">
        <v>56304</v>
      </c>
      <c r="L32" s="88">
        <v>639.54999999999995</v>
      </c>
      <c r="M32" s="84"/>
    </row>
    <row r="33" spans="1:13" ht="31.5" customHeight="1">
      <c r="A33" s="25">
        <v>61603</v>
      </c>
      <c r="B33" s="551" t="s">
        <v>734</v>
      </c>
      <c r="C33" s="552"/>
      <c r="D33" s="552"/>
      <c r="E33" s="552"/>
      <c r="F33" s="552"/>
      <c r="G33" s="553"/>
      <c r="H33" s="27">
        <v>443.64</v>
      </c>
      <c r="K33" s="82"/>
      <c r="L33" s="88">
        <f>SUM(L26:L32)</f>
        <v>87772.549999999988</v>
      </c>
      <c r="M33" s="84"/>
    </row>
    <row r="34" spans="1:13" ht="33" customHeight="1">
      <c r="A34" s="25">
        <v>61603</v>
      </c>
      <c r="B34" s="551" t="s">
        <v>735</v>
      </c>
      <c r="C34" s="552"/>
      <c r="D34" s="552"/>
      <c r="E34" s="552"/>
      <c r="F34" s="552"/>
      <c r="G34" s="553"/>
      <c r="H34" s="27">
        <v>594.47</v>
      </c>
      <c r="K34" s="82"/>
      <c r="L34" s="88"/>
    </row>
    <row r="35" spans="1:13" ht="38.25" customHeight="1">
      <c r="A35" s="25">
        <v>61603</v>
      </c>
      <c r="B35" s="551" t="s">
        <v>736</v>
      </c>
      <c r="C35" s="552"/>
      <c r="D35" s="552"/>
      <c r="E35" s="552"/>
      <c r="F35" s="552"/>
      <c r="G35" s="553"/>
      <c r="H35" s="27">
        <v>4.9400000000000004</v>
      </c>
      <c r="K35" s="82"/>
      <c r="L35" s="88"/>
    </row>
    <row r="36" spans="1:13" ht="39.75" customHeight="1">
      <c r="A36" s="25">
        <v>61601</v>
      </c>
      <c r="B36" s="551" t="s">
        <v>737</v>
      </c>
      <c r="C36" s="552"/>
      <c r="D36" s="552"/>
      <c r="E36" s="552"/>
      <c r="F36" s="552"/>
      <c r="G36" s="553"/>
      <c r="H36" s="27">
        <v>4099.43</v>
      </c>
      <c r="K36" s="82"/>
      <c r="L36" s="88"/>
    </row>
    <row r="37" spans="1:13" ht="36.75" customHeight="1">
      <c r="A37" s="25">
        <v>61606</v>
      </c>
      <c r="B37" s="551" t="s">
        <v>738</v>
      </c>
      <c r="C37" s="552"/>
      <c r="D37" s="552"/>
      <c r="E37" s="552"/>
      <c r="F37" s="552"/>
      <c r="G37" s="553"/>
      <c r="H37" s="27">
        <v>553.44000000000005</v>
      </c>
      <c r="K37" s="82"/>
      <c r="L37" s="88"/>
    </row>
    <row r="38" spans="1:13" ht="35.25" customHeight="1">
      <c r="A38" s="25">
        <v>61601</v>
      </c>
      <c r="B38" s="551" t="s">
        <v>739</v>
      </c>
      <c r="C38" s="552"/>
      <c r="D38" s="552"/>
      <c r="E38" s="552"/>
      <c r="F38" s="552"/>
      <c r="G38" s="553"/>
      <c r="H38" s="27">
        <v>195.21</v>
      </c>
      <c r="K38" s="82"/>
      <c r="L38" s="88"/>
    </row>
    <row r="39" spans="1:13" ht="42" customHeight="1">
      <c r="A39" s="25">
        <v>61606</v>
      </c>
      <c r="B39" s="551" t="s">
        <v>740</v>
      </c>
      <c r="C39" s="552"/>
      <c r="D39" s="552"/>
      <c r="E39" s="552"/>
      <c r="F39" s="552"/>
      <c r="G39" s="553"/>
      <c r="H39" s="27">
        <v>27.47</v>
      </c>
      <c r="K39" s="82"/>
      <c r="L39" s="82"/>
    </row>
    <row r="40" spans="1:13" ht="32.25" customHeight="1">
      <c r="A40" s="25">
        <v>61699</v>
      </c>
      <c r="B40" s="551" t="s">
        <v>741</v>
      </c>
      <c r="C40" s="552"/>
      <c r="D40" s="552"/>
      <c r="E40" s="552"/>
      <c r="F40" s="552"/>
      <c r="G40" s="553"/>
      <c r="H40" s="15">
        <v>1653.36</v>
      </c>
      <c r="K40" s="82"/>
      <c r="L40" s="82"/>
    </row>
    <row r="41" spans="1:13" ht="31.5" customHeight="1">
      <c r="A41" s="25">
        <v>61699</v>
      </c>
      <c r="B41" s="551" t="s">
        <v>742</v>
      </c>
      <c r="C41" s="552"/>
      <c r="D41" s="552"/>
      <c r="E41" s="552"/>
      <c r="F41" s="552"/>
      <c r="G41" s="553"/>
      <c r="H41" s="15">
        <v>0.08</v>
      </c>
      <c r="K41" s="82"/>
      <c r="L41" s="82"/>
    </row>
    <row r="42" spans="1:13" ht="30.75" customHeight="1">
      <c r="A42" s="25">
        <v>54303</v>
      </c>
      <c r="B42" s="551" t="s">
        <v>743</v>
      </c>
      <c r="C42" s="552"/>
      <c r="D42" s="552"/>
      <c r="E42" s="552"/>
      <c r="F42" s="552"/>
      <c r="G42" s="553"/>
      <c r="H42" s="27">
        <v>10393.98</v>
      </c>
      <c r="K42" s="82"/>
      <c r="L42" s="82"/>
    </row>
    <row r="43" spans="1:13" ht="45" customHeight="1">
      <c r="A43" s="25">
        <v>61601</v>
      </c>
      <c r="B43" s="551" t="s">
        <v>744</v>
      </c>
      <c r="C43" s="552"/>
      <c r="D43" s="552"/>
      <c r="E43" s="552"/>
      <c r="F43" s="552"/>
      <c r="G43" s="553"/>
      <c r="H43" s="27">
        <v>5789.28</v>
      </c>
      <c r="K43" s="82"/>
      <c r="L43" s="82"/>
    </row>
    <row r="44" spans="1:13" ht="45" customHeight="1">
      <c r="A44" s="25">
        <v>61604</v>
      </c>
      <c r="B44" s="554" t="s">
        <v>745</v>
      </c>
      <c r="C44" s="555"/>
      <c r="D44" s="555"/>
      <c r="E44" s="555"/>
      <c r="F44" s="555"/>
      <c r="G44" s="556"/>
      <c r="H44" s="27">
        <v>500.52</v>
      </c>
      <c r="K44" s="82"/>
      <c r="L44" s="82"/>
    </row>
    <row r="45" spans="1:13" ht="46.5" customHeight="1">
      <c r="A45" s="25">
        <v>61602</v>
      </c>
      <c r="B45" s="551" t="s">
        <v>746</v>
      </c>
      <c r="C45" s="552"/>
      <c r="D45" s="552"/>
      <c r="E45" s="552"/>
      <c r="F45" s="552"/>
      <c r="G45" s="553"/>
      <c r="H45" s="15">
        <v>12506.65</v>
      </c>
      <c r="K45" s="82"/>
      <c r="L45" s="82"/>
    </row>
    <row r="46" spans="1:13" ht="45" customHeight="1">
      <c r="A46" s="25">
        <v>61699</v>
      </c>
      <c r="B46" s="551" t="s">
        <v>747</v>
      </c>
      <c r="C46" s="552"/>
      <c r="D46" s="552"/>
      <c r="E46" s="552"/>
      <c r="F46" s="552"/>
      <c r="G46" s="553"/>
      <c r="H46" s="35">
        <v>4056.08</v>
      </c>
      <c r="K46" s="82"/>
      <c r="L46" s="82"/>
    </row>
    <row r="47" spans="1:13" ht="33" customHeight="1">
      <c r="A47" s="25">
        <v>61602</v>
      </c>
      <c r="B47" s="551" t="s">
        <v>748</v>
      </c>
      <c r="C47" s="552"/>
      <c r="D47" s="552"/>
      <c r="E47" s="552"/>
      <c r="F47" s="552"/>
      <c r="G47" s="553"/>
      <c r="H47" s="27">
        <v>3964.12</v>
      </c>
      <c r="K47" s="82"/>
      <c r="L47" s="82"/>
    </row>
    <row r="48" spans="1:13" ht="42.75" customHeight="1">
      <c r="A48" s="25">
        <v>61602</v>
      </c>
      <c r="B48" s="551" t="s">
        <v>749</v>
      </c>
      <c r="C48" s="552"/>
      <c r="D48" s="552"/>
      <c r="E48" s="552"/>
      <c r="F48" s="552"/>
      <c r="G48" s="553"/>
      <c r="H48" s="35">
        <v>2686.5</v>
      </c>
      <c r="K48" s="82"/>
      <c r="L48" s="82"/>
    </row>
    <row r="49" spans="1:12" ht="31.5" customHeight="1">
      <c r="A49" s="25">
        <v>61603</v>
      </c>
      <c r="B49" s="551" t="s">
        <v>750</v>
      </c>
      <c r="C49" s="552"/>
      <c r="D49" s="552"/>
      <c r="E49" s="552"/>
      <c r="F49" s="552"/>
      <c r="G49" s="553"/>
      <c r="H49" s="27">
        <v>2243.46</v>
      </c>
      <c r="K49" s="82"/>
      <c r="L49" s="82"/>
    </row>
    <row r="50" spans="1:12" ht="44.25" customHeight="1">
      <c r="A50" s="25">
        <v>56304</v>
      </c>
      <c r="B50" s="551" t="s">
        <v>751</v>
      </c>
      <c r="C50" s="552"/>
      <c r="D50" s="552"/>
      <c r="E50" s="552"/>
      <c r="F50" s="552"/>
      <c r="G50" s="553"/>
      <c r="H50" s="27">
        <v>639.54999999999995</v>
      </c>
      <c r="K50" s="82"/>
      <c r="L50" s="82"/>
    </row>
    <row r="51" spans="1:12" ht="40.5" customHeight="1">
      <c r="A51" s="25">
        <v>61602</v>
      </c>
      <c r="B51" s="551" t="s">
        <v>752</v>
      </c>
      <c r="C51" s="552"/>
      <c r="D51" s="552"/>
      <c r="E51" s="552"/>
      <c r="F51" s="552"/>
      <c r="G51" s="553"/>
      <c r="H51" s="27">
        <v>2403.7399999999998</v>
      </c>
      <c r="K51" s="82"/>
      <c r="L51" s="82"/>
    </row>
    <row r="52" spans="1:12" ht="32.25" customHeight="1">
      <c r="A52" s="25">
        <v>61699</v>
      </c>
      <c r="B52" s="551" t="s">
        <v>753</v>
      </c>
      <c r="C52" s="552"/>
      <c r="D52" s="552"/>
      <c r="E52" s="552"/>
      <c r="F52" s="552"/>
      <c r="G52" s="553"/>
      <c r="H52" s="27">
        <v>11311.91</v>
      </c>
      <c r="K52" s="82"/>
      <c r="L52" s="82"/>
    </row>
    <row r="53" spans="1:12" ht="31.5" customHeight="1">
      <c r="A53" s="25">
        <v>61699</v>
      </c>
      <c r="B53" s="551" t="s">
        <v>754</v>
      </c>
      <c r="C53" s="552"/>
      <c r="D53" s="552"/>
      <c r="E53" s="552"/>
      <c r="F53" s="552"/>
      <c r="G53" s="553"/>
      <c r="H53" s="27">
        <v>916.6</v>
      </c>
      <c r="K53" s="82"/>
      <c r="L53" s="82"/>
    </row>
    <row r="54" spans="1:12" ht="30" customHeight="1">
      <c r="A54" s="25">
        <v>61603</v>
      </c>
      <c r="B54" s="551" t="s">
        <v>755</v>
      </c>
      <c r="C54" s="552"/>
      <c r="D54" s="552"/>
      <c r="E54" s="552"/>
      <c r="F54" s="552"/>
      <c r="G54" s="553"/>
      <c r="H54" s="27">
        <v>1638.44</v>
      </c>
      <c r="K54" s="82"/>
      <c r="L54" s="82"/>
    </row>
    <row r="55" spans="1:12" ht="31.5" customHeight="1">
      <c r="A55" s="25">
        <v>61602</v>
      </c>
      <c r="B55" s="551" t="s">
        <v>756</v>
      </c>
      <c r="C55" s="552"/>
      <c r="D55" s="552"/>
      <c r="E55" s="552"/>
      <c r="F55" s="552"/>
      <c r="G55" s="553"/>
      <c r="H55" s="27">
        <v>1931.11</v>
      </c>
      <c r="K55" s="82"/>
      <c r="L55" s="82"/>
    </row>
    <row r="56" spans="1:12" ht="30.75" customHeight="1">
      <c r="A56" s="25">
        <v>61602</v>
      </c>
      <c r="B56" s="551" t="s">
        <v>757</v>
      </c>
      <c r="C56" s="552"/>
      <c r="D56" s="552"/>
      <c r="E56" s="552"/>
      <c r="F56" s="552"/>
      <c r="G56" s="553"/>
      <c r="H56" s="27">
        <v>1193.03</v>
      </c>
      <c r="K56" s="82"/>
      <c r="L56" s="82"/>
    </row>
    <row r="57" spans="1:12" ht="48.75" customHeight="1">
      <c r="A57" s="25">
        <v>61601</v>
      </c>
      <c r="B57" s="551" t="s">
        <v>758</v>
      </c>
      <c r="C57" s="552"/>
      <c r="D57" s="552"/>
      <c r="E57" s="552"/>
      <c r="F57" s="552"/>
      <c r="G57" s="553"/>
      <c r="H57" s="27">
        <v>7697.47</v>
      </c>
      <c r="K57" s="82"/>
      <c r="L57" s="82"/>
    </row>
    <row r="58" spans="1:12" ht="45" customHeight="1">
      <c r="A58" s="25">
        <v>61603</v>
      </c>
      <c r="B58" s="551" t="s">
        <v>759</v>
      </c>
      <c r="C58" s="552"/>
      <c r="D58" s="552"/>
      <c r="E58" s="552"/>
      <c r="F58" s="552"/>
      <c r="G58" s="553"/>
      <c r="H58" s="27">
        <v>1054.69</v>
      </c>
    </row>
    <row r="59" spans="1:12" ht="45" customHeight="1">
      <c r="A59" s="25">
        <v>61699</v>
      </c>
      <c r="B59" s="551" t="s">
        <v>760</v>
      </c>
      <c r="C59" s="552"/>
      <c r="D59" s="552"/>
      <c r="E59" s="552"/>
      <c r="F59" s="552"/>
      <c r="G59" s="553"/>
      <c r="H59" s="27">
        <v>50.79</v>
      </c>
    </row>
    <row r="60" spans="1:12" ht="45.75" customHeight="1">
      <c r="A60" s="25">
        <v>61603</v>
      </c>
      <c r="B60" s="551" t="s">
        <v>761</v>
      </c>
      <c r="C60" s="552"/>
      <c r="D60" s="552"/>
      <c r="E60" s="552"/>
      <c r="F60" s="552"/>
      <c r="G60" s="553"/>
      <c r="H60" s="27">
        <v>5757.47</v>
      </c>
    </row>
    <row r="61" spans="1:12" ht="27" customHeight="1">
      <c r="A61" s="25">
        <v>61699</v>
      </c>
      <c r="B61" s="551" t="s">
        <v>762</v>
      </c>
      <c r="C61" s="552"/>
      <c r="D61" s="552"/>
      <c r="E61" s="552"/>
      <c r="F61" s="552"/>
      <c r="G61" s="553"/>
      <c r="H61" s="29">
        <v>2374.35</v>
      </c>
      <c r="I61" s="85" t="s">
        <v>763</v>
      </c>
    </row>
    <row r="62" spans="1:12" ht="33" customHeight="1">
      <c r="A62" s="25"/>
      <c r="B62" s="551" t="s">
        <v>764</v>
      </c>
      <c r="C62" s="552"/>
      <c r="D62" s="552"/>
      <c r="E62" s="552"/>
      <c r="F62" s="552"/>
      <c r="G62" s="553"/>
      <c r="H62" s="87">
        <f>SUM(H26:H61)</f>
        <v>88273.070000000022</v>
      </c>
    </row>
    <row r="63" spans="1:12" ht="18.75">
      <c r="A63" s="82"/>
      <c r="B63" s="82"/>
      <c r="C63" s="82"/>
      <c r="D63" s="82"/>
      <c r="E63" s="82"/>
      <c r="F63" s="82"/>
      <c r="G63" s="82"/>
      <c r="H63" s="82"/>
    </row>
    <row r="64" spans="1:12" ht="18.75">
      <c r="A64" s="82"/>
      <c r="B64" s="82"/>
      <c r="C64" s="82"/>
      <c r="D64" s="82"/>
      <c r="E64" s="82"/>
      <c r="F64" s="82"/>
      <c r="G64" s="82"/>
      <c r="H64" s="82"/>
    </row>
    <row r="65" spans="1:8" ht="18.75">
      <c r="A65" s="82"/>
      <c r="B65" s="82"/>
      <c r="C65" s="82"/>
      <c r="D65" s="82"/>
      <c r="E65" s="82"/>
      <c r="F65" s="82"/>
      <c r="G65" s="82"/>
      <c r="H65" s="82"/>
    </row>
    <row r="66" spans="1:8" ht="18.75">
      <c r="A66" s="82"/>
      <c r="B66" s="82"/>
      <c r="C66" s="82"/>
      <c r="D66" s="82"/>
      <c r="E66" s="82"/>
      <c r="F66" s="82"/>
      <c r="G66" s="82"/>
      <c r="H66" s="82"/>
    </row>
    <row r="67" spans="1:8" ht="18.75">
      <c r="A67" s="82"/>
      <c r="B67" s="82"/>
      <c r="C67" s="82"/>
      <c r="D67" s="82"/>
      <c r="E67" s="82"/>
      <c r="F67" s="82"/>
      <c r="G67" s="82"/>
      <c r="H67" s="82"/>
    </row>
    <row r="68" spans="1:8" ht="18.75">
      <c r="A68" s="82"/>
      <c r="B68" s="82"/>
      <c r="C68" s="82"/>
      <c r="D68" s="82"/>
      <c r="E68" s="82"/>
      <c r="F68" s="82"/>
      <c r="G68" s="82"/>
      <c r="H68" s="82"/>
    </row>
    <row r="69" spans="1:8" ht="18.75">
      <c r="A69" s="82"/>
      <c r="B69" s="82"/>
      <c r="C69" s="82"/>
      <c r="D69" s="82"/>
      <c r="E69" s="82"/>
      <c r="F69" s="82"/>
      <c r="G69" s="82"/>
      <c r="H69" s="82"/>
    </row>
    <row r="70" spans="1:8" ht="18.75">
      <c r="A70" s="82"/>
      <c r="B70" s="82"/>
      <c r="C70" s="82"/>
      <c r="D70" s="82"/>
      <c r="E70" s="82"/>
      <c r="F70" s="82"/>
      <c r="G70" s="82"/>
      <c r="H70" s="82"/>
    </row>
    <row r="71" spans="1:8" ht="18.75">
      <c r="A71" s="82"/>
      <c r="B71" s="82"/>
      <c r="C71" s="82"/>
      <c r="D71" s="82"/>
      <c r="E71" s="82"/>
      <c r="F71" s="82"/>
      <c r="G71" s="82"/>
      <c r="H71" s="82"/>
    </row>
  </sheetData>
  <mergeCells count="50">
    <mergeCell ref="B60:G60"/>
    <mergeCell ref="B61:G61"/>
    <mergeCell ref="B62:G62"/>
    <mergeCell ref="G8:G9"/>
    <mergeCell ref="H8:H9"/>
    <mergeCell ref="B55:G55"/>
    <mergeCell ref="B56:G56"/>
    <mergeCell ref="B57:G57"/>
    <mergeCell ref="B58:G58"/>
    <mergeCell ref="B59:G59"/>
    <mergeCell ref="B50:G50"/>
    <mergeCell ref="B51:G51"/>
    <mergeCell ref="B52:G52"/>
    <mergeCell ref="B53:G53"/>
    <mergeCell ref="B54:G54"/>
    <mergeCell ref="B45:G45"/>
    <mergeCell ref="B46:G46"/>
    <mergeCell ref="B47:G47"/>
    <mergeCell ref="B48:G48"/>
    <mergeCell ref="B49:G49"/>
    <mergeCell ref="B40:G40"/>
    <mergeCell ref="B41:G41"/>
    <mergeCell ref="B42:G42"/>
    <mergeCell ref="B43:G43"/>
    <mergeCell ref="B44:G44"/>
    <mergeCell ref="B35:G35"/>
    <mergeCell ref="B36:G36"/>
    <mergeCell ref="B37:G37"/>
    <mergeCell ref="B38:G38"/>
    <mergeCell ref="B39:G39"/>
    <mergeCell ref="B30:G30"/>
    <mergeCell ref="B31:G31"/>
    <mergeCell ref="B32:G32"/>
    <mergeCell ref="B33:G33"/>
    <mergeCell ref="B34:G34"/>
    <mergeCell ref="A25:G25"/>
    <mergeCell ref="B26:G26"/>
    <mergeCell ref="B27:G27"/>
    <mergeCell ref="B28:G28"/>
    <mergeCell ref="B29:G29"/>
    <mergeCell ref="A6:H6"/>
    <mergeCell ref="A7:H7"/>
    <mergeCell ref="A8:F8"/>
    <mergeCell ref="A23:E23"/>
    <mergeCell ref="A24:H24"/>
    <mergeCell ref="A1:H1"/>
    <mergeCell ref="A2:H2"/>
    <mergeCell ref="A3:H3"/>
    <mergeCell ref="A4:H4"/>
    <mergeCell ref="A5:H5"/>
  </mergeCells>
  <pageMargins left="0.82677165354330695" right="0.23622047244094499" top="0.55118110236220497" bottom="0.35433070866141703" header="0.31496062992126" footer="0.31496062992126"/>
  <pageSetup paperSize="9" scale="90" orientation="landscape" horizontalDpi="180" verticalDpi="18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topLeftCell="A139" workbookViewId="0">
      <selection activeCell="C147" sqref="C147"/>
    </sheetView>
  </sheetViews>
  <sheetFormatPr baseColWidth="10" defaultColWidth="11" defaultRowHeight="15"/>
  <cols>
    <col min="1" max="1" width="13.42578125" customWidth="1"/>
    <col min="2" max="2" width="60.140625" customWidth="1"/>
    <col min="3" max="3" width="24.85546875" customWidth="1"/>
    <col min="4" max="4" width="29.7109375" customWidth="1"/>
    <col min="5" max="5" width="24.42578125" customWidth="1"/>
    <col min="6" max="6" width="13.7109375" customWidth="1"/>
    <col min="7" max="7" width="47.140625" customWidth="1"/>
    <col min="8" max="8" width="21.42578125" customWidth="1"/>
    <col min="9" max="9" width="30.42578125" customWidth="1"/>
    <col min="10" max="10" width="23.42578125" customWidth="1"/>
  </cols>
  <sheetData>
    <row r="1" spans="1:6" ht="25.5">
      <c r="A1" s="568" t="s">
        <v>765</v>
      </c>
      <c r="B1" s="569"/>
      <c r="C1" s="569"/>
      <c r="D1" s="569"/>
      <c r="E1" s="569"/>
      <c r="F1" s="1"/>
    </row>
    <row r="2" spans="1:6" ht="25.5">
      <c r="A2" s="570"/>
      <c r="B2" s="571"/>
      <c r="C2" s="571"/>
      <c r="D2" s="571"/>
      <c r="E2" s="571"/>
      <c r="F2" s="2"/>
    </row>
    <row r="3" spans="1:6" ht="25.5">
      <c r="A3" s="572" t="s">
        <v>833</v>
      </c>
      <c r="B3" s="572"/>
      <c r="C3" s="572"/>
      <c r="D3" s="572"/>
      <c r="E3" s="3"/>
      <c r="F3" s="4"/>
    </row>
    <row r="4" spans="1:6" ht="62.25" customHeight="1">
      <c r="A4" s="5" t="s">
        <v>1</v>
      </c>
      <c r="B4" s="5" t="s">
        <v>725</v>
      </c>
      <c r="C4" s="6"/>
      <c r="D4" s="5" t="s">
        <v>766</v>
      </c>
      <c r="E4" s="7"/>
      <c r="F4" s="8"/>
    </row>
    <row r="5" spans="1:6" ht="59.25" customHeight="1">
      <c r="A5" s="9">
        <v>61501</v>
      </c>
      <c r="B5" s="10" t="s">
        <v>767</v>
      </c>
      <c r="C5" s="11"/>
      <c r="D5" s="12">
        <f>+PREINVERSION!H11</f>
        <v>1497.07</v>
      </c>
      <c r="E5" s="13" t="s">
        <v>768</v>
      </c>
      <c r="F5" s="14">
        <v>0</v>
      </c>
    </row>
    <row r="6" spans="1:6" ht="55.5" customHeight="1">
      <c r="A6" s="9">
        <v>61502</v>
      </c>
      <c r="B6" s="10" t="s">
        <v>769</v>
      </c>
      <c r="C6" s="11"/>
      <c r="D6" s="12">
        <f>+PREINVERSION!H12</f>
        <v>5000</v>
      </c>
      <c r="E6" s="7"/>
      <c r="F6" s="15"/>
    </row>
    <row r="7" spans="1:6" ht="55.5" customHeight="1">
      <c r="A7" s="9">
        <v>61503</v>
      </c>
      <c r="B7" s="10" t="s">
        <v>770</v>
      </c>
      <c r="C7" s="11"/>
      <c r="D7" s="12">
        <f>+PREINVERSION!H13</f>
        <v>5000</v>
      </c>
      <c r="E7" s="7"/>
      <c r="F7" s="15"/>
    </row>
    <row r="8" spans="1:6" ht="57.75" customHeight="1">
      <c r="A8" s="9">
        <v>61599</v>
      </c>
      <c r="B8" s="10" t="s">
        <v>771</v>
      </c>
      <c r="C8" s="11"/>
      <c r="D8" s="12">
        <f>+PREINVERSION!H14</f>
        <v>8000</v>
      </c>
      <c r="E8" s="7"/>
      <c r="F8" s="15"/>
    </row>
    <row r="9" spans="1:6" ht="25.5">
      <c r="A9" s="573" t="s">
        <v>54</v>
      </c>
      <c r="B9" s="574"/>
      <c r="C9" s="574"/>
      <c r="D9" s="16">
        <f>SUM(D5:D8)</f>
        <v>19497.07</v>
      </c>
      <c r="E9" s="17"/>
      <c r="F9" s="8"/>
    </row>
    <row r="10" spans="1:6" ht="25.5">
      <c r="A10" s="560" t="s">
        <v>834</v>
      </c>
      <c r="B10" s="561"/>
      <c r="C10" s="561"/>
      <c r="D10" s="561"/>
      <c r="E10" s="561"/>
      <c r="F10" s="561"/>
    </row>
    <row r="11" spans="1:6" ht="93" customHeight="1">
      <c r="A11" s="18"/>
      <c r="B11" s="19" t="s">
        <v>725</v>
      </c>
      <c r="C11" s="20" t="s">
        <v>772</v>
      </c>
      <c r="D11" s="21" t="s">
        <v>773</v>
      </c>
      <c r="E11" s="22"/>
      <c r="F11" s="18"/>
    </row>
    <row r="12" spans="1:6" ht="25.5">
      <c r="A12" s="18"/>
      <c r="B12" s="19"/>
      <c r="C12" s="23"/>
      <c r="D12" s="24">
        <f>SUM(C13:C16)</f>
        <v>54024.36</v>
      </c>
      <c r="E12" s="22"/>
      <c r="F12" s="18"/>
    </row>
    <row r="13" spans="1:6" ht="108.75" customHeight="1">
      <c r="A13" s="25">
        <v>61601</v>
      </c>
      <c r="B13" s="26" t="s">
        <v>774</v>
      </c>
      <c r="C13" s="27">
        <v>44024.36</v>
      </c>
      <c r="D13" s="28"/>
      <c r="E13" s="28"/>
      <c r="F13" s="28"/>
    </row>
    <row r="14" spans="1:6" ht="60.75" customHeight="1">
      <c r="A14" s="25">
        <v>54303</v>
      </c>
      <c r="B14" s="26" t="s">
        <v>775</v>
      </c>
      <c r="C14" s="27">
        <v>5000</v>
      </c>
      <c r="D14" s="28"/>
      <c r="E14" s="28"/>
      <c r="F14" s="28"/>
    </row>
    <row r="15" spans="1:6" ht="60.75" customHeight="1">
      <c r="A15" s="25">
        <v>61604</v>
      </c>
      <c r="B15" s="26" t="s">
        <v>776</v>
      </c>
      <c r="C15" s="27">
        <v>1000</v>
      </c>
      <c r="D15" s="28"/>
      <c r="E15" s="28"/>
      <c r="F15" s="28"/>
    </row>
    <row r="16" spans="1:6" ht="50.25" customHeight="1">
      <c r="A16" s="25">
        <v>61606</v>
      </c>
      <c r="B16" s="26" t="s">
        <v>777</v>
      </c>
      <c r="C16" s="29">
        <v>4000</v>
      </c>
      <c r="D16" s="28"/>
      <c r="E16" s="28"/>
      <c r="F16" s="28"/>
    </row>
    <row r="17" spans="1:6" ht="20.25">
      <c r="A17" s="25"/>
      <c r="B17" s="26"/>
      <c r="C17" s="27"/>
      <c r="D17" s="28"/>
      <c r="E17" s="28"/>
      <c r="F17" s="28"/>
    </row>
    <row r="18" spans="1:6" ht="56.25" customHeight="1">
      <c r="A18" s="25"/>
      <c r="B18" s="30" t="s">
        <v>778</v>
      </c>
      <c r="C18" s="27"/>
      <c r="D18" s="31">
        <f>SUM(C19:C52)</f>
        <v>86620.75</v>
      </c>
      <c r="E18" s="28"/>
      <c r="F18" s="28"/>
    </row>
    <row r="19" spans="1:6" ht="56.25" customHeight="1">
      <c r="A19" s="25">
        <v>61603</v>
      </c>
      <c r="B19" s="32" t="s">
        <v>727</v>
      </c>
      <c r="C19" s="27">
        <v>904.94</v>
      </c>
      <c r="D19" s="31"/>
      <c r="E19" s="28"/>
      <c r="F19" s="28"/>
    </row>
    <row r="20" spans="1:6" ht="45" customHeight="1">
      <c r="A20" s="25">
        <v>6166</v>
      </c>
      <c r="B20" s="32" t="s">
        <v>728</v>
      </c>
      <c r="C20" s="27">
        <v>86.26</v>
      </c>
      <c r="D20" s="31"/>
      <c r="E20" s="28"/>
      <c r="F20" s="28"/>
    </row>
    <row r="21" spans="1:6" ht="68.25" customHeight="1">
      <c r="A21" s="25">
        <v>61601</v>
      </c>
      <c r="B21" s="32" t="s">
        <v>729</v>
      </c>
      <c r="C21" s="27">
        <v>197.57</v>
      </c>
      <c r="D21" s="31"/>
      <c r="E21" s="28"/>
      <c r="F21" s="28"/>
    </row>
    <row r="22" spans="1:6" ht="83.25" customHeight="1">
      <c r="A22" s="25">
        <v>61606</v>
      </c>
      <c r="B22" s="32" t="s">
        <v>730</v>
      </c>
      <c r="C22" s="27">
        <v>6.97</v>
      </c>
      <c r="D22" s="31"/>
      <c r="E22" s="28"/>
      <c r="F22" s="28"/>
    </row>
    <row r="23" spans="1:6" ht="56.25" customHeight="1">
      <c r="A23" s="25">
        <v>61606</v>
      </c>
      <c r="B23" s="32" t="s">
        <v>731</v>
      </c>
      <c r="C23" s="27">
        <v>2.72</v>
      </c>
      <c r="D23" s="31"/>
      <c r="E23" s="28"/>
      <c r="F23" s="28"/>
    </row>
    <row r="24" spans="1:6" ht="56.25" customHeight="1">
      <c r="A24" s="25">
        <v>61699</v>
      </c>
      <c r="B24" s="32" t="s">
        <v>732</v>
      </c>
      <c r="C24" s="27">
        <v>26.31</v>
      </c>
      <c r="D24" s="31"/>
      <c r="E24" s="28"/>
      <c r="F24" s="28"/>
    </row>
    <row r="25" spans="1:6" ht="56.25" customHeight="1">
      <c r="A25" s="25">
        <v>61699</v>
      </c>
      <c r="B25" s="32" t="s">
        <v>733</v>
      </c>
      <c r="C25" s="27">
        <v>366.52</v>
      </c>
      <c r="D25" s="31"/>
      <c r="E25" s="28"/>
      <c r="F25" s="28"/>
    </row>
    <row r="26" spans="1:6" ht="47.25" customHeight="1">
      <c r="A26" s="25">
        <v>61603</v>
      </c>
      <c r="B26" s="32" t="s">
        <v>734</v>
      </c>
      <c r="C26" s="27">
        <v>443.64</v>
      </c>
      <c r="D26" s="31"/>
      <c r="E26" s="28"/>
      <c r="F26" s="28"/>
    </row>
    <row r="27" spans="1:6" ht="56.25" customHeight="1">
      <c r="A27" s="25">
        <v>61603</v>
      </c>
      <c r="B27" s="32" t="s">
        <v>735</v>
      </c>
      <c r="C27" s="27">
        <v>594.47</v>
      </c>
      <c r="D27" s="31"/>
      <c r="E27" s="28"/>
      <c r="F27" s="28"/>
    </row>
    <row r="28" spans="1:6" ht="61.5" customHeight="1">
      <c r="A28" s="25">
        <v>61603</v>
      </c>
      <c r="B28" s="32" t="s">
        <v>736</v>
      </c>
      <c r="C28" s="27">
        <v>4.9400000000000004</v>
      </c>
      <c r="D28" s="31"/>
      <c r="E28" s="28"/>
      <c r="F28" s="28"/>
    </row>
    <row r="29" spans="1:6" ht="61.5" customHeight="1">
      <c r="A29" s="25">
        <v>61601</v>
      </c>
      <c r="B29" s="26" t="s">
        <v>737</v>
      </c>
      <c r="C29" s="27">
        <v>4099.43</v>
      </c>
      <c r="D29" s="31"/>
      <c r="E29" s="28"/>
      <c r="F29" s="28"/>
    </row>
    <row r="30" spans="1:6" ht="61.5" customHeight="1">
      <c r="A30" s="25">
        <v>61606</v>
      </c>
      <c r="B30" s="32" t="s">
        <v>738</v>
      </c>
      <c r="C30" s="27">
        <v>553.44000000000005</v>
      </c>
      <c r="D30" s="31"/>
      <c r="E30" s="28"/>
      <c r="F30" s="28"/>
    </row>
    <row r="31" spans="1:6" ht="61.5" customHeight="1">
      <c r="A31" s="25">
        <v>61601</v>
      </c>
      <c r="B31" s="32" t="s">
        <v>739</v>
      </c>
      <c r="C31" s="27">
        <v>195.21</v>
      </c>
      <c r="D31" s="31"/>
      <c r="E31" s="28"/>
      <c r="F31" s="28"/>
    </row>
    <row r="32" spans="1:6" ht="61.5" customHeight="1">
      <c r="A32" s="25">
        <v>61606</v>
      </c>
      <c r="B32" s="32" t="s">
        <v>740</v>
      </c>
      <c r="C32" s="27">
        <v>27.47</v>
      </c>
      <c r="D32" s="31"/>
      <c r="E32" s="28"/>
      <c r="F32" s="28"/>
    </row>
    <row r="33" spans="1:7" ht="69.75" customHeight="1">
      <c r="A33" s="25">
        <v>61699</v>
      </c>
      <c r="B33" s="26" t="s">
        <v>741</v>
      </c>
      <c r="C33" s="15">
        <v>1653.36</v>
      </c>
      <c r="D33" s="28"/>
      <c r="E33" s="28"/>
      <c r="F33" s="28"/>
      <c r="G33" s="33"/>
    </row>
    <row r="34" spans="1:7" ht="69.75" customHeight="1">
      <c r="A34" s="25">
        <v>61699</v>
      </c>
      <c r="B34" s="26" t="s">
        <v>742</v>
      </c>
      <c r="C34" s="15">
        <v>0.08</v>
      </c>
      <c r="D34" s="28"/>
      <c r="E34" s="28"/>
      <c r="F34" s="28"/>
      <c r="G34" s="33"/>
    </row>
    <row r="35" spans="1:7" ht="66.75" customHeight="1">
      <c r="A35" s="25">
        <v>54303</v>
      </c>
      <c r="B35" s="26" t="s">
        <v>743</v>
      </c>
      <c r="C35" s="27">
        <v>10393.98</v>
      </c>
      <c r="D35" s="28"/>
      <c r="E35" s="28"/>
      <c r="F35" s="28"/>
      <c r="G35" s="33"/>
    </row>
    <row r="36" spans="1:7" ht="88.5" customHeight="1">
      <c r="A36" s="25">
        <v>61601</v>
      </c>
      <c r="B36" s="26" t="s">
        <v>744</v>
      </c>
      <c r="C36" s="27">
        <v>5789.28</v>
      </c>
      <c r="D36" s="28"/>
      <c r="E36" s="28"/>
      <c r="F36" s="28"/>
      <c r="G36" s="33"/>
    </row>
    <row r="37" spans="1:7" ht="82.5" customHeight="1">
      <c r="A37" s="25">
        <v>61602</v>
      </c>
      <c r="B37" s="26" t="s">
        <v>746</v>
      </c>
      <c r="C37" s="15">
        <v>12506.65</v>
      </c>
      <c r="D37" s="28"/>
      <c r="E37" s="28"/>
      <c r="F37" s="34"/>
      <c r="G37" s="33"/>
    </row>
    <row r="38" spans="1:7" ht="121.5" customHeight="1">
      <c r="A38" s="25">
        <v>61699</v>
      </c>
      <c r="B38" s="26" t="s">
        <v>747</v>
      </c>
      <c r="C38" s="35">
        <v>4056.08</v>
      </c>
      <c r="D38" s="28"/>
      <c r="E38" s="28"/>
      <c r="F38" s="28"/>
      <c r="G38" s="33"/>
    </row>
    <row r="39" spans="1:7" ht="54" customHeight="1">
      <c r="A39" s="25">
        <v>61602</v>
      </c>
      <c r="B39" s="26" t="s">
        <v>748</v>
      </c>
      <c r="C39" s="27">
        <v>3964.12</v>
      </c>
      <c r="D39" s="28"/>
      <c r="E39" s="28"/>
      <c r="F39" s="28"/>
      <c r="G39" s="33"/>
    </row>
    <row r="40" spans="1:7" ht="87" customHeight="1">
      <c r="A40" s="25">
        <v>61602</v>
      </c>
      <c r="B40" s="26" t="s">
        <v>749</v>
      </c>
      <c r="C40" s="35">
        <v>2686.5</v>
      </c>
      <c r="D40" s="28"/>
      <c r="E40" s="28"/>
      <c r="F40" s="28"/>
      <c r="G40" s="33"/>
    </row>
    <row r="41" spans="1:7" ht="63.75" customHeight="1">
      <c r="A41" s="25">
        <v>61603</v>
      </c>
      <c r="B41" s="26" t="s">
        <v>750</v>
      </c>
      <c r="C41" s="27">
        <v>2243.46</v>
      </c>
      <c r="D41" s="28"/>
      <c r="E41" s="28"/>
      <c r="F41" s="28"/>
      <c r="G41" s="33"/>
    </row>
    <row r="42" spans="1:7" ht="66.75" customHeight="1">
      <c r="A42" s="25">
        <v>56304</v>
      </c>
      <c r="B42" s="26" t="s">
        <v>751</v>
      </c>
      <c r="C42" s="27">
        <v>639.54999999999995</v>
      </c>
      <c r="D42" s="28"/>
      <c r="E42" s="28"/>
      <c r="F42" s="28"/>
      <c r="G42" s="33"/>
    </row>
    <row r="43" spans="1:7" ht="88.5" customHeight="1">
      <c r="A43" s="25">
        <v>61601</v>
      </c>
      <c r="B43" s="26" t="s">
        <v>752</v>
      </c>
      <c r="C43" s="27">
        <v>2403.7399999999998</v>
      </c>
      <c r="D43" s="28"/>
      <c r="E43" s="28"/>
      <c r="F43" s="28"/>
      <c r="G43" s="33"/>
    </row>
    <row r="44" spans="1:7" ht="45" customHeight="1">
      <c r="A44" s="25">
        <v>61699</v>
      </c>
      <c r="B44" s="26" t="s">
        <v>753</v>
      </c>
      <c r="C44" s="27">
        <v>11317.57</v>
      </c>
      <c r="D44" s="28"/>
      <c r="E44" s="28"/>
      <c r="F44" s="28"/>
      <c r="G44" s="33"/>
    </row>
    <row r="45" spans="1:7" ht="45" customHeight="1">
      <c r="A45" s="25">
        <v>61602</v>
      </c>
      <c r="B45" s="26" t="s">
        <v>754</v>
      </c>
      <c r="C45" s="27">
        <v>916.6</v>
      </c>
      <c r="D45" s="28"/>
      <c r="E45" s="28"/>
      <c r="F45" s="28"/>
      <c r="G45" s="33"/>
    </row>
    <row r="46" spans="1:7" ht="42.75" customHeight="1">
      <c r="A46" s="25">
        <v>61603</v>
      </c>
      <c r="B46" s="26" t="s">
        <v>755</v>
      </c>
      <c r="C46" s="27">
        <v>1638.44</v>
      </c>
      <c r="D46" s="28"/>
      <c r="E46" s="28"/>
      <c r="F46" s="28"/>
      <c r="G46" s="33"/>
    </row>
    <row r="47" spans="1:7" ht="48" customHeight="1">
      <c r="A47" s="25">
        <v>61602</v>
      </c>
      <c r="B47" s="26" t="s">
        <v>756</v>
      </c>
      <c r="C47" s="27">
        <v>1931.11</v>
      </c>
      <c r="D47" s="28"/>
      <c r="E47" s="28"/>
      <c r="F47" s="28"/>
      <c r="G47" s="33"/>
    </row>
    <row r="48" spans="1:7" ht="48" customHeight="1">
      <c r="A48" s="25">
        <v>61602</v>
      </c>
      <c r="B48" s="26" t="s">
        <v>757</v>
      </c>
      <c r="C48" s="27">
        <v>1193.03</v>
      </c>
      <c r="D48" s="28"/>
      <c r="E48" s="28"/>
      <c r="F48" s="28"/>
      <c r="G48" s="33"/>
    </row>
    <row r="49" spans="1:9" ht="62.25" customHeight="1">
      <c r="A49" s="25">
        <v>61601</v>
      </c>
      <c r="B49" s="26" t="s">
        <v>758</v>
      </c>
      <c r="C49" s="27">
        <v>7697.47</v>
      </c>
      <c r="D49" s="28"/>
      <c r="E49" s="28"/>
      <c r="F49" s="28"/>
      <c r="G49" s="33"/>
    </row>
    <row r="50" spans="1:9" ht="67.5" customHeight="1">
      <c r="A50" s="25">
        <v>61603</v>
      </c>
      <c r="B50" s="26" t="s">
        <v>759</v>
      </c>
      <c r="C50" s="27">
        <v>1054.69</v>
      </c>
      <c r="D50" s="28"/>
      <c r="E50" s="28"/>
      <c r="F50" s="28"/>
      <c r="G50" s="33"/>
    </row>
    <row r="51" spans="1:9" ht="61.5" customHeight="1">
      <c r="A51" s="25">
        <v>61603</v>
      </c>
      <c r="B51" s="26" t="s">
        <v>761</v>
      </c>
      <c r="C51" s="27">
        <v>5757.47</v>
      </c>
      <c r="D51" s="36"/>
      <c r="E51" s="28"/>
      <c r="F51" s="28"/>
      <c r="G51" s="33"/>
    </row>
    <row r="52" spans="1:9" ht="48" customHeight="1">
      <c r="A52" s="25">
        <v>61699</v>
      </c>
      <c r="B52" s="26" t="s">
        <v>762</v>
      </c>
      <c r="C52" s="27">
        <v>1267.68</v>
      </c>
      <c r="D52" s="28"/>
      <c r="E52" s="28"/>
      <c r="F52" s="28"/>
      <c r="G52" s="33"/>
    </row>
    <row r="53" spans="1:9" ht="25.5">
      <c r="A53" s="557" t="s">
        <v>54</v>
      </c>
      <c r="B53" s="558"/>
      <c r="C53" s="559"/>
      <c r="D53" s="37">
        <f>SUM(D19:D52)</f>
        <v>0</v>
      </c>
      <c r="E53" s="28"/>
      <c r="F53" s="28"/>
    </row>
    <row r="54" spans="1:9" ht="18.75">
      <c r="A54" s="25"/>
      <c r="B54" s="26"/>
      <c r="C54" s="34"/>
      <c r="D54" s="28"/>
      <c r="E54" s="28"/>
      <c r="F54" s="28"/>
    </row>
    <row r="55" spans="1:9" ht="21">
      <c r="A55" s="25"/>
      <c r="B55" s="26"/>
      <c r="C55" s="38"/>
      <c r="D55" s="28"/>
      <c r="E55" s="28"/>
      <c r="F55" s="28"/>
    </row>
    <row r="56" spans="1:9" ht="25.5">
      <c r="A56" s="573" t="s">
        <v>835</v>
      </c>
      <c r="B56" s="574"/>
      <c r="C56" s="574"/>
      <c r="D56" s="574"/>
      <c r="E56" s="574"/>
      <c r="F56" s="574"/>
    </row>
    <row r="57" spans="1:9" ht="58.5" customHeight="1">
      <c r="A57" s="28"/>
      <c r="B57" s="30" t="s">
        <v>725</v>
      </c>
      <c r="C57" s="20" t="s">
        <v>772</v>
      </c>
      <c r="D57" s="28"/>
      <c r="E57" s="31"/>
      <c r="F57" s="19"/>
      <c r="H57" s="39">
        <v>61601</v>
      </c>
      <c r="I57" s="42">
        <v>85361.23</v>
      </c>
    </row>
    <row r="58" spans="1:9" ht="48.75" customHeight="1">
      <c r="A58" s="28"/>
      <c r="B58" s="30" t="s">
        <v>779</v>
      </c>
      <c r="C58" s="40"/>
      <c r="D58" s="31">
        <f>SUM(C59:C62)</f>
        <v>20000</v>
      </c>
      <c r="E58" s="28"/>
      <c r="F58" s="28"/>
      <c r="H58" s="39">
        <v>61603</v>
      </c>
      <c r="I58" s="42">
        <v>20750</v>
      </c>
    </row>
    <row r="59" spans="1:9" ht="52.5" customHeight="1">
      <c r="A59" s="25">
        <v>61601</v>
      </c>
      <c r="B59" s="26" t="s">
        <v>780</v>
      </c>
      <c r="C59" s="15">
        <v>5000</v>
      </c>
      <c r="D59" s="28"/>
      <c r="E59" s="28"/>
      <c r="F59" s="28"/>
      <c r="H59" s="39">
        <v>61604</v>
      </c>
      <c r="I59" s="42">
        <f>+C65+C66+C91</f>
        <v>15000</v>
      </c>
    </row>
    <row r="60" spans="1:9" ht="45" customHeight="1">
      <c r="A60" s="25">
        <v>61601</v>
      </c>
      <c r="B60" s="26" t="s">
        <v>781</v>
      </c>
      <c r="C60" s="15">
        <v>5000</v>
      </c>
      <c r="D60" s="28"/>
      <c r="E60" s="28"/>
      <c r="F60" s="28"/>
      <c r="H60" s="39">
        <v>61201</v>
      </c>
      <c r="I60" s="42">
        <f>+C77</f>
        <v>45000</v>
      </c>
    </row>
    <row r="61" spans="1:9" ht="49.5" customHeight="1">
      <c r="A61" s="25">
        <v>61601</v>
      </c>
      <c r="B61" s="26" t="s">
        <v>782</v>
      </c>
      <c r="C61" s="15">
        <v>5000</v>
      </c>
      <c r="D61" s="28"/>
      <c r="E61" s="28"/>
      <c r="F61" s="28"/>
      <c r="H61" s="39">
        <v>61699</v>
      </c>
      <c r="I61" s="42">
        <f>+C75</f>
        <v>4375</v>
      </c>
    </row>
    <row r="62" spans="1:9" ht="48.75" customHeight="1">
      <c r="A62" s="25">
        <v>61601</v>
      </c>
      <c r="B62" s="26" t="s">
        <v>783</v>
      </c>
      <c r="C62" s="15">
        <v>5000</v>
      </c>
      <c r="D62" s="28"/>
      <c r="E62" s="28"/>
      <c r="F62" s="28"/>
      <c r="H62" s="39"/>
      <c r="I62" s="42">
        <f>SUM(I57:I61)</f>
        <v>170486.22999999998</v>
      </c>
    </row>
    <row r="63" spans="1:9" ht="42.75" customHeight="1">
      <c r="A63" s="25"/>
      <c r="B63" s="30" t="s">
        <v>784</v>
      </c>
      <c r="C63" s="41"/>
      <c r="D63" s="31">
        <f>SUM(C64:C68)</f>
        <v>30000</v>
      </c>
      <c r="E63" s="28"/>
      <c r="F63" s="28"/>
      <c r="I63" s="43"/>
    </row>
    <row r="64" spans="1:9" ht="62.25" customHeight="1">
      <c r="A64" s="25">
        <v>61603</v>
      </c>
      <c r="B64" s="26" t="s">
        <v>785</v>
      </c>
      <c r="C64" s="15">
        <v>12000</v>
      </c>
      <c r="D64" s="40"/>
      <c r="E64" s="28"/>
      <c r="F64" s="28"/>
      <c r="I64" s="43"/>
    </row>
    <row r="65" spans="1:6" ht="69.75" customHeight="1">
      <c r="A65" s="25">
        <v>61604</v>
      </c>
      <c r="B65" s="26" t="s">
        <v>786</v>
      </c>
      <c r="C65" s="15">
        <v>5000</v>
      </c>
      <c r="D65" s="28"/>
      <c r="E65" s="28"/>
      <c r="F65" s="28"/>
    </row>
    <row r="66" spans="1:6" ht="68.25" customHeight="1">
      <c r="A66" s="25">
        <v>61604</v>
      </c>
      <c r="B66" s="26" t="s">
        <v>787</v>
      </c>
      <c r="C66" s="15">
        <v>5000</v>
      </c>
      <c r="D66" s="28"/>
      <c r="E66" s="28"/>
      <c r="F66" s="28"/>
    </row>
    <row r="67" spans="1:6" ht="93" customHeight="1">
      <c r="A67" s="25">
        <v>61601</v>
      </c>
      <c r="B67" s="26" t="s">
        <v>788</v>
      </c>
      <c r="C67" s="15">
        <v>5000</v>
      </c>
      <c r="D67" s="28"/>
      <c r="E67" s="28"/>
      <c r="F67" s="28"/>
    </row>
    <row r="68" spans="1:6" ht="87" customHeight="1">
      <c r="A68" s="25">
        <v>61601</v>
      </c>
      <c r="B68" s="26" t="s">
        <v>789</v>
      </c>
      <c r="C68" s="44">
        <v>3000</v>
      </c>
      <c r="D68" s="28"/>
      <c r="E68" s="28"/>
      <c r="F68" s="28"/>
    </row>
    <row r="69" spans="1:6" ht="30" customHeight="1">
      <c r="A69" s="25"/>
      <c r="B69" s="30" t="s">
        <v>790</v>
      </c>
      <c r="C69" s="41"/>
      <c r="D69" s="31">
        <f>SUM(C70:C70)</f>
        <v>5000</v>
      </c>
      <c r="E69" s="28"/>
      <c r="F69" s="28"/>
    </row>
    <row r="70" spans="1:6" ht="81" customHeight="1">
      <c r="A70" s="25">
        <v>61601</v>
      </c>
      <c r="B70" s="26" t="s">
        <v>791</v>
      </c>
      <c r="C70" s="15">
        <v>5000</v>
      </c>
      <c r="D70" s="28"/>
      <c r="E70" s="28"/>
      <c r="F70" s="28"/>
    </row>
    <row r="71" spans="1:6" ht="44.25" customHeight="1">
      <c r="A71" s="25"/>
      <c r="B71" s="30" t="s">
        <v>792</v>
      </c>
      <c r="C71" s="41"/>
      <c r="D71" s="31">
        <f>SUM(C72:C75)</f>
        <v>17500</v>
      </c>
      <c r="E71" s="28"/>
      <c r="F71" s="28"/>
    </row>
    <row r="72" spans="1:6" ht="67.5" customHeight="1">
      <c r="A72" s="25">
        <v>61603</v>
      </c>
      <c r="B72" s="26" t="s">
        <v>793</v>
      </c>
      <c r="C72" s="15">
        <v>4375</v>
      </c>
      <c r="D72" s="28"/>
      <c r="E72" s="28"/>
      <c r="F72" s="28"/>
    </row>
    <row r="73" spans="1:6" ht="73.5" customHeight="1">
      <c r="A73" s="25">
        <v>61603</v>
      </c>
      <c r="B73" s="26" t="s">
        <v>794</v>
      </c>
      <c r="C73" s="15">
        <v>4375</v>
      </c>
      <c r="D73" s="28"/>
      <c r="E73" s="28"/>
      <c r="F73" s="28"/>
    </row>
    <row r="74" spans="1:6" ht="63" customHeight="1">
      <c r="A74" s="25">
        <v>61601</v>
      </c>
      <c r="B74" s="26" t="s">
        <v>795</v>
      </c>
      <c r="C74" s="15">
        <v>4375</v>
      </c>
      <c r="D74" s="40"/>
      <c r="E74" s="28"/>
      <c r="F74" s="28"/>
    </row>
    <row r="75" spans="1:6" ht="69.75" customHeight="1">
      <c r="A75" s="25">
        <v>61699</v>
      </c>
      <c r="B75" s="26" t="s">
        <v>796</v>
      </c>
      <c r="C75" s="44">
        <v>4375</v>
      </c>
      <c r="D75" s="28"/>
      <c r="E75" s="28"/>
      <c r="F75" s="28"/>
    </row>
    <row r="76" spans="1:6" ht="51" customHeight="1">
      <c r="A76" s="25"/>
      <c r="B76" s="30" t="s">
        <v>797</v>
      </c>
      <c r="C76" s="41"/>
      <c r="D76" s="31">
        <f>SUM(C77:C79)</f>
        <v>55000</v>
      </c>
      <c r="E76" s="28"/>
      <c r="F76" s="28"/>
    </row>
    <row r="77" spans="1:6" ht="87.75" customHeight="1">
      <c r="A77" s="25">
        <v>61201</v>
      </c>
      <c r="B77" s="26" t="s">
        <v>798</v>
      </c>
      <c r="C77" s="15">
        <v>45000</v>
      </c>
      <c r="D77" s="28"/>
      <c r="E77" s="28"/>
      <c r="F77" s="28"/>
    </row>
    <row r="78" spans="1:6" ht="66" customHeight="1">
      <c r="A78" s="25">
        <v>61601</v>
      </c>
      <c r="B78" s="26" t="s">
        <v>799</v>
      </c>
      <c r="C78" s="15">
        <v>5000</v>
      </c>
      <c r="D78" s="28"/>
      <c r="E78" s="28"/>
      <c r="F78" s="28"/>
    </row>
    <row r="79" spans="1:6" ht="65.25" customHeight="1">
      <c r="A79" s="25">
        <v>61601</v>
      </c>
      <c r="B79" s="26" t="s">
        <v>800</v>
      </c>
      <c r="C79" s="44">
        <v>5000</v>
      </c>
      <c r="D79" s="28"/>
      <c r="E79" s="28"/>
      <c r="F79" s="28"/>
    </row>
    <row r="80" spans="1:6" ht="42.75" customHeight="1">
      <c r="A80" s="25"/>
      <c r="B80" s="30" t="s">
        <v>801</v>
      </c>
      <c r="C80" s="41"/>
      <c r="D80" s="31">
        <f>+C81</f>
        <v>4486.2299999999996</v>
      </c>
      <c r="E80" s="28"/>
      <c r="F80" s="28"/>
    </row>
    <row r="81" spans="1:6" ht="63.75" customHeight="1">
      <c r="A81" s="25">
        <v>61601</v>
      </c>
      <c r="B81" s="26" t="s">
        <v>802</v>
      </c>
      <c r="C81" s="15">
        <v>4486.2299999999996</v>
      </c>
      <c r="D81" s="28"/>
      <c r="E81" s="28"/>
      <c r="F81" s="28"/>
    </row>
    <row r="82" spans="1:6" ht="43.5" customHeight="1">
      <c r="A82" s="25"/>
      <c r="B82" s="30" t="s">
        <v>803</v>
      </c>
      <c r="C82" s="41"/>
      <c r="D82" s="31">
        <f>SUM(C83:C85)</f>
        <v>18500</v>
      </c>
      <c r="E82" s="28"/>
      <c r="F82" s="28"/>
    </row>
    <row r="83" spans="1:6" ht="44.25" customHeight="1">
      <c r="A83" s="25">
        <v>61601</v>
      </c>
      <c r="B83" s="26" t="s">
        <v>804</v>
      </c>
      <c r="C83" s="15">
        <v>2000</v>
      </c>
      <c r="D83" s="28"/>
      <c r="E83" s="28"/>
      <c r="F83" s="28"/>
    </row>
    <row r="84" spans="1:6" ht="66.75" customHeight="1">
      <c r="A84" s="25">
        <v>61601</v>
      </c>
      <c r="B84" s="26" t="s">
        <v>805</v>
      </c>
      <c r="C84" s="15">
        <v>2500</v>
      </c>
      <c r="D84" s="28"/>
      <c r="E84" s="28"/>
      <c r="F84" s="28"/>
    </row>
    <row r="85" spans="1:6" ht="63" customHeight="1">
      <c r="A85" s="25">
        <v>61601</v>
      </c>
      <c r="B85" s="26" t="s">
        <v>806</v>
      </c>
      <c r="C85" s="44">
        <v>14000</v>
      </c>
      <c r="D85" s="28"/>
      <c r="E85" s="28"/>
      <c r="F85" s="28"/>
    </row>
    <row r="86" spans="1:6" ht="27.75" customHeight="1">
      <c r="A86" s="25"/>
      <c r="B86" s="30" t="s">
        <v>807</v>
      </c>
      <c r="C86" s="41"/>
      <c r="D86" s="31">
        <f>SUM(C87:C88)</f>
        <v>10000</v>
      </c>
      <c r="E86" s="28"/>
      <c r="F86" s="28"/>
    </row>
    <row r="87" spans="1:6" ht="51" customHeight="1">
      <c r="A87" s="25">
        <v>61601</v>
      </c>
      <c r="B87" s="26" t="s">
        <v>808</v>
      </c>
      <c r="C87" s="15">
        <v>5000</v>
      </c>
      <c r="D87" s="28"/>
      <c r="E87" s="28"/>
      <c r="F87" s="28"/>
    </row>
    <row r="88" spans="1:6" ht="45" customHeight="1">
      <c r="A88" s="25">
        <v>61601</v>
      </c>
      <c r="B88" s="26" t="s">
        <v>809</v>
      </c>
      <c r="C88" s="15">
        <v>5000</v>
      </c>
      <c r="D88" s="28"/>
      <c r="E88" s="28"/>
      <c r="F88" s="28"/>
    </row>
    <row r="89" spans="1:6" ht="27.75" customHeight="1">
      <c r="A89" s="28"/>
      <c r="B89" s="30" t="s">
        <v>810</v>
      </c>
      <c r="C89" s="41"/>
      <c r="D89" s="31">
        <f>SUM(C90:C91)</f>
        <v>10000</v>
      </c>
      <c r="E89" s="28"/>
      <c r="F89" s="28"/>
    </row>
    <row r="90" spans="1:6" ht="48.75" customHeight="1">
      <c r="A90" s="25">
        <v>61601</v>
      </c>
      <c r="B90" s="26" t="s">
        <v>811</v>
      </c>
      <c r="C90" s="15">
        <v>5000</v>
      </c>
      <c r="D90" s="40"/>
      <c r="E90" s="28"/>
      <c r="F90" s="28"/>
    </row>
    <row r="91" spans="1:6" ht="47.25" customHeight="1">
      <c r="A91" s="25">
        <v>61604</v>
      </c>
      <c r="B91" s="26" t="s">
        <v>812</v>
      </c>
      <c r="C91" s="15">
        <v>5000</v>
      </c>
      <c r="D91" s="28"/>
      <c r="E91" s="28"/>
      <c r="F91" s="28"/>
    </row>
    <row r="92" spans="1:6" ht="25.5">
      <c r="A92" s="28"/>
      <c r="B92" s="30"/>
      <c r="C92" s="20"/>
      <c r="D92" s="45">
        <f>SUM(D57:D91)</f>
        <v>170486.23</v>
      </c>
      <c r="E92" s="31">
        <v>170486.23</v>
      </c>
      <c r="F92" s="46">
        <f>+D92-E92</f>
        <v>0</v>
      </c>
    </row>
    <row r="93" spans="1:6" ht="20.25">
      <c r="A93" s="28"/>
      <c r="B93" s="30"/>
      <c r="C93" s="20"/>
      <c r="D93" s="28"/>
      <c r="E93" s="31"/>
      <c r="F93" s="19"/>
    </row>
    <row r="94" spans="1:6" ht="18.75">
      <c r="A94" s="562" t="s">
        <v>813</v>
      </c>
      <c r="B94" s="563"/>
      <c r="C94" s="563"/>
      <c r="D94" s="563"/>
      <c r="E94" s="563"/>
      <c r="F94" s="564"/>
    </row>
    <row r="95" spans="1:6" ht="37.5" customHeight="1">
      <c r="A95" s="28"/>
      <c r="B95" s="565"/>
      <c r="C95" s="566"/>
      <c r="D95" s="567"/>
      <c r="E95" s="47">
        <f>SUM(D96:D130)</f>
        <v>56551.700000000012</v>
      </c>
      <c r="F95" s="19"/>
    </row>
    <row r="96" spans="1:6" ht="46.5" customHeight="1">
      <c r="A96" s="28"/>
      <c r="B96" s="30" t="s">
        <v>779</v>
      </c>
      <c r="C96" s="20"/>
      <c r="D96" s="48">
        <f>SUM(C97:C99)</f>
        <v>5443.3</v>
      </c>
      <c r="E96" s="31"/>
      <c r="F96" s="19"/>
    </row>
    <row r="97" spans="1:9" ht="43.5" customHeight="1">
      <c r="A97" s="25">
        <v>61601</v>
      </c>
      <c r="B97" s="49" t="s">
        <v>689</v>
      </c>
      <c r="C97" s="50">
        <v>383.34</v>
      </c>
      <c r="D97" s="51"/>
      <c r="E97" s="52"/>
      <c r="F97" s="53"/>
      <c r="G97" s="33">
        <v>26076.45</v>
      </c>
      <c r="H97" s="39">
        <v>61601</v>
      </c>
    </row>
    <row r="98" spans="1:9" ht="69" customHeight="1">
      <c r="A98" s="25">
        <v>61602</v>
      </c>
      <c r="B98" s="49" t="s">
        <v>690</v>
      </c>
      <c r="C98" s="50">
        <v>62.49</v>
      </c>
      <c r="D98" s="34"/>
      <c r="E98" s="28"/>
      <c r="F98" s="53"/>
      <c r="G98" s="33">
        <f>+C98+C105+C106+C128</f>
        <v>3043.9</v>
      </c>
      <c r="H98" s="39">
        <v>61602</v>
      </c>
      <c r="I98" s="62"/>
    </row>
    <row r="99" spans="1:9" ht="51" customHeight="1">
      <c r="A99" s="25">
        <v>61601</v>
      </c>
      <c r="B99" s="26" t="s">
        <v>691</v>
      </c>
      <c r="C99" s="44">
        <v>4997.47</v>
      </c>
      <c r="D99" s="34"/>
      <c r="E99" s="28"/>
      <c r="F99" s="53"/>
      <c r="G99" s="33">
        <f>+C101+C103+C104+C115+C120+C124+C131</f>
        <v>15711.49</v>
      </c>
      <c r="H99" s="39">
        <v>61604</v>
      </c>
      <c r="I99" s="62"/>
    </row>
    <row r="100" spans="1:9" ht="25.5" customHeight="1">
      <c r="A100" s="25"/>
      <c r="B100" s="30" t="s">
        <v>790</v>
      </c>
      <c r="C100" s="54"/>
      <c r="D100" s="48">
        <f>+C101</f>
        <v>603.21</v>
      </c>
      <c r="E100" s="28"/>
      <c r="F100" s="28"/>
      <c r="G100" s="33"/>
      <c r="H100" s="39"/>
      <c r="I100" s="63"/>
    </row>
    <row r="101" spans="1:9" ht="54.75" customHeight="1">
      <c r="A101" s="25">
        <v>61604</v>
      </c>
      <c r="B101" s="49" t="s">
        <v>692</v>
      </c>
      <c r="C101" s="55">
        <v>603.21</v>
      </c>
      <c r="D101" s="38"/>
      <c r="E101" s="28"/>
      <c r="F101" s="56"/>
      <c r="G101" s="33">
        <f>+C109+C114+C117+C118</f>
        <v>5722.39</v>
      </c>
      <c r="H101" s="39">
        <v>61603</v>
      </c>
      <c r="I101" s="63"/>
    </row>
    <row r="102" spans="1:9" ht="42" customHeight="1">
      <c r="A102" s="25"/>
      <c r="B102" s="30" t="s">
        <v>792</v>
      </c>
      <c r="C102" s="54"/>
      <c r="D102" s="48">
        <f>SUM(C103:C106)</f>
        <v>1361.48</v>
      </c>
      <c r="E102" s="28"/>
      <c r="F102" s="28"/>
      <c r="G102" s="33">
        <f>+C116</f>
        <v>5997.47</v>
      </c>
      <c r="H102" s="39">
        <v>61607</v>
      </c>
      <c r="I102" s="63"/>
    </row>
    <row r="103" spans="1:9" ht="81" customHeight="1">
      <c r="A103" s="25">
        <v>61604</v>
      </c>
      <c r="B103" s="49" t="s">
        <v>693</v>
      </c>
      <c r="C103" s="50">
        <v>676.99</v>
      </c>
      <c r="D103" s="51"/>
      <c r="E103" s="52"/>
      <c r="F103" s="52"/>
      <c r="G103" s="33">
        <f>SUM(G97:G102)</f>
        <v>56551.700000000004</v>
      </c>
      <c r="H103" s="39"/>
      <c r="I103" s="62"/>
    </row>
    <row r="104" spans="1:9" ht="69.75" customHeight="1">
      <c r="A104" s="25">
        <v>61604</v>
      </c>
      <c r="B104" s="49" t="s">
        <v>694</v>
      </c>
      <c r="C104" s="50">
        <v>186.71</v>
      </c>
      <c r="D104" s="51"/>
      <c r="E104" s="52"/>
      <c r="F104" s="53"/>
      <c r="G104" s="33"/>
      <c r="H104" s="39"/>
      <c r="I104" s="39"/>
    </row>
    <row r="105" spans="1:9" ht="50.25" customHeight="1">
      <c r="A105" s="25">
        <v>61602</v>
      </c>
      <c r="B105" s="49" t="s">
        <v>695</v>
      </c>
      <c r="C105" s="50">
        <v>302.31</v>
      </c>
      <c r="D105" s="51"/>
      <c r="E105" s="52"/>
      <c r="F105" s="52"/>
      <c r="G105" s="33"/>
      <c r="H105" s="39"/>
      <c r="I105" s="39"/>
    </row>
    <row r="106" spans="1:9" ht="69" customHeight="1">
      <c r="A106" s="25">
        <v>61602</v>
      </c>
      <c r="B106" s="49" t="s">
        <v>696</v>
      </c>
      <c r="C106" s="57">
        <v>195.47</v>
      </c>
      <c r="D106" s="58"/>
      <c r="E106" s="52"/>
      <c r="F106" s="52"/>
      <c r="G106" s="33"/>
    </row>
    <row r="107" spans="1:9" ht="36" customHeight="1">
      <c r="A107" s="25"/>
      <c r="B107" s="30" t="s">
        <v>797</v>
      </c>
      <c r="C107" s="54"/>
      <c r="D107" s="48">
        <f>SUM(C108:C112)</f>
        <v>15497.7</v>
      </c>
      <c r="E107" s="28"/>
      <c r="F107" s="28"/>
      <c r="G107" s="33"/>
    </row>
    <row r="108" spans="1:9" ht="67.5" customHeight="1">
      <c r="A108" s="25">
        <v>61601</v>
      </c>
      <c r="B108" s="49" t="s">
        <v>697</v>
      </c>
      <c r="C108" s="50">
        <v>15.67</v>
      </c>
      <c r="D108" s="51"/>
      <c r="E108" s="52"/>
      <c r="F108" s="52"/>
      <c r="G108" s="33"/>
    </row>
    <row r="109" spans="1:9" ht="64.5" customHeight="1">
      <c r="A109" s="25">
        <v>61603</v>
      </c>
      <c r="B109" s="49" t="s">
        <v>814</v>
      </c>
      <c r="C109" s="50">
        <v>489.62</v>
      </c>
      <c r="D109" s="51"/>
      <c r="E109" s="52"/>
      <c r="F109" s="52"/>
      <c r="G109" s="33"/>
    </row>
    <row r="110" spans="1:9" ht="67.5" customHeight="1">
      <c r="A110" s="25">
        <v>61601</v>
      </c>
      <c r="B110" s="49" t="s">
        <v>815</v>
      </c>
      <c r="C110" s="59">
        <v>4997.47</v>
      </c>
      <c r="D110" s="51"/>
      <c r="E110" s="52"/>
      <c r="F110" s="60"/>
      <c r="G110" s="33"/>
    </row>
    <row r="111" spans="1:9" ht="65.25" customHeight="1">
      <c r="A111" s="25">
        <v>61601</v>
      </c>
      <c r="B111" s="49" t="s">
        <v>700</v>
      </c>
      <c r="C111" s="59">
        <v>4997.47</v>
      </c>
      <c r="D111" s="51"/>
      <c r="E111" s="52"/>
      <c r="F111" s="60"/>
      <c r="G111" s="33"/>
    </row>
    <row r="112" spans="1:9" ht="69" customHeight="1">
      <c r="A112" s="25">
        <v>61601</v>
      </c>
      <c r="B112" s="49" t="s">
        <v>816</v>
      </c>
      <c r="C112" s="55">
        <v>4997.47</v>
      </c>
      <c r="D112" s="58"/>
      <c r="E112" s="52"/>
      <c r="F112" s="56"/>
      <c r="G112" s="33"/>
    </row>
    <row r="113" spans="1:7" ht="49.5" customHeight="1">
      <c r="A113" s="25"/>
      <c r="B113" s="30" t="s">
        <v>801</v>
      </c>
      <c r="C113" s="54"/>
      <c r="D113" s="61">
        <f>SUM(C114:C118)</f>
        <v>12007.62</v>
      </c>
      <c r="E113" s="28"/>
      <c r="F113" s="28"/>
      <c r="G113" s="33"/>
    </row>
    <row r="114" spans="1:7" ht="69.75" customHeight="1">
      <c r="A114" s="25">
        <v>61603</v>
      </c>
      <c r="B114" s="49" t="s">
        <v>702</v>
      </c>
      <c r="C114" s="50">
        <v>24.63</v>
      </c>
      <c r="D114" s="51"/>
      <c r="E114" s="52"/>
      <c r="F114" s="52"/>
      <c r="G114" s="33"/>
    </row>
    <row r="115" spans="1:7" ht="72" customHeight="1">
      <c r="A115" s="25">
        <v>61604</v>
      </c>
      <c r="B115" s="49" t="s">
        <v>703</v>
      </c>
      <c r="C115" s="59">
        <v>777.38</v>
      </c>
      <c r="D115" s="51"/>
      <c r="E115" s="52"/>
      <c r="F115" s="60"/>
      <c r="G115" s="33"/>
    </row>
    <row r="116" spans="1:7" ht="72" customHeight="1">
      <c r="A116" s="25">
        <v>61607</v>
      </c>
      <c r="B116" s="49" t="s">
        <v>704</v>
      </c>
      <c r="C116" s="59">
        <v>5997.47</v>
      </c>
      <c r="D116" s="51"/>
      <c r="E116" s="52"/>
      <c r="F116" s="60"/>
      <c r="G116" s="33"/>
    </row>
    <row r="117" spans="1:7" ht="101.25" customHeight="1">
      <c r="A117" s="25">
        <v>61603</v>
      </c>
      <c r="B117" s="49" t="s">
        <v>705</v>
      </c>
      <c r="C117" s="59">
        <v>4997.47</v>
      </c>
      <c r="D117" s="51"/>
      <c r="E117" s="52"/>
      <c r="F117" s="60"/>
      <c r="G117" s="33"/>
    </row>
    <row r="118" spans="1:7" ht="74.25" customHeight="1">
      <c r="A118" s="25">
        <v>61603</v>
      </c>
      <c r="B118" s="49" t="s">
        <v>706</v>
      </c>
      <c r="C118" s="57">
        <v>210.67</v>
      </c>
      <c r="D118" s="58"/>
      <c r="E118" s="52"/>
      <c r="F118" s="52"/>
      <c r="G118" s="33"/>
    </row>
    <row r="119" spans="1:7" ht="39" customHeight="1">
      <c r="A119" s="25"/>
      <c r="B119" s="30" t="s">
        <v>803</v>
      </c>
      <c r="C119" s="54"/>
      <c r="D119" s="48">
        <f>SUM(C120:C121)</f>
        <v>573.9</v>
      </c>
      <c r="E119" s="28"/>
      <c r="F119" s="28"/>
      <c r="G119" s="33"/>
    </row>
    <row r="120" spans="1:7" ht="88.5" customHeight="1">
      <c r="A120" s="25">
        <v>61604</v>
      </c>
      <c r="B120" s="49" t="s">
        <v>817</v>
      </c>
      <c r="C120" s="50">
        <v>500.52</v>
      </c>
      <c r="D120" s="51"/>
      <c r="E120" s="52"/>
      <c r="F120" s="52"/>
      <c r="G120" s="33"/>
    </row>
    <row r="121" spans="1:7" ht="87" customHeight="1">
      <c r="A121" s="25">
        <v>61601</v>
      </c>
      <c r="B121" s="49" t="s">
        <v>707</v>
      </c>
      <c r="C121" s="50">
        <v>73.38</v>
      </c>
      <c r="D121" s="51"/>
      <c r="E121" s="52"/>
      <c r="F121" s="52"/>
      <c r="G121" s="33"/>
    </row>
    <row r="122" spans="1:7" ht="4.5" hidden="1" customHeight="1">
      <c r="A122" s="25">
        <v>61601</v>
      </c>
      <c r="B122" s="26" t="s">
        <v>818</v>
      </c>
      <c r="C122" s="15">
        <v>2497</v>
      </c>
      <c r="D122" s="51"/>
      <c r="E122" s="52"/>
      <c r="F122" s="60"/>
      <c r="G122" s="33"/>
    </row>
    <row r="123" spans="1:7" ht="37.5" customHeight="1">
      <c r="A123" s="25"/>
      <c r="B123" s="30" t="s">
        <v>807</v>
      </c>
      <c r="C123" s="54"/>
      <c r="D123" s="48">
        <f>SUM(C124:C129)</f>
        <v>15343.939999999999</v>
      </c>
      <c r="E123" s="28"/>
      <c r="F123" s="28"/>
      <c r="G123" s="33"/>
    </row>
    <row r="124" spans="1:7" ht="62.25" customHeight="1">
      <c r="A124" s="25">
        <v>61604</v>
      </c>
      <c r="B124" s="49" t="s">
        <v>708</v>
      </c>
      <c r="C124" s="59">
        <v>12243.6</v>
      </c>
      <c r="D124" s="51"/>
      <c r="E124" s="52"/>
      <c r="F124" s="60"/>
      <c r="G124" s="33"/>
    </row>
    <row r="125" spans="1:7" ht="64.5" customHeight="1">
      <c r="A125" s="25">
        <v>61601</v>
      </c>
      <c r="B125" s="49" t="s">
        <v>709</v>
      </c>
      <c r="C125" s="59">
        <v>203.66</v>
      </c>
      <c r="D125" s="51"/>
      <c r="E125" s="52"/>
      <c r="F125" s="60"/>
      <c r="G125" s="33"/>
    </row>
    <row r="126" spans="1:7" ht="72.75" customHeight="1">
      <c r="A126" s="25">
        <v>61601</v>
      </c>
      <c r="B126" s="49" t="s">
        <v>710</v>
      </c>
      <c r="C126" s="59">
        <v>156.88</v>
      </c>
      <c r="D126" s="51"/>
      <c r="E126" s="52"/>
      <c r="F126" s="60"/>
      <c r="G126" s="33"/>
    </row>
    <row r="127" spans="1:7" ht="53.25" customHeight="1">
      <c r="A127" s="25">
        <v>61601</v>
      </c>
      <c r="B127" s="49" t="s">
        <v>711</v>
      </c>
      <c r="C127" s="59">
        <v>156.88</v>
      </c>
      <c r="D127" s="51"/>
      <c r="E127" s="52"/>
      <c r="F127" s="60"/>
      <c r="G127" s="33"/>
    </row>
    <row r="128" spans="1:7" ht="53.25" customHeight="1">
      <c r="A128" s="25">
        <v>61602</v>
      </c>
      <c r="B128" s="32" t="s">
        <v>712</v>
      </c>
      <c r="C128" s="20">
        <v>2483.63</v>
      </c>
      <c r="D128" s="51"/>
      <c r="E128" s="52"/>
      <c r="F128" s="60"/>
      <c r="G128" s="33"/>
    </row>
    <row r="129" spans="1:7" ht="72.75" customHeight="1">
      <c r="A129" s="25">
        <v>61601</v>
      </c>
      <c r="B129" s="49" t="s">
        <v>713</v>
      </c>
      <c r="C129" s="55">
        <v>99.29</v>
      </c>
      <c r="D129" s="51"/>
      <c r="E129" s="52"/>
      <c r="F129" s="60"/>
      <c r="G129" s="33"/>
    </row>
    <row r="130" spans="1:7" ht="36.75" customHeight="1">
      <c r="A130" s="28"/>
      <c r="B130" s="30" t="s">
        <v>810</v>
      </c>
      <c r="C130" s="54"/>
      <c r="D130" s="48">
        <f>SUM(C131:C132)</f>
        <v>5720.55</v>
      </c>
      <c r="E130" s="28"/>
      <c r="F130" s="28"/>
      <c r="G130" s="33"/>
    </row>
    <row r="131" spans="1:7" ht="67.5" customHeight="1">
      <c r="A131" s="28">
        <v>61604</v>
      </c>
      <c r="B131" s="32" t="s">
        <v>714</v>
      </c>
      <c r="C131" s="54">
        <v>723.08</v>
      </c>
      <c r="D131" s="34"/>
      <c r="E131" s="28"/>
      <c r="F131" s="28"/>
      <c r="G131" s="33"/>
    </row>
    <row r="132" spans="1:7" ht="66" customHeight="1">
      <c r="A132" s="25">
        <v>61601</v>
      </c>
      <c r="B132" s="49" t="s">
        <v>715</v>
      </c>
      <c r="C132" s="55">
        <v>4997.47</v>
      </c>
      <c r="D132" s="51"/>
      <c r="E132" s="52"/>
      <c r="F132" s="60"/>
      <c r="G132" s="33"/>
    </row>
    <row r="133" spans="1:7" ht="28.5">
      <c r="C133" s="64"/>
    </row>
    <row r="137" spans="1:7" ht="56.25">
      <c r="A137" s="25">
        <v>61602</v>
      </c>
      <c r="B137" s="65" t="s">
        <v>819</v>
      </c>
      <c r="C137" s="15">
        <v>5000</v>
      </c>
      <c r="D137" s="66" t="s">
        <v>820</v>
      </c>
    </row>
    <row r="138" spans="1:7" ht="57">
      <c r="A138" s="67">
        <v>61604</v>
      </c>
      <c r="B138" s="26" t="s">
        <v>821</v>
      </c>
      <c r="C138" s="15">
        <v>1500</v>
      </c>
      <c r="D138" s="66" t="s">
        <v>820</v>
      </c>
    </row>
    <row r="139" spans="1:7" ht="39">
      <c r="A139" s="67"/>
      <c r="B139" s="26" t="s">
        <v>822</v>
      </c>
      <c r="C139" s="15">
        <v>5000</v>
      </c>
      <c r="D139" s="66"/>
    </row>
    <row r="140" spans="1:7" ht="56.25">
      <c r="A140" s="25">
        <v>61601</v>
      </c>
      <c r="B140" s="26" t="s">
        <v>823</v>
      </c>
      <c r="C140" s="15">
        <v>10000</v>
      </c>
      <c r="D140" s="66" t="s">
        <v>820</v>
      </c>
    </row>
    <row r="141" spans="1:7" ht="21">
      <c r="A141" s="25"/>
      <c r="B141" s="26" t="s">
        <v>811</v>
      </c>
      <c r="C141" s="15">
        <v>5000</v>
      </c>
      <c r="D141" s="66"/>
    </row>
    <row r="142" spans="1:7" ht="38.25">
      <c r="A142" s="25"/>
      <c r="B142" s="26" t="s">
        <v>812</v>
      </c>
      <c r="C142" s="15">
        <v>5000</v>
      </c>
      <c r="D142" s="66"/>
    </row>
    <row r="143" spans="1:7" ht="56.25">
      <c r="A143" s="25">
        <v>61601</v>
      </c>
      <c r="B143" s="26" t="s">
        <v>824</v>
      </c>
      <c r="C143" s="15">
        <v>5000</v>
      </c>
      <c r="D143" s="66" t="s">
        <v>820</v>
      </c>
      <c r="E143" s="68">
        <f>SUM(C137:C144)</f>
        <v>40000</v>
      </c>
    </row>
    <row r="144" spans="1:7" ht="56.25">
      <c r="A144" s="25">
        <v>61607</v>
      </c>
      <c r="B144" s="26" t="s">
        <v>825</v>
      </c>
      <c r="C144" s="15">
        <v>3500</v>
      </c>
      <c r="D144" s="66" t="s">
        <v>820</v>
      </c>
    </row>
    <row r="145" spans="3:3" ht="23.25">
      <c r="C145" s="575">
        <f>SUM(C137:C144)</f>
        <v>40000</v>
      </c>
    </row>
  </sheetData>
  <mergeCells count="9">
    <mergeCell ref="A53:C53"/>
    <mergeCell ref="A56:F56"/>
    <mergeCell ref="A94:F94"/>
    <mergeCell ref="B95:D95"/>
    <mergeCell ref="A1:E1"/>
    <mergeCell ref="A2:E2"/>
    <mergeCell ref="A3:D3"/>
    <mergeCell ref="A9:C9"/>
    <mergeCell ref="A10:F10"/>
  </mergeCells>
  <printOptions horizontalCentered="1"/>
  <pageMargins left="0.23622047244094491" right="0.23622047244094491" top="0.98425196850393704" bottom="0.19685039370078741" header="0.31496062992125984" footer="0.31496062992125984"/>
  <pageSetup scale="9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ColWidth="9.140625" defaultRowHeight="15"/>
  <sheetData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6" sqref="C6"/>
    </sheetView>
  </sheetViews>
  <sheetFormatPr baseColWidth="10" defaultColWidth="11" defaultRowHeight="15"/>
  <cols>
    <col min="2" max="2" width="64" customWidth="1"/>
    <col min="3" max="3" width="68.42578125" customWidth="1"/>
  </cols>
  <sheetData>
    <row r="1" spans="1:4" ht="28.5">
      <c r="A1" s="441" t="s">
        <v>56</v>
      </c>
      <c r="B1" s="441"/>
      <c r="C1" s="441"/>
      <c r="D1" s="441"/>
    </row>
    <row r="2" spans="1:4" ht="28.5">
      <c r="A2" s="441" t="s">
        <v>57</v>
      </c>
      <c r="B2" s="441"/>
      <c r="C2" s="441"/>
      <c r="D2" s="441"/>
    </row>
    <row r="3" spans="1:4" ht="28.5">
      <c r="A3" s="441" t="s">
        <v>58</v>
      </c>
      <c r="B3" s="441"/>
      <c r="C3" s="441"/>
      <c r="D3" s="441"/>
    </row>
    <row r="4" spans="1:4">
      <c r="A4" s="374"/>
      <c r="B4" s="375"/>
      <c r="C4" s="375"/>
      <c r="D4" s="376"/>
    </row>
    <row r="5" spans="1:4" ht="21">
      <c r="A5" s="377"/>
      <c r="B5" s="442" t="s">
        <v>59</v>
      </c>
      <c r="C5" s="442"/>
      <c r="D5" s="379"/>
    </row>
    <row r="6" spans="1:4" ht="33.75">
      <c r="A6" s="377"/>
      <c r="B6" s="380"/>
      <c r="C6" s="381"/>
      <c r="D6" s="382"/>
    </row>
    <row r="7" spans="1:4" ht="33.75">
      <c r="A7" s="377"/>
      <c r="B7" s="383" t="s">
        <v>60</v>
      </c>
      <c r="C7" s="384">
        <v>4416869.99</v>
      </c>
      <c r="D7" s="382"/>
    </row>
    <row r="8" spans="1:4" ht="33.75">
      <c r="A8" s="377"/>
      <c r="B8" s="383" t="s">
        <v>61</v>
      </c>
      <c r="C8" s="384">
        <f>+'CONSOLIDADO DE INGRESOS 2023'!H50</f>
        <v>833019.28000000014</v>
      </c>
      <c r="D8" s="382"/>
    </row>
    <row r="9" spans="1:4" ht="33.75">
      <c r="A9" s="377"/>
      <c r="B9" s="385"/>
      <c r="C9" s="386"/>
      <c r="D9" s="382"/>
    </row>
    <row r="10" spans="1:4" ht="33.75">
      <c r="A10" s="377"/>
      <c r="B10" s="378" t="s">
        <v>54</v>
      </c>
      <c r="C10" s="387">
        <f>SUM(C7:C8)</f>
        <v>5249889.2700000005</v>
      </c>
      <c r="D10" s="388"/>
    </row>
    <row r="11" spans="1:4" ht="21">
      <c r="A11" s="377"/>
      <c r="B11" s="389"/>
      <c r="C11" s="390"/>
      <c r="D11" s="388"/>
    </row>
    <row r="12" spans="1:4" ht="21">
      <c r="A12" s="377"/>
      <c r="B12" s="391"/>
      <c r="C12" s="391"/>
      <c r="D12" s="388"/>
    </row>
    <row r="13" spans="1:4" ht="21">
      <c r="A13" s="377"/>
      <c r="B13" s="442" t="s">
        <v>62</v>
      </c>
      <c r="C13" s="442"/>
      <c r="D13" s="388"/>
    </row>
    <row r="14" spans="1:4" ht="36">
      <c r="A14" s="377"/>
      <c r="B14" s="380"/>
      <c r="C14" s="392"/>
      <c r="D14" s="382"/>
    </row>
    <row r="15" spans="1:4" ht="36">
      <c r="A15" s="377"/>
      <c r="B15" s="383" t="s">
        <v>63</v>
      </c>
      <c r="C15" s="393">
        <v>4416869.99</v>
      </c>
      <c r="D15" s="382"/>
    </row>
    <row r="16" spans="1:4" ht="36">
      <c r="A16" s="377"/>
      <c r="B16" s="383"/>
      <c r="C16" s="393"/>
      <c r="D16" s="382"/>
    </row>
    <row r="17" spans="1:4" ht="36">
      <c r="A17" s="377"/>
      <c r="B17" s="383" t="s">
        <v>64</v>
      </c>
      <c r="C17" s="393">
        <f>+C8</f>
        <v>833019.28000000014</v>
      </c>
      <c r="D17" s="382"/>
    </row>
    <row r="18" spans="1:4" ht="36">
      <c r="A18" s="377"/>
      <c r="B18" s="378" t="s">
        <v>54</v>
      </c>
      <c r="C18" s="394">
        <f>SUM(C15:C17)</f>
        <v>5249889.2700000005</v>
      </c>
      <c r="D18" s="382"/>
    </row>
    <row r="19" spans="1:4" ht="21">
      <c r="A19" s="395"/>
      <c r="B19" s="396"/>
      <c r="C19" s="396"/>
      <c r="D19" s="397"/>
    </row>
    <row r="21" spans="1:4" ht="23.25">
      <c r="C21" s="39"/>
    </row>
  </sheetData>
  <mergeCells count="5">
    <mergeCell ref="A1:D1"/>
    <mergeCell ref="A2:D2"/>
    <mergeCell ref="A3:D3"/>
    <mergeCell ref="B5:C5"/>
    <mergeCell ref="B13:C13"/>
  </mergeCells>
  <pageMargins left="0.70866141732283472" right="0.70866141732283472" top="0.74803149606299213" bottom="0.74803149606299213" header="0.31496062992125984" footer="0.31496062992125984"/>
  <pageSetup scale="55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19" workbookViewId="0">
      <selection activeCell="B13" sqref="B13:C13"/>
    </sheetView>
  </sheetViews>
  <sheetFormatPr baseColWidth="10" defaultColWidth="11" defaultRowHeight="15"/>
  <cols>
    <col min="2" max="2" width="40.140625" customWidth="1"/>
    <col min="3" max="3" width="49.85546875" customWidth="1"/>
    <col min="4" max="4" width="44.5703125" customWidth="1"/>
  </cols>
  <sheetData>
    <row r="1" spans="1:4" ht="23.25">
      <c r="A1" s="443" t="s">
        <v>65</v>
      </c>
      <c r="B1" s="443"/>
      <c r="C1" s="443"/>
      <c r="D1" s="443"/>
    </row>
    <row r="2" spans="1:4" ht="23.25">
      <c r="A2" s="443" t="s">
        <v>66</v>
      </c>
      <c r="B2" s="443"/>
      <c r="C2" s="443"/>
      <c r="D2" s="443"/>
    </row>
    <row r="3" spans="1:4" ht="23.25">
      <c r="A3" s="443" t="s">
        <v>67</v>
      </c>
      <c r="B3" s="443"/>
      <c r="C3" s="443"/>
      <c r="D3" s="443"/>
    </row>
    <row r="4" spans="1:4" ht="23.25">
      <c r="A4" s="444" t="s">
        <v>68</v>
      </c>
      <c r="B4" s="444"/>
      <c r="C4" s="444"/>
      <c r="D4" s="444"/>
    </row>
    <row r="5" spans="1:4" ht="23.25">
      <c r="A5" s="445" t="s">
        <v>69</v>
      </c>
      <c r="B5" s="445"/>
      <c r="C5" s="445"/>
      <c r="D5" s="445"/>
    </row>
    <row r="6" spans="1:4" ht="23.25">
      <c r="A6" s="446" t="s">
        <v>70</v>
      </c>
      <c r="B6" s="446"/>
      <c r="C6" s="446"/>
      <c r="D6" s="446"/>
    </row>
    <row r="7" spans="1:4" ht="23.25">
      <c r="A7" s="447" t="s">
        <v>71</v>
      </c>
      <c r="B7" s="447"/>
      <c r="C7" s="447"/>
      <c r="D7" s="447"/>
    </row>
    <row r="8" spans="1:4" ht="18.75">
      <c r="A8" s="355"/>
      <c r="B8" s="448"/>
      <c r="C8" s="448"/>
      <c r="D8" s="355"/>
    </row>
    <row r="9" spans="1:4" ht="33.75">
      <c r="A9" s="356" t="s">
        <v>72</v>
      </c>
      <c r="B9" s="449" t="s">
        <v>64</v>
      </c>
      <c r="C9" s="449"/>
      <c r="D9" s="357">
        <v>838795.64</v>
      </c>
    </row>
    <row r="10" spans="1:4" ht="33.75">
      <c r="A10" s="356"/>
      <c r="B10" s="450"/>
      <c r="C10" s="450"/>
      <c r="D10" s="358"/>
    </row>
    <row r="11" spans="1:4" ht="33.75">
      <c r="A11" s="356" t="s">
        <v>73</v>
      </c>
      <c r="B11" s="449" t="s">
        <v>63</v>
      </c>
      <c r="C11" s="449"/>
      <c r="D11" s="357">
        <v>4411093.63</v>
      </c>
    </row>
    <row r="12" spans="1:4" ht="33.75">
      <c r="A12" s="356"/>
      <c r="B12" s="450"/>
      <c r="C12" s="450"/>
      <c r="D12" s="358"/>
    </row>
    <row r="13" spans="1:4" ht="33.75">
      <c r="A13" s="356" t="s">
        <v>74</v>
      </c>
      <c r="B13" s="449" t="s">
        <v>75</v>
      </c>
      <c r="C13" s="449"/>
      <c r="D13" s="357">
        <v>0</v>
      </c>
    </row>
    <row r="14" spans="1:4" ht="33.75">
      <c r="A14" s="355"/>
      <c r="B14" s="451"/>
      <c r="C14" s="451"/>
      <c r="D14" s="358"/>
    </row>
    <row r="15" spans="1:4" ht="33.75">
      <c r="A15" s="359"/>
      <c r="B15" s="452" t="s">
        <v>54</v>
      </c>
      <c r="C15" s="452"/>
      <c r="D15" s="361">
        <f>SUM(D8:D14)</f>
        <v>5249889.2699999996</v>
      </c>
    </row>
    <row r="16" spans="1:4" ht="18.75">
      <c r="A16" s="362"/>
      <c r="B16" s="363"/>
      <c r="C16" s="363"/>
      <c r="D16" s="364"/>
    </row>
    <row r="17" spans="1:4" ht="23.25">
      <c r="A17" s="444" t="s">
        <v>76</v>
      </c>
      <c r="B17" s="444"/>
      <c r="C17" s="444"/>
      <c r="D17" s="444"/>
    </row>
    <row r="18" spans="1:4" ht="23.25">
      <c r="A18" s="447" t="s">
        <v>71</v>
      </c>
      <c r="B18" s="447"/>
      <c r="C18" s="447"/>
      <c r="D18" s="447"/>
    </row>
    <row r="19" spans="1:4" ht="18.75">
      <c r="A19" s="360" t="s">
        <v>77</v>
      </c>
      <c r="B19" s="365" t="s">
        <v>78</v>
      </c>
      <c r="C19" s="344" t="s">
        <v>59</v>
      </c>
      <c r="D19" s="344" t="s">
        <v>62</v>
      </c>
    </row>
    <row r="20" spans="1:4" ht="18.75">
      <c r="A20" s="366"/>
      <c r="B20" s="362"/>
      <c r="C20" s="367"/>
      <c r="D20" s="367"/>
    </row>
    <row r="21" spans="1:4" ht="36">
      <c r="A21" s="334">
        <v>1</v>
      </c>
      <c r="B21" s="368" t="s">
        <v>79</v>
      </c>
      <c r="C21" s="369">
        <v>1150895.6299999999</v>
      </c>
      <c r="D21" s="369">
        <v>1150895.6299999999</v>
      </c>
    </row>
    <row r="22" spans="1:4" ht="36">
      <c r="A22" s="334"/>
      <c r="B22" s="368"/>
      <c r="C22" s="370"/>
      <c r="D22" s="371">
        <v>0</v>
      </c>
    </row>
    <row r="23" spans="1:4" ht="36">
      <c r="A23" s="334">
        <v>2</v>
      </c>
      <c r="B23" s="368" t="s">
        <v>80</v>
      </c>
      <c r="C23" s="369">
        <f>+'CONSOLIDADO DE INGRESOS 2023'!H50</f>
        <v>833019.28000000014</v>
      </c>
      <c r="D23" s="369">
        <v>833019.28</v>
      </c>
    </row>
    <row r="24" spans="1:4" ht="36">
      <c r="A24" s="334"/>
      <c r="B24" s="368"/>
      <c r="C24" s="370"/>
      <c r="D24" s="371"/>
    </row>
    <row r="25" spans="1:4" ht="36">
      <c r="A25" s="334">
        <v>3</v>
      </c>
      <c r="B25" s="368" t="s">
        <v>81</v>
      </c>
      <c r="C25" s="369">
        <f>+'CONSOLIDADO DE INGRESOS 2023'!J49</f>
        <v>3265974.36</v>
      </c>
      <c r="D25" s="369">
        <v>3265974.36</v>
      </c>
    </row>
    <row r="26" spans="1:4" ht="36">
      <c r="A26" s="334"/>
      <c r="B26" s="368"/>
      <c r="C26" s="370"/>
      <c r="D26" s="371"/>
    </row>
    <row r="27" spans="1:4" ht="36">
      <c r="A27" s="334">
        <v>4</v>
      </c>
      <c r="B27" s="368" t="s">
        <v>82</v>
      </c>
      <c r="C27" s="369">
        <v>0</v>
      </c>
      <c r="D27" s="369">
        <v>0</v>
      </c>
    </row>
    <row r="28" spans="1:4" ht="36">
      <c r="A28" s="366"/>
      <c r="B28" s="362"/>
      <c r="C28" s="370"/>
      <c r="D28" s="371"/>
    </row>
    <row r="29" spans="1:4" ht="36">
      <c r="A29" s="372"/>
      <c r="B29" s="365" t="s">
        <v>83</v>
      </c>
      <c r="C29" s="373">
        <f>SUM(C20:C28)</f>
        <v>5249889.2699999996</v>
      </c>
      <c r="D29" s="373">
        <f>SUM(D20:D28)</f>
        <v>5249889.2699999996</v>
      </c>
    </row>
  </sheetData>
  <mergeCells count="17">
    <mergeCell ref="A17:D17"/>
    <mergeCell ref="A18:D18"/>
    <mergeCell ref="B11:C11"/>
    <mergeCell ref="B12:C12"/>
    <mergeCell ref="B13:C13"/>
    <mergeCell ref="B14:C14"/>
    <mergeCell ref="B15:C15"/>
    <mergeCell ref="A6:D6"/>
    <mergeCell ref="A7:D7"/>
    <mergeCell ref="B8:C8"/>
    <mergeCell ref="B9:C9"/>
    <mergeCell ref="B10:C10"/>
    <mergeCell ref="A1:D1"/>
    <mergeCell ref="A2:D2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6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C36" sqref="C36"/>
    </sheetView>
  </sheetViews>
  <sheetFormatPr baseColWidth="10" defaultColWidth="11" defaultRowHeight="15"/>
  <cols>
    <col min="2" max="2" width="59.140625" customWidth="1"/>
    <col min="3" max="3" width="33.42578125" customWidth="1"/>
    <col min="4" max="4" width="22.140625" customWidth="1"/>
  </cols>
  <sheetData>
    <row r="1" spans="1:4" ht="23.25">
      <c r="A1" s="443" t="s">
        <v>65</v>
      </c>
      <c r="B1" s="443"/>
      <c r="C1" s="443"/>
    </row>
    <row r="2" spans="1:4" ht="23.25">
      <c r="A2" s="443" t="s">
        <v>84</v>
      </c>
      <c r="B2" s="443"/>
      <c r="C2" s="443"/>
    </row>
    <row r="3" spans="1:4" ht="23.25">
      <c r="A3" s="443" t="s">
        <v>57</v>
      </c>
      <c r="B3" s="443"/>
      <c r="C3" s="443"/>
    </row>
    <row r="4" spans="1:4" ht="23.25">
      <c r="A4" s="443" t="s">
        <v>67</v>
      </c>
      <c r="B4" s="443"/>
      <c r="C4" s="443"/>
    </row>
    <row r="5" spans="1:4" ht="21">
      <c r="A5" s="453" t="s">
        <v>68</v>
      </c>
      <c r="B5" s="453"/>
      <c r="C5" s="453"/>
    </row>
    <row r="6" spans="1:4" ht="21">
      <c r="A6" s="456" t="s">
        <v>85</v>
      </c>
      <c r="B6" s="456"/>
      <c r="C6" s="456"/>
    </row>
    <row r="7" spans="1:4" ht="21">
      <c r="A7" s="454" t="s">
        <v>86</v>
      </c>
      <c r="B7" s="454"/>
      <c r="C7" s="454"/>
    </row>
    <row r="8" spans="1:4" ht="21">
      <c r="A8" s="455" t="s">
        <v>71</v>
      </c>
      <c r="B8" s="455"/>
      <c r="C8" s="455"/>
    </row>
    <row r="9" spans="1:4" ht="23.25">
      <c r="A9" s="334">
        <v>11</v>
      </c>
      <c r="B9" s="335" t="s">
        <v>87</v>
      </c>
      <c r="C9" s="336">
        <f>+'CONSOLIDADO DE INGRESOS 2023'!O6</f>
        <v>191076.89</v>
      </c>
      <c r="D9" s="39"/>
    </row>
    <row r="10" spans="1:4" ht="23.25">
      <c r="A10" s="334">
        <v>12</v>
      </c>
      <c r="B10" s="337" t="s">
        <v>88</v>
      </c>
      <c r="C10" s="338">
        <f>+'CONSOLIDADO DE INGRESOS 2023'!O7</f>
        <v>496368.92000000004</v>
      </c>
      <c r="D10" s="39"/>
    </row>
    <row r="11" spans="1:4" ht="23.25">
      <c r="A11" s="334">
        <v>14</v>
      </c>
      <c r="B11" s="337" t="s">
        <v>89</v>
      </c>
      <c r="C11" s="339">
        <f>+'CONSOLIDADO DE INGRESOS 2023'!O8</f>
        <v>5279.5</v>
      </c>
      <c r="D11" s="39"/>
    </row>
    <row r="12" spans="1:4" ht="23.25">
      <c r="A12" s="334">
        <v>15</v>
      </c>
      <c r="B12" s="337" t="s">
        <v>90</v>
      </c>
      <c r="C12" s="339">
        <f>+'CONSOLIDADO DE INGRESOS 2023'!O9</f>
        <v>89869.890000000014</v>
      </c>
      <c r="D12" s="39"/>
    </row>
    <row r="13" spans="1:4" ht="23.25">
      <c r="A13" s="334">
        <v>16</v>
      </c>
      <c r="B13" s="337" t="s">
        <v>91</v>
      </c>
      <c r="C13" s="339">
        <f>+'CONSOLIDADO DE INGRESOS 2023'!O10</f>
        <v>696015.44</v>
      </c>
      <c r="D13" s="39"/>
    </row>
    <row r="14" spans="1:4" ht="23.25">
      <c r="A14" s="334">
        <v>21</v>
      </c>
      <c r="B14" s="337" t="s">
        <v>92</v>
      </c>
      <c r="C14" s="339">
        <f>+'CONSOLIDADO DE INGRESOS 2023'!O11</f>
        <v>22617.579999999998</v>
      </c>
      <c r="D14" s="39"/>
    </row>
    <row r="15" spans="1:4" ht="23.25">
      <c r="A15" s="334">
        <v>22</v>
      </c>
      <c r="B15" s="337" t="s">
        <v>93</v>
      </c>
      <c r="C15" s="339">
        <v>22189.56</v>
      </c>
      <c r="D15" s="39"/>
    </row>
    <row r="16" spans="1:4" ht="36.75" customHeight="1">
      <c r="A16" s="334">
        <v>22</v>
      </c>
      <c r="B16" s="340" t="s">
        <v>94</v>
      </c>
      <c r="C16" s="339">
        <v>0</v>
      </c>
      <c r="D16" s="39"/>
    </row>
    <row r="17" spans="1:4" ht="23.25">
      <c r="A17" s="334">
        <v>32</v>
      </c>
      <c r="B17" s="337" t="s">
        <v>95</v>
      </c>
      <c r="C17" s="339">
        <f>+'CONSOLIDADO DE INGRESOS 2023'!Q13</f>
        <v>3726471.4899999998</v>
      </c>
      <c r="D17" s="39"/>
    </row>
    <row r="18" spans="1:4" ht="23.25">
      <c r="A18" s="341"/>
      <c r="B18" s="342"/>
      <c r="C18" s="342">
        <v>0</v>
      </c>
      <c r="D18" s="39"/>
    </row>
    <row r="19" spans="1:4" ht="26.25">
      <c r="A19" s="343"/>
      <c r="B19" s="344" t="s">
        <v>54</v>
      </c>
      <c r="C19" s="345">
        <f>SUM(C9:C18)</f>
        <v>5249889.2699999996</v>
      </c>
      <c r="D19" s="346" t="s">
        <v>96</v>
      </c>
    </row>
    <row r="20" spans="1:4" ht="18.75">
      <c r="A20" s="347"/>
      <c r="B20" s="268"/>
      <c r="C20" s="348"/>
    </row>
    <row r="21" spans="1:4" ht="21">
      <c r="A21" s="453" t="s">
        <v>68</v>
      </c>
      <c r="B21" s="453"/>
      <c r="C21" s="453"/>
    </row>
    <row r="22" spans="1:4" ht="21">
      <c r="A22" s="456" t="s">
        <v>97</v>
      </c>
      <c r="B22" s="456"/>
      <c r="C22" s="456"/>
    </row>
    <row r="23" spans="1:4" ht="21">
      <c r="A23" s="454" t="s">
        <v>98</v>
      </c>
      <c r="B23" s="454"/>
      <c r="C23" s="454"/>
    </row>
    <row r="24" spans="1:4" ht="21">
      <c r="A24" s="455" t="s">
        <v>71</v>
      </c>
      <c r="B24" s="455"/>
      <c r="C24" s="455"/>
    </row>
    <row r="25" spans="1:4" ht="21">
      <c r="A25" s="349">
        <v>51</v>
      </c>
      <c r="B25" s="337" t="s">
        <v>99</v>
      </c>
      <c r="C25" s="350">
        <f>+'ESTRUCTURA PRESUPUESTARIA 1.5%'!I10+'FONDO MUNICIPAL'!I11+'PUERTO SAN JUAN'!I11</f>
        <v>1001292.01</v>
      </c>
    </row>
    <row r="26" spans="1:4" ht="21">
      <c r="A26" s="349">
        <v>54</v>
      </c>
      <c r="B26" s="337" t="s">
        <v>100</v>
      </c>
      <c r="C26" s="350">
        <v>435640.36</v>
      </c>
    </row>
    <row r="27" spans="1:4" ht="21">
      <c r="A27" s="349">
        <v>55</v>
      </c>
      <c r="B27" s="337" t="s">
        <v>101</v>
      </c>
      <c r="C27" s="350">
        <f>+'ESTRUCTURA PRESUPUESTARIA 1.5%'!I44+'FODES 25%'!J13+'FONDO MUNICIPAL'!I52+'PUERTO SAN JUAN'!I39</f>
        <v>12859.78</v>
      </c>
    </row>
    <row r="28" spans="1:4" ht="21">
      <c r="A28" s="349">
        <v>56</v>
      </c>
      <c r="B28" s="337" t="s">
        <v>102</v>
      </c>
      <c r="C28" s="350">
        <v>7639.55</v>
      </c>
    </row>
    <row r="29" spans="1:4" ht="21">
      <c r="A29" s="349" t="s">
        <v>103</v>
      </c>
      <c r="B29" s="337" t="s">
        <v>104</v>
      </c>
      <c r="C29" s="350">
        <v>3792457.57</v>
      </c>
    </row>
    <row r="30" spans="1:4" ht="21">
      <c r="A30" s="349">
        <v>71</v>
      </c>
      <c r="B30" s="337" t="s">
        <v>105</v>
      </c>
      <c r="C30" s="350">
        <v>0</v>
      </c>
    </row>
    <row r="31" spans="1:4" ht="21">
      <c r="A31" s="349">
        <v>72</v>
      </c>
      <c r="B31" s="337" t="s">
        <v>95</v>
      </c>
      <c r="C31" s="350">
        <v>0</v>
      </c>
    </row>
    <row r="32" spans="1:4" ht="21">
      <c r="A32" s="349">
        <v>99</v>
      </c>
      <c r="B32" s="337" t="s">
        <v>106</v>
      </c>
      <c r="C32" s="350">
        <v>0</v>
      </c>
    </row>
    <row r="33" spans="1:3" ht="18.75">
      <c r="A33" s="351"/>
      <c r="B33" s="352"/>
      <c r="C33" s="352"/>
    </row>
    <row r="34" spans="1:3" ht="26.25">
      <c r="A34" s="343"/>
      <c r="B34" s="353" t="s">
        <v>54</v>
      </c>
      <c r="C34" s="354">
        <f>SUM(C25:C33)</f>
        <v>5249889.2699999996</v>
      </c>
    </row>
  </sheetData>
  <mergeCells count="12">
    <mergeCell ref="A23:C23"/>
    <mergeCell ref="A24:C24"/>
    <mergeCell ref="A6:C6"/>
    <mergeCell ref="A7:C7"/>
    <mergeCell ref="A8:C8"/>
    <mergeCell ref="A21:C21"/>
    <mergeCell ref="A22:C22"/>
    <mergeCell ref="A1:C1"/>
    <mergeCell ref="A2:C2"/>
    <mergeCell ref="A3:C3"/>
    <mergeCell ref="A4:C4"/>
    <mergeCell ref="A5:C5"/>
  </mergeCells>
  <pageMargins left="0.82677165354330695" right="0.23622047244094499" top="0.74803149606299202" bottom="0.74803149606299202" header="0.31496062992126" footer="0.31496062992126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"/>
  <sheetViews>
    <sheetView topLeftCell="A97" workbookViewId="0">
      <selection activeCell="B103" sqref="B103"/>
    </sheetView>
  </sheetViews>
  <sheetFormatPr baseColWidth="10" defaultColWidth="11" defaultRowHeight="15"/>
  <cols>
    <col min="1" max="1" width="8.5703125" customWidth="1"/>
    <col min="2" max="2" width="61.42578125" customWidth="1"/>
    <col min="3" max="3" width="25.140625" customWidth="1"/>
    <col min="4" max="4" width="7.7109375" customWidth="1"/>
    <col min="5" max="5" width="8.140625" customWidth="1"/>
    <col min="6" max="6" width="22.140625" customWidth="1"/>
    <col min="7" max="7" width="20.5703125" customWidth="1"/>
    <col min="8" max="8" width="24.28515625" customWidth="1"/>
    <col min="9" max="9" width="22.7109375" customWidth="1"/>
    <col min="10" max="10" width="21.85546875" customWidth="1"/>
    <col min="11" max="11" width="11.5703125" customWidth="1"/>
    <col min="12" max="12" width="23.5703125" customWidth="1"/>
    <col min="13" max="13" width="24.42578125" customWidth="1"/>
    <col min="14" max="14" width="19.28515625" customWidth="1"/>
  </cols>
  <sheetData>
    <row r="1" spans="1:13" ht="46.5">
      <c r="A1" s="459" t="s">
        <v>107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</row>
    <row r="2" spans="1:13" ht="18.75">
      <c r="A2" s="457" t="s">
        <v>108</v>
      </c>
      <c r="B2" s="457" t="s">
        <v>109</v>
      </c>
      <c r="C2" s="458" t="s">
        <v>110</v>
      </c>
      <c r="D2" s="457" t="s">
        <v>111</v>
      </c>
      <c r="E2" s="458" t="s">
        <v>112</v>
      </c>
      <c r="F2" s="458" t="s">
        <v>113</v>
      </c>
      <c r="G2" s="458"/>
      <c r="H2" s="458"/>
      <c r="I2" s="458" t="s">
        <v>114</v>
      </c>
      <c r="J2" s="460" t="s">
        <v>115</v>
      </c>
      <c r="K2" s="460"/>
      <c r="L2" s="460"/>
      <c r="M2" s="460"/>
    </row>
    <row r="3" spans="1:13" ht="18.75">
      <c r="A3" s="457"/>
      <c r="B3" s="457"/>
      <c r="C3" s="458"/>
      <c r="D3" s="457"/>
      <c r="E3" s="458"/>
      <c r="F3" s="458"/>
      <c r="G3" s="458"/>
      <c r="H3" s="458"/>
      <c r="I3" s="458"/>
      <c r="J3" s="324" t="s">
        <v>116</v>
      </c>
      <c r="K3" s="461" t="s">
        <v>117</v>
      </c>
      <c r="L3" s="461"/>
      <c r="M3" s="461"/>
    </row>
    <row r="4" spans="1:13" ht="56.25">
      <c r="A4" s="457"/>
      <c r="B4" s="457"/>
      <c r="C4" s="458"/>
      <c r="D4" s="457"/>
      <c r="E4" s="458"/>
      <c r="F4" s="313" t="s">
        <v>118</v>
      </c>
      <c r="G4" s="314" t="s">
        <v>119</v>
      </c>
      <c r="H4" s="313" t="s">
        <v>120</v>
      </c>
      <c r="I4" s="313" t="s">
        <v>121</v>
      </c>
      <c r="J4" s="313" t="s">
        <v>122</v>
      </c>
      <c r="K4" s="312" t="s">
        <v>123</v>
      </c>
      <c r="L4" s="312" t="s">
        <v>124</v>
      </c>
      <c r="M4" s="313" t="s">
        <v>125</v>
      </c>
    </row>
    <row r="5" spans="1:13" ht="33.75" customHeight="1">
      <c r="A5" s="315">
        <v>1</v>
      </c>
      <c r="B5" s="417" t="s">
        <v>126</v>
      </c>
      <c r="C5" s="405" t="s">
        <v>127</v>
      </c>
      <c r="D5" s="317"/>
      <c r="E5" s="317"/>
      <c r="F5" s="318">
        <v>370</v>
      </c>
      <c r="G5" s="319">
        <v>100</v>
      </c>
      <c r="H5" s="319">
        <f>+F5*12</f>
        <v>4440</v>
      </c>
      <c r="I5" s="320">
        <v>390</v>
      </c>
      <c r="J5" s="319">
        <f>+F5*8.75%*12</f>
        <v>388.5</v>
      </c>
      <c r="K5" s="319">
        <v>0</v>
      </c>
      <c r="L5" s="319">
        <f t="shared" ref="L5:L35" si="0">+I5*7.5%*12</f>
        <v>351</v>
      </c>
      <c r="M5" s="325">
        <f t="shared" ref="M5:M35" si="1">+G5+H5+I5+J5+K5+L5</f>
        <v>5669.5</v>
      </c>
    </row>
    <row r="6" spans="1:13" ht="36.75" customHeight="1">
      <c r="A6" s="315">
        <v>2</v>
      </c>
      <c r="B6" s="417" t="s">
        <v>128</v>
      </c>
      <c r="C6" s="405" t="s">
        <v>127</v>
      </c>
      <c r="D6" s="317"/>
      <c r="E6" s="317"/>
      <c r="F6" s="318">
        <v>370</v>
      </c>
      <c r="G6" s="319">
        <v>100</v>
      </c>
      <c r="H6" s="319">
        <f t="shared" ref="H6:H57" si="2">+F6*12</f>
        <v>4440</v>
      </c>
      <c r="I6" s="320">
        <v>390</v>
      </c>
      <c r="J6" s="319">
        <f t="shared" ref="J6:J69" si="3">+F6*8.75%*12</f>
        <v>388.5</v>
      </c>
      <c r="K6" s="319">
        <v>0</v>
      </c>
      <c r="L6" s="319">
        <f t="shared" si="0"/>
        <v>351</v>
      </c>
      <c r="M6" s="325">
        <f t="shared" si="1"/>
        <v>5669.5</v>
      </c>
    </row>
    <row r="7" spans="1:13" ht="33.75" customHeight="1">
      <c r="A7" s="315">
        <v>3</v>
      </c>
      <c r="B7" s="418" t="s">
        <v>129</v>
      </c>
      <c r="C7" s="405" t="s">
        <v>130</v>
      </c>
      <c r="D7" s="317"/>
      <c r="E7" s="317"/>
      <c r="F7" s="320">
        <v>470</v>
      </c>
      <c r="G7" s="319">
        <v>100</v>
      </c>
      <c r="H7" s="319">
        <f t="shared" si="2"/>
        <v>5640</v>
      </c>
      <c r="I7" s="320">
        <v>470</v>
      </c>
      <c r="J7" s="319">
        <f t="shared" si="3"/>
        <v>493.5</v>
      </c>
      <c r="K7" s="319">
        <v>0</v>
      </c>
      <c r="L7" s="319">
        <f t="shared" si="0"/>
        <v>423</v>
      </c>
      <c r="M7" s="325">
        <f t="shared" si="1"/>
        <v>7126.5</v>
      </c>
    </row>
    <row r="8" spans="1:13" ht="37.5" customHeight="1">
      <c r="A8" s="315">
        <v>4</v>
      </c>
      <c r="B8" s="418" t="s">
        <v>131</v>
      </c>
      <c r="C8" s="405" t="s">
        <v>130</v>
      </c>
      <c r="D8" s="317"/>
      <c r="E8" s="317"/>
      <c r="F8" s="320">
        <v>390</v>
      </c>
      <c r="G8" s="319">
        <v>100</v>
      </c>
      <c r="H8" s="319">
        <f t="shared" si="2"/>
        <v>4680</v>
      </c>
      <c r="I8" s="320">
        <v>390</v>
      </c>
      <c r="J8" s="319">
        <f t="shared" si="3"/>
        <v>409.5</v>
      </c>
      <c r="K8" s="319">
        <v>0</v>
      </c>
      <c r="L8" s="319">
        <f t="shared" si="0"/>
        <v>351</v>
      </c>
      <c r="M8" s="325">
        <f t="shared" si="1"/>
        <v>5930.5</v>
      </c>
    </row>
    <row r="9" spans="1:13" ht="43.5" customHeight="1">
      <c r="A9" s="315">
        <v>5</v>
      </c>
      <c r="B9" s="419" t="s">
        <v>132</v>
      </c>
      <c r="C9" s="406" t="s">
        <v>133</v>
      </c>
      <c r="D9" s="317"/>
      <c r="E9" s="317"/>
      <c r="F9" s="321">
        <v>486</v>
      </c>
      <c r="G9" s="319">
        <v>100</v>
      </c>
      <c r="H9" s="319">
        <f t="shared" si="2"/>
        <v>5832</v>
      </c>
      <c r="I9" s="321">
        <v>486</v>
      </c>
      <c r="J9" s="319">
        <f t="shared" si="3"/>
        <v>510.29999999999995</v>
      </c>
      <c r="K9" s="319">
        <v>0</v>
      </c>
      <c r="L9" s="319">
        <f t="shared" si="0"/>
        <v>437.4</v>
      </c>
      <c r="M9" s="325">
        <f t="shared" si="1"/>
        <v>7365.7</v>
      </c>
    </row>
    <row r="10" spans="1:13" ht="30">
      <c r="A10" s="315">
        <v>6</v>
      </c>
      <c r="B10" s="418"/>
      <c r="C10" s="406" t="s">
        <v>134</v>
      </c>
      <c r="D10" s="317"/>
      <c r="E10" s="317"/>
      <c r="F10" s="321">
        <v>710</v>
      </c>
      <c r="G10" s="319">
        <v>100</v>
      </c>
      <c r="H10" s="319">
        <f t="shared" si="2"/>
        <v>8520</v>
      </c>
      <c r="I10" s="321">
        <v>710</v>
      </c>
      <c r="J10" s="319">
        <f t="shared" si="3"/>
        <v>745.49999999999989</v>
      </c>
      <c r="K10" s="319">
        <v>0</v>
      </c>
      <c r="L10" s="319">
        <f t="shared" si="0"/>
        <v>639</v>
      </c>
      <c r="M10" s="325">
        <f t="shared" si="1"/>
        <v>10714.5</v>
      </c>
    </row>
    <row r="11" spans="1:13" ht="30">
      <c r="A11" s="315">
        <v>7</v>
      </c>
      <c r="B11" s="418"/>
      <c r="C11" s="406" t="s">
        <v>135</v>
      </c>
      <c r="D11" s="317"/>
      <c r="E11" s="317"/>
      <c r="F11" s="321">
        <v>390</v>
      </c>
      <c r="G11" s="319">
        <v>100</v>
      </c>
      <c r="H11" s="319">
        <f t="shared" si="2"/>
        <v>4680</v>
      </c>
      <c r="I11" s="321">
        <v>390</v>
      </c>
      <c r="J11" s="319">
        <f t="shared" si="3"/>
        <v>409.5</v>
      </c>
      <c r="K11" s="319">
        <v>0</v>
      </c>
      <c r="L11" s="319">
        <f t="shared" si="0"/>
        <v>351</v>
      </c>
      <c r="M11" s="325">
        <f t="shared" si="1"/>
        <v>5930.5</v>
      </c>
    </row>
    <row r="12" spans="1:13" ht="35.25" customHeight="1">
      <c r="A12" s="315">
        <v>8</v>
      </c>
      <c r="B12" s="419" t="s">
        <v>136</v>
      </c>
      <c r="C12" s="407" t="s">
        <v>137</v>
      </c>
      <c r="D12" s="317"/>
      <c r="E12" s="317"/>
      <c r="F12" s="320">
        <v>486</v>
      </c>
      <c r="G12" s="319">
        <v>100</v>
      </c>
      <c r="H12" s="319">
        <f t="shared" si="2"/>
        <v>5832</v>
      </c>
      <c r="I12" s="320">
        <v>486</v>
      </c>
      <c r="J12" s="319">
        <f t="shared" si="3"/>
        <v>510.29999999999995</v>
      </c>
      <c r="K12" s="319">
        <v>0</v>
      </c>
      <c r="L12" s="319">
        <f t="shared" si="0"/>
        <v>437.4</v>
      </c>
      <c r="M12" s="325">
        <f t="shared" si="1"/>
        <v>7365.7</v>
      </c>
    </row>
    <row r="13" spans="1:13" ht="35.25" customHeight="1">
      <c r="A13" s="315">
        <v>9</v>
      </c>
      <c r="B13" s="419" t="s">
        <v>138</v>
      </c>
      <c r="C13" s="407" t="s">
        <v>139</v>
      </c>
      <c r="D13" s="317"/>
      <c r="E13" s="317"/>
      <c r="F13" s="320">
        <v>466</v>
      </c>
      <c r="G13" s="319">
        <v>100</v>
      </c>
      <c r="H13" s="319">
        <f t="shared" si="2"/>
        <v>5592</v>
      </c>
      <c r="I13" s="320">
        <v>466</v>
      </c>
      <c r="J13" s="319">
        <f t="shared" si="3"/>
        <v>489.29999999999995</v>
      </c>
      <c r="K13" s="319">
        <v>0</v>
      </c>
      <c r="L13" s="319">
        <f t="shared" si="0"/>
        <v>419.4</v>
      </c>
      <c r="M13" s="325">
        <f t="shared" si="1"/>
        <v>7066.7</v>
      </c>
    </row>
    <row r="14" spans="1:13" ht="37.5" customHeight="1">
      <c r="A14" s="315">
        <v>10</v>
      </c>
      <c r="B14" s="419" t="s">
        <v>140</v>
      </c>
      <c r="C14" s="407" t="s">
        <v>141</v>
      </c>
      <c r="D14" s="317"/>
      <c r="E14" s="317"/>
      <c r="F14" s="320">
        <v>370</v>
      </c>
      <c r="G14" s="319">
        <v>100</v>
      </c>
      <c r="H14" s="319">
        <f t="shared" si="2"/>
        <v>4440</v>
      </c>
      <c r="I14" s="320">
        <v>370</v>
      </c>
      <c r="J14" s="319">
        <f t="shared" si="3"/>
        <v>388.5</v>
      </c>
      <c r="K14" s="319">
        <v>0</v>
      </c>
      <c r="L14" s="319">
        <f t="shared" si="0"/>
        <v>333</v>
      </c>
      <c r="M14" s="325">
        <f t="shared" si="1"/>
        <v>5631.5</v>
      </c>
    </row>
    <row r="15" spans="1:13" ht="41.25" customHeight="1">
      <c r="A15" s="315">
        <v>11</v>
      </c>
      <c r="B15" s="419" t="s">
        <v>142</v>
      </c>
      <c r="C15" s="408" t="s">
        <v>143</v>
      </c>
      <c r="D15" s="317"/>
      <c r="E15" s="317"/>
      <c r="F15" s="321">
        <v>486</v>
      </c>
      <c r="G15" s="319">
        <v>100</v>
      </c>
      <c r="H15" s="319">
        <f t="shared" si="2"/>
        <v>5832</v>
      </c>
      <c r="I15" s="321">
        <v>486</v>
      </c>
      <c r="J15" s="319">
        <f t="shared" si="3"/>
        <v>510.29999999999995</v>
      </c>
      <c r="K15" s="319">
        <v>0</v>
      </c>
      <c r="L15" s="319">
        <f t="shared" si="0"/>
        <v>437.4</v>
      </c>
      <c r="M15" s="325">
        <f t="shared" si="1"/>
        <v>7365.7</v>
      </c>
    </row>
    <row r="16" spans="1:13" ht="40.5" customHeight="1">
      <c r="A16" s="315">
        <v>12</v>
      </c>
      <c r="B16" s="419" t="s">
        <v>144</v>
      </c>
      <c r="C16" s="408" t="s">
        <v>145</v>
      </c>
      <c r="D16" s="317"/>
      <c r="E16" s="317"/>
      <c r="F16" s="321">
        <v>700</v>
      </c>
      <c r="G16" s="319">
        <v>100</v>
      </c>
      <c r="H16" s="319">
        <f t="shared" si="2"/>
        <v>8400</v>
      </c>
      <c r="I16" s="321">
        <v>700</v>
      </c>
      <c r="J16" s="319">
        <f t="shared" si="3"/>
        <v>734.99999999999989</v>
      </c>
      <c r="K16" s="319">
        <v>0</v>
      </c>
      <c r="L16" s="319">
        <f t="shared" si="0"/>
        <v>630</v>
      </c>
      <c r="M16" s="325">
        <f t="shared" si="1"/>
        <v>10565</v>
      </c>
    </row>
    <row r="17" spans="1:13" ht="36.75" customHeight="1">
      <c r="A17" s="315">
        <v>13</v>
      </c>
      <c r="B17" s="418" t="s">
        <v>146</v>
      </c>
      <c r="C17" s="409" t="s">
        <v>147</v>
      </c>
      <c r="D17" s="317"/>
      <c r="E17" s="317"/>
      <c r="F17" s="320">
        <v>540</v>
      </c>
      <c r="G17" s="319">
        <v>100</v>
      </c>
      <c r="H17" s="319">
        <f t="shared" si="2"/>
        <v>6480</v>
      </c>
      <c r="I17" s="320">
        <v>540</v>
      </c>
      <c r="J17" s="319">
        <f t="shared" si="3"/>
        <v>567</v>
      </c>
      <c r="K17" s="319">
        <v>0</v>
      </c>
      <c r="L17" s="319">
        <f t="shared" si="0"/>
        <v>486</v>
      </c>
      <c r="M17" s="325">
        <f t="shared" si="1"/>
        <v>8173</v>
      </c>
    </row>
    <row r="18" spans="1:13" ht="38.25" customHeight="1">
      <c r="A18" s="315">
        <v>14</v>
      </c>
      <c r="B18" s="418" t="s">
        <v>148</v>
      </c>
      <c r="C18" s="409" t="s">
        <v>149</v>
      </c>
      <c r="D18" s="317"/>
      <c r="E18" s="317"/>
      <c r="F18" s="320">
        <v>370</v>
      </c>
      <c r="G18" s="319">
        <v>100</v>
      </c>
      <c r="H18" s="319">
        <f t="shared" si="2"/>
        <v>4440</v>
      </c>
      <c r="I18" s="320">
        <v>370</v>
      </c>
      <c r="J18" s="319">
        <f t="shared" si="3"/>
        <v>388.5</v>
      </c>
      <c r="K18" s="319">
        <v>0</v>
      </c>
      <c r="L18" s="319">
        <f t="shared" si="0"/>
        <v>333</v>
      </c>
      <c r="M18" s="325">
        <f t="shared" si="1"/>
        <v>5631.5</v>
      </c>
    </row>
    <row r="19" spans="1:13" ht="39.75" customHeight="1">
      <c r="A19" s="315">
        <v>15</v>
      </c>
      <c r="B19" s="419" t="s">
        <v>150</v>
      </c>
      <c r="C19" s="410" t="s">
        <v>151</v>
      </c>
      <c r="D19" s="317"/>
      <c r="E19" s="317"/>
      <c r="F19" s="321">
        <v>490</v>
      </c>
      <c r="G19" s="319">
        <v>100</v>
      </c>
      <c r="H19" s="319">
        <f t="shared" si="2"/>
        <v>5880</v>
      </c>
      <c r="I19" s="321">
        <v>490</v>
      </c>
      <c r="J19" s="319">
        <f t="shared" si="3"/>
        <v>514.5</v>
      </c>
      <c r="K19" s="319">
        <v>0</v>
      </c>
      <c r="L19" s="319">
        <f t="shared" si="0"/>
        <v>441</v>
      </c>
      <c r="M19" s="325">
        <f t="shared" si="1"/>
        <v>7425.5</v>
      </c>
    </row>
    <row r="20" spans="1:13" ht="43.5" customHeight="1">
      <c r="A20" s="315">
        <v>16</v>
      </c>
      <c r="B20" s="418" t="s">
        <v>152</v>
      </c>
      <c r="C20" s="411" t="s">
        <v>153</v>
      </c>
      <c r="D20" s="317"/>
      <c r="E20" s="317"/>
      <c r="F20" s="321">
        <v>486</v>
      </c>
      <c r="G20" s="319">
        <v>100</v>
      </c>
      <c r="H20" s="319">
        <f t="shared" si="2"/>
        <v>5832</v>
      </c>
      <c r="I20" s="321">
        <v>486</v>
      </c>
      <c r="J20" s="319">
        <f t="shared" si="3"/>
        <v>510.29999999999995</v>
      </c>
      <c r="K20" s="319">
        <v>0</v>
      </c>
      <c r="L20" s="319">
        <f t="shared" si="0"/>
        <v>437.4</v>
      </c>
      <c r="M20" s="325">
        <f t="shared" si="1"/>
        <v>7365.7</v>
      </c>
    </row>
    <row r="21" spans="1:13" ht="39" customHeight="1">
      <c r="A21" s="315">
        <v>17</v>
      </c>
      <c r="B21" s="420"/>
      <c r="C21" s="322" t="s">
        <v>826</v>
      </c>
      <c r="D21" s="317"/>
      <c r="E21" s="317"/>
      <c r="F21" s="321">
        <v>620</v>
      </c>
      <c r="G21" s="319">
        <v>100</v>
      </c>
      <c r="H21" s="319">
        <f t="shared" si="2"/>
        <v>7440</v>
      </c>
      <c r="I21" s="321">
        <v>620</v>
      </c>
      <c r="J21" s="319">
        <f t="shared" si="3"/>
        <v>651</v>
      </c>
      <c r="K21" s="319">
        <v>0</v>
      </c>
      <c r="L21" s="319">
        <f t="shared" si="0"/>
        <v>558</v>
      </c>
      <c r="M21" s="325">
        <f t="shared" si="1"/>
        <v>9369</v>
      </c>
    </row>
    <row r="22" spans="1:13" ht="48.75" customHeight="1">
      <c r="A22" s="315">
        <v>18</v>
      </c>
      <c r="B22" s="421" t="s">
        <v>154</v>
      </c>
      <c r="C22" s="406" t="s">
        <v>155</v>
      </c>
      <c r="D22" s="317"/>
      <c r="E22" s="317"/>
      <c r="F22" s="321">
        <v>520</v>
      </c>
      <c r="G22" s="319">
        <v>100</v>
      </c>
      <c r="H22" s="319">
        <f t="shared" si="2"/>
        <v>6240</v>
      </c>
      <c r="I22" s="321">
        <v>520</v>
      </c>
      <c r="J22" s="319">
        <f t="shared" si="3"/>
        <v>546</v>
      </c>
      <c r="K22" s="319"/>
      <c r="L22" s="319">
        <f t="shared" si="0"/>
        <v>468</v>
      </c>
      <c r="M22" s="325">
        <f t="shared" si="1"/>
        <v>7874</v>
      </c>
    </row>
    <row r="23" spans="1:13" ht="47.25" customHeight="1">
      <c r="A23" s="315">
        <v>19</v>
      </c>
      <c r="B23" s="418" t="s">
        <v>156</v>
      </c>
      <c r="C23" s="406" t="s">
        <v>157</v>
      </c>
      <c r="D23" s="317"/>
      <c r="E23" s="317"/>
      <c r="F23" s="321">
        <v>800</v>
      </c>
      <c r="G23" s="319">
        <v>100</v>
      </c>
      <c r="H23" s="319">
        <f t="shared" si="2"/>
        <v>9600</v>
      </c>
      <c r="I23" s="321">
        <v>800</v>
      </c>
      <c r="J23" s="319">
        <f t="shared" si="3"/>
        <v>840</v>
      </c>
      <c r="K23" s="319">
        <v>0</v>
      </c>
      <c r="L23" s="319">
        <f t="shared" si="0"/>
        <v>720</v>
      </c>
      <c r="M23" s="325">
        <f t="shared" si="1"/>
        <v>12060</v>
      </c>
    </row>
    <row r="24" spans="1:13" ht="47.25" customHeight="1">
      <c r="A24" s="315">
        <v>20</v>
      </c>
      <c r="B24" s="420" t="s">
        <v>158</v>
      </c>
      <c r="C24" s="406" t="s">
        <v>159</v>
      </c>
      <c r="D24" s="317"/>
      <c r="E24" s="317"/>
      <c r="F24" s="321">
        <v>436</v>
      </c>
      <c r="G24" s="319">
        <v>100</v>
      </c>
      <c r="H24" s="319">
        <f t="shared" si="2"/>
        <v>5232</v>
      </c>
      <c r="I24" s="321">
        <v>436</v>
      </c>
      <c r="J24" s="319">
        <f t="shared" si="3"/>
        <v>457.79999999999995</v>
      </c>
      <c r="K24" s="319">
        <v>0</v>
      </c>
      <c r="L24" s="319">
        <f t="shared" si="0"/>
        <v>392.4</v>
      </c>
      <c r="M24" s="325">
        <f t="shared" si="1"/>
        <v>6618.2</v>
      </c>
    </row>
    <row r="25" spans="1:13" ht="41.25" customHeight="1">
      <c r="A25" s="315">
        <v>21</v>
      </c>
      <c r="B25" s="418" t="s">
        <v>160</v>
      </c>
      <c r="C25" s="414" t="s">
        <v>161</v>
      </c>
      <c r="D25" s="317"/>
      <c r="E25" s="317"/>
      <c r="F25" s="321">
        <v>460</v>
      </c>
      <c r="G25" s="319">
        <v>100</v>
      </c>
      <c r="H25" s="319">
        <f t="shared" si="2"/>
        <v>5520</v>
      </c>
      <c r="I25" s="321">
        <v>460</v>
      </c>
      <c r="J25" s="319">
        <f t="shared" si="3"/>
        <v>483</v>
      </c>
      <c r="K25" s="319">
        <v>0</v>
      </c>
      <c r="L25" s="319">
        <f t="shared" si="0"/>
        <v>414</v>
      </c>
      <c r="M25" s="325">
        <f t="shared" si="1"/>
        <v>6977</v>
      </c>
    </row>
    <row r="26" spans="1:13" ht="41.25" customHeight="1">
      <c r="A26" s="315">
        <v>22</v>
      </c>
      <c r="B26" s="420" t="s">
        <v>162</v>
      </c>
      <c r="C26" s="406" t="s">
        <v>161</v>
      </c>
      <c r="D26" s="317"/>
      <c r="E26" s="317"/>
      <c r="F26" s="321">
        <v>460</v>
      </c>
      <c r="G26" s="319">
        <v>100</v>
      </c>
      <c r="H26" s="319">
        <f t="shared" si="2"/>
        <v>5520</v>
      </c>
      <c r="I26" s="321">
        <v>460</v>
      </c>
      <c r="J26" s="319">
        <f t="shared" si="3"/>
        <v>483</v>
      </c>
      <c r="K26" s="319">
        <v>0</v>
      </c>
      <c r="L26" s="319">
        <f t="shared" si="0"/>
        <v>414</v>
      </c>
      <c r="M26" s="325">
        <f t="shared" si="1"/>
        <v>6977</v>
      </c>
    </row>
    <row r="27" spans="1:13" ht="51" customHeight="1">
      <c r="A27" s="315">
        <v>23</v>
      </c>
      <c r="B27" s="418" t="s">
        <v>163</v>
      </c>
      <c r="C27" s="406" t="s">
        <v>164</v>
      </c>
      <c r="D27" s="317"/>
      <c r="E27" s="317"/>
      <c r="F27" s="321">
        <v>370</v>
      </c>
      <c r="G27" s="319">
        <v>100</v>
      </c>
      <c r="H27" s="319">
        <f t="shared" si="2"/>
        <v>4440</v>
      </c>
      <c r="I27" s="321">
        <v>370</v>
      </c>
      <c r="J27" s="319">
        <f t="shared" si="3"/>
        <v>388.5</v>
      </c>
      <c r="K27" s="319">
        <v>0</v>
      </c>
      <c r="L27" s="319">
        <f t="shared" si="0"/>
        <v>333</v>
      </c>
      <c r="M27" s="325">
        <f t="shared" si="1"/>
        <v>5631.5</v>
      </c>
    </row>
    <row r="28" spans="1:13" ht="42.75" customHeight="1">
      <c r="A28" s="315">
        <v>24</v>
      </c>
      <c r="B28" s="419" t="s">
        <v>165</v>
      </c>
      <c r="C28" s="406" t="s">
        <v>166</v>
      </c>
      <c r="D28" s="317"/>
      <c r="E28" s="317"/>
      <c r="F28" s="321">
        <v>486</v>
      </c>
      <c r="G28" s="319">
        <v>100</v>
      </c>
      <c r="H28" s="319">
        <f t="shared" si="2"/>
        <v>5832</v>
      </c>
      <c r="I28" s="321">
        <v>486</v>
      </c>
      <c r="J28" s="319">
        <f t="shared" si="3"/>
        <v>510.29999999999995</v>
      </c>
      <c r="K28" s="319">
        <v>0</v>
      </c>
      <c r="L28" s="319">
        <f t="shared" si="0"/>
        <v>437.4</v>
      </c>
      <c r="M28" s="325">
        <f t="shared" si="1"/>
        <v>7365.7</v>
      </c>
    </row>
    <row r="29" spans="1:13" ht="42.75" customHeight="1">
      <c r="A29" s="315">
        <v>25</v>
      </c>
      <c r="B29" s="418" t="s">
        <v>167</v>
      </c>
      <c r="C29" s="412" t="s">
        <v>168</v>
      </c>
      <c r="D29" s="317"/>
      <c r="E29" s="317"/>
      <c r="F29" s="320">
        <v>370</v>
      </c>
      <c r="G29" s="319">
        <v>100</v>
      </c>
      <c r="H29" s="319">
        <f t="shared" ref="H29" si="4">+F29*12</f>
        <v>4440</v>
      </c>
      <c r="I29" s="320">
        <v>370</v>
      </c>
      <c r="J29" s="319">
        <f t="shared" si="3"/>
        <v>388.5</v>
      </c>
      <c r="K29" s="319">
        <v>0</v>
      </c>
      <c r="L29" s="319">
        <f t="shared" si="0"/>
        <v>333</v>
      </c>
      <c r="M29" s="325">
        <f t="shared" si="1"/>
        <v>5631.5</v>
      </c>
    </row>
    <row r="30" spans="1:13" ht="42" customHeight="1">
      <c r="A30" s="315">
        <v>26</v>
      </c>
      <c r="B30" s="418" t="s">
        <v>169</v>
      </c>
      <c r="C30" s="410" t="s">
        <v>170</v>
      </c>
      <c r="D30" s="317"/>
      <c r="E30" s="317"/>
      <c r="F30" s="321">
        <v>501</v>
      </c>
      <c r="G30" s="319">
        <v>100</v>
      </c>
      <c r="H30" s="319">
        <f t="shared" si="2"/>
        <v>6012</v>
      </c>
      <c r="I30" s="321">
        <v>501</v>
      </c>
      <c r="J30" s="319">
        <f t="shared" si="3"/>
        <v>526.04999999999995</v>
      </c>
      <c r="K30" s="319">
        <v>0</v>
      </c>
      <c r="L30" s="319">
        <f t="shared" si="0"/>
        <v>450.9</v>
      </c>
      <c r="M30" s="325">
        <f t="shared" si="1"/>
        <v>7589.95</v>
      </c>
    </row>
    <row r="31" spans="1:13" ht="37.5" customHeight="1">
      <c r="A31" s="315">
        <v>27</v>
      </c>
      <c r="B31" s="418" t="s">
        <v>171</v>
      </c>
      <c r="C31" s="406" t="s">
        <v>172</v>
      </c>
      <c r="D31" s="317"/>
      <c r="E31" s="317"/>
      <c r="F31" s="321">
        <v>500</v>
      </c>
      <c r="G31" s="319">
        <v>100</v>
      </c>
      <c r="H31" s="319">
        <f t="shared" si="2"/>
        <v>6000</v>
      </c>
      <c r="I31" s="321">
        <v>500</v>
      </c>
      <c r="J31" s="319">
        <f t="shared" si="3"/>
        <v>525</v>
      </c>
      <c r="K31" s="319">
        <v>0</v>
      </c>
      <c r="L31" s="319">
        <f t="shared" si="0"/>
        <v>450</v>
      </c>
      <c r="M31" s="325">
        <f t="shared" si="1"/>
        <v>7575</v>
      </c>
    </row>
    <row r="32" spans="1:13" ht="46.5" customHeight="1">
      <c r="A32" s="315">
        <v>28</v>
      </c>
      <c r="B32" s="418" t="s">
        <v>173</v>
      </c>
      <c r="C32" s="406" t="s">
        <v>174</v>
      </c>
      <c r="D32" s="317"/>
      <c r="E32" s="317"/>
      <c r="F32" s="321">
        <v>370</v>
      </c>
      <c r="G32" s="319">
        <v>100</v>
      </c>
      <c r="H32" s="319">
        <f t="shared" si="2"/>
        <v>4440</v>
      </c>
      <c r="I32" s="321">
        <v>370</v>
      </c>
      <c r="J32" s="319">
        <f t="shared" si="3"/>
        <v>388.5</v>
      </c>
      <c r="K32" s="319">
        <v>0</v>
      </c>
      <c r="L32" s="319">
        <f t="shared" si="0"/>
        <v>333</v>
      </c>
      <c r="M32" s="325">
        <f t="shared" si="1"/>
        <v>5631.5</v>
      </c>
    </row>
    <row r="33" spans="1:13" ht="42" customHeight="1">
      <c r="A33" s="315">
        <v>29</v>
      </c>
      <c r="B33" s="422" t="s">
        <v>175</v>
      </c>
      <c r="C33" s="413" t="s">
        <v>176</v>
      </c>
      <c r="D33" s="317"/>
      <c r="E33" s="317"/>
      <c r="F33" s="321">
        <v>650</v>
      </c>
      <c r="G33" s="319">
        <v>100</v>
      </c>
      <c r="H33" s="319">
        <f t="shared" si="2"/>
        <v>7800</v>
      </c>
      <c r="I33" s="321">
        <v>650</v>
      </c>
      <c r="J33" s="319">
        <f t="shared" si="3"/>
        <v>682.49999999999989</v>
      </c>
      <c r="K33" s="319">
        <v>0</v>
      </c>
      <c r="L33" s="319">
        <f t="shared" si="0"/>
        <v>585</v>
      </c>
      <c r="M33" s="325">
        <f t="shared" si="1"/>
        <v>9817.5</v>
      </c>
    </row>
    <row r="34" spans="1:13" ht="42.75" customHeight="1">
      <c r="A34" s="315">
        <v>30</v>
      </c>
      <c r="B34" s="422" t="s">
        <v>177</v>
      </c>
      <c r="C34" s="413" t="s">
        <v>178</v>
      </c>
      <c r="D34" s="317"/>
      <c r="E34" s="317"/>
      <c r="F34" s="321">
        <v>450</v>
      </c>
      <c r="G34" s="319">
        <v>100</v>
      </c>
      <c r="H34" s="319">
        <f t="shared" si="2"/>
        <v>5400</v>
      </c>
      <c r="I34" s="321">
        <v>450</v>
      </c>
      <c r="J34" s="319">
        <f t="shared" si="3"/>
        <v>472.5</v>
      </c>
      <c r="K34" s="319">
        <v>0</v>
      </c>
      <c r="L34" s="319">
        <f t="shared" si="0"/>
        <v>405</v>
      </c>
      <c r="M34" s="325">
        <f t="shared" si="1"/>
        <v>6827.5</v>
      </c>
    </row>
    <row r="35" spans="1:13" ht="39" customHeight="1">
      <c r="A35" s="315">
        <v>31</v>
      </c>
      <c r="B35" s="418" t="s">
        <v>179</v>
      </c>
      <c r="C35" s="406" t="s">
        <v>180</v>
      </c>
      <c r="D35" s="317"/>
      <c r="E35" s="317"/>
      <c r="F35" s="321">
        <v>440</v>
      </c>
      <c r="G35" s="319">
        <v>100</v>
      </c>
      <c r="H35" s="319">
        <f t="shared" si="2"/>
        <v>5280</v>
      </c>
      <c r="I35" s="321">
        <v>440</v>
      </c>
      <c r="J35" s="319">
        <f t="shared" si="3"/>
        <v>462</v>
      </c>
      <c r="K35" s="319">
        <v>0</v>
      </c>
      <c r="L35" s="319">
        <f t="shared" si="0"/>
        <v>396</v>
      </c>
      <c r="M35" s="325">
        <f t="shared" si="1"/>
        <v>6678</v>
      </c>
    </row>
    <row r="36" spans="1:13" ht="47.25" customHeight="1">
      <c r="A36" s="315">
        <v>32</v>
      </c>
      <c r="B36" s="418" t="s">
        <v>181</v>
      </c>
      <c r="C36" s="427" t="s">
        <v>182</v>
      </c>
      <c r="D36" s="317"/>
      <c r="E36" s="317"/>
      <c r="F36" s="321">
        <v>370</v>
      </c>
      <c r="G36" s="319">
        <v>155.5</v>
      </c>
      <c r="H36" s="319">
        <f t="shared" si="2"/>
        <v>4440</v>
      </c>
      <c r="I36" s="321">
        <v>370</v>
      </c>
      <c r="J36" s="319">
        <f t="shared" si="3"/>
        <v>388.5</v>
      </c>
      <c r="K36" s="319">
        <v>0</v>
      </c>
      <c r="L36" s="319">
        <f t="shared" ref="L36:L57" si="5">+I36*7.5%*12</f>
        <v>333</v>
      </c>
      <c r="M36" s="325">
        <f t="shared" ref="M36:M67" si="6">+G36+H36+I36+J36+K36+L36</f>
        <v>5687</v>
      </c>
    </row>
    <row r="37" spans="1:13" ht="39" customHeight="1">
      <c r="A37" s="315">
        <v>33</v>
      </c>
      <c r="B37" s="419" t="s">
        <v>183</v>
      </c>
      <c r="C37" s="427" t="s">
        <v>182</v>
      </c>
      <c r="D37" s="317"/>
      <c r="E37" s="317"/>
      <c r="F37" s="321">
        <v>370</v>
      </c>
      <c r="G37" s="319">
        <v>100</v>
      </c>
      <c r="H37" s="319">
        <f t="shared" si="2"/>
        <v>4440</v>
      </c>
      <c r="I37" s="321">
        <v>370</v>
      </c>
      <c r="J37" s="319">
        <f t="shared" si="3"/>
        <v>388.5</v>
      </c>
      <c r="K37" s="319">
        <v>0</v>
      </c>
      <c r="L37" s="319">
        <f t="shared" si="5"/>
        <v>333</v>
      </c>
      <c r="M37" s="325">
        <f t="shared" si="6"/>
        <v>5631.5</v>
      </c>
    </row>
    <row r="38" spans="1:13" ht="57" customHeight="1">
      <c r="A38" s="315">
        <v>34</v>
      </c>
      <c r="B38" s="418" t="s">
        <v>184</v>
      </c>
      <c r="C38" s="427" t="s">
        <v>827</v>
      </c>
      <c r="D38" s="317"/>
      <c r="E38" s="317"/>
      <c r="F38" s="321">
        <v>450</v>
      </c>
      <c r="G38" s="319">
        <v>100</v>
      </c>
      <c r="H38" s="319">
        <f t="shared" si="2"/>
        <v>5400</v>
      </c>
      <c r="I38" s="321">
        <v>450</v>
      </c>
      <c r="J38" s="319">
        <f t="shared" si="3"/>
        <v>472.5</v>
      </c>
      <c r="K38" s="319">
        <v>0</v>
      </c>
      <c r="L38" s="319">
        <f t="shared" si="5"/>
        <v>405</v>
      </c>
      <c r="M38" s="325">
        <f t="shared" si="6"/>
        <v>6827.5</v>
      </c>
    </row>
    <row r="39" spans="1:13" ht="40.5" customHeight="1">
      <c r="A39" s="315">
        <v>35</v>
      </c>
      <c r="B39" s="418" t="s">
        <v>185</v>
      </c>
      <c r="C39" s="404" t="s">
        <v>186</v>
      </c>
      <c r="D39" s="317"/>
      <c r="E39" s="317"/>
      <c r="F39" s="320">
        <v>440</v>
      </c>
      <c r="G39" s="319">
        <v>100</v>
      </c>
      <c r="H39" s="319">
        <f t="shared" si="2"/>
        <v>5280</v>
      </c>
      <c r="I39" s="320">
        <v>440</v>
      </c>
      <c r="J39" s="319">
        <f t="shared" si="3"/>
        <v>462</v>
      </c>
      <c r="K39" s="319">
        <v>0</v>
      </c>
      <c r="L39" s="319">
        <f t="shared" si="5"/>
        <v>396</v>
      </c>
      <c r="M39" s="325">
        <f t="shared" si="6"/>
        <v>6678</v>
      </c>
    </row>
    <row r="40" spans="1:13" ht="39.75" customHeight="1">
      <c r="A40" s="315">
        <v>36</v>
      </c>
      <c r="B40" s="418" t="s">
        <v>187</v>
      </c>
      <c r="C40" s="412" t="s">
        <v>188</v>
      </c>
      <c r="D40" s="317"/>
      <c r="E40" s="317"/>
      <c r="F40" s="320">
        <v>390</v>
      </c>
      <c r="G40" s="319">
        <v>100</v>
      </c>
      <c r="H40" s="319">
        <f t="shared" si="2"/>
        <v>4680</v>
      </c>
      <c r="I40" s="320">
        <v>390</v>
      </c>
      <c r="J40" s="319">
        <f t="shared" si="3"/>
        <v>409.5</v>
      </c>
      <c r="K40" s="319">
        <v>0</v>
      </c>
      <c r="L40" s="319">
        <f t="shared" si="5"/>
        <v>351</v>
      </c>
      <c r="M40" s="325">
        <f t="shared" si="6"/>
        <v>5930.5</v>
      </c>
    </row>
    <row r="41" spans="1:13" ht="38.25" customHeight="1">
      <c r="A41" s="315">
        <v>37</v>
      </c>
      <c r="B41" s="418" t="s">
        <v>189</v>
      </c>
      <c r="C41" s="406" t="s">
        <v>190</v>
      </c>
      <c r="D41" s="317"/>
      <c r="E41" s="317"/>
      <c r="F41" s="320">
        <v>440</v>
      </c>
      <c r="G41" s="319">
        <v>100</v>
      </c>
      <c r="H41" s="319">
        <f t="shared" si="2"/>
        <v>5280</v>
      </c>
      <c r="I41" s="320">
        <v>440</v>
      </c>
      <c r="J41" s="319">
        <f t="shared" si="3"/>
        <v>462</v>
      </c>
      <c r="K41" s="319">
        <v>0</v>
      </c>
      <c r="L41" s="319">
        <f t="shared" si="5"/>
        <v>396</v>
      </c>
      <c r="M41" s="325">
        <f t="shared" si="6"/>
        <v>6678</v>
      </c>
    </row>
    <row r="42" spans="1:13" ht="33" customHeight="1">
      <c r="A42" s="315">
        <v>38</v>
      </c>
      <c r="B42" s="418" t="s">
        <v>191</v>
      </c>
      <c r="C42" s="414" t="s">
        <v>192</v>
      </c>
      <c r="D42" s="317"/>
      <c r="E42" s="317"/>
      <c r="F42" s="320">
        <v>390</v>
      </c>
      <c r="G42" s="319">
        <v>100</v>
      </c>
      <c r="H42" s="319">
        <f t="shared" si="2"/>
        <v>4680</v>
      </c>
      <c r="I42" s="320">
        <v>390</v>
      </c>
      <c r="J42" s="319">
        <f t="shared" si="3"/>
        <v>409.5</v>
      </c>
      <c r="K42" s="319">
        <v>0</v>
      </c>
      <c r="L42" s="319">
        <f t="shared" si="5"/>
        <v>351</v>
      </c>
      <c r="M42" s="325">
        <f t="shared" si="6"/>
        <v>5930.5</v>
      </c>
    </row>
    <row r="43" spans="1:13" ht="34.5" customHeight="1">
      <c r="A43" s="315">
        <v>39</v>
      </c>
      <c r="B43" s="418" t="s">
        <v>193</v>
      </c>
      <c r="C43" s="414" t="s">
        <v>192</v>
      </c>
      <c r="D43" s="317"/>
      <c r="E43" s="317"/>
      <c r="F43" s="320">
        <v>390</v>
      </c>
      <c r="G43" s="319">
        <v>100</v>
      </c>
      <c r="H43" s="319">
        <f t="shared" si="2"/>
        <v>4680</v>
      </c>
      <c r="I43" s="320">
        <v>390</v>
      </c>
      <c r="J43" s="319">
        <f t="shared" si="3"/>
        <v>409.5</v>
      </c>
      <c r="K43" s="319">
        <v>0</v>
      </c>
      <c r="L43" s="319">
        <f t="shared" si="5"/>
        <v>351</v>
      </c>
      <c r="M43" s="325">
        <f t="shared" si="6"/>
        <v>5930.5</v>
      </c>
    </row>
    <row r="44" spans="1:13" ht="36" customHeight="1">
      <c r="A44" s="315">
        <v>40</v>
      </c>
      <c r="B44" s="418" t="s">
        <v>194</v>
      </c>
      <c r="C44" s="414" t="s">
        <v>195</v>
      </c>
      <c r="D44" s="317"/>
      <c r="E44" s="317"/>
      <c r="F44" s="320">
        <v>440</v>
      </c>
      <c r="G44" s="319">
        <v>100</v>
      </c>
      <c r="H44" s="319">
        <f t="shared" si="2"/>
        <v>5280</v>
      </c>
      <c r="I44" s="320">
        <v>440</v>
      </c>
      <c r="J44" s="319">
        <f t="shared" si="3"/>
        <v>462</v>
      </c>
      <c r="K44" s="319">
        <v>0</v>
      </c>
      <c r="L44" s="319">
        <f t="shared" si="5"/>
        <v>396</v>
      </c>
      <c r="M44" s="325">
        <f t="shared" si="6"/>
        <v>6678</v>
      </c>
    </row>
    <row r="45" spans="1:13" ht="42.75" customHeight="1">
      <c r="A45" s="315">
        <v>41</v>
      </c>
      <c r="B45" s="419" t="s">
        <v>196</v>
      </c>
      <c r="C45" s="404" t="s">
        <v>197</v>
      </c>
      <c r="D45" s="317"/>
      <c r="E45" s="317"/>
      <c r="F45" s="320">
        <v>390</v>
      </c>
      <c r="G45" s="319">
        <v>100</v>
      </c>
      <c r="H45" s="319">
        <f t="shared" si="2"/>
        <v>4680</v>
      </c>
      <c r="I45" s="320">
        <v>390</v>
      </c>
      <c r="J45" s="319">
        <f t="shared" si="3"/>
        <v>409.5</v>
      </c>
      <c r="K45" s="319">
        <v>0</v>
      </c>
      <c r="L45" s="319">
        <f t="shared" si="5"/>
        <v>351</v>
      </c>
      <c r="M45" s="325">
        <f t="shared" si="6"/>
        <v>5930.5</v>
      </c>
    </row>
    <row r="46" spans="1:13" ht="37.5" customHeight="1">
      <c r="A46" s="315">
        <v>42</v>
      </c>
      <c r="B46" s="418" t="s">
        <v>198</v>
      </c>
      <c r="C46" s="414" t="s">
        <v>197</v>
      </c>
      <c r="D46" s="317"/>
      <c r="E46" s="317"/>
      <c r="F46" s="320">
        <v>390</v>
      </c>
      <c r="G46" s="319">
        <v>158.5</v>
      </c>
      <c r="H46" s="319">
        <f t="shared" si="2"/>
        <v>4680</v>
      </c>
      <c r="I46" s="320">
        <v>390</v>
      </c>
      <c r="J46" s="319">
        <f t="shared" si="3"/>
        <v>409.5</v>
      </c>
      <c r="K46" s="319">
        <v>0</v>
      </c>
      <c r="L46" s="319">
        <f t="shared" si="5"/>
        <v>351</v>
      </c>
      <c r="M46" s="325">
        <f t="shared" si="6"/>
        <v>5989</v>
      </c>
    </row>
    <row r="47" spans="1:13" ht="36.75" customHeight="1">
      <c r="A47" s="315">
        <v>43</v>
      </c>
      <c r="B47" s="418" t="s">
        <v>199</v>
      </c>
      <c r="C47" s="428" t="s">
        <v>828</v>
      </c>
      <c r="D47" s="317"/>
      <c r="E47" s="317"/>
      <c r="F47" s="320">
        <v>390</v>
      </c>
      <c r="G47" s="319">
        <v>158.5</v>
      </c>
      <c r="H47" s="319">
        <f t="shared" si="2"/>
        <v>4680</v>
      </c>
      <c r="I47" s="320">
        <v>390</v>
      </c>
      <c r="J47" s="319">
        <f t="shared" si="3"/>
        <v>409.5</v>
      </c>
      <c r="K47" s="319">
        <v>0</v>
      </c>
      <c r="L47" s="319">
        <f t="shared" si="5"/>
        <v>351</v>
      </c>
      <c r="M47" s="325">
        <f t="shared" si="6"/>
        <v>5989</v>
      </c>
    </row>
    <row r="48" spans="1:13" ht="43.5" customHeight="1">
      <c r="A48" s="315">
        <v>44</v>
      </c>
      <c r="B48" s="418" t="s">
        <v>200</v>
      </c>
      <c r="C48" s="412" t="s">
        <v>201</v>
      </c>
      <c r="D48" s="317"/>
      <c r="E48" s="317"/>
      <c r="F48" s="320">
        <v>423</v>
      </c>
      <c r="G48" s="319">
        <v>100</v>
      </c>
      <c r="H48" s="319">
        <f t="shared" si="2"/>
        <v>5076</v>
      </c>
      <c r="I48" s="320">
        <v>423</v>
      </c>
      <c r="J48" s="319">
        <f t="shared" si="3"/>
        <v>444.15</v>
      </c>
      <c r="K48" s="319">
        <v>0</v>
      </c>
      <c r="L48" s="319">
        <f t="shared" si="5"/>
        <v>380.7</v>
      </c>
      <c r="M48" s="325">
        <f t="shared" si="6"/>
        <v>6423.8499999999995</v>
      </c>
    </row>
    <row r="49" spans="1:13" ht="45" customHeight="1">
      <c r="A49" s="315">
        <v>45</v>
      </c>
      <c r="B49" s="423"/>
      <c r="C49" s="412" t="s">
        <v>201</v>
      </c>
      <c r="D49" s="317"/>
      <c r="E49" s="317"/>
      <c r="F49" s="320">
        <v>423</v>
      </c>
      <c r="G49" s="319">
        <v>163.44999999999999</v>
      </c>
      <c r="H49" s="319">
        <f t="shared" si="2"/>
        <v>5076</v>
      </c>
      <c r="I49" s="320">
        <v>423</v>
      </c>
      <c r="J49" s="319">
        <f t="shared" si="3"/>
        <v>444.15</v>
      </c>
      <c r="K49" s="319">
        <v>0</v>
      </c>
      <c r="L49" s="319">
        <f t="shared" si="5"/>
        <v>380.7</v>
      </c>
      <c r="M49" s="325">
        <f t="shared" si="6"/>
        <v>6487.2999999999993</v>
      </c>
    </row>
    <row r="50" spans="1:13" ht="45.75" customHeight="1">
      <c r="A50" s="315">
        <v>46</v>
      </c>
      <c r="B50" s="418" t="s">
        <v>202</v>
      </c>
      <c r="C50" s="412" t="s">
        <v>203</v>
      </c>
      <c r="D50" s="317"/>
      <c r="E50" s="317"/>
      <c r="F50" s="320">
        <v>540</v>
      </c>
      <c r="G50" s="319">
        <v>100</v>
      </c>
      <c r="H50" s="319">
        <f t="shared" si="2"/>
        <v>6480</v>
      </c>
      <c r="I50" s="320">
        <v>540</v>
      </c>
      <c r="J50" s="319">
        <f t="shared" si="3"/>
        <v>567</v>
      </c>
      <c r="K50" s="319">
        <v>0</v>
      </c>
      <c r="L50" s="319">
        <f t="shared" si="5"/>
        <v>486</v>
      </c>
      <c r="M50" s="325">
        <f t="shared" si="6"/>
        <v>8173</v>
      </c>
    </row>
    <row r="51" spans="1:13" ht="40.5" customHeight="1">
      <c r="A51" s="315">
        <v>47</v>
      </c>
      <c r="B51" s="418" t="s">
        <v>204</v>
      </c>
      <c r="C51" s="412" t="s">
        <v>205</v>
      </c>
      <c r="D51" s="317"/>
      <c r="E51" s="317"/>
      <c r="F51" s="320">
        <v>370</v>
      </c>
      <c r="G51" s="319">
        <v>155.5</v>
      </c>
      <c r="H51" s="319">
        <f t="shared" si="2"/>
        <v>4440</v>
      </c>
      <c r="I51" s="320">
        <v>370</v>
      </c>
      <c r="J51" s="319">
        <f t="shared" si="3"/>
        <v>388.5</v>
      </c>
      <c r="K51" s="319">
        <v>0</v>
      </c>
      <c r="L51" s="319">
        <f t="shared" si="5"/>
        <v>333</v>
      </c>
      <c r="M51" s="325">
        <f t="shared" si="6"/>
        <v>5687</v>
      </c>
    </row>
    <row r="52" spans="1:13" ht="40.5" customHeight="1">
      <c r="A52" s="315">
        <v>48</v>
      </c>
      <c r="B52" s="418" t="s">
        <v>206</v>
      </c>
      <c r="C52" s="412" t="s">
        <v>205</v>
      </c>
      <c r="D52" s="317"/>
      <c r="E52" s="317"/>
      <c r="F52" s="320">
        <v>370</v>
      </c>
      <c r="G52" s="319">
        <v>155.5</v>
      </c>
      <c r="H52" s="319">
        <f t="shared" si="2"/>
        <v>4440</v>
      </c>
      <c r="I52" s="320">
        <v>370</v>
      </c>
      <c r="J52" s="319">
        <f t="shared" si="3"/>
        <v>388.5</v>
      </c>
      <c r="K52" s="319">
        <v>0</v>
      </c>
      <c r="L52" s="319">
        <f t="shared" si="5"/>
        <v>333</v>
      </c>
      <c r="M52" s="325">
        <f t="shared" si="6"/>
        <v>5687</v>
      </c>
    </row>
    <row r="53" spans="1:13" ht="39.75" customHeight="1">
      <c r="A53" s="315">
        <v>49</v>
      </c>
      <c r="B53" s="418" t="s">
        <v>207</v>
      </c>
      <c r="C53" s="412" t="s">
        <v>208</v>
      </c>
      <c r="D53" s="317"/>
      <c r="E53" s="317"/>
      <c r="F53" s="320">
        <v>390</v>
      </c>
      <c r="G53" s="319">
        <v>158.5</v>
      </c>
      <c r="H53" s="319">
        <f t="shared" si="2"/>
        <v>4680</v>
      </c>
      <c r="I53" s="320">
        <v>390</v>
      </c>
      <c r="J53" s="319">
        <f t="shared" si="3"/>
        <v>409.5</v>
      </c>
      <c r="K53" s="319">
        <v>0</v>
      </c>
      <c r="L53" s="319">
        <f t="shared" si="5"/>
        <v>351</v>
      </c>
      <c r="M53" s="325">
        <f t="shared" si="6"/>
        <v>5989</v>
      </c>
    </row>
    <row r="54" spans="1:13" ht="41.25" customHeight="1">
      <c r="A54" s="315">
        <v>50</v>
      </c>
      <c r="B54" s="418" t="s">
        <v>209</v>
      </c>
      <c r="C54" s="412" t="s">
        <v>168</v>
      </c>
      <c r="D54" s="317"/>
      <c r="E54" s="317"/>
      <c r="F54" s="320">
        <v>370</v>
      </c>
      <c r="G54" s="319">
        <v>100</v>
      </c>
      <c r="H54" s="319">
        <f t="shared" si="2"/>
        <v>4440</v>
      </c>
      <c r="I54" s="320">
        <v>370</v>
      </c>
      <c r="J54" s="319">
        <f t="shared" si="3"/>
        <v>388.5</v>
      </c>
      <c r="K54" s="319">
        <v>0</v>
      </c>
      <c r="L54" s="319">
        <f t="shared" si="5"/>
        <v>333</v>
      </c>
      <c r="M54" s="325">
        <f t="shared" si="6"/>
        <v>5631.5</v>
      </c>
    </row>
    <row r="55" spans="1:13" ht="46.5" customHeight="1">
      <c r="A55" s="315">
        <v>51</v>
      </c>
      <c r="B55" s="420" t="s">
        <v>210</v>
      </c>
      <c r="C55" s="406" t="s">
        <v>211</v>
      </c>
      <c r="D55" s="317"/>
      <c r="E55" s="317"/>
      <c r="F55" s="320">
        <v>390</v>
      </c>
      <c r="G55" s="319">
        <v>100</v>
      </c>
      <c r="H55" s="319">
        <f t="shared" si="2"/>
        <v>4680</v>
      </c>
      <c r="I55" s="320">
        <v>390</v>
      </c>
      <c r="J55" s="319">
        <f t="shared" si="3"/>
        <v>409.5</v>
      </c>
      <c r="K55" s="326">
        <v>0</v>
      </c>
      <c r="L55" s="319">
        <f t="shared" si="5"/>
        <v>351</v>
      </c>
      <c r="M55" s="325">
        <f t="shared" si="6"/>
        <v>5930.5</v>
      </c>
    </row>
    <row r="56" spans="1:13" ht="45.75" customHeight="1">
      <c r="A56" s="315">
        <v>52</v>
      </c>
      <c r="B56" s="418" t="s">
        <v>212</v>
      </c>
      <c r="C56" s="406" t="s">
        <v>213</v>
      </c>
      <c r="D56" s="317"/>
      <c r="E56" s="317"/>
      <c r="F56" s="320">
        <v>450</v>
      </c>
      <c r="G56" s="319">
        <v>100</v>
      </c>
      <c r="H56" s="319">
        <f t="shared" si="2"/>
        <v>5400</v>
      </c>
      <c r="I56" s="320">
        <v>450</v>
      </c>
      <c r="J56" s="319">
        <f t="shared" si="3"/>
        <v>472.5</v>
      </c>
      <c r="K56" s="319">
        <v>0</v>
      </c>
      <c r="L56" s="319">
        <f t="shared" si="5"/>
        <v>405</v>
      </c>
      <c r="M56" s="325">
        <f t="shared" si="6"/>
        <v>6827.5</v>
      </c>
    </row>
    <row r="57" spans="1:13" ht="45.75" customHeight="1">
      <c r="A57" s="315">
        <v>53</v>
      </c>
      <c r="B57" s="419" t="s">
        <v>214</v>
      </c>
      <c r="C57" s="415" t="s">
        <v>215</v>
      </c>
      <c r="D57" s="317"/>
      <c r="E57" s="317"/>
      <c r="F57" s="320">
        <v>370</v>
      </c>
      <c r="G57" s="319">
        <v>100</v>
      </c>
      <c r="H57" s="319">
        <f t="shared" si="2"/>
        <v>4440</v>
      </c>
      <c r="I57" s="320">
        <v>370</v>
      </c>
      <c r="J57" s="319">
        <f t="shared" si="3"/>
        <v>388.5</v>
      </c>
      <c r="K57" s="319">
        <v>0</v>
      </c>
      <c r="L57" s="319">
        <f t="shared" si="5"/>
        <v>333</v>
      </c>
      <c r="M57" s="325">
        <f t="shared" si="6"/>
        <v>5631.5</v>
      </c>
    </row>
    <row r="58" spans="1:13" ht="39" customHeight="1">
      <c r="A58" s="315">
        <v>54</v>
      </c>
      <c r="B58" s="418" t="s">
        <v>216</v>
      </c>
      <c r="C58" s="416" t="s">
        <v>217</v>
      </c>
      <c r="D58" s="317"/>
      <c r="E58" s="317"/>
      <c r="F58" s="321">
        <v>370</v>
      </c>
      <c r="G58" s="319">
        <v>100</v>
      </c>
      <c r="H58" s="319">
        <f>+F58*10</f>
        <v>3700</v>
      </c>
      <c r="I58" s="321">
        <v>370</v>
      </c>
      <c r="J58" s="319">
        <f t="shared" si="3"/>
        <v>388.5</v>
      </c>
      <c r="K58" s="319">
        <v>0</v>
      </c>
      <c r="L58" s="319">
        <f>+I58*7.5%*11</f>
        <v>305.25</v>
      </c>
      <c r="M58" s="325">
        <f t="shared" si="6"/>
        <v>4863.75</v>
      </c>
    </row>
    <row r="59" spans="1:13" ht="36.75" customHeight="1">
      <c r="A59" s="315">
        <v>55</v>
      </c>
      <c r="B59" s="418" t="s">
        <v>218</v>
      </c>
      <c r="C59" s="416" t="s">
        <v>217</v>
      </c>
      <c r="D59" s="317"/>
      <c r="E59" s="317"/>
      <c r="F59" s="321">
        <v>370</v>
      </c>
      <c r="G59" s="319">
        <v>100</v>
      </c>
      <c r="H59" s="319">
        <f>+F59*10</f>
        <v>3700</v>
      </c>
      <c r="I59" s="321">
        <v>370</v>
      </c>
      <c r="J59" s="319">
        <f t="shared" si="3"/>
        <v>388.5</v>
      </c>
      <c r="K59" s="319">
        <v>0</v>
      </c>
      <c r="L59" s="319">
        <f>+I59*7.5%*11</f>
        <v>305.25</v>
      </c>
      <c r="M59" s="325">
        <f t="shared" si="6"/>
        <v>4863.75</v>
      </c>
    </row>
    <row r="60" spans="1:13" ht="30">
      <c r="A60" s="315">
        <v>56</v>
      </c>
      <c r="B60" s="418"/>
      <c r="C60" s="416" t="s">
        <v>217</v>
      </c>
      <c r="D60" s="317"/>
      <c r="E60" s="317"/>
      <c r="F60" s="321">
        <v>370</v>
      </c>
      <c r="G60" s="319">
        <v>100</v>
      </c>
      <c r="H60" s="319">
        <f>+F60*10</f>
        <v>3700</v>
      </c>
      <c r="I60" s="321">
        <v>370</v>
      </c>
      <c r="J60" s="319">
        <f t="shared" si="3"/>
        <v>388.5</v>
      </c>
      <c r="K60" s="319">
        <v>0</v>
      </c>
      <c r="L60" s="319">
        <f>+I60*7.5%*11</f>
        <v>305.25</v>
      </c>
      <c r="M60" s="325">
        <f t="shared" si="6"/>
        <v>4863.75</v>
      </c>
    </row>
    <row r="61" spans="1:13" ht="30">
      <c r="A61" s="315">
        <v>57</v>
      </c>
      <c r="B61" s="418" t="s">
        <v>219</v>
      </c>
      <c r="C61" s="416" t="s">
        <v>217</v>
      </c>
      <c r="D61" s="317"/>
      <c r="E61" s="317"/>
      <c r="F61" s="321">
        <v>370</v>
      </c>
      <c r="G61" s="319">
        <v>100</v>
      </c>
      <c r="H61" s="319">
        <f>+F61*10</f>
        <v>3700</v>
      </c>
      <c r="I61" s="321">
        <v>370</v>
      </c>
      <c r="J61" s="319">
        <f t="shared" si="3"/>
        <v>388.5</v>
      </c>
      <c r="K61" s="319">
        <v>0</v>
      </c>
      <c r="L61" s="319">
        <f>+I61*7.5%*11</f>
        <v>305.25</v>
      </c>
      <c r="M61" s="325">
        <f t="shared" si="6"/>
        <v>4863.75</v>
      </c>
    </row>
    <row r="62" spans="1:13" ht="49.5" customHeight="1">
      <c r="A62" s="315">
        <v>58</v>
      </c>
      <c r="B62" s="419" t="s">
        <v>220</v>
      </c>
      <c r="C62" s="416" t="s">
        <v>221</v>
      </c>
      <c r="D62" s="317"/>
      <c r="E62" s="317"/>
      <c r="F62" s="321">
        <v>400</v>
      </c>
      <c r="G62" s="319">
        <v>100</v>
      </c>
      <c r="H62" s="319">
        <f>+F62*10</f>
        <v>4000</v>
      </c>
      <c r="I62" s="321">
        <v>370</v>
      </c>
      <c r="J62" s="319">
        <f t="shared" si="3"/>
        <v>420</v>
      </c>
      <c r="K62" s="319">
        <v>0</v>
      </c>
      <c r="L62" s="319">
        <f>+I62*7.5%*11</f>
        <v>305.25</v>
      </c>
      <c r="M62" s="325">
        <f t="shared" si="6"/>
        <v>5195.25</v>
      </c>
    </row>
    <row r="63" spans="1:13" ht="39.75" customHeight="1">
      <c r="A63" s="315">
        <v>59</v>
      </c>
      <c r="B63" s="418" t="s">
        <v>222</v>
      </c>
      <c r="C63" s="429" t="s">
        <v>829</v>
      </c>
      <c r="D63" s="317"/>
      <c r="E63" s="317"/>
      <c r="F63" s="321">
        <v>370</v>
      </c>
      <c r="G63" s="319">
        <v>100</v>
      </c>
      <c r="H63" s="319">
        <f>+F63*7</f>
        <v>2590</v>
      </c>
      <c r="I63" s="321">
        <v>370</v>
      </c>
      <c r="J63" s="319">
        <f t="shared" si="3"/>
        <v>388.5</v>
      </c>
      <c r="K63" s="319">
        <v>0</v>
      </c>
      <c r="L63" s="319">
        <f>+I63*7.5%*7</f>
        <v>194.25</v>
      </c>
      <c r="M63" s="325">
        <f t="shared" si="6"/>
        <v>3642.75</v>
      </c>
    </row>
    <row r="64" spans="1:13" ht="39" customHeight="1">
      <c r="A64" s="315">
        <v>60</v>
      </c>
      <c r="B64" s="418" t="s">
        <v>223</v>
      </c>
      <c r="C64" s="416" t="s">
        <v>224</v>
      </c>
      <c r="D64" s="317"/>
      <c r="E64" s="317"/>
      <c r="F64" s="321">
        <v>450</v>
      </c>
      <c r="G64" s="319">
        <v>100</v>
      </c>
      <c r="H64" s="319">
        <f>+F64*10</f>
        <v>4500</v>
      </c>
      <c r="I64" s="321">
        <v>450</v>
      </c>
      <c r="J64" s="319">
        <f t="shared" si="3"/>
        <v>472.5</v>
      </c>
      <c r="K64" s="319">
        <v>0</v>
      </c>
      <c r="L64" s="319">
        <f>+I64*7.5%*11</f>
        <v>371.25</v>
      </c>
      <c r="M64" s="325">
        <f t="shared" si="6"/>
        <v>5893.75</v>
      </c>
    </row>
    <row r="65" spans="1:13" ht="39" customHeight="1">
      <c r="A65" s="315">
        <v>61</v>
      </c>
      <c r="B65" s="418" t="s">
        <v>225</v>
      </c>
      <c r="C65" s="416" t="s">
        <v>226</v>
      </c>
      <c r="D65" s="317"/>
      <c r="E65" s="317"/>
      <c r="F65" s="321">
        <v>500</v>
      </c>
      <c r="G65" s="319">
        <v>100</v>
      </c>
      <c r="H65" s="319">
        <f>+F65*7</f>
        <v>3500</v>
      </c>
      <c r="I65" s="321">
        <v>500</v>
      </c>
      <c r="J65" s="319">
        <f t="shared" si="3"/>
        <v>525</v>
      </c>
      <c r="K65" s="319">
        <v>0</v>
      </c>
      <c r="L65" s="319">
        <f>+I65*7.5%*7</f>
        <v>262.5</v>
      </c>
      <c r="M65" s="325">
        <f t="shared" si="6"/>
        <v>4887.5</v>
      </c>
    </row>
    <row r="66" spans="1:13" ht="42.75" customHeight="1">
      <c r="A66" s="315">
        <v>62</v>
      </c>
      <c r="B66" s="418" t="s">
        <v>227</v>
      </c>
      <c r="C66" s="416" t="s">
        <v>228</v>
      </c>
      <c r="D66" s="317"/>
      <c r="E66" s="317"/>
      <c r="F66" s="321">
        <v>400</v>
      </c>
      <c r="G66" s="319">
        <v>100</v>
      </c>
      <c r="H66" s="319">
        <f>+F66*10</f>
        <v>4000</v>
      </c>
      <c r="I66" s="321">
        <v>400</v>
      </c>
      <c r="J66" s="319">
        <f t="shared" si="3"/>
        <v>420</v>
      </c>
      <c r="K66" s="319">
        <v>0</v>
      </c>
      <c r="L66" s="319">
        <f>+I66*7.5%*11</f>
        <v>330</v>
      </c>
      <c r="M66" s="325">
        <f t="shared" si="6"/>
        <v>5250</v>
      </c>
    </row>
    <row r="67" spans="1:13" ht="45.75" customHeight="1">
      <c r="A67" s="315">
        <v>63</v>
      </c>
      <c r="B67" s="424" t="s">
        <v>229</v>
      </c>
      <c r="C67" s="427" t="s">
        <v>230</v>
      </c>
      <c r="D67" s="317"/>
      <c r="E67" s="317"/>
      <c r="F67" s="320">
        <v>1000</v>
      </c>
      <c r="G67" s="319">
        <v>100</v>
      </c>
      <c r="H67" s="319">
        <f t="shared" ref="H67:H83" si="7">+F67*12</f>
        <v>12000</v>
      </c>
      <c r="I67" s="320">
        <v>1000</v>
      </c>
      <c r="J67" s="319">
        <f t="shared" si="3"/>
        <v>1050</v>
      </c>
      <c r="K67" s="319">
        <v>0</v>
      </c>
      <c r="L67" s="319">
        <f t="shared" ref="L67:L83" si="8">+I67*7.5%*12</f>
        <v>900</v>
      </c>
      <c r="M67" s="325">
        <f t="shared" si="6"/>
        <v>15050</v>
      </c>
    </row>
    <row r="68" spans="1:13" ht="40.5" customHeight="1">
      <c r="A68" s="315">
        <v>64</v>
      </c>
      <c r="B68" s="424" t="s">
        <v>231</v>
      </c>
      <c r="C68" s="430" t="s">
        <v>232</v>
      </c>
      <c r="D68" s="317"/>
      <c r="E68" s="317"/>
      <c r="F68" s="320">
        <v>1050</v>
      </c>
      <c r="G68" s="319">
        <v>100</v>
      </c>
      <c r="H68" s="319">
        <f t="shared" si="7"/>
        <v>12600</v>
      </c>
      <c r="I68" s="320">
        <v>1050</v>
      </c>
      <c r="J68" s="319">
        <f t="shared" si="3"/>
        <v>1102.5</v>
      </c>
      <c r="K68" s="319">
        <v>0</v>
      </c>
      <c r="L68" s="319">
        <f t="shared" si="8"/>
        <v>945</v>
      </c>
      <c r="M68" s="325">
        <f t="shared" ref="M68:M83" si="9">+G68+H68+I68+J68+K68+L68</f>
        <v>15797.5</v>
      </c>
    </row>
    <row r="69" spans="1:13" ht="43.5" customHeight="1">
      <c r="A69" s="315">
        <v>65</v>
      </c>
      <c r="B69" s="424" t="s">
        <v>233</v>
      </c>
      <c r="C69" s="322" t="s">
        <v>234</v>
      </c>
      <c r="D69" s="317"/>
      <c r="E69" s="317"/>
      <c r="F69" s="320">
        <v>370</v>
      </c>
      <c r="G69" s="319">
        <v>100</v>
      </c>
      <c r="H69" s="319">
        <f t="shared" si="7"/>
        <v>4440</v>
      </c>
      <c r="I69" s="320">
        <v>370</v>
      </c>
      <c r="J69" s="319">
        <f t="shared" si="3"/>
        <v>388.5</v>
      </c>
      <c r="K69" s="319">
        <v>0</v>
      </c>
      <c r="L69" s="319">
        <f t="shared" si="8"/>
        <v>333</v>
      </c>
      <c r="M69" s="325">
        <f t="shared" si="9"/>
        <v>5631.5</v>
      </c>
    </row>
    <row r="70" spans="1:13" ht="43.5" customHeight="1">
      <c r="A70" s="315">
        <v>66</v>
      </c>
      <c r="B70" s="417" t="s">
        <v>235</v>
      </c>
      <c r="C70" s="431" t="s">
        <v>830</v>
      </c>
      <c r="D70" s="317"/>
      <c r="E70" s="317"/>
      <c r="F70" s="320">
        <v>370</v>
      </c>
      <c r="G70" s="319">
        <v>100</v>
      </c>
      <c r="H70" s="319">
        <f t="shared" ref="H70" si="10">+F70*12</f>
        <v>4440</v>
      </c>
      <c r="I70" s="320">
        <v>370</v>
      </c>
      <c r="J70" s="319">
        <f t="shared" ref="J70:J83" si="11">+F70*8.75%*12</f>
        <v>388.5</v>
      </c>
      <c r="K70" s="319">
        <v>0</v>
      </c>
      <c r="L70" s="319">
        <f t="shared" si="8"/>
        <v>333</v>
      </c>
      <c r="M70" s="325">
        <f t="shared" si="9"/>
        <v>5631.5</v>
      </c>
    </row>
    <row r="71" spans="1:13" ht="43.5" customHeight="1">
      <c r="A71" s="315">
        <v>67</v>
      </c>
      <c r="B71" s="418" t="s">
        <v>236</v>
      </c>
      <c r="C71" s="404" t="s">
        <v>237</v>
      </c>
      <c r="D71" s="317"/>
      <c r="E71" s="317"/>
      <c r="F71" s="321">
        <v>820</v>
      </c>
      <c r="G71" s="319">
        <v>100</v>
      </c>
      <c r="H71" s="319">
        <f t="shared" si="7"/>
        <v>9840</v>
      </c>
      <c r="I71" s="321">
        <v>820</v>
      </c>
      <c r="J71" s="319">
        <f t="shared" si="11"/>
        <v>861</v>
      </c>
      <c r="K71" s="319">
        <v>0</v>
      </c>
      <c r="L71" s="319">
        <f t="shared" si="8"/>
        <v>738</v>
      </c>
      <c r="M71" s="325">
        <f t="shared" si="9"/>
        <v>12359</v>
      </c>
    </row>
    <row r="72" spans="1:13" ht="39" customHeight="1">
      <c r="A72" s="315">
        <v>68</v>
      </c>
      <c r="B72" s="418" t="s">
        <v>238</v>
      </c>
      <c r="C72" s="414" t="s">
        <v>239</v>
      </c>
      <c r="D72" s="317"/>
      <c r="E72" s="317"/>
      <c r="F72" s="320">
        <v>650</v>
      </c>
      <c r="G72" s="319">
        <v>100</v>
      </c>
      <c r="H72" s="319">
        <f t="shared" si="7"/>
        <v>7800</v>
      </c>
      <c r="I72" s="320">
        <v>650</v>
      </c>
      <c r="J72" s="319">
        <f t="shared" si="11"/>
        <v>682.49999999999989</v>
      </c>
      <c r="K72" s="319">
        <v>0</v>
      </c>
      <c r="L72" s="319">
        <f t="shared" si="8"/>
        <v>585</v>
      </c>
      <c r="M72" s="325">
        <f t="shared" si="9"/>
        <v>9817.5</v>
      </c>
    </row>
    <row r="73" spans="1:13" ht="39" customHeight="1">
      <c r="A73" s="315">
        <v>69</v>
      </c>
      <c r="B73" s="418" t="s">
        <v>240</v>
      </c>
      <c r="C73" s="414" t="s">
        <v>241</v>
      </c>
      <c r="D73" s="317"/>
      <c r="E73" s="317"/>
      <c r="F73" s="320">
        <v>436</v>
      </c>
      <c r="G73" s="319">
        <v>100</v>
      </c>
      <c r="H73" s="319">
        <f t="shared" si="7"/>
        <v>5232</v>
      </c>
      <c r="I73" s="320">
        <v>436</v>
      </c>
      <c r="J73" s="319">
        <f t="shared" si="11"/>
        <v>457.79999999999995</v>
      </c>
      <c r="K73" s="319">
        <v>0</v>
      </c>
      <c r="L73" s="319">
        <f t="shared" si="8"/>
        <v>392.4</v>
      </c>
      <c r="M73" s="325">
        <f t="shared" si="9"/>
        <v>6618.2</v>
      </c>
    </row>
    <row r="74" spans="1:13" ht="35.25" customHeight="1">
      <c r="A74" s="315">
        <v>70</v>
      </c>
      <c r="B74" s="418" t="s">
        <v>242</v>
      </c>
      <c r="C74" s="414" t="s">
        <v>243</v>
      </c>
      <c r="D74" s="317"/>
      <c r="E74" s="317"/>
      <c r="F74" s="327">
        <v>450</v>
      </c>
      <c r="G74" s="319">
        <v>100</v>
      </c>
      <c r="H74" s="319">
        <f t="shared" si="7"/>
        <v>5400</v>
      </c>
      <c r="I74" s="327">
        <v>450</v>
      </c>
      <c r="J74" s="319">
        <f t="shared" si="11"/>
        <v>472.5</v>
      </c>
      <c r="K74" s="319">
        <v>0</v>
      </c>
      <c r="L74" s="319">
        <f t="shared" si="8"/>
        <v>405</v>
      </c>
      <c r="M74" s="325">
        <f t="shared" si="9"/>
        <v>6827.5</v>
      </c>
    </row>
    <row r="75" spans="1:13" ht="37.5" customHeight="1">
      <c r="A75" s="315">
        <v>71</v>
      </c>
      <c r="B75" s="418" t="s">
        <v>244</v>
      </c>
      <c r="C75" s="404" t="s">
        <v>245</v>
      </c>
      <c r="D75" s="317"/>
      <c r="E75" s="317"/>
      <c r="F75" s="321">
        <v>1050</v>
      </c>
      <c r="G75" s="319">
        <v>100</v>
      </c>
      <c r="H75" s="319">
        <f t="shared" si="7"/>
        <v>12600</v>
      </c>
      <c r="I75" s="321">
        <v>1050</v>
      </c>
      <c r="J75" s="319">
        <f t="shared" si="11"/>
        <v>1102.5</v>
      </c>
      <c r="K75" s="319">
        <v>0</v>
      </c>
      <c r="L75" s="319">
        <f t="shared" si="8"/>
        <v>945</v>
      </c>
      <c r="M75" s="325">
        <f t="shared" si="9"/>
        <v>15797.5</v>
      </c>
    </row>
    <row r="76" spans="1:13" ht="54.75" customHeight="1">
      <c r="A76" s="315">
        <v>72</v>
      </c>
      <c r="B76" s="419" t="s">
        <v>246</v>
      </c>
      <c r="C76" s="404" t="s">
        <v>247</v>
      </c>
      <c r="D76" s="317"/>
      <c r="E76" s="317"/>
      <c r="F76" s="321">
        <v>1000</v>
      </c>
      <c r="G76" s="319">
        <v>100</v>
      </c>
      <c r="H76" s="319">
        <f t="shared" si="7"/>
        <v>12000</v>
      </c>
      <c r="I76" s="321">
        <v>1000</v>
      </c>
      <c r="J76" s="319">
        <f t="shared" si="11"/>
        <v>1050</v>
      </c>
      <c r="K76" s="319">
        <v>0</v>
      </c>
      <c r="L76" s="319">
        <f t="shared" si="8"/>
        <v>900</v>
      </c>
      <c r="M76" s="325">
        <f t="shared" si="9"/>
        <v>15050</v>
      </c>
    </row>
    <row r="77" spans="1:13" ht="47.25" customHeight="1">
      <c r="A77" s="315">
        <v>73</v>
      </c>
      <c r="B77" s="425" t="s">
        <v>248</v>
      </c>
      <c r="C77" s="404" t="s">
        <v>249</v>
      </c>
      <c r="D77" s="317"/>
      <c r="E77" s="317"/>
      <c r="F77" s="321">
        <v>500</v>
      </c>
      <c r="G77" s="319">
        <v>100</v>
      </c>
      <c r="H77" s="319">
        <f t="shared" si="7"/>
        <v>6000</v>
      </c>
      <c r="I77" s="321">
        <v>500</v>
      </c>
      <c r="J77" s="319">
        <f t="shared" si="11"/>
        <v>525</v>
      </c>
      <c r="K77" s="319">
        <v>0</v>
      </c>
      <c r="L77" s="319">
        <f t="shared" si="8"/>
        <v>450</v>
      </c>
      <c r="M77" s="325">
        <f t="shared" si="9"/>
        <v>7575</v>
      </c>
    </row>
    <row r="78" spans="1:13" ht="39" customHeight="1">
      <c r="A78" s="315">
        <v>74</v>
      </c>
      <c r="B78" s="417" t="s">
        <v>250</v>
      </c>
      <c r="C78" s="414" t="s">
        <v>251</v>
      </c>
      <c r="D78" s="317"/>
      <c r="E78" s="317"/>
      <c r="F78" s="321">
        <v>500</v>
      </c>
      <c r="G78" s="319">
        <v>100</v>
      </c>
      <c r="H78" s="319">
        <f t="shared" si="7"/>
        <v>6000</v>
      </c>
      <c r="I78" s="321">
        <v>500</v>
      </c>
      <c r="J78" s="319">
        <f t="shared" si="11"/>
        <v>525</v>
      </c>
      <c r="K78" s="319">
        <v>0</v>
      </c>
      <c r="L78" s="319">
        <f t="shared" si="8"/>
        <v>450</v>
      </c>
      <c r="M78" s="325">
        <f t="shared" si="9"/>
        <v>7575</v>
      </c>
    </row>
    <row r="79" spans="1:13" ht="55.5" customHeight="1">
      <c r="A79" s="315">
        <v>75</v>
      </c>
      <c r="B79" s="418" t="s">
        <v>252</v>
      </c>
      <c r="C79" s="412" t="s">
        <v>253</v>
      </c>
      <c r="D79" s="317"/>
      <c r="E79" s="317"/>
      <c r="F79" s="320">
        <v>440</v>
      </c>
      <c r="G79" s="319">
        <v>166</v>
      </c>
      <c r="H79" s="319">
        <f t="shared" si="7"/>
        <v>5280</v>
      </c>
      <c r="I79" s="320">
        <v>440</v>
      </c>
      <c r="J79" s="319">
        <f t="shared" si="11"/>
        <v>462</v>
      </c>
      <c r="K79" s="319">
        <v>0</v>
      </c>
      <c r="L79" s="319">
        <f t="shared" si="8"/>
        <v>396</v>
      </c>
      <c r="M79" s="325">
        <f t="shared" si="9"/>
        <v>6744</v>
      </c>
    </row>
    <row r="80" spans="1:13" ht="56.25" customHeight="1">
      <c r="A80" s="315">
        <v>76</v>
      </c>
      <c r="B80" s="418" t="s">
        <v>254</v>
      </c>
      <c r="C80" s="412" t="s">
        <v>255</v>
      </c>
      <c r="D80" s="317"/>
      <c r="E80" s="317"/>
      <c r="F80" s="320">
        <v>650</v>
      </c>
      <c r="G80" s="319">
        <v>100</v>
      </c>
      <c r="H80" s="319">
        <f t="shared" si="7"/>
        <v>7800</v>
      </c>
      <c r="I80" s="320">
        <v>650</v>
      </c>
      <c r="J80" s="319">
        <f t="shared" si="11"/>
        <v>682.49999999999989</v>
      </c>
      <c r="K80" s="319"/>
      <c r="L80" s="319">
        <f t="shared" si="8"/>
        <v>585</v>
      </c>
      <c r="M80" s="325">
        <f t="shared" si="9"/>
        <v>9817.5</v>
      </c>
    </row>
    <row r="81" spans="1:13" ht="49.5" customHeight="1">
      <c r="A81" s="315">
        <v>77</v>
      </c>
      <c r="B81" s="418" t="s">
        <v>256</v>
      </c>
      <c r="C81" s="403" t="s">
        <v>257</v>
      </c>
      <c r="D81" s="317"/>
      <c r="E81" s="317"/>
      <c r="F81" s="321">
        <v>500</v>
      </c>
      <c r="G81" s="319">
        <v>176.5</v>
      </c>
      <c r="H81" s="319">
        <f t="shared" si="7"/>
        <v>6000</v>
      </c>
      <c r="I81" s="320">
        <v>510</v>
      </c>
      <c r="J81" s="319">
        <f t="shared" si="11"/>
        <v>525</v>
      </c>
      <c r="K81" s="319">
        <v>0</v>
      </c>
      <c r="L81" s="319">
        <f t="shared" si="8"/>
        <v>459</v>
      </c>
      <c r="M81" s="325">
        <f t="shared" si="9"/>
        <v>7670.5</v>
      </c>
    </row>
    <row r="82" spans="1:13" ht="64.5" customHeight="1">
      <c r="A82" s="315">
        <v>78</v>
      </c>
      <c r="B82" s="418" t="s">
        <v>258</v>
      </c>
      <c r="C82" s="406" t="s">
        <v>259</v>
      </c>
      <c r="D82" s="317"/>
      <c r="E82" s="317"/>
      <c r="F82" s="321">
        <v>500</v>
      </c>
      <c r="G82" s="319">
        <v>100</v>
      </c>
      <c r="H82" s="319">
        <f t="shared" si="7"/>
        <v>6000</v>
      </c>
      <c r="I82" s="321">
        <v>500</v>
      </c>
      <c r="J82" s="319">
        <f t="shared" si="11"/>
        <v>525</v>
      </c>
      <c r="K82" s="319">
        <v>0</v>
      </c>
      <c r="L82" s="319">
        <f t="shared" si="8"/>
        <v>450</v>
      </c>
      <c r="M82" s="325">
        <f t="shared" si="9"/>
        <v>7575</v>
      </c>
    </row>
    <row r="83" spans="1:13" ht="48.75" customHeight="1">
      <c r="A83" s="315">
        <v>79</v>
      </c>
      <c r="B83" s="418" t="s">
        <v>260</v>
      </c>
      <c r="C83" s="406" t="s">
        <v>261</v>
      </c>
      <c r="D83" s="317"/>
      <c r="E83" s="317"/>
      <c r="F83" s="320">
        <v>540</v>
      </c>
      <c r="G83" s="319">
        <v>100</v>
      </c>
      <c r="H83" s="319">
        <f t="shared" si="7"/>
        <v>6480</v>
      </c>
      <c r="I83" s="320">
        <v>540</v>
      </c>
      <c r="J83" s="319">
        <f t="shared" si="11"/>
        <v>567</v>
      </c>
      <c r="K83" s="319">
        <v>0</v>
      </c>
      <c r="L83" s="319">
        <f t="shared" si="8"/>
        <v>486</v>
      </c>
      <c r="M83" s="325">
        <f t="shared" si="9"/>
        <v>8173</v>
      </c>
    </row>
    <row r="84" spans="1:13" ht="26.25">
      <c r="A84" s="317"/>
      <c r="B84" s="328" t="s">
        <v>262</v>
      </c>
      <c r="C84" s="317"/>
      <c r="D84" s="317"/>
      <c r="E84" s="317"/>
      <c r="F84" s="87">
        <f>SUM(F5:F83)</f>
        <v>38385</v>
      </c>
      <c r="G84" s="87">
        <f t="shared" ref="G84:M84" si="12">SUM(G5:G83)</f>
        <v>8447.9500000000007</v>
      </c>
      <c r="H84" s="87">
        <f t="shared" si="12"/>
        <v>450810</v>
      </c>
      <c r="I84" s="87">
        <f t="shared" si="12"/>
        <v>38405</v>
      </c>
      <c r="J84" s="87">
        <f t="shared" si="12"/>
        <v>40304.25</v>
      </c>
      <c r="K84" s="87">
        <f t="shared" si="12"/>
        <v>0</v>
      </c>
      <c r="L84" s="87">
        <f t="shared" si="12"/>
        <v>34035.75</v>
      </c>
      <c r="M84" s="87">
        <f t="shared" si="12"/>
        <v>572002.94999999995</v>
      </c>
    </row>
    <row r="88" spans="1:13" ht="46.5">
      <c r="A88" s="459" t="s">
        <v>263</v>
      </c>
      <c r="B88" s="459"/>
      <c r="C88" s="459"/>
      <c r="D88" s="459"/>
      <c r="E88" s="459"/>
      <c r="F88" s="459"/>
      <c r="G88" s="459"/>
      <c r="H88" s="459"/>
      <c r="I88" s="459"/>
      <c r="J88" s="459"/>
      <c r="K88" s="459"/>
      <c r="L88" s="459"/>
      <c r="M88" s="459"/>
    </row>
    <row r="89" spans="1:13" ht="18.75">
      <c r="A89" s="457" t="s">
        <v>108</v>
      </c>
      <c r="B89" s="457" t="s">
        <v>109</v>
      </c>
      <c r="C89" s="458" t="s">
        <v>110</v>
      </c>
      <c r="D89" s="457" t="s">
        <v>111</v>
      </c>
      <c r="E89" s="458" t="s">
        <v>112</v>
      </c>
      <c r="F89" s="458" t="s">
        <v>113</v>
      </c>
      <c r="G89" s="458"/>
      <c r="H89" s="458"/>
      <c r="I89" s="458" t="s">
        <v>114</v>
      </c>
      <c r="J89" s="460" t="s">
        <v>115</v>
      </c>
      <c r="K89" s="460"/>
      <c r="L89" s="460"/>
      <c r="M89" s="460"/>
    </row>
    <row r="90" spans="1:13" ht="18.75">
      <c r="A90" s="457"/>
      <c r="B90" s="457"/>
      <c r="C90" s="458"/>
      <c r="D90" s="457"/>
      <c r="E90" s="458"/>
      <c r="F90" s="458"/>
      <c r="G90" s="458"/>
      <c r="H90" s="458"/>
      <c r="I90" s="458"/>
      <c r="J90" s="324" t="s">
        <v>116</v>
      </c>
      <c r="K90" s="461" t="s">
        <v>117</v>
      </c>
      <c r="L90" s="461"/>
      <c r="M90" s="461"/>
    </row>
    <row r="91" spans="1:13" ht="56.25">
      <c r="A91" s="457"/>
      <c r="B91" s="457"/>
      <c r="C91" s="458"/>
      <c r="D91" s="457"/>
      <c r="E91" s="458"/>
      <c r="F91" s="313" t="s">
        <v>118</v>
      </c>
      <c r="G91" s="314" t="s">
        <v>119</v>
      </c>
      <c r="H91" s="313" t="s">
        <v>120</v>
      </c>
      <c r="I91" s="313" t="s">
        <v>121</v>
      </c>
      <c r="J91" s="313" t="s">
        <v>122</v>
      </c>
      <c r="K91" s="312" t="s">
        <v>123</v>
      </c>
      <c r="L91" s="312" t="s">
        <v>124</v>
      </c>
      <c r="M91" s="313" t="s">
        <v>125</v>
      </c>
    </row>
    <row r="92" spans="1:13" ht="43.5" customHeight="1">
      <c r="A92" s="315">
        <v>1</v>
      </c>
      <c r="B92" s="422" t="s">
        <v>264</v>
      </c>
      <c r="C92" s="322" t="s">
        <v>265</v>
      </c>
      <c r="D92" s="317"/>
      <c r="E92" s="317"/>
      <c r="F92" s="329">
        <v>600</v>
      </c>
      <c r="G92" s="319">
        <v>190</v>
      </c>
      <c r="H92" s="319">
        <f t="shared" ref="H92:H111" si="13">+F92*12</f>
        <v>7200</v>
      </c>
      <c r="I92" s="329">
        <v>600</v>
      </c>
      <c r="J92" s="319">
        <f>+F92*8.75%*12</f>
        <v>630</v>
      </c>
      <c r="K92" s="326">
        <v>0</v>
      </c>
      <c r="L92" s="319">
        <f t="shared" ref="L92:L111" si="14">+I92*7.5%*12</f>
        <v>540</v>
      </c>
      <c r="M92" s="325">
        <f t="shared" ref="M92:M111" si="15">+G92+H92+I92+J92+K92+L92</f>
        <v>9160</v>
      </c>
    </row>
    <row r="93" spans="1:13" ht="39" customHeight="1">
      <c r="A93" s="315">
        <v>2</v>
      </c>
      <c r="B93" s="418" t="s">
        <v>266</v>
      </c>
      <c r="C93" s="323" t="s">
        <v>267</v>
      </c>
      <c r="D93" s="317"/>
      <c r="E93" s="317"/>
      <c r="F93" s="321">
        <v>370</v>
      </c>
      <c r="G93" s="319">
        <v>155.5</v>
      </c>
      <c r="H93" s="319">
        <f t="shared" si="13"/>
        <v>4440</v>
      </c>
      <c r="I93" s="321">
        <v>370</v>
      </c>
      <c r="J93" s="319">
        <f>+F93*8.75%*12</f>
        <v>388.5</v>
      </c>
      <c r="K93" s="326">
        <v>0</v>
      </c>
      <c r="L93" s="319">
        <f t="shared" si="14"/>
        <v>333</v>
      </c>
      <c r="M93" s="325">
        <f t="shared" si="15"/>
        <v>5687</v>
      </c>
    </row>
    <row r="94" spans="1:13" ht="37.5" customHeight="1">
      <c r="A94" s="315">
        <v>3</v>
      </c>
      <c r="B94" s="418" t="s">
        <v>268</v>
      </c>
      <c r="C94" s="323" t="s">
        <v>269</v>
      </c>
      <c r="D94" s="317"/>
      <c r="E94" s="317"/>
      <c r="F94" s="320">
        <v>370</v>
      </c>
      <c r="G94" s="319">
        <v>155.5</v>
      </c>
      <c r="H94" s="319">
        <f t="shared" si="13"/>
        <v>4440</v>
      </c>
      <c r="I94" s="320">
        <v>370</v>
      </c>
      <c r="J94" s="319">
        <f t="shared" ref="J94:J111" si="16">+F94*8.75%*12</f>
        <v>388.5</v>
      </c>
      <c r="K94" s="326">
        <v>0</v>
      </c>
      <c r="L94" s="319">
        <f t="shared" si="14"/>
        <v>333</v>
      </c>
      <c r="M94" s="325">
        <f t="shared" si="15"/>
        <v>5687</v>
      </c>
    </row>
    <row r="95" spans="1:13" ht="39" customHeight="1">
      <c r="A95" s="315">
        <v>4</v>
      </c>
      <c r="B95" s="418" t="s">
        <v>270</v>
      </c>
      <c r="C95" s="322" t="s">
        <v>271</v>
      </c>
      <c r="D95" s="317"/>
      <c r="E95" s="317"/>
      <c r="F95" s="320">
        <v>390</v>
      </c>
      <c r="G95" s="319">
        <v>158.5</v>
      </c>
      <c r="H95" s="319">
        <f t="shared" si="13"/>
        <v>4680</v>
      </c>
      <c r="I95" s="320">
        <v>390</v>
      </c>
      <c r="J95" s="319">
        <f t="shared" si="16"/>
        <v>409.5</v>
      </c>
      <c r="K95" s="326">
        <v>0</v>
      </c>
      <c r="L95" s="319">
        <f t="shared" si="14"/>
        <v>351</v>
      </c>
      <c r="M95" s="325">
        <f t="shared" si="15"/>
        <v>5989</v>
      </c>
    </row>
    <row r="96" spans="1:13" ht="37.5" customHeight="1">
      <c r="A96" s="315">
        <v>5</v>
      </c>
      <c r="B96" s="418" t="s">
        <v>272</v>
      </c>
      <c r="C96" s="330" t="s">
        <v>271</v>
      </c>
      <c r="D96" s="317"/>
      <c r="E96" s="317"/>
      <c r="F96" s="320">
        <v>390</v>
      </c>
      <c r="G96" s="319">
        <v>158.5</v>
      </c>
      <c r="H96" s="319">
        <f t="shared" si="13"/>
        <v>4680</v>
      </c>
      <c r="I96" s="320">
        <v>390</v>
      </c>
      <c r="J96" s="319">
        <f t="shared" si="16"/>
        <v>409.5</v>
      </c>
      <c r="K96" s="326">
        <v>0</v>
      </c>
      <c r="L96" s="319">
        <f t="shared" si="14"/>
        <v>351</v>
      </c>
      <c r="M96" s="325">
        <f t="shared" si="15"/>
        <v>5989</v>
      </c>
    </row>
    <row r="97" spans="1:13" ht="37.5" customHeight="1">
      <c r="A97" s="315">
        <v>6</v>
      </c>
      <c r="B97" s="418" t="s">
        <v>273</v>
      </c>
      <c r="C97" s="406" t="s">
        <v>274</v>
      </c>
      <c r="D97" s="317"/>
      <c r="E97" s="317"/>
      <c r="F97" s="320">
        <v>412</v>
      </c>
      <c r="G97" s="319">
        <v>161.80000000000001</v>
      </c>
      <c r="H97" s="319">
        <f t="shared" si="13"/>
        <v>4944</v>
      </c>
      <c r="I97" s="320">
        <v>412</v>
      </c>
      <c r="J97" s="319">
        <f t="shared" si="16"/>
        <v>432.59999999999997</v>
      </c>
      <c r="K97" s="326">
        <v>0</v>
      </c>
      <c r="L97" s="319">
        <f t="shared" si="14"/>
        <v>370.79999999999995</v>
      </c>
      <c r="M97" s="325">
        <f t="shared" si="15"/>
        <v>6321.2000000000007</v>
      </c>
    </row>
    <row r="98" spans="1:13" ht="40.5" customHeight="1">
      <c r="A98" s="315">
        <v>7</v>
      </c>
      <c r="B98" s="432" t="s">
        <v>832</v>
      </c>
      <c r="C98" s="406" t="s">
        <v>274</v>
      </c>
      <c r="D98" s="317"/>
      <c r="E98" s="317"/>
      <c r="F98" s="320">
        <v>392</v>
      </c>
      <c r="G98" s="319">
        <v>158.80000000000001</v>
      </c>
      <c r="H98" s="319">
        <f t="shared" si="13"/>
        <v>4704</v>
      </c>
      <c r="I98" s="320">
        <v>392</v>
      </c>
      <c r="J98" s="319">
        <f t="shared" si="16"/>
        <v>411.59999999999997</v>
      </c>
      <c r="K98" s="326">
        <v>0</v>
      </c>
      <c r="L98" s="319">
        <f t="shared" si="14"/>
        <v>352.79999999999995</v>
      </c>
      <c r="M98" s="325">
        <f t="shared" si="15"/>
        <v>6019.2000000000007</v>
      </c>
    </row>
    <row r="99" spans="1:13" ht="39" customHeight="1">
      <c r="A99" s="315">
        <v>8</v>
      </c>
      <c r="B99" s="418" t="s">
        <v>275</v>
      </c>
      <c r="C99" s="406" t="s">
        <v>274</v>
      </c>
      <c r="D99" s="317"/>
      <c r="E99" s="317"/>
      <c r="F99" s="320">
        <v>372</v>
      </c>
      <c r="G99" s="319">
        <v>155.80000000000001</v>
      </c>
      <c r="H99" s="319">
        <f t="shared" si="13"/>
        <v>4464</v>
      </c>
      <c r="I99" s="320">
        <v>372</v>
      </c>
      <c r="J99" s="319">
        <f t="shared" si="16"/>
        <v>390.59999999999997</v>
      </c>
      <c r="K99" s="326">
        <v>0</v>
      </c>
      <c r="L99" s="319">
        <f t="shared" si="14"/>
        <v>334.79999999999995</v>
      </c>
      <c r="M99" s="325">
        <f t="shared" si="15"/>
        <v>5717.2000000000007</v>
      </c>
    </row>
    <row r="100" spans="1:13" ht="36" customHeight="1">
      <c r="A100" s="315">
        <v>9</v>
      </c>
      <c r="B100" s="419" t="s">
        <v>276</v>
      </c>
      <c r="C100" s="410" t="s">
        <v>277</v>
      </c>
      <c r="D100" s="317"/>
      <c r="E100" s="317"/>
      <c r="F100" s="320">
        <v>390</v>
      </c>
      <c r="G100" s="319">
        <v>158.5</v>
      </c>
      <c r="H100" s="319">
        <f t="shared" si="13"/>
        <v>4680</v>
      </c>
      <c r="I100" s="320">
        <v>390</v>
      </c>
      <c r="J100" s="319">
        <f t="shared" si="16"/>
        <v>409.5</v>
      </c>
      <c r="K100" s="326">
        <v>0</v>
      </c>
      <c r="L100" s="319">
        <f t="shared" si="14"/>
        <v>351</v>
      </c>
      <c r="M100" s="325">
        <f t="shared" si="15"/>
        <v>5989</v>
      </c>
    </row>
    <row r="101" spans="1:13" ht="35.25" customHeight="1">
      <c r="A101" s="315">
        <v>10</v>
      </c>
      <c r="B101" s="418" t="s">
        <v>278</v>
      </c>
      <c r="C101" s="410" t="s">
        <v>277</v>
      </c>
      <c r="D101" s="317"/>
      <c r="E101" s="317"/>
      <c r="F101" s="320">
        <v>390</v>
      </c>
      <c r="G101" s="319">
        <v>158.5</v>
      </c>
      <c r="H101" s="319">
        <f t="shared" si="13"/>
        <v>4680</v>
      </c>
      <c r="I101" s="320">
        <v>390</v>
      </c>
      <c r="J101" s="319">
        <f t="shared" si="16"/>
        <v>409.5</v>
      </c>
      <c r="K101" s="326">
        <v>0</v>
      </c>
      <c r="L101" s="319">
        <f t="shared" si="14"/>
        <v>351</v>
      </c>
      <c r="M101" s="325">
        <f t="shared" si="15"/>
        <v>5989</v>
      </c>
    </row>
    <row r="102" spans="1:13" ht="37.5" customHeight="1">
      <c r="A102" s="315">
        <v>11</v>
      </c>
      <c r="B102" s="419" t="s">
        <v>279</v>
      </c>
      <c r="C102" s="410" t="s">
        <v>277</v>
      </c>
      <c r="D102" s="317"/>
      <c r="E102" s="317"/>
      <c r="F102" s="320">
        <v>390</v>
      </c>
      <c r="G102" s="319">
        <v>158.5</v>
      </c>
      <c r="H102" s="319">
        <f t="shared" si="13"/>
        <v>4680</v>
      </c>
      <c r="I102" s="320">
        <v>390</v>
      </c>
      <c r="J102" s="319">
        <f t="shared" si="16"/>
        <v>409.5</v>
      </c>
      <c r="K102" s="326">
        <v>0</v>
      </c>
      <c r="L102" s="319">
        <f t="shared" si="14"/>
        <v>351</v>
      </c>
      <c r="M102" s="325">
        <f t="shared" si="15"/>
        <v>5989</v>
      </c>
    </row>
    <row r="103" spans="1:13" ht="33" customHeight="1">
      <c r="A103" s="315">
        <v>12</v>
      </c>
      <c r="B103" s="437" t="s">
        <v>280</v>
      </c>
      <c r="C103" s="406" t="s">
        <v>274</v>
      </c>
      <c r="D103" s="317"/>
      <c r="E103" s="317"/>
      <c r="F103" s="320">
        <v>392</v>
      </c>
      <c r="G103" s="319">
        <v>158.80000000000001</v>
      </c>
      <c r="H103" s="319">
        <f t="shared" si="13"/>
        <v>4704</v>
      </c>
      <c r="I103" s="320">
        <v>392</v>
      </c>
      <c r="J103" s="319">
        <f t="shared" si="16"/>
        <v>411.59999999999997</v>
      </c>
      <c r="K103" s="326">
        <v>0</v>
      </c>
      <c r="L103" s="319">
        <f t="shared" si="14"/>
        <v>352.79999999999995</v>
      </c>
      <c r="M103" s="325">
        <f t="shared" si="15"/>
        <v>6019.2000000000007</v>
      </c>
    </row>
    <row r="104" spans="1:13" ht="34.5" customHeight="1">
      <c r="A104" s="315">
        <v>13</v>
      </c>
      <c r="B104" s="418" t="s">
        <v>281</v>
      </c>
      <c r="C104" s="406" t="s">
        <v>274</v>
      </c>
      <c r="D104" s="317"/>
      <c r="E104" s="317"/>
      <c r="F104" s="320">
        <v>372</v>
      </c>
      <c r="G104" s="319">
        <v>155.80000000000001</v>
      </c>
      <c r="H104" s="319">
        <f t="shared" si="13"/>
        <v>4464</v>
      </c>
      <c r="I104" s="320">
        <v>372</v>
      </c>
      <c r="J104" s="319">
        <f t="shared" si="16"/>
        <v>390.59999999999997</v>
      </c>
      <c r="K104" s="326">
        <v>0</v>
      </c>
      <c r="L104" s="319">
        <f t="shared" si="14"/>
        <v>334.79999999999995</v>
      </c>
      <c r="M104" s="325">
        <f t="shared" si="15"/>
        <v>5717.2000000000007</v>
      </c>
    </row>
    <row r="105" spans="1:13" ht="34.5" customHeight="1">
      <c r="A105" s="315">
        <v>14</v>
      </c>
      <c r="B105" s="418" t="s">
        <v>282</v>
      </c>
      <c r="C105" s="406" t="s">
        <v>274</v>
      </c>
      <c r="D105" s="317"/>
      <c r="E105" s="317"/>
      <c r="F105" s="320">
        <v>370</v>
      </c>
      <c r="G105" s="319">
        <v>155.5</v>
      </c>
      <c r="H105" s="319">
        <f t="shared" si="13"/>
        <v>4440</v>
      </c>
      <c r="I105" s="320">
        <v>370</v>
      </c>
      <c r="J105" s="319">
        <f t="shared" si="16"/>
        <v>388.5</v>
      </c>
      <c r="K105" s="326">
        <v>0</v>
      </c>
      <c r="L105" s="319">
        <f t="shared" si="14"/>
        <v>333</v>
      </c>
      <c r="M105" s="325">
        <f t="shared" si="15"/>
        <v>5687</v>
      </c>
    </row>
    <row r="106" spans="1:13" ht="23.25">
      <c r="A106" s="315">
        <v>15</v>
      </c>
      <c r="B106" s="432" t="s">
        <v>831</v>
      </c>
      <c r="C106" s="406" t="s">
        <v>274</v>
      </c>
      <c r="D106" s="317"/>
      <c r="E106" s="317"/>
      <c r="F106" s="320">
        <v>372</v>
      </c>
      <c r="G106" s="319">
        <v>100</v>
      </c>
      <c r="H106" s="319">
        <f t="shared" si="13"/>
        <v>4464</v>
      </c>
      <c r="I106" s="320">
        <v>372</v>
      </c>
      <c r="J106" s="319">
        <f t="shared" si="16"/>
        <v>390.59999999999997</v>
      </c>
      <c r="K106" s="326">
        <v>0</v>
      </c>
      <c r="L106" s="319">
        <f t="shared" si="14"/>
        <v>334.79999999999995</v>
      </c>
      <c r="M106" s="325">
        <f t="shared" si="15"/>
        <v>5661.4000000000005</v>
      </c>
    </row>
    <row r="107" spans="1:13" ht="33" customHeight="1">
      <c r="A107" s="315">
        <v>16</v>
      </c>
      <c r="B107" s="418" t="s">
        <v>283</v>
      </c>
      <c r="C107" s="407" t="s">
        <v>274</v>
      </c>
      <c r="D107" s="317"/>
      <c r="E107" s="317"/>
      <c r="F107" s="320">
        <v>412</v>
      </c>
      <c r="G107" s="319">
        <v>161.80000000000001</v>
      </c>
      <c r="H107" s="319">
        <f t="shared" si="13"/>
        <v>4944</v>
      </c>
      <c r="I107" s="320">
        <v>412</v>
      </c>
      <c r="J107" s="319">
        <f t="shared" si="16"/>
        <v>432.59999999999997</v>
      </c>
      <c r="K107" s="326">
        <v>0</v>
      </c>
      <c r="L107" s="319">
        <f t="shared" si="14"/>
        <v>370.79999999999995</v>
      </c>
      <c r="M107" s="325">
        <f t="shared" si="15"/>
        <v>6321.2000000000007</v>
      </c>
    </row>
    <row r="108" spans="1:13" ht="39.75" customHeight="1">
      <c r="A108" s="315">
        <v>17</v>
      </c>
      <c r="B108" s="418" t="s">
        <v>284</v>
      </c>
      <c r="C108" s="407" t="s">
        <v>274</v>
      </c>
      <c r="D108" s="317"/>
      <c r="E108" s="317"/>
      <c r="F108" s="320">
        <v>370</v>
      </c>
      <c r="G108" s="319">
        <v>100</v>
      </c>
      <c r="H108" s="319">
        <f t="shared" si="13"/>
        <v>4440</v>
      </c>
      <c r="I108" s="320">
        <v>370</v>
      </c>
      <c r="J108" s="319">
        <f t="shared" si="16"/>
        <v>388.5</v>
      </c>
      <c r="K108" s="326">
        <v>0</v>
      </c>
      <c r="L108" s="319">
        <f t="shared" si="14"/>
        <v>333</v>
      </c>
      <c r="M108" s="325">
        <f t="shared" si="15"/>
        <v>5631.5</v>
      </c>
    </row>
    <row r="109" spans="1:13" ht="36.75" customHeight="1">
      <c r="A109" s="315">
        <v>18</v>
      </c>
      <c r="B109" s="418" t="s">
        <v>285</v>
      </c>
      <c r="C109" s="406" t="s">
        <v>274</v>
      </c>
      <c r="D109" s="317"/>
      <c r="E109" s="317"/>
      <c r="F109" s="320">
        <v>392</v>
      </c>
      <c r="G109" s="319">
        <v>158.80000000000001</v>
      </c>
      <c r="H109" s="319">
        <f t="shared" si="13"/>
        <v>4704</v>
      </c>
      <c r="I109" s="320">
        <v>392</v>
      </c>
      <c r="J109" s="319">
        <f t="shared" si="16"/>
        <v>411.59999999999997</v>
      </c>
      <c r="K109" s="326">
        <v>0</v>
      </c>
      <c r="L109" s="319">
        <f t="shared" si="14"/>
        <v>352.79999999999995</v>
      </c>
      <c r="M109" s="325">
        <f t="shared" si="15"/>
        <v>6019.2000000000007</v>
      </c>
    </row>
    <row r="110" spans="1:13" ht="35.25" customHeight="1">
      <c r="A110" s="315">
        <v>19</v>
      </c>
      <c r="B110" s="418" t="s">
        <v>286</v>
      </c>
      <c r="C110" s="406" t="s">
        <v>274</v>
      </c>
      <c r="D110" s="317"/>
      <c r="E110" s="317"/>
      <c r="F110" s="320">
        <v>392</v>
      </c>
      <c r="G110" s="319">
        <v>158.80000000000001</v>
      </c>
      <c r="H110" s="319">
        <f t="shared" si="13"/>
        <v>4704</v>
      </c>
      <c r="I110" s="320">
        <v>392</v>
      </c>
      <c r="J110" s="319">
        <f t="shared" si="16"/>
        <v>411.59999999999997</v>
      </c>
      <c r="K110" s="326">
        <v>0</v>
      </c>
      <c r="L110" s="319">
        <f t="shared" si="14"/>
        <v>352.79999999999995</v>
      </c>
      <c r="M110" s="325">
        <f t="shared" si="15"/>
        <v>6019.2000000000007</v>
      </c>
    </row>
    <row r="111" spans="1:13" ht="30" customHeight="1">
      <c r="A111" s="315">
        <v>20</v>
      </c>
      <c r="B111" s="425" t="s">
        <v>287</v>
      </c>
      <c r="C111" s="406" t="s">
        <v>288</v>
      </c>
      <c r="D111" s="317"/>
      <c r="E111" s="317"/>
      <c r="F111" s="327">
        <v>650</v>
      </c>
      <c r="G111" s="319">
        <v>197.05</v>
      </c>
      <c r="H111" s="319">
        <f t="shared" si="13"/>
        <v>7800</v>
      </c>
      <c r="I111" s="327">
        <v>650</v>
      </c>
      <c r="J111" s="319">
        <f t="shared" si="16"/>
        <v>682.49999999999989</v>
      </c>
      <c r="K111" s="326">
        <v>0</v>
      </c>
      <c r="L111" s="319">
        <f t="shared" si="14"/>
        <v>585</v>
      </c>
      <c r="M111" s="325">
        <f t="shared" si="15"/>
        <v>9914.5499999999993</v>
      </c>
    </row>
    <row r="112" spans="1:13" ht="39.75" customHeight="1">
      <c r="A112" s="315"/>
      <c r="B112" s="328" t="s">
        <v>289</v>
      </c>
      <c r="C112" s="331"/>
      <c r="D112" s="331"/>
      <c r="E112" s="331"/>
      <c r="F112" s="332">
        <f t="shared" ref="F112:M112" si="17">SUM(F92:F111)</f>
        <v>8188</v>
      </c>
      <c r="G112" s="332">
        <f t="shared" si="17"/>
        <v>3116.4500000000007</v>
      </c>
      <c r="H112" s="332">
        <f t="shared" si="17"/>
        <v>98256</v>
      </c>
      <c r="I112" s="332">
        <f t="shared" si="17"/>
        <v>8188</v>
      </c>
      <c r="J112" s="332">
        <f t="shared" si="17"/>
        <v>8597.4000000000015</v>
      </c>
      <c r="K112" s="332">
        <f t="shared" si="17"/>
        <v>0</v>
      </c>
      <c r="L112" s="332">
        <f t="shared" si="17"/>
        <v>7369.2000000000016</v>
      </c>
      <c r="M112" s="332">
        <f t="shared" si="17"/>
        <v>125527.04999999997</v>
      </c>
    </row>
    <row r="113" spans="1:13" ht="39.75" customHeight="1">
      <c r="A113" s="433"/>
      <c r="B113" s="434"/>
      <c r="C113" s="435"/>
      <c r="D113" s="435"/>
      <c r="E113" s="435"/>
      <c r="F113" s="436"/>
      <c r="G113" s="436"/>
      <c r="H113" s="436"/>
      <c r="I113" s="436"/>
      <c r="J113" s="436"/>
      <c r="K113" s="436"/>
      <c r="L113" s="436"/>
      <c r="M113" s="436"/>
    </row>
    <row r="114" spans="1:13" ht="39.75" customHeight="1">
      <c r="A114" s="433"/>
      <c r="B114" s="434"/>
      <c r="C114" s="435"/>
      <c r="D114" s="435"/>
      <c r="E114" s="435"/>
      <c r="F114" s="436"/>
      <c r="G114" s="436"/>
      <c r="H114" s="436"/>
      <c r="I114" s="436"/>
      <c r="J114" s="436"/>
      <c r="K114" s="436"/>
      <c r="L114" s="436"/>
      <c r="M114" s="436"/>
    </row>
    <row r="115" spans="1:13" ht="39.75" customHeight="1">
      <c r="A115" s="433"/>
      <c r="B115" s="434"/>
      <c r="C115" s="435"/>
      <c r="D115" s="435"/>
      <c r="E115" s="435"/>
      <c r="F115" s="436"/>
      <c r="G115" s="436"/>
      <c r="H115" s="436"/>
      <c r="I115" s="436"/>
      <c r="J115" s="436"/>
      <c r="K115" s="436"/>
      <c r="L115" s="436"/>
      <c r="M115" s="436"/>
    </row>
    <row r="121" spans="1:13" ht="46.5">
      <c r="A121" s="459" t="s">
        <v>290</v>
      </c>
      <c r="B121" s="459"/>
      <c r="C121" s="459"/>
      <c r="D121" s="459"/>
      <c r="E121" s="459"/>
      <c r="F121" s="459"/>
      <c r="G121" s="459"/>
      <c r="H121" s="459"/>
      <c r="I121" s="459"/>
      <c r="J121" s="459"/>
      <c r="K121" s="459"/>
      <c r="L121" s="459"/>
      <c r="M121" s="459"/>
    </row>
    <row r="122" spans="1:13" ht="18.75">
      <c r="A122" s="457" t="s">
        <v>108</v>
      </c>
      <c r="B122" s="457" t="s">
        <v>109</v>
      </c>
      <c r="C122" s="458" t="s">
        <v>110</v>
      </c>
      <c r="D122" s="457" t="s">
        <v>111</v>
      </c>
      <c r="E122" s="458" t="s">
        <v>112</v>
      </c>
      <c r="F122" s="458" t="s">
        <v>113</v>
      </c>
      <c r="G122" s="458"/>
      <c r="H122" s="458"/>
      <c r="I122" s="458" t="s">
        <v>114</v>
      </c>
      <c r="J122" s="460" t="s">
        <v>115</v>
      </c>
      <c r="K122" s="460"/>
      <c r="L122" s="460"/>
      <c r="M122" s="460"/>
    </row>
    <row r="123" spans="1:13" ht="18.75">
      <c r="A123" s="457"/>
      <c r="B123" s="457"/>
      <c r="C123" s="458"/>
      <c r="D123" s="457"/>
      <c r="E123" s="458"/>
      <c r="F123" s="458"/>
      <c r="G123" s="458"/>
      <c r="H123" s="458"/>
      <c r="I123" s="458"/>
      <c r="J123" s="324" t="s">
        <v>116</v>
      </c>
      <c r="K123" s="461" t="s">
        <v>117</v>
      </c>
      <c r="L123" s="461"/>
      <c r="M123" s="461"/>
    </row>
    <row r="124" spans="1:13" ht="78" customHeight="1">
      <c r="A124" s="457"/>
      <c r="B124" s="457"/>
      <c r="C124" s="458"/>
      <c r="D124" s="457"/>
      <c r="E124" s="458"/>
      <c r="F124" s="313" t="s">
        <v>118</v>
      </c>
      <c r="G124" s="314" t="s">
        <v>119</v>
      </c>
      <c r="H124" s="313" t="s">
        <v>120</v>
      </c>
      <c r="I124" s="313" t="s">
        <v>121</v>
      </c>
      <c r="J124" s="313" t="s">
        <v>122</v>
      </c>
      <c r="K124" s="312" t="s">
        <v>123</v>
      </c>
      <c r="L124" s="312" t="s">
        <v>124</v>
      </c>
      <c r="M124" s="313" t="s">
        <v>125</v>
      </c>
    </row>
    <row r="125" spans="1:13" ht="23.25">
      <c r="A125" s="315">
        <v>1</v>
      </c>
      <c r="B125" s="418" t="s">
        <v>291</v>
      </c>
      <c r="C125" s="404" t="s">
        <v>292</v>
      </c>
      <c r="D125" s="317"/>
      <c r="E125" s="317"/>
      <c r="F125" s="320">
        <v>1420</v>
      </c>
      <c r="G125" s="319">
        <v>100</v>
      </c>
      <c r="H125" s="319">
        <f t="shared" ref="H125:H141" si="18">+F125*12</f>
        <v>17040</v>
      </c>
      <c r="I125" s="320">
        <v>1420</v>
      </c>
      <c r="J125" s="319">
        <f>+F125*8.75%*12</f>
        <v>1490.9999999999998</v>
      </c>
      <c r="K125" s="326">
        <v>0</v>
      </c>
      <c r="L125" s="319">
        <f t="shared" ref="L125:L137" si="19">+I125*7.5%*12</f>
        <v>1278</v>
      </c>
      <c r="M125" s="325">
        <f t="shared" ref="M125:M141" si="20">+G125+H125+I125+J125+K125+L125</f>
        <v>21329</v>
      </c>
    </row>
    <row r="126" spans="1:13" ht="23.25">
      <c r="A126" s="315">
        <v>2</v>
      </c>
      <c r="B126" s="418" t="s">
        <v>293</v>
      </c>
      <c r="C126" s="404" t="s">
        <v>294</v>
      </c>
      <c r="D126" s="317"/>
      <c r="E126" s="317"/>
      <c r="F126" s="320">
        <v>950</v>
      </c>
      <c r="G126" s="319">
        <v>100</v>
      </c>
      <c r="H126" s="319">
        <f t="shared" si="18"/>
        <v>11400</v>
      </c>
      <c r="I126" s="320">
        <v>720</v>
      </c>
      <c r="J126" s="319">
        <f t="shared" ref="J126:J141" si="21">+F126*8.75%*12</f>
        <v>997.5</v>
      </c>
      <c r="K126" s="326">
        <v>0</v>
      </c>
      <c r="L126" s="319">
        <f t="shared" si="19"/>
        <v>648</v>
      </c>
      <c r="M126" s="325">
        <f t="shared" si="20"/>
        <v>13865.5</v>
      </c>
    </row>
    <row r="127" spans="1:13" ht="23.25">
      <c r="A127" s="315">
        <v>3</v>
      </c>
      <c r="B127" s="418" t="s">
        <v>295</v>
      </c>
      <c r="C127" s="404" t="s">
        <v>296</v>
      </c>
      <c r="D127" s="317"/>
      <c r="E127" s="317"/>
      <c r="F127" s="320">
        <v>1000</v>
      </c>
      <c r="G127" s="319">
        <v>100</v>
      </c>
      <c r="H127" s="319">
        <f t="shared" si="18"/>
        <v>12000</v>
      </c>
      <c r="I127" s="320">
        <v>1000</v>
      </c>
      <c r="J127" s="319">
        <f t="shared" si="21"/>
        <v>1050</v>
      </c>
      <c r="K127" s="326">
        <v>0</v>
      </c>
      <c r="L127" s="319">
        <f t="shared" si="19"/>
        <v>900</v>
      </c>
      <c r="M127" s="325">
        <f t="shared" si="20"/>
        <v>15050</v>
      </c>
    </row>
    <row r="128" spans="1:13" ht="23.25">
      <c r="A128" s="315">
        <v>4</v>
      </c>
      <c r="B128" s="418" t="s">
        <v>297</v>
      </c>
      <c r="C128" s="404" t="s">
        <v>298</v>
      </c>
      <c r="D128" s="317"/>
      <c r="E128" s="317"/>
      <c r="F128" s="321">
        <v>1000</v>
      </c>
      <c r="G128" s="319">
        <v>100</v>
      </c>
      <c r="H128" s="319">
        <f t="shared" si="18"/>
        <v>12000</v>
      </c>
      <c r="I128" s="321">
        <v>1000</v>
      </c>
      <c r="J128" s="319">
        <f t="shared" si="21"/>
        <v>1050</v>
      </c>
      <c r="K128" s="326">
        <v>0</v>
      </c>
      <c r="L128" s="319">
        <f t="shared" si="19"/>
        <v>900</v>
      </c>
      <c r="M128" s="325">
        <f t="shared" si="20"/>
        <v>15050</v>
      </c>
    </row>
    <row r="129" spans="1:14" ht="33.75" customHeight="1">
      <c r="A129" s="315">
        <v>5</v>
      </c>
      <c r="B129" s="418" t="s">
        <v>299</v>
      </c>
      <c r="C129" s="408" t="s">
        <v>300</v>
      </c>
      <c r="D129" s="317"/>
      <c r="E129" s="317"/>
      <c r="F129" s="321">
        <v>486</v>
      </c>
      <c r="G129" s="319">
        <v>100</v>
      </c>
      <c r="H129" s="319">
        <f t="shared" si="18"/>
        <v>5832</v>
      </c>
      <c r="I129" s="321">
        <v>486</v>
      </c>
      <c r="J129" s="319">
        <f t="shared" si="21"/>
        <v>510.29999999999995</v>
      </c>
      <c r="K129" s="326">
        <v>0</v>
      </c>
      <c r="L129" s="319">
        <f t="shared" si="19"/>
        <v>437.4</v>
      </c>
      <c r="M129" s="325">
        <f t="shared" si="20"/>
        <v>7365.7</v>
      </c>
    </row>
    <row r="130" spans="1:14" ht="30.75">
      <c r="A130" s="315">
        <v>6</v>
      </c>
      <c r="B130" s="418" t="s">
        <v>301</v>
      </c>
      <c r="C130" s="426" t="s">
        <v>302</v>
      </c>
      <c r="D130" s="317"/>
      <c r="E130" s="317"/>
      <c r="F130" s="321">
        <v>1080</v>
      </c>
      <c r="G130" s="319">
        <v>100</v>
      </c>
      <c r="H130" s="319">
        <f t="shared" si="18"/>
        <v>12960</v>
      </c>
      <c r="I130" s="321">
        <v>1080</v>
      </c>
      <c r="J130" s="319">
        <f t="shared" si="21"/>
        <v>1134</v>
      </c>
      <c r="K130" s="326">
        <v>0</v>
      </c>
      <c r="L130" s="319">
        <f t="shared" si="19"/>
        <v>972</v>
      </c>
      <c r="M130" s="325">
        <f t="shared" si="20"/>
        <v>16246</v>
      </c>
    </row>
    <row r="131" spans="1:14" ht="37.5">
      <c r="A131" s="315">
        <v>7</v>
      </c>
      <c r="B131" s="418" t="s">
        <v>303</v>
      </c>
      <c r="C131" s="408" t="s">
        <v>274</v>
      </c>
      <c r="D131" s="317"/>
      <c r="E131" s="317"/>
      <c r="F131" s="321">
        <v>462</v>
      </c>
      <c r="G131" s="319">
        <v>169.3</v>
      </c>
      <c r="H131" s="319">
        <f t="shared" si="18"/>
        <v>5544</v>
      </c>
      <c r="I131" s="321">
        <v>462</v>
      </c>
      <c r="J131" s="319">
        <f t="shared" si="21"/>
        <v>485.09999999999997</v>
      </c>
      <c r="K131" s="326">
        <v>0</v>
      </c>
      <c r="L131" s="319">
        <f t="shared" si="19"/>
        <v>415.79999999999995</v>
      </c>
      <c r="M131" s="325">
        <f t="shared" si="20"/>
        <v>7076.2000000000007</v>
      </c>
    </row>
    <row r="132" spans="1:14" ht="23.25">
      <c r="A132" s="315">
        <v>8</v>
      </c>
      <c r="B132" s="418" t="s">
        <v>304</v>
      </c>
      <c r="C132" s="407" t="s">
        <v>305</v>
      </c>
      <c r="D132" s="317"/>
      <c r="E132" s="317"/>
      <c r="F132" s="321">
        <v>412</v>
      </c>
      <c r="G132" s="319">
        <v>161.80000000000001</v>
      </c>
      <c r="H132" s="319">
        <f t="shared" si="18"/>
        <v>4944</v>
      </c>
      <c r="I132" s="321">
        <v>412</v>
      </c>
      <c r="J132" s="319">
        <f t="shared" si="21"/>
        <v>432.59999999999997</v>
      </c>
      <c r="K132" s="326">
        <v>0</v>
      </c>
      <c r="L132" s="319">
        <f t="shared" si="19"/>
        <v>370.79999999999995</v>
      </c>
      <c r="M132" s="325">
        <f t="shared" si="20"/>
        <v>6321.2000000000007</v>
      </c>
    </row>
    <row r="133" spans="1:14" ht="23.25">
      <c r="A133" s="315">
        <v>9</v>
      </c>
      <c r="B133" s="418" t="s">
        <v>306</v>
      </c>
      <c r="C133" s="407" t="s">
        <v>305</v>
      </c>
      <c r="D133" s="317"/>
      <c r="E133" s="317"/>
      <c r="F133" s="321">
        <v>370</v>
      </c>
      <c r="G133" s="319">
        <v>100</v>
      </c>
      <c r="H133" s="319">
        <f t="shared" si="18"/>
        <v>4440</v>
      </c>
      <c r="I133" s="321">
        <v>370</v>
      </c>
      <c r="J133" s="319">
        <f t="shared" si="21"/>
        <v>388.5</v>
      </c>
      <c r="K133" s="326">
        <v>0</v>
      </c>
      <c r="L133" s="319">
        <f t="shared" si="19"/>
        <v>333</v>
      </c>
      <c r="M133" s="333">
        <f t="shared" si="20"/>
        <v>5631.5</v>
      </c>
    </row>
    <row r="134" spans="1:14" ht="23.25">
      <c r="A134" s="315">
        <v>10</v>
      </c>
      <c r="B134" s="418" t="s">
        <v>307</v>
      </c>
      <c r="C134" s="407" t="s">
        <v>305</v>
      </c>
      <c r="D134" s="317"/>
      <c r="E134" s="317"/>
      <c r="F134" s="321">
        <v>370</v>
      </c>
      <c r="G134" s="319">
        <v>100</v>
      </c>
      <c r="H134" s="319">
        <f t="shared" si="18"/>
        <v>4440</v>
      </c>
      <c r="I134" s="321">
        <v>370</v>
      </c>
      <c r="J134" s="319">
        <f t="shared" si="21"/>
        <v>388.5</v>
      </c>
      <c r="K134" s="326">
        <v>0</v>
      </c>
      <c r="L134" s="319">
        <f t="shared" si="19"/>
        <v>333</v>
      </c>
      <c r="M134" s="333">
        <f t="shared" si="20"/>
        <v>5631.5</v>
      </c>
    </row>
    <row r="135" spans="1:14" ht="23.25">
      <c r="A135" s="315">
        <v>11</v>
      </c>
      <c r="B135" s="418" t="s">
        <v>308</v>
      </c>
      <c r="C135" s="407" t="s">
        <v>305</v>
      </c>
      <c r="D135" s="317"/>
      <c r="E135" s="317"/>
      <c r="F135" s="321">
        <v>370</v>
      </c>
      <c r="G135" s="319">
        <v>100</v>
      </c>
      <c r="H135" s="319">
        <f t="shared" si="18"/>
        <v>4440</v>
      </c>
      <c r="I135" s="321">
        <v>370</v>
      </c>
      <c r="J135" s="319">
        <f t="shared" si="21"/>
        <v>388.5</v>
      </c>
      <c r="K135" s="326">
        <v>0</v>
      </c>
      <c r="L135" s="319">
        <f t="shared" si="19"/>
        <v>333</v>
      </c>
      <c r="M135" s="333">
        <f t="shared" si="20"/>
        <v>5631.5</v>
      </c>
    </row>
    <row r="136" spans="1:14" ht="23.25">
      <c r="A136" s="315">
        <v>12</v>
      </c>
      <c r="B136" s="418" t="s">
        <v>309</v>
      </c>
      <c r="C136" s="407" t="s">
        <v>305</v>
      </c>
      <c r="D136" s="317"/>
      <c r="E136" s="317"/>
      <c r="F136" s="321">
        <v>370</v>
      </c>
      <c r="G136" s="319">
        <v>100</v>
      </c>
      <c r="H136" s="319">
        <f t="shared" si="18"/>
        <v>4440</v>
      </c>
      <c r="I136" s="321">
        <v>370</v>
      </c>
      <c r="J136" s="319">
        <f t="shared" si="21"/>
        <v>388.5</v>
      </c>
      <c r="K136" s="326">
        <v>0</v>
      </c>
      <c r="L136" s="319">
        <f t="shared" si="19"/>
        <v>333</v>
      </c>
      <c r="M136" s="333">
        <f t="shared" si="20"/>
        <v>5631.5</v>
      </c>
    </row>
    <row r="137" spans="1:14" ht="23.25">
      <c r="A137" s="315">
        <v>13</v>
      </c>
      <c r="B137" s="418" t="s">
        <v>310</v>
      </c>
      <c r="C137" s="407" t="s">
        <v>127</v>
      </c>
      <c r="D137" s="317"/>
      <c r="E137" s="317"/>
      <c r="F137" s="321">
        <v>370</v>
      </c>
      <c r="G137" s="319">
        <v>100</v>
      </c>
      <c r="H137" s="319">
        <f t="shared" si="18"/>
        <v>4440</v>
      </c>
      <c r="I137" s="321">
        <v>370</v>
      </c>
      <c r="J137" s="319">
        <f t="shared" si="21"/>
        <v>388.5</v>
      </c>
      <c r="K137" s="326">
        <v>0</v>
      </c>
      <c r="L137" s="319">
        <f t="shared" si="19"/>
        <v>333</v>
      </c>
      <c r="M137" s="333">
        <f t="shared" si="20"/>
        <v>5631.5</v>
      </c>
    </row>
    <row r="138" spans="1:14" ht="23.25">
      <c r="A138" s="315">
        <v>14</v>
      </c>
      <c r="B138" s="418" t="s">
        <v>311</v>
      </c>
      <c r="C138" s="416" t="s">
        <v>313</v>
      </c>
      <c r="D138" s="317"/>
      <c r="E138" s="317"/>
      <c r="F138" s="321">
        <v>370</v>
      </c>
      <c r="G138" s="319">
        <v>100</v>
      </c>
      <c r="H138" s="319">
        <f t="shared" si="18"/>
        <v>4440</v>
      </c>
      <c r="I138" s="321">
        <v>370</v>
      </c>
      <c r="J138" s="319">
        <f t="shared" si="21"/>
        <v>388.5</v>
      </c>
      <c r="K138" s="319">
        <v>0</v>
      </c>
      <c r="L138" s="319">
        <f t="shared" ref="L138:L140" si="22">+I138*7.5%*12</f>
        <v>333</v>
      </c>
      <c r="M138" s="333">
        <f t="shared" si="20"/>
        <v>5631.5</v>
      </c>
    </row>
    <row r="139" spans="1:14" ht="23.25">
      <c r="A139" s="315">
        <v>15</v>
      </c>
      <c r="B139" s="418" t="s">
        <v>312</v>
      </c>
      <c r="C139" s="416" t="s">
        <v>313</v>
      </c>
      <c r="D139" s="317"/>
      <c r="E139" s="317"/>
      <c r="F139" s="321">
        <v>370</v>
      </c>
      <c r="G139" s="319">
        <v>100</v>
      </c>
      <c r="H139" s="319">
        <f t="shared" si="18"/>
        <v>4440</v>
      </c>
      <c r="I139" s="321">
        <v>370</v>
      </c>
      <c r="J139" s="319">
        <f t="shared" si="21"/>
        <v>388.5</v>
      </c>
      <c r="K139" s="319">
        <v>0</v>
      </c>
      <c r="L139" s="319">
        <f t="shared" si="22"/>
        <v>333</v>
      </c>
      <c r="M139" s="333">
        <f t="shared" si="20"/>
        <v>5631.5</v>
      </c>
    </row>
    <row r="140" spans="1:14" ht="23.25">
      <c r="A140" s="315">
        <v>16</v>
      </c>
      <c r="B140" s="418" t="s">
        <v>314</v>
      </c>
      <c r="C140" s="407" t="s">
        <v>315</v>
      </c>
      <c r="D140" s="317"/>
      <c r="E140" s="317"/>
      <c r="F140" s="321">
        <v>370</v>
      </c>
      <c r="G140" s="319">
        <v>100</v>
      </c>
      <c r="H140" s="319">
        <f t="shared" si="18"/>
        <v>4440</v>
      </c>
      <c r="I140" s="321">
        <v>370</v>
      </c>
      <c r="J140" s="319">
        <f t="shared" si="21"/>
        <v>388.5</v>
      </c>
      <c r="K140" s="319">
        <v>0</v>
      </c>
      <c r="L140" s="319">
        <f t="shared" si="22"/>
        <v>333</v>
      </c>
      <c r="M140" s="333">
        <f t="shared" si="20"/>
        <v>5631.5</v>
      </c>
      <c r="N140" s="149">
        <f>SUM(M133:M140)</f>
        <v>45052</v>
      </c>
    </row>
    <row r="141" spans="1:14" ht="23.25">
      <c r="A141" s="315"/>
      <c r="B141" s="418" t="s">
        <v>316</v>
      </c>
      <c r="C141" s="316"/>
      <c r="D141" s="317"/>
      <c r="E141" s="317"/>
      <c r="F141" s="321">
        <f>520*12</f>
        <v>6240</v>
      </c>
      <c r="G141" s="319"/>
      <c r="H141" s="319">
        <f t="shared" si="18"/>
        <v>74880</v>
      </c>
      <c r="I141" s="321">
        <v>4200</v>
      </c>
      <c r="J141" s="319">
        <f t="shared" si="21"/>
        <v>6552</v>
      </c>
      <c r="K141" s="326"/>
      <c r="L141" s="319">
        <v>5616</v>
      </c>
      <c r="M141" s="325">
        <f t="shared" si="20"/>
        <v>91248</v>
      </c>
    </row>
    <row r="142" spans="1:14" ht="23.25">
      <c r="A142" s="331"/>
      <c r="B142" s="328" t="s">
        <v>317</v>
      </c>
      <c r="C142" s="328"/>
      <c r="D142" s="328"/>
      <c r="E142" s="328"/>
      <c r="F142" s="332">
        <f>SUM(F125:F141)</f>
        <v>16010</v>
      </c>
      <c r="G142" s="332">
        <f t="shared" ref="G142:M142" si="23">SUM(G125:G141)</f>
        <v>1731.1</v>
      </c>
      <c r="H142" s="332">
        <f t="shared" si="23"/>
        <v>192120</v>
      </c>
      <c r="I142" s="332">
        <f t="shared" si="23"/>
        <v>13740</v>
      </c>
      <c r="J142" s="332">
        <f t="shared" si="23"/>
        <v>16810.5</v>
      </c>
      <c r="K142" s="332">
        <f t="shared" si="23"/>
        <v>0</v>
      </c>
      <c r="L142" s="332">
        <f t="shared" si="23"/>
        <v>14202</v>
      </c>
      <c r="M142" s="332">
        <f t="shared" si="23"/>
        <v>238603.59999999998</v>
      </c>
    </row>
  </sheetData>
  <mergeCells count="30">
    <mergeCell ref="C2:C4"/>
    <mergeCell ref="C89:C91"/>
    <mergeCell ref="C122:C124"/>
    <mergeCell ref="A2:A4"/>
    <mergeCell ref="A89:A91"/>
    <mergeCell ref="A122:A124"/>
    <mergeCell ref="B2:B4"/>
    <mergeCell ref="B89:B91"/>
    <mergeCell ref="B122:B124"/>
    <mergeCell ref="F89:H90"/>
    <mergeCell ref="F122:H123"/>
    <mergeCell ref="A121:M121"/>
    <mergeCell ref="J122:M122"/>
    <mergeCell ref="K123:M123"/>
    <mergeCell ref="D2:D4"/>
    <mergeCell ref="D89:D91"/>
    <mergeCell ref="D122:D124"/>
    <mergeCell ref="E122:E124"/>
    <mergeCell ref="A1:M1"/>
    <mergeCell ref="J2:M2"/>
    <mergeCell ref="K3:M3"/>
    <mergeCell ref="A88:M88"/>
    <mergeCell ref="J89:M89"/>
    <mergeCell ref="E2:E4"/>
    <mergeCell ref="E89:E91"/>
    <mergeCell ref="K90:M90"/>
    <mergeCell ref="I2:I3"/>
    <mergeCell ref="I89:I90"/>
    <mergeCell ref="I122:I123"/>
    <mergeCell ref="F2:H3"/>
  </mergeCells>
  <pageMargins left="0.23622047244094499" right="0.23622047244094499" top="0.74803149606299202" bottom="0.74803149606299202" header="0.31496062992126" footer="0.31496062992126"/>
  <pageSetup scale="45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B1" zoomScale="112" zoomScaleNormal="112" workbookViewId="0">
      <pane xSplit="1" ySplit="4" topLeftCell="C5" activePane="bottomRight" state="frozen"/>
      <selection pane="topRight"/>
      <selection pane="bottomLeft"/>
      <selection pane="bottomRight" activeCell="E8" sqref="E8"/>
    </sheetView>
  </sheetViews>
  <sheetFormatPr baseColWidth="10" defaultColWidth="11" defaultRowHeight="15"/>
  <cols>
    <col min="2" max="2" width="47.140625" customWidth="1"/>
    <col min="3" max="3" width="22.140625" customWidth="1"/>
    <col min="4" max="4" width="20.42578125" customWidth="1"/>
    <col min="5" max="5" width="19.28515625" customWidth="1"/>
    <col min="6" max="6" width="19" customWidth="1"/>
    <col min="7" max="7" width="19.42578125" customWidth="1"/>
    <col min="8" max="8" width="15.85546875" customWidth="1"/>
    <col min="9" max="9" width="17.42578125" customWidth="1"/>
    <col min="10" max="10" width="23.85546875" customWidth="1"/>
    <col min="12" max="12" width="24.7109375" customWidth="1"/>
    <col min="13" max="13" width="23.5703125" customWidth="1"/>
    <col min="14" max="14" width="22.42578125" customWidth="1"/>
    <col min="15" max="15" width="17.7109375" customWidth="1"/>
  </cols>
  <sheetData>
    <row r="1" spans="1:14" ht="18.75">
      <c r="A1" s="464" t="s">
        <v>318</v>
      </c>
      <c r="B1" s="464"/>
      <c r="C1" s="464"/>
      <c r="D1" s="464"/>
      <c r="E1" s="464"/>
      <c r="F1" s="464"/>
      <c r="G1" s="464"/>
      <c r="H1" s="464"/>
      <c r="I1" s="464"/>
      <c r="J1" s="82"/>
      <c r="K1" s="82"/>
      <c r="L1" s="82"/>
      <c r="M1" s="82"/>
      <c r="N1" s="82"/>
    </row>
    <row r="2" spans="1:14" ht="18.75">
      <c r="A2" s="464" t="s">
        <v>319</v>
      </c>
      <c r="B2" s="464"/>
      <c r="C2" s="464"/>
      <c r="D2" s="464"/>
      <c r="E2" s="464"/>
      <c r="F2" s="464"/>
      <c r="G2" s="464"/>
      <c r="H2" s="464"/>
      <c r="I2" s="464"/>
      <c r="J2" s="82"/>
      <c r="K2" s="82"/>
      <c r="L2" s="82"/>
      <c r="M2" s="82"/>
      <c r="N2" s="82"/>
    </row>
    <row r="3" spans="1:14" ht="18.75">
      <c r="A3" s="464" t="s">
        <v>320</v>
      </c>
      <c r="B3" s="464"/>
      <c r="C3" s="464"/>
      <c r="D3" s="464"/>
      <c r="E3" s="464"/>
      <c r="F3" s="464"/>
      <c r="G3" s="464"/>
      <c r="H3" s="464"/>
      <c r="I3" s="464"/>
      <c r="J3" s="82"/>
      <c r="K3" s="82"/>
      <c r="L3" s="82"/>
      <c r="M3" s="82"/>
      <c r="N3" s="82"/>
    </row>
    <row r="4" spans="1:14" ht="18.75">
      <c r="A4" s="269" t="s">
        <v>321</v>
      </c>
      <c r="B4" s="270" t="s">
        <v>322</v>
      </c>
      <c r="C4" s="271">
        <v>2018</v>
      </c>
      <c r="D4" s="271">
        <v>2019</v>
      </c>
      <c r="E4" s="271">
        <v>2020</v>
      </c>
      <c r="F4" s="271">
        <v>2021</v>
      </c>
      <c r="G4" s="271">
        <v>2022</v>
      </c>
      <c r="H4" s="272">
        <v>3.7999999999999999E-2</v>
      </c>
      <c r="I4" s="271">
        <v>2023</v>
      </c>
      <c r="J4" s="82"/>
      <c r="K4" s="464" t="s">
        <v>323</v>
      </c>
      <c r="L4" s="464"/>
      <c r="M4" s="464"/>
      <c r="N4" s="464"/>
    </row>
    <row r="5" spans="1:14" ht="18.75">
      <c r="A5" s="273">
        <v>11801</v>
      </c>
      <c r="B5" s="274" t="s">
        <v>14</v>
      </c>
      <c r="C5" s="275">
        <v>13780.42</v>
      </c>
      <c r="D5" s="276">
        <v>15345.76</v>
      </c>
      <c r="E5" s="276">
        <v>13941.39</v>
      </c>
      <c r="F5" s="276">
        <v>16481.39</v>
      </c>
      <c r="G5" s="276">
        <v>18376.14</v>
      </c>
      <c r="H5" s="277">
        <f>+G5*4%</f>
        <v>735.04560000000004</v>
      </c>
      <c r="I5" s="291">
        <f>+G5+H5</f>
        <v>19111.185600000001</v>
      </c>
      <c r="J5" s="84">
        <f>SUM(I5:I14)</f>
        <v>186642.10239999997</v>
      </c>
      <c r="K5" s="465" t="s">
        <v>324</v>
      </c>
      <c r="L5" s="465"/>
      <c r="M5" s="465"/>
      <c r="N5" s="465"/>
    </row>
    <row r="6" spans="1:14" ht="18.75">
      <c r="A6" s="273">
        <v>11802</v>
      </c>
      <c r="B6" s="274" t="s">
        <v>15</v>
      </c>
      <c r="C6" s="275">
        <v>11853.64</v>
      </c>
      <c r="D6" s="276">
        <v>6923.59</v>
      </c>
      <c r="E6" s="276">
        <v>12878.07</v>
      </c>
      <c r="F6" s="276">
        <v>8306.2999999999993</v>
      </c>
      <c r="G6" s="276">
        <v>16792.45</v>
      </c>
      <c r="H6" s="277">
        <f t="shared" ref="H6:H43" si="0">+G6*4%</f>
        <v>671.69800000000009</v>
      </c>
      <c r="I6" s="291">
        <f t="shared" ref="I6:I43" si="1">+G6+H6</f>
        <v>17464.148000000001</v>
      </c>
      <c r="J6" s="82"/>
      <c r="K6" s="292" t="s">
        <v>325</v>
      </c>
      <c r="L6" s="293" t="s">
        <v>326</v>
      </c>
      <c r="M6" s="293" t="s">
        <v>327</v>
      </c>
      <c r="N6" s="294" t="s">
        <v>328</v>
      </c>
    </row>
    <row r="7" spans="1:14" ht="18.75">
      <c r="A7" s="273">
        <v>11803</v>
      </c>
      <c r="B7" s="274" t="s">
        <v>16</v>
      </c>
      <c r="C7" s="275">
        <v>14440.65</v>
      </c>
      <c r="D7" s="276">
        <v>14632.62</v>
      </c>
      <c r="E7" s="276">
        <v>13159.68</v>
      </c>
      <c r="F7" s="276">
        <v>14307.63</v>
      </c>
      <c r="G7" s="276">
        <v>15236.51</v>
      </c>
      <c r="H7" s="277">
        <f t="shared" si="0"/>
        <v>609.46040000000005</v>
      </c>
      <c r="I7" s="291">
        <f t="shared" si="1"/>
        <v>15845.9704</v>
      </c>
      <c r="J7" s="82"/>
      <c r="K7" s="295">
        <v>-2</v>
      </c>
      <c r="L7" s="296">
        <v>2018</v>
      </c>
      <c r="M7" s="297">
        <f>+C44</f>
        <v>524562.42000000004</v>
      </c>
      <c r="N7" s="298">
        <f>+M7*K7</f>
        <v>-1049124.8400000001</v>
      </c>
    </row>
    <row r="8" spans="1:14" ht="18.75">
      <c r="A8" s="273">
        <v>11804</v>
      </c>
      <c r="B8" s="274" t="s">
        <v>17</v>
      </c>
      <c r="C8" s="275">
        <v>88475.43</v>
      </c>
      <c r="D8" s="276">
        <v>96170.52</v>
      </c>
      <c r="E8" s="276">
        <v>121779.68</v>
      </c>
      <c r="F8" s="276">
        <v>104039.49</v>
      </c>
      <c r="G8" s="276">
        <v>85797.29</v>
      </c>
      <c r="H8" s="277">
        <f t="shared" si="0"/>
        <v>3431.8915999999999</v>
      </c>
      <c r="I8" s="291">
        <f t="shared" si="1"/>
        <v>89229.181599999996</v>
      </c>
      <c r="J8" s="82"/>
      <c r="K8" s="299">
        <v>-1</v>
      </c>
      <c r="L8" s="296">
        <v>2019</v>
      </c>
      <c r="M8" s="297">
        <f>+D44</f>
        <v>606105.14</v>
      </c>
      <c r="N8" s="298">
        <f>+M8*K8</f>
        <v>-606105.14</v>
      </c>
    </row>
    <row r="9" spans="1:14" ht="18.75">
      <c r="A9" s="273">
        <v>11806</v>
      </c>
      <c r="B9" s="274" t="s">
        <v>18</v>
      </c>
      <c r="C9" s="275">
        <v>1407.82</v>
      </c>
      <c r="D9" s="276">
        <v>1311.36</v>
      </c>
      <c r="E9" s="276">
        <v>945.37</v>
      </c>
      <c r="F9" s="276">
        <v>2211.0100000000002</v>
      </c>
      <c r="G9" s="276">
        <v>1550.36</v>
      </c>
      <c r="H9" s="277">
        <f t="shared" si="0"/>
        <v>62.014399999999995</v>
      </c>
      <c r="I9" s="291">
        <f t="shared" si="1"/>
        <v>1612.3743999999999</v>
      </c>
      <c r="J9" s="82"/>
      <c r="K9" s="299">
        <v>0</v>
      </c>
      <c r="L9" s="296">
        <v>2020</v>
      </c>
      <c r="M9" s="300">
        <f>+E44</f>
        <v>557671.16999999981</v>
      </c>
      <c r="N9" s="297">
        <f>+M9*K9</f>
        <v>0</v>
      </c>
    </row>
    <row r="10" spans="1:14" ht="18.75">
      <c r="A10" s="273">
        <v>11810</v>
      </c>
      <c r="B10" s="274" t="s">
        <v>329</v>
      </c>
      <c r="C10" s="275">
        <v>13.72</v>
      </c>
      <c r="D10" s="276">
        <v>17.149999999999999</v>
      </c>
      <c r="E10" s="276">
        <v>36.020000000000003</v>
      </c>
      <c r="F10" s="276">
        <v>3.43</v>
      </c>
      <c r="G10" s="276">
        <v>0</v>
      </c>
      <c r="H10" s="277">
        <f t="shared" si="0"/>
        <v>0</v>
      </c>
      <c r="I10" s="291">
        <f t="shared" si="1"/>
        <v>0</v>
      </c>
      <c r="J10" s="82"/>
      <c r="K10" s="301">
        <v>1</v>
      </c>
      <c r="L10" s="296">
        <v>2021</v>
      </c>
      <c r="M10" s="300">
        <f>+F44</f>
        <v>689371.64999999991</v>
      </c>
      <c r="N10" s="297">
        <f>+M10*K10</f>
        <v>689371.64999999991</v>
      </c>
    </row>
    <row r="11" spans="1:14" ht="18.75">
      <c r="A11" s="273">
        <v>11815</v>
      </c>
      <c r="B11" s="274" t="s">
        <v>19</v>
      </c>
      <c r="C11" s="275">
        <v>24064.5</v>
      </c>
      <c r="D11" s="276">
        <v>32441.95</v>
      </c>
      <c r="E11" s="276">
        <v>29197.759999999998</v>
      </c>
      <c r="F11" s="276">
        <v>33832.050000000003</v>
      </c>
      <c r="G11" s="276">
        <v>36422.94</v>
      </c>
      <c r="H11" s="277">
        <f t="shared" si="0"/>
        <v>1456.9176000000002</v>
      </c>
      <c r="I11" s="291">
        <f t="shared" si="1"/>
        <v>37879.857600000003</v>
      </c>
      <c r="J11" s="82"/>
      <c r="K11" s="302">
        <v>2</v>
      </c>
      <c r="L11" s="296">
        <v>2022</v>
      </c>
      <c r="M11" s="300">
        <f>+G44</f>
        <v>700642.32999999973</v>
      </c>
      <c r="N11" s="297">
        <f>+M11*K11</f>
        <v>1401284.6599999995</v>
      </c>
    </row>
    <row r="12" spans="1:14" ht="18.75">
      <c r="A12" s="273">
        <v>11816</v>
      </c>
      <c r="B12" s="274" t="s">
        <v>20</v>
      </c>
      <c r="C12" s="275">
        <v>2643.59</v>
      </c>
      <c r="D12" s="276">
        <v>936.44</v>
      </c>
      <c r="E12" s="276">
        <v>1992.79</v>
      </c>
      <c r="F12" s="276">
        <v>2395.83</v>
      </c>
      <c r="G12" s="276">
        <v>2789.96</v>
      </c>
      <c r="H12" s="277">
        <f t="shared" si="0"/>
        <v>111.5984</v>
      </c>
      <c r="I12" s="291">
        <f t="shared" si="1"/>
        <v>2901.5583999999999</v>
      </c>
      <c r="J12" s="82"/>
      <c r="K12" s="303"/>
      <c r="L12" s="304"/>
      <c r="M12" s="305">
        <f>SUM(M7:M11)</f>
        <v>3078352.7099999995</v>
      </c>
      <c r="N12" s="306">
        <f>SUM(N7:N11)</f>
        <v>435426.32999999938</v>
      </c>
    </row>
    <row r="13" spans="1:14" ht="18.75">
      <c r="A13" s="273">
        <v>11818</v>
      </c>
      <c r="B13" s="274" t="s">
        <v>21</v>
      </c>
      <c r="C13" s="275">
        <v>2220.79</v>
      </c>
      <c r="D13" s="276">
        <v>2277.52</v>
      </c>
      <c r="E13" s="276">
        <v>1961.96</v>
      </c>
      <c r="F13" s="276">
        <v>1610.59</v>
      </c>
      <c r="G13" s="276">
        <v>2241.71</v>
      </c>
      <c r="H13" s="277">
        <f t="shared" si="0"/>
        <v>89.668400000000005</v>
      </c>
      <c r="I13" s="291">
        <f t="shared" si="1"/>
        <v>2331.3784000000001</v>
      </c>
      <c r="J13" s="82"/>
      <c r="K13" s="82"/>
      <c r="L13" s="82"/>
      <c r="M13" s="82"/>
      <c r="N13" s="82"/>
    </row>
    <row r="14" spans="1:14" ht="18.75">
      <c r="A14" s="273">
        <v>11899</v>
      </c>
      <c r="B14" s="274" t="s">
        <v>22</v>
      </c>
      <c r="C14" s="275">
        <v>237.8</v>
      </c>
      <c r="D14" s="276">
        <v>214.02</v>
      </c>
      <c r="E14" s="276">
        <v>142.78</v>
      </c>
      <c r="F14" s="276">
        <v>164.16</v>
      </c>
      <c r="G14" s="276">
        <v>256.2</v>
      </c>
      <c r="H14" s="277">
        <f t="shared" si="0"/>
        <v>10.247999999999999</v>
      </c>
      <c r="I14" s="291">
        <f t="shared" si="1"/>
        <v>266.44799999999998</v>
      </c>
      <c r="J14" s="84"/>
      <c r="K14" s="82"/>
      <c r="L14" s="82"/>
      <c r="M14" s="82"/>
      <c r="N14" s="82"/>
    </row>
    <row r="15" spans="1:14" ht="43.5" customHeight="1">
      <c r="A15" s="273">
        <v>12105</v>
      </c>
      <c r="B15" s="278" t="s">
        <v>23</v>
      </c>
      <c r="C15" s="275">
        <v>40970.410000000003</v>
      </c>
      <c r="D15" s="276">
        <v>53045.2</v>
      </c>
      <c r="E15" s="276">
        <v>47740.68</v>
      </c>
      <c r="F15" s="276">
        <v>61719.16</v>
      </c>
      <c r="G15" s="276">
        <v>57435.86</v>
      </c>
      <c r="H15" s="277">
        <f t="shared" si="0"/>
        <v>2297.4344000000001</v>
      </c>
      <c r="I15" s="291">
        <f t="shared" si="1"/>
        <v>59733.294399999999</v>
      </c>
      <c r="J15" s="84">
        <f>SUM(I15:I31)</f>
        <v>452258.93439999997</v>
      </c>
      <c r="K15" s="82"/>
      <c r="L15" s="82"/>
      <c r="M15" s="82"/>
      <c r="N15" s="82"/>
    </row>
    <row r="16" spans="1:14" ht="38.25" customHeight="1">
      <c r="A16" s="273">
        <v>12106</v>
      </c>
      <c r="B16" s="278" t="s">
        <v>24</v>
      </c>
      <c r="C16" s="275">
        <v>240.82</v>
      </c>
      <c r="D16" s="276">
        <v>329.82</v>
      </c>
      <c r="E16" s="276">
        <v>81.42</v>
      </c>
      <c r="F16" s="276">
        <v>114.1</v>
      </c>
      <c r="G16" s="276">
        <v>283.51</v>
      </c>
      <c r="H16" s="277">
        <f t="shared" si="0"/>
        <v>11.340400000000001</v>
      </c>
      <c r="I16" s="291">
        <f t="shared" si="1"/>
        <v>294.85039999999998</v>
      </c>
      <c r="J16" s="82"/>
      <c r="K16" s="307" t="s">
        <v>330</v>
      </c>
      <c r="L16" s="308">
        <f>+M12/5</f>
        <v>615670.5419999999</v>
      </c>
      <c r="M16" s="82"/>
      <c r="N16" s="82"/>
    </row>
    <row r="17" spans="1:15" ht="18.75">
      <c r="A17" s="273">
        <v>12107</v>
      </c>
      <c r="B17" s="274" t="s">
        <v>25</v>
      </c>
      <c r="C17" s="275">
        <v>70134.080000000002</v>
      </c>
      <c r="D17" s="276">
        <v>92165</v>
      </c>
      <c r="E17" s="276">
        <v>82948.5</v>
      </c>
      <c r="F17" s="276">
        <v>113686.5</v>
      </c>
      <c r="G17" s="276">
        <v>91307.4</v>
      </c>
      <c r="H17" s="277">
        <f t="shared" si="0"/>
        <v>3652.2959999999998</v>
      </c>
      <c r="I17" s="291">
        <f t="shared" si="1"/>
        <v>94959.695999999996</v>
      </c>
      <c r="J17" s="82"/>
      <c r="K17" s="307"/>
      <c r="L17" s="308"/>
      <c r="M17" s="82"/>
      <c r="N17" s="82"/>
    </row>
    <row r="18" spans="1:15" ht="18.75">
      <c r="A18" s="273">
        <v>12108</v>
      </c>
      <c r="B18" s="274" t="s">
        <v>26</v>
      </c>
      <c r="C18" s="275">
        <v>20412.509999999998</v>
      </c>
      <c r="D18" s="276">
        <v>26969.35</v>
      </c>
      <c r="E18" s="276">
        <v>31021.38</v>
      </c>
      <c r="F18" s="276">
        <v>32019.73</v>
      </c>
      <c r="G18" s="276">
        <v>25609.07</v>
      </c>
      <c r="H18" s="277">
        <f t="shared" si="0"/>
        <v>1024.3628000000001</v>
      </c>
      <c r="I18" s="291">
        <f t="shared" si="1"/>
        <v>26633.432799999999</v>
      </c>
      <c r="J18" s="82"/>
      <c r="K18" s="307" t="s">
        <v>331</v>
      </c>
      <c r="L18" s="308">
        <f>+N12/10</f>
        <v>43542.632999999936</v>
      </c>
      <c r="M18" s="82"/>
      <c r="N18" s="82"/>
      <c r="O18" s="309">
        <f>+(L16+L18)*3</f>
        <v>1977639.5249999994</v>
      </c>
    </row>
    <row r="19" spans="1:15" ht="18.75">
      <c r="A19" s="273">
        <v>12109</v>
      </c>
      <c r="B19" s="274" t="s">
        <v>27</v>
      </c>
      <c r="C19" s="275">
        <v>18610.87</v>
      </c>
      <c r="D19" s="276">
        <v>19386.38</v>
      </c>
      <c r="E19" s="276">
        <v>16174.19</v>
      </c>
      <c r="F19" s="276">
        <v>21303.97</v>
      </c>
      <c r="G19" s="276">
        <v>20861.830000000002</v>
      </c>
      <c r="H19" s="277">
        <f t="shared" si="0"/>
        <v>834.47320000000013</v>
      </c>
      <c r="I19" s="291">
        <f t="shared" si="1"/>
        <v>21696.303200000002</v>
      </c>
      <c r="J19" s="82"/>
      <c r="K19" s="307" t="s">
        <v>332</v>
      </c>
      <c r="L19" s="88"/>
      <c r="M19" s="82"/>
      <c r="N19" s="82"/>
    </row>
    <row r="20" spans="1:15" ht="18.75">
      <c r="A20" s="273">
        <v>12111</v>
      </c>
      <c r="B20" s="274" t="s">
        <v>28</v>
      </c>
      <c r="C20" s="275">
        <v>7354.65</v>
      </c>
      <c r="D20" s="276">
        <v>10184.450000000001</v>
      </c>
      <c r="E20" s="276">
        <v>9477.08</v>
      </c>
      <c r="F20" s="276">
        <v>13716.97</v>
      </c>
      <c r="G20" s="276">
        <v>14182.07</v>
      </c>
      <c r="H20" s="277">
        <f t="shared" si="0"/>
        <v>567.28279999999995</v>
      </c>
      <c r="I20" s="291">
        <f t="shared" si="1"/>
        <v>14749.352800000001</v>
      </c>
      <c r="J20" s="82"/>
      <c r="K20" s="307" t="s">
        <v>333</v>
      </c>
      <c r="L20" s="308">
        <f>+(L16+L18)*3</f>
        <v>1977639.5249999994</v>
      </c>
      <c r="M20" s="82"/>
      <c r="N20" s="82"/>
      <c r="O20" s="68">
        <f>+L16+L18*3%</f>
        <v>616976.82098999992</v>
      </c>
    </row>
    <row r="21" spans="1:15" ht="18.75">
      <c r="A21" s="273">
        <v>12112</v>
      </c>
      <c r="B21" s="274" t="s">
        <v>30</v>
      </c>
      <c r="C21" s="275">
        <v>2783.92</v>
      </c>
      <c r="D21" s="276">
        <v>2016.56</v>
      </c>
      <c r="E21" s="276">
        <v>2365</v>
      </c>
      <c r="F21" s="276">
        <v>1959.99</v>
      </c>
      <c r="G21" s="276">
        <v>27431.49</v>
      </c>
      <c r="H21" s="277">
        <f t="shared" si="0"/>
        <v>1097.2596000000001</v>
      </c>
      <c r="I21" s="291">
        <f t="shared" si="1"/>
        <v>28528.749600000003</v>
      </c>
      <c r="J21" s="82">
        <v>49975.55</v>
      </c>
      <c r="K21" s="307" t="s">
        <v>334</v>
      </c>
      <c r="L21" s="310">
        <f>+(L20-M11)*3%</f>
        <v>38309.91584999999</v>
      </c>
      <c r="M21" s="82" t="s">
        <v>335</v>
      </c>
      <c r="N21" s="82"/>
    </row>
    <row r="22" spans="1:15" ht="18.75">
      <c r="A22" s="273">
        <v>12113</v>
      </c>
      <c r="B22" s="274" t="s">
        <v>31</v>
      </c>
      <c r="C22" s="275">
        <v>21971.65</v>
      </c>
      <c r="D22" s="276">
        <v>27786</v>
      </c>
      <c r="E22" s="276">
        <v>25007.4</v>
      </c>
      <c r="F22" s="276">
        <v>34809.5</v>
      </c>
      <c r="G22" s="276">
        <v>57630</v>
      </c>
      <c r="H22" s="277">
        <f t="shared" si="0"/>
        <v>2305.2000000000003</v>
      </c>
      <c r="I22" s="291">
        <f t="shared" si="1"/>
        <v>59935.199999999997</v>
      </c>
      <c r="J22" s="82"/>
      <c r="K22" s="82"/>
      <c r="L22" s="82"/>
      <c r="M22" s="82" t="s">
        <v>336</v>
      </c>
      <c r="N22" s="82"/>
    </row>
    <row r="23" spans="1:15" ht="18.75">
      <c r="A23" s="273">
        <v>12114</v>
      </c>
      <c r="B23" s="274" t="s">
        <v>32</v>
      </c>
      <c r="C23" s="275">
        <v>16049.8</v>
      </c>
      <c r="D23" s="276">
        <v>16629.580000000002</v>
      </c>
      <c r="E23" s="276">
        <v>15278.64</v>
      </c>
      <c r="F23" s="276">
        <v>17431.57</v>
      </c>
      <c r="G23" s="276">
        <v>13235.61</v>
      </c>
      <c r="H23" s="277">
        <f t="shared" si="0"/>
        <v>529.42439999999999</v>
      </c>
      <c r="I23" s="291">
        <f t="shared" si="1"/>
        <v>13765.0344</v>
      </c>
      <c r="J23" s="82"/>
      <c r="K23" s="82"/>
      <c r="L23" s="82"/>
      <c r="M23" s="82" t="s">
        <v>337</v>
      </c>
      <c r="N23" s="82"/>
    </row>
    <row r="24" spans="1:15" ht="18.75">
      <c r="A24" s="273">
        <v>12115</v>
      </c>
      <c r="B24" s="274" t="s">
        <v>33</v>
      </c>
      <c r="C24" s="275">
        <v>63436.2</v>
      </c>
      <c r="D24" s="276">
        <v>46645.25</v>
      </c>
      <c r="E24" s="276">
        <v>42654.85</v>
      </c>
      <c r="F24" s="276">
        <v>57057.77</v>
      </c>
      <c r="G24" s="276">
        <v>52424.51</v>
      </c>
      <c r="H24" s="277">
        <f t="shared" si="0"/>
        <v>2096.9803999999999</v>
      </c>
      <c r="I24" s="291">
        <f t="shared" si="1"/>
        <v>54521.490400000002</v>
      </c>
      <c r="J24" s="82"/>
      <c r="K24" s="82"/>
      <c r="L24" s="82"/>
      <c r="M24" s="82"/>
      <c r="N24" s="82"/>
    </row>
    <row r="25" spans="1:15" ht="18.75">
      <c r="A25" s="273">
        <v>12117</v>
      </c>
      <c r="B25" s="274" t="s">
        <v>34</v>
      </c>
      <c r="C25" s="275">
        <v>6661.81</v>
      </c>
      <c r="D25" s="276">
        <v>6825.82</v>
      </c>
      <c r="E25" s="276">
        <v>7763.12</v>
      </c>
      <c r="F25" s="276">
        <v>7539.01</v>
      </c>
      <c r="G25" s="276">
        <v>7158.44</v>
      </c>
      <c r="H25" s="277">
        <f t="shared" si="0"/>
        <v>286.33760000000001</v>
      </c>
      <c r="I25" s="291">
        <f t="shared" si="1"/>
        <v>7444.7775999999994</v>
      </c>
      <c r="J25" s="82"/>
      <c r="K25" s="82"/>
      <c r="L25" s="82"/>
      <c r="M25" s="82"/>
      <c r="N25" s="82"/>
    </row>
    <row r="26" spans="1:15" ht="18.75">
      <c r="A26" s="273">
        <v>12118</v>
      </c>
      <c r="B26" s="274" t="s">
        <v>35</v>
      </c>
      <c r="C26" s="275">
        <v>32388.86</v>
      </c>
      <c r="D26" s="276">
        <v>25964.99</v>
      </c>
      <c r="E26" s="276">
        <v>4458.08</v>
      </c>
      <c r="F26" s="276">
        <v>11993.63</v>
      </c>
      <c r="G26" s="276">
        <v>22584.2</v>
      </c>
      <c r="H26" s="277">
        <f t="shared" si="0"/>
        <v>903.36800000000005</v>
      </c>
      <c r="I26" s="291">
        <f t="shared" si="1"/>
        <v>23487.567999999999</v>
      </c>
      <c r="J26" s="82"/>
      <c r="K26" s="82"/>
      <c r="L26" s="82"/>
      <c r="M26" s="82"/>
      <c r="N26" s="82"/>
    </row>
    <row r="27" spans="1:15" ht="18.75">
      <c r="A27" s="273">
        <v>12119</v>
      </c>
      <c r="B27" s="274" t="s">
        <v>36</v>
      </c>
      <c r="C27" s="275">
        <v>1484.21</v>
      </c>
      <c r="D27" s="276">
        <v>982.26</v>
      </c>
      <c r="E27" s="276">
        <v>684.05</v>
      </c>
      <c r="F27" s="276">
        <v>812.43</v>
      </c>
      <c r="G27" s="276">
        <v>1508.32</v>
      </c>
      <c r="H27" s="277">
        <f t="shared" si="0"/>
        <v>60.332799999999999</v>
      </c>
      <c r="I27" s="291">
        <f t="shared" si="1"/>
        <v>1568.6527999999998</v>
      </c>
      <c r="J27" s="82"/>
      <c r="K27" s="82"/>
      <c r="L27" s="82"/>
      <c r="M27" s="82"/>
      <c r="N27" s="82"/>
    </row>
    <row r="28" spans="1:15" ht="18.75">
      <c r="A28" s="273">
        <v>12123</v>
      </c>
      <c r="B28" s="274" t="s">
        <v>37</v>
      </c>
      <c r="C28" s="275">
        <v>28620.27</v>
      </c>
      <c r="D28" s="276">
        <v>25076.5</v>
      </c>
      <c r="E28" s="276">
        <v>22568.85</v>
      </c>
      <c r="F28" s="276">
        <v>29792.6</v>
      </c>
      <c r="G28" s="276">
        <v>35335.379999999997</v>
      </c>
      <c r="H28" s="277">
        <f t="shared" si="0"/>
        <v>1413.4151999999999</v>
      </c>
      <c r="I28" s="291">
        <f t="shared" si="1"/>
        <v>36748.7952</v>
      </c>
      <c r="J28" s="82"/>
      <c r="K28" s="82"/>
      <c r="L28" s="82"/>
      <c r="M28" s="82"/>
      <c r="N28" s="82"/>
    </row>
    <row r="29" spans="1:15" ht="18.75">
      <c r="A29" s="273">
        <v>12199</v>
      </c>
      <c r="B29" s="274" t="s">
        <v>38</v>
      </c>
      <c r="C29" s="275">
        <v>0</v>
      </c>
      <c r="D29" s="276">
        <v>1060.03</v>
      </c>
      <c r="E29" s="276">
        <v>727.1</v>
      </c>
      <c r="F29" s="276">
        <v>1660.41</v>
      </c>
      <c r="G29" s="276">
        <v>2030.51</v>
      </c>
      <c r="H29" s="277">
        <f t="shared" si="0"/>
        <v>81.220399999999998</v>
      </c>
      <c r="I29" s="291">
        <f t="shared" si="1"/>
        <v>2111.7303999999999</v>
      </c>
      <c r="J29" s="82"/>
      <c r="K29" s="82"/>
      <c r="L29" s="82"/>
      <c r="M29" s="82"/>
      <c r="N29" s="82"/>
    </row>
    <row r="30" spans="1:15" ht="18.75">
      <c r="A30" s="273">
        <v>12210</v>
      </c>
      <c r="B30" s="274" t="s">
        <v>39</v>
      </c>
      <c r="C30" s="275">
        <v>8903.7999999999993</v>
      </c>
      <c r="D30" s="276">
        <v>5349.71</v>
      </c>
      <c r="E30" s="276">
        <v>4798.04</v>
      </c>
      <c r="F30" s="276">
        <v>4985.88</v>
      </c>
      <c r="G30" s="276">
        <v>5212.05</v>
      </c>
      <c r="H30" s="277">
        <f t="shared" si="0"/>
        <v>208.482</v>
      </c>
      <c r="I30" s="291">
        <f t="shared" si="1"/>
        <v>5420.5320000000002</v>
      </c>
      <c r="J30" s="84"/>
      <c r="K30" s="82"/>
      <c r="L30" s="82"/>
      <c r="M30" s="82"/>
      <c r="N30" s="82"/>
    </row>
    <row r="31" spans="1:15" ht="18.75">
      <c r="A31" s="273">
        <v>12211</v>
      </c>
      <c r="B31" s="274" t="s">
        <v>40</v>
      </c>
      <c r="C31" s="275">
        <v>590.24</v>
      </c>
      <c r="D31" s="276">
        <v>407.6</v>
      </c>
      <c r="E31" s="276">
        <v>286.98</v>
      </c>
      <c r="F31" s="276">
        <v>341.12</v>
      </c>
      <c r="G31" s="276">
        <v>634.11</v>
      </c>
      <c r="H31" s="277">
        <f t="shared" si="0"/>
        <v>25.3644</v>
      </c>
      <c r="I31" s="291">
        <f t="shared" si="1"/>
        <v>659.47440000000006</v>
      </c>
      <c r="J31" s="84"/>
      <c r="K31" s="82"/>
      <c r="L31" s="82"/>
      <c r="M31" s="82"/>
      <c r="N31" s="82"/>
    </row>
    <row r="32" spans="1:15" ht="18.75">
      <c r="A32" s="273">
        <v>21102</v>
      </c>
      <c r="B32" s="274" t="s">
        <v>41</v>
      </c>
      <c r="C32" s="275">
        <v>0</v>
      </c>
      <c r="D32" s="276">
        <v>23000</v>
      </c>
      <c r="E32" s="276">
        <v>11000</v>
      </c>
      <c r="F32" s="276">
        <v>0</v>
      </c>
      <c r="G32" s="276">
        <v>239.35</v>
      </c>
      <c r="H32" s="277">
        <f t="shared" si="0"/>
        <v>9.5739999999999998</v>
      </c>
      <c r="I32" s="291">
        <f t="shared" si="1"/>
        <v>248.92400000000001</v>
      </c>
      <c r="J32" s="84">
        <f>SUM(I32:I34)</f>
        <v>22617.587200000002</v>
      </c>
      <c r="K32" s="82"/>
      <c r="L32" s="82"/>
      <c r="M32" s="82"/>
      <c r="N32" s="82"/>
    </row>
    <row r="33" spans="1:14" ht="18.75">
      <c r="A33" s="273">
        <v>21105</v>
      </c>
      <c r="B33" s="274" t="s">
        <v>42</v>
      </c>
      <c r="C33" s="275">
        <v>0</v>
      </c>
      <c r="D33" s="276">
        <v>0</v>
      </c>
      <c r="E33" s="276">
        <v>1480</v>
      </c>
      <c r="F33" s="276">
        <v>395.01</v>
      </c>
      <c r="G33" s="276">
        <v>0</v>
      </c>
      <c r="H33" s="277">
        <f t="shared" si="0"/>
        <v>0</v>
      </c>
      <c r="I33" s="291">
        <f t="shared" si="1"/>
        <v>0</v>
      </c>
      <c r="J33" s="82"/>
      <c r="K33" s="82"/>
      <c r="L33" s="82"/>
      <c r="M33" s="82"/>
      <c r="N33" s="82"/>
    </row>
    <row r="34" spans="1:14" ht="18.75">
      <c r="A34" s="273">
        <v>21201</v>
      </c>
      <c r="B34" s="274" t="s">
        <v>43</v>
      </c>
      <c r="C34" s="275">
        <v>0</v>
      </c>
      <c r="D34" s="276">
        <v>3000</v>
      </c>
      <c r="E34" s="276">
        <v>0</v>
      </c>
      <c r="F34" s="276">
        <v>20429.61</v>
      </c>
      <c r="G34" s="276">
        <v>21508.33</v>
      </c>
      <c r="H34" s="277">
        <f t="shared" si="0"/>
        <v>860.33320000000003</v>
      </c>
      <c r="I34" s="291">
        <f t="shared" si="1"/>
        <v>22368.663200000003</v>
      </c>
      <c r="J34" s="84"/>
      <c r="K34" s="82"/>
      <c r="L34" s="82"/>
      <c r="M34" s="82"/>
      <c r="N34" s="82"/>
    </row>
    <row r="35" spans="1:14" ht="18.75">
      <c r="A35" s="273">
        <v>14299</v>
      </c>
      <c r="B35" s="279" t="s">
        <v>44</v>
      </c>
      <c r="C35" s="275">
        <v>2268.09</v>
      </c>
      <c r="D35" s="276">
        <v>2479</v>
      </c>
      <c r="E35" s="276">
        <v>7429.07</v>
      </c>
      <c r="F35" s="276">
        <v>1542.06</v>
      </c>
      <c r="G35" s="276">
        <v>2191.83</v>
      </c>
      <c r="H35" s="277">
        <f t="shared" si="0"/>
        <v>87.673199999999994</v>
      </c>
      <c r="I35" s="291">
        <f t="shared" si="1"/>
        <v>2279.5032000000001</v>
      </c>
      <c r="J35" s="84">
        <f>SUM(I35:I36)</f>
        <v>2279.5032000000001</v>
      </c>
      <c r="K35" s="82"/>
      <c r="L35" s="82"/>
      <c r="M35" s="82"/>
      <c r="N35" s="82"/>
    </row>
    <row r="36" spans="1:14" ht="18.75">
      <c r="A36" s="273">
        <v>14399</v>
      </c>
      <c r="B36" s="274" t="s">
        <v>45</v>
      </c>
      <c r="C36" s="275">
        <v>0</v>
      </c>
      <c r="D36" s="276">
        <v>6</v>
      </c>
      <c r="E36" s="276">
        <v>5.71</v>
      </c>
      <c r="F36" s="276">
        <v>3</v>
      </c>
      <c r="G36" s="276">
        <v>0</v>
      </c>
      <c r="H36" s="277">
        <f t="shared" si="0"/>
        <v>0</v>
      </c>
      <c r="I36" s="291">
        <f t="shared" si="1"/>
        <v>0</v>
      </c>
      <c r="J36" s="84"/>
      <c r="K36" s="82"/>
      <c r="L36" s="82"/>
      <c r="M36" s="82"/>
      <c r="N36" s="82"/>
    </row>
    <row r="37" spans="1:14" ht="18.75">
      <c r="A37" s="273">
        <v>15402</v>
      </c>
      <c r="B37" s="274" t="s">
        <v>46</v>
      </c>
      <c r="C37" s="280">
        <v>13801.84</v>
      </c>
      <c r="D37" s="276">
        <v>20799.79</v>
      </c>
      <c r="E37" s="276">
        <v>18719.82</v>
      </c>
      <c r="F37" s="276">
        <v>16688.22</v>
      </c>
      <c r="G37" s="276">
        <v>12170.81</v>
      </c>
      <c r="H37" s="277">
        <f t="shared" si="0"/>
        <v>486.83240000000001</v>
      </c>
      <c r="I37" s="291">
        <f t="shared" si="1"/>
        <v>12657.642399999999</v>
      </c>
      <c r="J37" s="84">
        <f>SUM(I37:I42)</f>
        <v>36903.973599999998</v>
      </c>
      <c r="K37" s="82"/>
      <c r="L37" s="82"/>
      <c r="M37" s="82"/>
      <c r="N37" s="82"/>
    </row>
    <row r="38" spans="1:14" ht="18.75">
      <c r="A38" s="273">
        <v>15301</v>
      </c>
      <c r="B38" s="274" t="s">
        <v>47</v>
      </c>
      <c r="C38" s="275">
        <v>3539.82</v>
      </c>
      <c r="D38" s="276">
        <v>3225.98</v>
      </c>
      <c r="E38" s="276">
        <v>2311.0700000000002</v>
      </c>
      <c r="F38" s="276">
        <v>1616.84</v>
      </c>
      <c r="G38" s="276">
        <v>1671.44</v>
      </c>
      <c r="H38" s="277">
        <f t="shared" si="0"/>
        <v>66.857600000000005</v>
      </c>
      <c r="I38" s="291">
        <f t="shared" si="1"/>
        <v>1738.2976000000001</v>
      </c>
      <c r="J38" s="82"/>
      <c r="K38" s="82"/>
      <c r="L38" s="82"/>
      <c r="M38" s="82"/>
      <c r="N38" s="82"/>
    </row>
    <row r="39" spans="1:14" ht="18.75">
      <c r="A39" s="273">
        <v>15302</v>
      </c>
      <c r="B39" s="274" t="s">
        <v>48</v>
      </c>
      <c r="C39" s="275">
        <v>1439.19</v>
      </c>
      <c r="D39" s="276">
        <v>2786.95</v>
      </c>
      <c r="E39" s="276">
        <v>919.84</v>
      </c>
      <c r="F39" s="276">
        <v>672.84</v>
      </c>
      <c r="G39" s="276">
        <v>1284.3399999999999</v>
      </c>
      <c r="H39" s="277">
        <f t="shared" si="0"/>
        <v>51.373599999999996</v>
      </c>
      <c r="I39" s="291">
        <f t="shared" si="1"/>
        <v>1335.7135999999998</v>
      </c>
      <c r="J39" s="82"/>
      <c r="K39" s="82"/>
      <c r="L39" s="82"/>
      <c r="M39" s="82"/>
      <c r="N39" s="82"/>
    </row>
    <row r="40" spans="1:14" ht="18.75">
      <c r="A40" s="273">
        <v>15312</v>
      </c>
      <c r="B40" s="274" t="s">
        <v>50</v>
      </c>
      <c r="C40" s="275">
        <v>853.98</v>
      </c>
      <c r="D40" s="276">
        <v>884.81</v>
      </c>
      <c r="E40" s="276">
        <v>485.53</v>
      </c>
      <c r="F40" s="276">
        <v>815.33</v>
      </c>
      <c r="G40" s="276">
        <v>841.75</v>
      </c>
      <c r="H40" s="277">
        <f t="shared" si="0"/>
        <v>33.67</v>
      </c>
      <c r="I40" s="291">
        <f t="shared" si="1"/>
        <v>875.42</v>
      </c>
      <c r="J40" s="82"/>
      <c r="K40" s="82"/>
      <c r="L40" s="82"/>
      <c r="M40" s="82"/>
      <c r="N40" s="82"/>
    </row>
    <row r="41" spans="1:14" ht="18.75">
      <c r="A41" s="281">
        <v>15314</v>
      </c>
      <c r="B41" s="282" t="s">
        <v>51</v>
      </c>
      <c r="C41" s="275">
        <v>1714.62</v>
      </c>
      <c r="D41" s="276">
        <v>1609.03</v>
      </c>
      <c r="E41" s="276">
        <v>0</v>
      </c>
      <c r="F41" s="276">
        <v>0</v>
      </c>
      <c r="G41" s="276">
        <v>2.86</v>
      </c>
      <c r="H41" s="277">
        <f t="shared" si="0"/>
        <v>0.1144</v>
      </c>
      <c r="I41" s="291">
        <f t="shared" si="1"/>
        <v>2.9743999999999997</v>
      </c>
      <c r="J41" s="82"/>
      <c r="K41" s="82"/>
      <c r="L41" s="82"/>
      <c r="M41" s="82"/>
      <c r="N41" s="82"/>
    </row>
    <row r="42" spans="1:14" ht="18.75">
      <c r="A42" s="281">
        <v>15799</v>
      </c>
      <c r="B42" s="282" t="s">
        <v>52</v>
      </c>
      <c r="C42" s="275">
        <v>1192.42</v>
      </c>
      <c r="D42" s="276">
        <v>17218.150000000001</v>
      </c>
      <c r="E42" s="276">
        <v>1495.77</v>
      </c>
      <c r="F42" s="276">
        <v>20122.650000000001</v>
      </c>
      <c r="G42" s="276">
        <v>19513.39</v>
      </c>
      <c r="H42" s="277">
        <f t="shared" si="0"/>
        <v>780.53560000000004</v>
      </c>
      <c r="I42" s="291">
        <f t="shared" si="1"/>
        <v>20293.925599999999</v>
      </c>
      <c r="J42" s="84"/>
      <c r="K42" s="82"/>
      <c r="L42" s="82"/>
      <c r="M42" s="82"/>
      <c r="N42" s="82"/>
    </row>
    <row r="43" spans="1:14" ht="18.75">
      <c r="A43" s="281">
        <v>22551</v>
      </c>
      <c r="B43" s="282" t="s">
        <v>53</v>
      </c>
      <c r="C43" s="275">
        <v>0</v>
      </c>
      <c r="D43" s="276">
        <v>0</v>
      </c>
      <c r="E43" s="276">
        <v>3753.5</v>
      </c>
      <c r="F43" s="276">
        <v>32789.870000000003</v>
      </c>
      <c r="G43" s="276">
        <v>26890.31</v>
      </c>
      <c r="H43" s="277">
        <f t="shared" si="0"/>
        <v>1075.6124</v>
      </c>
      <c r="I43" s="291">
        <f t="shared" si="1"/>
        <v>27965.922400000003</v>
      </c>
      <c r="J43" s="84">
        <f>+I43</f>
        <v>27965.922400000003</v>
      </c>
      <c r="K43" s="82"/>
      <c r="L43" s="82"/>
      <c r="M43" s="82"/>
      <c r="N43" s="82"/>
    </row>
    <row r="44" spans="1:14" ht="18.75">
      <c r="A44" s="283"/>
      <c r="B44" s="269" t="s">
        <v>338</v>
      </c>
      <c r="C44" s="284">
        <f t="shared" ref="C44:J44" si="2">SUM(C5:C43)</f>
        <v>524562.42000000004</v>
      </c>
      <c r="D44" s="285">
        <f t="shared" si="2"/>
        <v>606105.14</v>
      </c>
      <c r="E44" s="285">
        <f t="shared" si="2"/>
        <v>557671.16999999981</v>
      </c>
      <c r="F44" s="285">
        <f t="shared" si="2"/>
        <v>689371.64999999991</v>
      </c>
      <c r="G44" s="285">
        <f t="shared" si="2"/>
        <v>700642.32999999973</v>
      </c>
      <c r="H44" s="286">
        <f t="shared" si="2"/>
        <v>28025.693199999994</v>
      </c>
      <c r="I44" s="286">
        <f t="shared" si="2"/>
        <v>728668.02320000005</v>
      </c>
      <c r="J44" s="84">
        <f t="shared" si="2"/>
        <v>778643.57319999998</v>
      </c>
      <c r="K44" s="82"/>
      <c r="L44" s="82"/>
      <c r="M44" s="82"/>
      <c r="N44" s="82"/>
    </row>
    <row r="45" spans="1:14" ht="18.75">
      <c r="A45" s="96"/>
      <c r="B45" s="96"/>
      <c r="C45" s="96"/>
      <c r="D45" s="96"/>
      <c r="E45" s="96"/>
      <c r="F45" s="96"/>
      <c r="G45" s="96"/>
      <c r="H45" s="96"/>
      <c r="I45" s="288"/>
      <c r="J45" s="82"/>
      <c r="K45" s="82"/>
      <c r="L45" s="82"/>
      <c r="M45" s="82"/>
      <c r="N45" s="82"/>
    </row>
    <row r="46" spans="1:14" ht="23.25">
      <c r="A46" s="462" t="s">
        <v>339</v>
      </c>
      <c r="B46" s="463"/>
      <c r="C46" s="287">
        <f>+G46</f>
        <v>728668.02320000005</v>
      </c>
      <c r="D46" s="288">
        <f>+C46+C47</f>
        <v>728668.02320000005</v>
      </c>
      <c r="E46" s="96"/>
      <c r="F46" s="96"/>
      <c r="G46" s="288">
        <f>+I44</f>
        <v>728668.02320000005</v>
      </c>
      <c r="H46" s="96"/>
      <c r="I46" s="96"/>
      <c r="J46" s="82"/>
      <c r="K46" s="82"/>
      <c r="L46" s="42">
        <f>+C46</f>
        <v>728668.02320000005</v>
      </c>
      <c r="M46" s="82"/>
      <c r="N46" s="82"/>
    </row>
    <row r="47" spans="1:14" ht="23.25">
      <c r="A47" s="462" t="s">
        <v>340</v>
      </c>
      <c r="B47" s="463"/>
      <c r="C47" s="287">
        <v>0</v>
      </c>
      <c r="D47" s="96"/>
      <c r="E47" s="96"/>
      <c r="F47" s="96"/>
      <c r="G47" s="96"/>
      <c r="H47" s="96"/>
      <c r="I47" s="96"/>
      <c r="J47" s="82"/>
      <c r="K47" s="82"/>
      <c r="L47" s="42">
        <f>+'[1]RECURSO HUMANO AÑO 2022'!M95</f>
        <v>593916.72499999998</v>
      </c>
      <c r="M47" s="82" t="s">
        <v>341</v>
      </c>
      <c r="N47" s="82"/>
    </row>
    <row r="48" spans="1:14" ht="27.75">
      <c r="A48" s="462" t="s">
        <v>342</v>
      </c>
      <c r="B48" s="463"/>
      <c r="C48" s="287">
        <v>94679.84</v>
      </c>
      <c r="D48" s="96"/>
      <c r="E48" s="96"/>
      <c r="F48" s="96"/>
      <c r="G48" s="96"/>
      <c r="H48" s="96"/>
      <c r="I48" s="311"/>
      <c r="J48" s="82"/>
      <c r="K48" s="82"/>
      <c r="L48" s="112">
        <f>+'[1]RECURSO HUMANO AÑO 2022'!M123</f>
        <v>124544.49</v>
      </c>
      <c r="M48" s="82" t="s">
        <v>343</v>
      </c>
      <c r="N48" s="82"/>
    </row>
    <row r="49" spans="1:14" ht="23.25">
      <c r="A49" s="462"/>
      <c r="B49" s="463"/>
      <c r="C49" s="289">
        <v>0</v>
      </c>
      <c r="D49" s="96"/>
      <c r="E49" s="96"/>
      <c r="F49" s="96"/>
      <c r="G49" s="96"/>
      <c r="H49" s="96"/>
      <c r="I49" s="96"/>
      <c r="J49" s="82"/>
      <c r="K49" s="82"/>
      <c r="L49" s="62">
        <f>+L46-L47-L48</f>
        <v>10206.808200000072</v>
      </c>
      <c r="M49" s="82"/>
      <c r="N49" s="82"/>
    </row>
    <row r="50" spans="1:14" ht="27.75">
      <c r="A50" s="96"/>
      <c r="B50" s="96"/>
      <c r="C50" s="290">
        <f>SUM(C46:C49)</f>
        <v>823347.86320000002</v>
      </c>
      <c r="D50" s="96"/>
      <c r="E50" s="96"/>
      <c r="F50" s="96"/>
      <c r="G50" s="96"/>
      <c r="H50" s="96"/>
      <c r="I50" s="96"/>
      <c r="J50" s="82"/>
      <c r="K50" s="82"/>
      <c r="L50" s="112">
        <f>+C48</f>
        <v>94679.84</v>
      </c>
      <c r="M50" s="82" t="s">
        <v>344</v>
      </c>
      <c r="N50" s="82"/>
    </row>
    <row r="51" spans="1:14" ht="23.25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62">
        <f>SUM(L49:L50)</f>
        <v>104886.64820000007</v>
      </c>
      <c r="M51" s="82" t="s">
        <v>345</v>
      </c>
      <c r="N51" s="82"/>
    </row>
    <row r="52" spans="1:14" ht="18.75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</row>
  </sheetData>
  <mergeCells count="9">
    <mergeCell ref="A49:B49"/>
    <mergeCell ref="A1:I1"/>
    <mergeCell ref="A2:I2"/>
    <mergeCell ref="A3:I3"/>
    <mergeCell ref="K4:N4"/>
    <mergeCell ref="K5:N5"/>
    <mergeCell ref="A46:B46"/>
    <mergeCell ref="A47:B47"/>
    <mergeCell ref="A48:B48"/>
  </mergeCells>
  <pageMargins left="0.23622047244094499" right="0.23622047244094499" top="0" bottom="0" header="0.31496062992126" footer="0.31496062992126"/>
  <pageSetup scale="70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BreakPreview" topLeftCell="A16" zoomScale="60" zoomScaleNormal="100" workbookViewId="0">
      <selection activeCell="G23" sqref="G23"/>
    </sheetView>
  </sheetViews>
  <sheetFormatPr baseColWidth="10" defaultColWidth="11" defaultRowHeight="15"/>
  <cols>
    <col min="5" max="5" width="37.42578125" customWidth="1"/>
    <col min="6" max="6" width="23.5703125" customWidth="1"/>
    <col min="7" max="7" width="24.85546875" customWidth="1"/>
    <col min="8" max="8" width="26.85546875" customWidth="1"/>
    <col min="9" max="9" width="18" customWidth="1"/>
  </cols>
  <sheetData>
    <row r="1" spans="1:8" ht="23.25">
      <c r="A1" s="443" t="s">
        <v>65</v>
      </c>
      <c r="B1" s="443"/>
      <c r="C1" s="443"/>
      <c r="D1" s="443"/>
      <c r="E1" s="443"/>
      <c r="F1" s="443"/>
      <c r="G1" s="443"/>
      <c r="H1" s="443"/>
    </row>
    <row r="2" spans="1:8" ht="23.25">
      <c r="A2" s="466" t="s">
        <v>346</v>
      </c>
      <c r="B2" s="466"/>
      <c r="C2" s="466"/>
      <c r="D2" s="466"/>
      <c r="E2" s="466"/>
      <c r="F2" s="466"/>
      <c r="G2" s="466"/>
      <c r="H2" s="466"/>
    </row>
    <row r="3" spans="1:8" ht="33.75">
      <c r="A3" s="467" t="s">
        <v>67</v>
      </c>
      <c r="B3" s="467"/>
      <c r="C3" s="467"/>
      <c r="D3" s="467"/>
      <c r="E3" s="467"/>
      <c r="F3" s="467"/>
      <c r="G3" s="467"/>
      <c r="H3" s="467"/>
    </row>
    <row r="4" spans="1:8" ht="23.25">
      <c r="A4" s="443" t="s">
        <v>68</v>
      </c>
      <c r="B4" s="443"/>
      <c r="C4" s="443"/>
      <c r="D4" s="443"/>
      <c r="E4" s="443"/>
      <c r="F4" s="443"/>
      <c r="G4" s="443"/>
      <c r="H4" s="443"/>
    </row>
    <row r="5" spans="1:8" ht="23.25">
      <c r="A5" s="468" t="s">
        <v>347</v>
      </c>
      <c r="B5" s="468"/>
      <c r="C5" s="468"/>
      <c r="D5" s="468"/>
      <c r="E5" s="468"/>
      <c r="F5" s="468"/>
      <c r="G5" s="468"/>
      <c r="H5" s="468"/>
    </row>
    <row r="6" spans="1:8" ht="42">
      <c r="A6" s="472" t="s">
        <v>348</v>
      </c>
      <c r="B6" s="472" t="s">
        <v>349</v>
      </c>
      <c r="C6" s="472" t="s">
        <v>350</v>
      </c>
      <c r="D6" s="235" t="s">
        <v>351</v>
      </c>
      <c r="E6" s="469" t="s">
        <v>2</v>
      </c>
      <c r="F6" s="469" t="s">
        <v>352</v>
      </c>
      <c r="G6" s="469" t="s">
        <v>352</v>
      </c>
      <c r="H6" s="469" t="s">
        <v>54</v>
      </c>
    </row>
    <row r="7" spans="1:8" ht="42">
      <c r="A7" s="473"/>
      <c r="B7" s="473"/>
      <c r="C7" s="473"/>
      <c r="D7" s="236" t="s">
        <v>353</v>
      </c>
      <c r="E7" s="470"/>
      <c r="F7" s="470"/>
      <c r="G7" s="470"/>
      <c r="H7" s="470"/>
    </row>
    <row r="8" spans="1:8" ht="23.25">
      <c r="A8" s="237"/>
      <c r="B8" s="237"/>
      <c r="C8" s="237"/>
      <c r="D8" s="237"/>
      <c r="E8" s="238"/>
      <c r="F8" s="239"/>
      <c r="G8" s="239"/>
      <c r="H8" s="240">
        <f>+G9+G12+G15+G23+G20</f>
        <v>5249889.2699999996</v>
      </c>
    </row>
    <row r="9" spans="1:8" ht="42">
      <c r="A9" s="241" t="s">
        <v>354</v>
      </c>
      <c r="B9" s="242"/>
      <c r="C9" s="242"/>
      <c r="D9" s="243"/>
      <c r="E9" s="244" t="s">
        <v>355</v>
      </c>
      <c r="F9" s="245"/>
      <c r="G9" s="240">
        <f>+F10+F11</f>
        <v>494426.55</v>
      </c>
      <c r="H9" s="246"/>
    </row>
    <row r="10" spans="1:8" ht="42">
      <c r="A10" s="247"/>
      <c r="B10" s="241" t="s">
        <v>354</v>
      </c>
      <c r="C10" s="241" t="s">
        <v>354</v>
      </c>
      <c r="D10" s="247" t="s">
        <v>356</v>
      </c>
      <c r="E10" s="248" t="s">
        <v>357</v>
      </c>
      <c r="F10" s="249">
        <f>+'ESTRUCTURA PRESUPUESTARIA 1.5%'!H52</f>
        <v>479916.76999999996</v>
      </c>
      <c r="G10" s="245"/>
      <c r="H10" s="250">
        <v>1.4999999999999999E-2</v>
      </c>
    </row>
    <row r="11" spans="1:8" ht="42">
      <c r="A11" s="247"/>
      <c r="B11" s="241" t="s">
        <v>354</v>
      </c>
      <c r="C11" s="241" t="s">
        <v>354</v>
      </c>
      <c r="D11" s="247" t="s">
        <v>358</v>
      </c>
      <c r="E11" s="248" t="s">
        <v>357</v>
      </c>
      <c r="F11" s="249">
        <f>+'FODES 25%'!H16</f>
        <v>14509.78</v>
      </c>
      <c r="G11" s="245"/>
      <c r="H11" s="246" t="s">
        <v>359</v>
      </c>
    </row>
    <row r="12" spans="1:8" ht="23.25">
      <c r="A12" s="241" t="s">
        <v>360</v>
      </c>
      <c r="B12" s="242"/>
      <c r="C12" s="242"/>
      <c r="D12" s="251"/>
      <c r="E12" s="238" t="s">
        <v>361</v>
      </c>
      <c r="F12" s="245"/>
      <c r="G12" s="240">
        <f>SUM(F13:F14)</f>
        <v>833019.21</v>
      </c>
      <c r="H12" s="252"/>
    </row>
    <row r="13" spans="1:8" ht="63">
      <c r="A13" s="253"/>
      <c r="B13" s="241" t="s">
        <v>360</v>
      </c>
      <c r="C13" s="241" t="s">
        <v>360</v>
      </c>
      <c r="D13" s="247" t="s">
        <v>362</v>
      </c>
      <c r="E13" s="254" t="s">
        <v>363</v>
      </c>
      <c r="F13" s="245">
        <f>+'FONDO MUNICIPAL'!H61</f>
        <v>671708.76</v>
      </c>
      <c r="G13" s="240"/>
      <c r="H13" s="245" t="s">
        <v>364</v>
      </c>
    </row>
    <row r="14" spans="1:8" ht="42">
      <c r="A14" s="255"/>
      <c r="B14" s="241" t="s">
        <v>360</v>
      </c>
      <c r="C14" s="241" t="s">
        <v>360</v>
      </c>
      <c r="D14" s="247" t="s">
        <v>365</v>
      </c>
      <c r="E14" s="248" t="s">
        <v>366</v>
      </c>
      <c r="F14" s="249">
        <f>+'PUERTO SAN JUAN'!H44</f>
        <v>161310.44999999998</v>
      </c>
      <c r="G14" s="245"/>
      <c r="H14" s="246" t="s">
        <v>367</v>
      </c>
    </row>
    <row r="15" spans="1:8" ht="42">
      <c r="A15" s="253">
        <v>3</v>
      </c>
      <c r="B15" s="242"/>
      <c r="C15" s="242"/>
      <c r="D15" s="247"/>
      <c r="E15" s="244" t="s">
        <v>368</v>
      </c>
      <c r="F15" s="245"/>
      <c r="G15" s="240">
        <f>SUM(F16:F19)</f>
        <v>391377.47000000003</v>
      </c>
      <c r="H15" s="246"/>
    </row>
    <row r="16" spans="1:8" ht="23.25">
      <c r="A16" s="255"/>
      <c r="B16" s="256">
        <v>3</v>
      </c>
      <c r="C16" s="257" t="s">
        <v>354</v>
      </c>
      <c r="D16" s="247" t="s">
        <v>369</v>
      </c>
      <c r="E16" s="258" t="s">
        <v>370</v>
      </c>
      <c r="F16" s="249">
        <f>+PREINVERSION!H17</f>
        <v>21106.67</v>
      </c>
      <c r="G16" s="245"/>
      <c r="H16" s="259">
        <v>0.05</v>
      </c>
    </row>
    <row r="17" spans="1:9" ht="23.25">
      <c r="A17" s="260"/>
      <c r="B17" s="256">
        <v>3</v>
      </c>
      <c r="C17" s="257" t="s">
        <v>354</v>
      </c>
      <c r="D17" s="247" t="s">
        <v>371</v>
      </c>
      <c r="E17" s="258" t="s">
        <v>372</v>
      </c>
      <c r="F17" s="249">
        <f>+'FODES 70%'!H20</f>
        <v>142297.43</v>
      </c>
      <c r="G17" s="261"/>
      <c r="H17" s="259">
        <v>0.7</v>
      </c>
    </row>
    <row r="18" spans="1:9" ht="23.25">
      <c r="A18" s="260"/>
      <c r="B18" s="256">
        <v>3</v>
      </c>
      <c r="C18" s="257" t="s">
        <v>354</v>
      </c>
      <c r="D18" s="247" t="s">
        <v>373</v>
      </c>
      <c r="E18" s="258" t="s">
        <v>374</v>
      </c>
      <c r="F18" s="249">
        <f>+'FONDOS 2%'!H15+'FONDOS 2%'!H46</f>
        <v>226537.41</v>
      </c>
      <c r="G18" s="261"/>
      <c r="H18" s="259">
        <v>0.02</v>
      </c>
    </row>
    <row r="19" spans="1:9" ht="46.5">
      <c r="A19" s="253">
        <v>3</v>
      </c>
      <c r="B19" s="260"/>
      <c r="C19" s="257" t="s">
        <v>375</v>
      </c>
      <c r="D19" s="247" t="s">
        <v>376</v>
      </c>
      <c r="E19" s="258" t="s">
        <v>377</v>
      </c>
      <c r="F19" s="249">
        <v>1435.96</v>
      </c>
      <c r="G19" s="261"/>
      <c r="H19" s="259"/>
      <c r="I19" s="267" t="s">
        <v>378</v>
      </c>
    </row>
    <row r="20" spans="1:9" ht="23.25">
      <c r="A20" s="253">
        <v>4</v>
      </c>
      <c r="B20" s="260"/>
      <c r="C20" s="247"/>
      <c r="D20" s="247"/>
      <c r="E20" s="262" t="s">
        <v>379</v>
      </c>
      <c r="F20" s="249"/>
      <c r="G20" s="240">
        <f>SUM(F21:F22)</f>
        <v>3265974.36</v>
      </c>
      <c r="H20" s="246"/>
    </row>
    <row r="21" spans="1:9" ht="46.5">
      <c r="A21" s="260"/>
      <c r="B21" s="241" t="s">
        <v>380</v>
      </c>
      <c r="C21" s="241" t="s">
        <v>354</v>
      </c>
      <c r="D21" s="247" t="s">
        <v>381</v>
      </c>
      <c r="E21" s="258" t="s">
        <v>382</v>
      </c>
      <c r="F21" s="249">
        <v>3187286.26</v>
      </c>
      <c r="G21" s="261">
        <v>0</v>
      </c>
      <c r="H21" s="263" t="s">
        <v>383</v>
      </c>
    </row>
    <row r="22" spans="1:9" ht="23.25">
      <c r="A22" s="260"/>
      <c r="B22" s="241" t="s">
        <v>380</v>
      </c>
      <c r="C22" s="241" t="s">
        <v>354</v>
      </c>
      <c r="D22" s="247" t="s">
        <v>384</v>
      </c>
      <c r="E22" s="258" t="s">
        <v>385</v>
      </c>
      <c r="F22" s="249">
        <v>78688.100000000006</v>
      </c>
      <c r="G22" s="261"/>
      <c r="H22" s="263"/>
    </row>
    <row r="23" spans="1:9" ht="42">
      <c r="A23" s="253">
        <v>5</v>
      </c>
      <c r="B23" s="253"/>
      <c r="C23" s="257"/>
      <c r="D23" s="247"/>
      <c r="E23" s="244" t="s">
        <v>386</v>
      </c>
      <c r="F23" s="245"/>
      <c r="G23" s="240">
        <f>+F24</f>
        <v>265091.68</v>
      </c>
      <c r="H23" s="264" t="s">
        <v>387</v>
      </c>
    </row>
    <row r="24" spans="1:9" ht="42">
      <c r="A24" s="253"/>
      <c r="B24" s="241" t="s">
        <v>388</v>
      </c>
      <c r="C24" s="257" t="s">
        <v>354</v>
      </c>
      <c r="D24" s="247" t="s">
        <v>354</v>
      </c>
      <c r="E24" s="248" t="s">
        <v>389</v>
      </c>
      <c r="F24" s="249">
        <f>+'APOYO MUNICIPAL DL 477'!H30</f>
        <v>265091.68</v>
      </c>
      <c r="G24" s="245"/>
      <c r="H24" s="264"/>
    </row>
    <row r="25" spans="1:9" ht="23.25">
      <c r="A25" s="471"/>
      <c r="B25" s="471"/>
      <c r="C25" s="471"/>
      <c r="D25" s="471"/>
      <c r="E25" s="471"/>
      <c r="F25" s="265">
        <f>SUM(F9:F24)</f>
        <v>5249889.2699999986</v>
      </c>
      <c r="G25" s="266">
        <f>+G23+G15+G12+G9+G20</f>
        <v>5249889.2699999996</v>
      </c>
      <c r="H25" s="265">
        <f>+H8</f>
        <v>5249889.2699999996</v>
      </c>
    </row>
  </sheetData>
  <mergeCells count="13">
    <mergeCell ref="F6:F7"/>
    <mergeCell ref="G6:G7"/>
    <mergeCell ref="H6:H7"/>
    <mergeCell ref="A25:E25"/>
    <mergeCell ref="A6:A7"/>
    <mergeCell ref="B6:B7"/>
    <mergeCell ref="C6:C7"/>
    <mergeCell ref="E6:E7"/>
    <mergeCell ref="A1:H1"/>
    <mergeCell ref="A2:H2"/>
    <mergeCell ref="A3:H3"/>
    <mergeCell ref="A4:H4"/>
    <mergeCell ref="A5:H5"/>
  </mergeCells>
  <printOptions horizontalCentered="1"/>
  <pageMargins left="0" right="0" top="0.35433070866141736" bottom="0.35433070866141736" header="0.31496062992125984" footer="0.31496062992125984"/>
  <pageSetup scale="68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zoomScale="136" zoomScaleNormal="136" workbookViewId="0">
      <pane xSplit="2" ySplit="5" topLeftCell="D6" activePane="bottomRight" state="frozen"/>
      <selection pane="topRight"/>
      <selection pane="bottomLeft"/>
      <selection pane="bottomRight" activeCell="I54" sqref="I54"/>
    </sheetView>
  </sheetViews>
  <sheetFormatPr baseColWidth="10" defaultColWidth="11" defaultRowHeight="15"/>
  <cols>
    <col min="1" max="1" width="9.140625" customWidth="1"/>
    <col min="2" max="2" width="33.85546875" customWidth="1"/>
    <col min="3" max="3" width="18.42578125" customWidth="1"/>
    <col min="4" max="4" width="18" customWidth="1"/>
    <col min="5" max="5" width="15.85546875" customWidth="1"/>
    <col min="6" max="6" width="17.42578125" customWidth="1"/>
    <col min="7" max="7" width="19" customWidth="1"/>
    <col min="8" max="8" width="17" customWidth="1"/>
    <col min="9" max="9" width="14.85546875" customWidth="1"/>
    <col min="10" max="11" width="19.7109375" customWidth="1"/>
    <col min="15" max="18" width="13.85546875" customWidth="1"/>
  </cols>
  <sheetData>
    <row r="1" spans="1:18" ht="26.25">
      <c r="A1" s="474" t="s">
        <v>66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</row>
    <row r="2" spans="1:18" ht="18.75">
      <c r="A2" s="476" t="s">
        <v>390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</row>
    <row r="3" spans="1:18" ht="15.75">
      <c r="A3" s="483" t="s">
        <v>391</v>
      </c>
      <c r="B3" s="486" t="s">
        <v>392</v>
      </c>
      <c r="C3" s="477" t="s">
        <v>393</v>
      </c>
      <c r="D3" s="478"/>
      <c r="E3" s="478"/>
      <c r="F3" s="478"/>
      <c r="G3" s="479"/>
      <c r="H3" s="491" t="s">
        <v>394</v>
      </c>
      <c r="I3" s="493" t="s">
        <v>395</v>
      </c>
      <c r="J3" s="181"/>
      <c r="K3" s="495" t="s">
        <v>396</v>
      </c>
    </row>
    <row r="4" spans="1:18">
      <c r="A4" s="484"/>
      <c r="B4" s="487"/>
      <c r="C4" s="480" t="s">
        <v>397</v>
      </c>
      <c r="D4" s="481"/>
      <c r="E4" s="182"/>
      <c r="F4" s="183" t="s">
        <v>398</v>
      </c>
      <c r="G4" s="489" t="s">
        <v>399</v>
      </c>
      <c r="H4" s="492"/>
      <c r="I4" s="492"/>
      <c r="J4" s="184"/>
      <c r="K4" s="496"/>
    </row>
    <row r="5" spans="1:18" ht="48">
      <c r="A5" s="485"/>
      <c r="B5" s="488"/>
      <c r="C5" s="185" t="s">
        <v>400</v>
      </c>
      <c r="D5" s="186" t="s">
        <v>401</v>
      </c>
      <c r="E5" s="187" t="s">
        <v>402</v>
      </c>
      <c r="F5" s="187" t="s">
        <v>403</v>
      </c>
      <c r="G5" s="490"/>
      <c r="H5" s="492"/>
      <c r="I5" s="494"/>
      <c r="J5" s="227" t="s">
        <v>379</v>
      </c>
      <c r="K5" s="497"/>
    </row>
    <row r="6" spans="1:18" ht="18.75">
      <c r="A6" s="188" t="s">
        <v>404</v>
      </c>
      <c r="B6" s="189" t="s">
        <v>405</v>
      </c>
      <c r="C6" s="190">
        <v>0</v>
      </c>
      <c r="D6" s="190">
        <v>0</v>
      </c>
      <c r="E6" s="190">
        <v>0</v>
      </c>
      <c r="F6" s="191">
        <v>0</v>
      </c>
      <c r="G6" s="192">
        <v>0</v>
      </c>
      <c r="H6" s="176">
        <v>19864.150000000001</v>
      </c>
      <c r="I6" s="228">
        <v>0</v>
      </c>
      <c r="J6" s="228">
        <v>0</v>
      </c>
      <c r="K6" s="190">
        <f t="shared" ref="K6:K39" si="0">+J6+I6+H6+G6</f>
        <v>19864.150000000001</v>
      </c>
      <c r="N6" s="98">
        <v>11</v>
      </c>
      <c r="O6" s="68">
        <f>SUM(H6:H14)</f>
        <v>191076.89</v>
      </c>
      <c r="P6" s="68">
        <f>SUM(K6:K14)</f>
        <v>191076.89</v>
      </c>
    </row>
    <row r="7" spans="1:18" ht="18.75">
      <c r="A7" s="193" t="s">
        <v>406</v>
      </c>
      <c r="B7" s="194" t="s">
        <v>407</v>
      </c>
      <c r="C7" s="190">
        <v>0</v>
      </c>
      <c r="D7" s="190">
        <v>0</v>
      </c>
      <c r="E7" s="190">
        <v>0</v>
      </c>
      <c r="F7" s="190">
        <v>0</v>
      </c>
      <c r="G7" s="192">
        <v>0</v>
      </c>
      <c r="H7" s="176">
        <v>18845.97</v>
      </c>
      <c r="I7" s="228">
        <v>0</v>
      </c>
      <c r="J7" s="228">
        <v>0</v>
      </c>
      <c r="K7" s="190">
        <f t="shared" si="0"/>
        <v>18845.97</v>
      </c>
      <c r="N7" s="98">
        <v>12</v>
      </c>
      <c r="O7" s="68">
        <f>SUM(H15:H31)</f>
        <v>496368.92000000004</v>
      </c>
      <c r="P7" s="68">
        <f>SUM(K15:K31)</f>
        <v>496368.92000000004</v>
      </c>
    </row>
    <row r="8" spans="1:18" ht="18.75">
      <c r="A8" s="193" t="s">
        <v>408</v>
      </c>
      <c r="B8" s="194" t="s">
        <v>409</v>
      </c>
      <c r="C8" s="190">
        <v>0</v>
      </c>
      <c r="D8" s="190">
        <v>0</v>
      </c>
      <c r="E8" s="190">
        <v>0</v>
      </c>
      <c r="F8" s="190">
        <v>0</v>
      </c>
      <c r="G8" s="192">
        <v>0</v>
      </c>
      <c r="H8" s="176">
        <v>15845.97</v>
      </c>
      <c r="I8" s="228">
        <v>0</v>
      </c>
      <c r="J8" s="228">
        <v>0</v>
      </c>
      <c r="K8" s="190">
        <f t="shared" si="0"/>
        <v>15845.97</v>
      </c>
      <c r="N8" s="98">
        <v>14</v>
      </c>
      <c r="O8" s="68">
        <f>SUM(H32:H33)</f>
        <v>5279.5</v>
      </c>
      <c r="P8" s="68">
        <f>SUM(K32:K33)</f>
        <v>5279.5</v>
      </c>
    </row>
    <row r="9" spans="1:18" ht="18.75">
      <c r="A9" s="193" t="s">
        <v>410</v>
      </c>
      <c r="B9" s="194" t="s">
        <v>411</v>
      </c>
      <c r="C9" s="190">
        <v>0</v>
      </c>
      <c r="D9" s="190">
        <v>0</v>
      </c>
      <c r="E9" s="190">
        <v>0</v>
      </c>
      <c r="F9" s="190">
        <v>0</v>
      </c>
      <c r="G9" s="192">
        <v>0</v>
      </c>
      <c r="H9" s="176">
        <v>89529.18</v>
      </c>
      <c r="I9" s="228">
        <v>0</v>
      </c>
      <c r="J9" s="228">
        <v>0</v>
      </c>
      <c r="K9" s="190">
        <f t="shared" si="0"/>
        <v>89529.18</v>
      </c>
      <c r="N9" s="98">
        <v>15</v>
      </c>
      <c r="O9" s="68">
        <f>SUM(H34:H40)</f>
        <v>89869.890000000014</v>
      </c>
      <c r="P9" s="68">
        <f>SUM(K34:K40)</f>
        <v>89869.890000000014</v>
      </c>
    </row>
    <row r="10" spans="1:18" ht="18.75">
      <c r="A10" s="195">
        <v>11806</v>
      </c>
      <c r="B10" s="196" t="s">
        <v>412</v>
      </c>
      <c r="C10" s="190">
        <v>0</v>
      </c>
      <c r="D10" s="190">
        <v>0</v>
      </c>
      <c r="E10" s="190">
        <v>0</v>
      </c>
      <c r="F10" s="190">
        <v>0</v>
      </c>
      <c r="G10" s="192">
        <v>0</v>
      </c>
      <c r="H10" s="176">
        <v>1612.37</v>
      </c>
      <c r="I10" s="228">
        <v>0</v>
      </c>
      <c r="J10" s="228">
        <v>0</v>
      </c>
      <c r="K10" s="190">
        <f t="shared" si="0"/>
        <v>1612.37</v>
      </c>
      <c r="N10" s="98">
        <v>16</v>
      </c>
      <c r="O10" s="68">
        <f>SUM(K41)</f>
        <v>696015.44</v>
      </c>
      <c r="P10" s="68">
        <f>SUM(K41)</f>
        <v>696015.44</v>
      </c>
    </row>
    <row r="11" spans="1:18" ht="18.75">
      <c r="A11" s="195">
        <v>11815</v>
      </c>
      <c r="B11" s="196" t="s">
        <v>413</v>
      </c>
      <c r="C11" s="190">
        <v>0</v>
      </c>
      <c r="D11" s="190">
        <v>0</v>
      </c>
      <c r="E11" s="190">
        <v>0</v>
      </c>
      <c r="F11" s="190">
        <v>0</v>
      </c>
      <c r="G11" s="192">
        <v>0</v>
      </c>
      <c r="H11" s="176">
        <v>37879.86</v>
      </c>
      <c r="I11" s="228">
        <v>0</v>
      </c>
      <c r="J11" s="228">
        <v>0</v>
      </c>
      <c r="K11" s="190">
        <f t="shared" si="0"/>
        <v>37879.86</v>
      </c>
      <c r="N11" s="98">
        <v>21</v>
      </c>
      <c r="O11" s="68">
        <f>SUM(K42:K44)</f>
        <v>22617.579999999998</v>
      </c>
      <c r="P11" s="68">
        <f>SUM(K42:K44)</f>
        <v>22617.579999999998</v>
      </c>
    </row>
    <row r="12" spans="1:18" ht="18.75">
      <c r="A12" s="195">
        <v>11816</v>
      </c>
      <c r="B12" s="196" t="s">
        <v>414</v>
      </c>
      <c r="C12" s="190">
        <v>0</v>
      </c>
      <c r="D12" s="190">
        <v>0</v>
      </c>
      <c r="E12" s="190">
        <v>0</v>
      </c>
      <c r="F12" s="190">
        <v>0</v>
      </c>
      <c r="G12" s="192">
        <v>0</v>
      </c>
      <c r="H12" s="176">
        <v>3901.56</v>
      </c>
      <c r="I12" s="228">
        <v>0</v>
      </c>
      <c r="J12" s="228">
        <v>0</v>
      </c>
      <c r="K12" s="190">
        <f t="shared" si="0"/>
        <v>3901.56</v>
      </c>
      <c r="N12" s="98">
        <v>22</v>
      </c>
      <c r="O12" s="68">
        <f>SUM(K46:K48)</f>
        <v>22189.56</v>
      </c>
      <c r="P12" s="68">
        <f>SUM(K45:K48)</f>
        <v>22189.56</v>
      </c>
    </row>
    <row r="13" spans="1:18" ht="18.75">
      <c r="A13" s="195">
        <v>11818</v>
      </c>
      <c r="B13" s="196" t="s">
        <v>415</v>
      </c>
      <c r="C13" s="190">
        <v>0</v>
      </c>
      <c r="D13" s="190">
        <v>0</v>
      </c>
      <c r="E13" s="190">
        <v>0</v>
      </c>
      <c r="F13" s="190">
        <v>0</v>
      </c>
      <c r="G13" s="192">
        <v>0</v>
      </c>
      <c r="H13" s="176">
        <v>2331.38</v>
      </c>
      <c r="I13" s="228">
        <v>0</v>
      </c>
      <c r="J13" s="228">
        <v>0</v>
      </c>
      <c r="K13" s="190">
        <f t="shared" si="0"/>
        <v>2331.38</v>
      </c>
      <c r="N13" s="98"/>
      <c r="O13" s="68">
        <f>SUM(O6:O12)</f>
        <v>1523417.7800000003</v>
      </c>
      <c r="P13" s="68">
        <f>SUM(P6:P12)</f>
        <v>1523417.7800000003</v>
      </c>
      <c r="Q13" s="68">
        <f>+K49</f>
        <v>3726471.4899999998</v>
      </c>
      <c r="R13" s="68">
        <f>+P13+Q13</f>
        <v>5249889.2699999996</v>
      </c>
    </row>
    <row r="14" spans="1:18" ht="18.75">
      <c r="A14" s="195">
        <v>11899</v>
      </c>
      <c r="B14" s="196" t="s">
        <v>416</v>
      </c>
      <c r="C14" s="190">
        <v>0</v>
      </c>
      <c r="D14" s="190">
        <v>0</v>
      </c>
      <c r="E14" s="190">
        <v>0</v>
      </c>
      <c r="F14" s="190">
        <v>0</v>
      </c>
      <c r="G14" s="192">
        <v>0</v>
      </c>
      <c r="H14" s="176">
        <v>1266.45</v>
      </c>
      <c r="I14" s="228">
        <v>0</v>
      </c>
      <c r="J14" s="228">
        <v>0</v>
      </c>
      <c r="K14" s="190">
        <f t="shared" si="0"/>
        <v>1266.45</v>
      </c>
      <c r="N14" s="98"/>
    </row>
    <row r="15" spans="1:18" ht="39.75" customHeight="1">
      <c r="A15" s="195">
        <v>12105</v>
      </c>
      <c r="B15" s="197" t="s">
        <v>417</v>
      </c>
      <c r="C15" s="190">
        <v>0</v>
      </c>
      <c r="D15" s="190">
        <v>0</v>
      </c>
      <c r="E15" s="190">
        <v>0</v>
      </c>
      <c r="F15" s="190">
        <v>0</v>
      </c>
      <c r="G15" s="192">
        <v>0</v>
      </c>
      <c r="H15" s="176">
        <v>59733.29</v>
      </c>
      <c r="I15" s="228">
        <v>0</v>
      </c>
      <c r="J15" s="228">
        <v>0</v>
      </c>
      <c r="K15" s="190">
        <f t="shared" si="0"/>
        <v>59733.29</v>
      </c>
      <c r="N15" s="98"/>
    </row>
    <row r="16" spans="1:18" ht="18.75">
      <c r="A16" s="195">
        <v>12106</v>
      </c>
      <c r="B16" s="196" t="s">
        <v>418</v>
      </c>
      <c r="C16" s="190">
        <v>0</v>
      </c>
      <c r="D16" s="190">
        <v>0</v>
      </c>
      <c r="E16" s="190">
        <v>0</v>
      </c>
      <c r="F16" s="190">
        <v>0</v>
      </c>
      <c r="G16" s="192">
        <v>0</v>
      </c>
      <c r="H16" s="176">
        <v>294.85000000000002</v>
      </c>
      <c r="I16" s="228">
        <v>0</v>
      </c>
      <c r="J16" s="228">
        <v>0</v>
      </c>
      <c r="K16" s="190">
        <f t="shared" si="0"/>
        <v>294.85000000000002</v>
      </c>
    </row>
    <row r="17" spans="1:11" ht="18.75">
      <c r="A17" s="195">
        <v>12107</v>
      </c>
      <c r="B17" s="196" t="s">
        <v>419</v>
      </c>
      <c r="C17" s="190">
        <v>0</v>
      </c>
      <c r="D17" s="190">
        <v>0</v>
      </c>
      <c r="E17" s="190">
        <v>0</v>
      </c>
      <c r="F17" s="190">
        <v>0</v>
      </c>
      <c r="G17" s="192">
        <v>0</v>
      </c>
      <c r="H17" s="176">
        <v>94959.7</v>
      </c>
      <c r="I17" s="228">
        <v>0</v>
      </c>
      <c r="J17" s="228">
        <v>0</v>
      </c>
      <c r="K17" s="190">
        <f t="shared" si="0"/>
        <v>94959.7</v>
      </c>
    </row>
    <row r="18" spans="1:11" ht="18.75">
      <c r="A18" s="195">
        <v>12108</v>
      </c>
      <c r="B18" s="196" t="s">
        <v>420</v>
      </c>
      <c r="C18" s="190">
        <v>0</v>
      </c>
      <c r="D18" s="190">
        <v>0</v>
      </c>
      <c r="E18" s="190">
        <v>0</v>
      </c>
      <c r="F18" s="190">
        <v>0</v>
      </c>
      <c r="G18" s="192">
        <v>0</v>
      </c>
      <c r="H18" s="176">
        <v>39633.43</v>
      </c>
      <c r="I18" s="228">
        <v>0</v>
      </c>
      <c r="J18" s="228">
        <v>0</v>
      </c>
      <c r="K18" s="190">
        <f t="shared" si="0"/>
        <v>39633.43</v>
      </c>
    </row>
    <row r="19" spans="1:11" ht="18.75">
      <c r="A19" s="198" t="s">
        <v>421</v>
      </c>
      <c r="B19" s="196" t="s">
        <v>422</v>
      </c>
      <c r="C19" s="190">
        <v>0</v>
      </c>
      <c r="D19" s="190">
        <v>0</v>
      </c>
      <c r="E19" s="190">
        <v>0</v>
      </c>
      <c r="F19" s="190">
        <v>0</v>
      </c>
      <c r="G19" s="192">
        <v>0</v>
      </c>
      <c r="H19" s="176">
        <v>32696.3</v>
      </c>
      <c r="I19" s="228">
        <v>0</v>
      </c>
      <c r="J19" s="228">
        <v>0</v>
      </c>
      <c r="K19" s="190">
        <f t="shared" si="0"/>
        <v>32696.3</v>
      </c>
    </row>
    <row r="20" spans="1:11" ht="18.75">
      <c r="A20" s="198" t="s">
        <v>423</v>
      </c>
      <c r="B20" s="196" t="s">
        <v>424</v>
      </c>
      <c r="C20" s="190">
        <v>0</v>
      </c>
      <c r="D20" s="190">
        <v>0</v>
      </c>
      <c r="E20" s="190">
        <v>0</v>
      </c>
      <c r="F20" s="190">
        <v>0</v>
      </c>
      <c r="G20" s="192">
        <v>0</v>
      </c>
      <c r="H20" s="176">
        <v>18749.349999999999</v>
      </c>
      <c r="I20" s="228">
        <v>0</v>
      </c>
      <c r="J20" s="228">
        <v>0</v>
      </c>
      <c r="K20" s="190">
        <f t="shared" si="0"/>
        <v>18749.349999999999</v>
      </c>
    </row>
    <row r="21" spans="1:11" ht="18.75">
      <c r="A21" s="198" t="s">
        <v>425</v>
      </c>
      <c r="B21" s="196" t="s">
        <v>426</v>
      </c>
      <c r="C21" s="190">
        <v>0</v>
      </c>
      <c r="D21" s="190">
        <v>0</v>
      </c>
      <c r="E21" s="190">
        <v>0</v>
      </c>
      <c r="F21" s="190">
        <v>0</v>
      </c>
      <c r="G21" s="192">
        <v>0</v>
      </c>
      <c r="H21" s="176">
        <v>28528.75</v>
      </c>
      <c r="I21" s="228">
        <v>0</v>
      </c>
      <c r="J21" s="228">
        <v>0</v>
      </c>
      <c r="K21" s="190">
        <f t="shared" si="0"/>
        <v>28528.75</v>
      </c>
    </row>
    <row r="22" spans="1:11" ht="18.75">
      <c r="A22" s="198" t="s">
        <v>427</v>
      </c>
      <c r="B22" s="196" t="s">
        <v>428</v>
      </c>
      <c r="C22" s="190">
        <v>0</v>
      </c>
      <c r="D22" s="190">
        <v>0</v>
      </c>
      <c r="E22" s="190">
        <v>0</v>
      </c>
      <c r="F22" s="190">
        <v>0</v>
      </c>
      <c r="G22" s="192">
        <v>0</v>
      </c>
      <c r="H22" s="176">
        <v>59935.199999999997</v>
      </c>
      <c r="I22" s="228">
        <v>0</v>
      </c>
      <c r="J22" s="228">
        <v>0</v>
      </c>
      <c r="K22" s="190">
        <f t="shared" si="0"/>
        <v>59935.199999999997</v>
      </c>
    </row>
    <row r="23" spans="1:11" ht="18.75">
      <c r="A23" s="198" t="s">
        <v>429</v>
      </c>
      <c r="B23" s="196" t="s">
        <v>430</v>
      </c>
      <c r="C23" s="190">
        <v>0</v>
      </c>
      <c r="D23" s="190">
        <v>0</v>
      </c>
      <c r="E23" s="190">
        <v>0</v>
      </c>
      <c r="F23" s="190">
        <v>0</v>
      </c>
      <c r="G23" s="192">
        <v>0</v>
      </c>
      <c r="H23" s="176">
        <v>16765.03</v>
      </c>
      <c r="I23" s="228">
        <v>0</v>
      </c>
      <c r="J23" s="228">
        <v>0</v>
      </c>
      <c r="K23" s="190">
        <f t="shared" si="0"/>
        <v>16765.03</v>
      </c>
    </row>
    <row r="24" spans="1:11" ht="18.75">
      <c r="A24" s="198" t="s">
        <v>431</v>
      </c>
      <c r="B24" s="196" t="s">
        <v>432</v>
      </c>
      <c r="C24" s="190">
        <v>0</v>
      </c>
      <c r="D24" s="190">
        <v>0</v>
      </c>
      <c r="E24" s="190">
        <v>0</v>
      </c>
      <c r="F24" s="190">
        <v>0</v>
      </c>
      <c r="G24" s="192">
        <v>0</v>
      </c>
      <c r="H24" s="176">
        <v>59821.49</v>
      </c>
      <c r="I24" s="228">
        <v>0</v>
      </c>
      <c r="J24" s="228">
        <v>0</v>
      </c>
      <c r="K24" s="190">
        <f t="shared" si="0"/>
        <v>59821.49</v>
      </c>
    </row>
    <row r="25" spans="1:11" ht="18.75">
      <c r="A25" s="198" t="s">
        <v>433</v>
      </c>
      <c r="B25" s="196" t="s">
        <v>434</v>
      </c>
      <c r="C25" s="190">
        <v>0</v>
      </c>
      <c r="D25" s="190">
        <v>0</v>
      </c>
      <c r="E25" s="190">
        <v>0</v>
      </c>
      <c r="F25" s="190">
        <v>0</v>
      </c>
      <c r="G25" s="192">
        <v>0</v>
      </c>
      <c r="H25" s="176">
        <v>9754.7800000000007</v>
      </c>
      <c r="I25" s="228">
        <v>0</v>
      </c>
      <c r="J25" s="228">
        <v>0</v>
      </c>
      <c r="K25" s="190">
        <f t="shared" si="0"/>
        <v>9754.7800000000007</v>
      </c>
    </row>
    <row r="26" spans="1:11" ht="18.75">
      <c r="A26" s="198" t="s">
        <v>435</v>
      </c>
      <c r="B26" s="196" t="s">
        <v>436</v>
      </c>
      <c r="C26" s="190">
        <v>0</v>
      </c>
      <c r="D26" s="190">
        <v>0</v>
      </c>
      <c r="E26" s="190">
        <v>0</v>
      </c>
      <c r="F26" s="190">
        <v>0</v>
      </c>
      <c r="G26" s="192">
        <v>0</v>
      </c>
      <c r="H26" s="176">
        <v>27487.57</v>
      </c>
      <c r="I26" s="228">
        <v>0</v>
      </c>
      <c r="J26" s="228">
        <v>0</v>
      </c>
      <c r="K26" s="190">
        <f t="shared" si="0"/>
        <v>27487.57</v>
      </c>
    </row>
    <row r="27" spans="1:11" ht="18.75">
      <c r="A27" s="198" t="s">
        <v>437</v>
      </c>
      <c r="B27" s="196" t="s">
        <v>438</v>
      </c>
      <c r="C27" s="190">
        <v>0</v>
      </c>
      <c r="D27" s="190">
        <v>0</v>
      </c>
      <c r="E27" s="190">
        <v>0</v>
      </c>
      <c r="F27" s="190">
        <v>0</v>
      </c>
      <c r="G27" s="192">
        <v>0</v>
      </c>
      <c r="H27" s="176">
        <v>1568.65</v>
      </c>
      <c r="I27" s="228">
        <v>0</v>
      </c>
      <c r="J27" s="228">
        <v>0</v>
      </c>
      <c r="K27" s="190">
        <f t="shared" si="0"/>
        <v>1568.65</v>
      </c>
    </row>
    <row r="28" spans="1:11" ht="18.75">
      <c r="A28" s="198" t="s">
        <v>439</v>
      </c>
      <c r="B28" s="196" t="s">
        <v>440</v>
      </c>
      <c r="C28" s="190">
        <v>0</v>
      </c>
      <c r="D28" s="190">
        <v>0</v>
      </c>
      <c r="E28" s="190">
        <v>0</v>
      </c>
      <c r="F28" s="190">
        <v>0</v>
      </c>
      <c r="G28" s="192">
        <v>0</v>
      </c>
      <c r="H28" s="176">
        <v>36748.800000000003</v>
      </c>
      <c r="I28" s="228">
        <v>0</v>
      </c>
      <c r="J28" s="228">
        <v>0</v>
      </c>
      <c r="K28" s="190">
        <f t="shared" si="0"/>
        <v>36748.800000000003</v>
      </c>
    </row>
    <row r="29" spans="1:11" ht="18.75">
      <c r="A29" s="198" t="s">
        <v>441</v>
      </c>
      <c r="B29" s="196" t="s">
        <v>442</v>
      </c>
      <c r="C29" s="190">
        <v>0</v>
      </c>
      <c r="D29" s="190">
        <v>0</v>
      </c>
      <c r="E29" s="190">
        <v>0</v>
      </c>
      <c r="F29" s="190">
        <v>0</v>
      </c>
      <c r="G29" s="192">
        <v>0</v>
      </c>
      <c r="H29" s="176">
        <v>3611.73</v>
      </c>
      <c r="I29" s="228">
        <v>0</v>
      </c>
      <c r="J29" s="228">
        <v>0</v>
      </c>
      <c r="K29" s="190">
        <f t="shared" si="0"/>
        <v>3611.73</v>
      </c>
    </row>
    <row r="30" spans="1:11" ht="18.75">
      <c r="A30" s="198" t="s">
        <v>443</v>
      </c>
      <c r="B30" s="196" t="s">
        <v>444</v>
      </c>
      <c r="C30" s="190">
        <v>0</v>
      </c>
      <c r="D30" s="190">
        <v>0</v>
      </c>
      <c r="E30" s="190">
        <v>0</v>
      </c>
      <c r="F30" s="190">
        <v>0</v>
      </c>
      <c r="G30" s="192">
        <v>0</v>
      </c>
      <c r="H30" s="176">
        <v>5420.53</v>
      </c>
      <c r="I30" s="228">
        <v>0</v>
      </c>
      <c r="J30" s="228">
        <v>0</v>
      </c>
      <c r="K30" s="190">
        <f t="shared" si="0"/>
        <v>5420.53</v>
      </c>
    </row>
    <row r="31" spans="1:11" ht="18.75">
      <c r="A31" s="198" t="s">
        <v>445</v>
      </c>
      <c r="B31" s="196" t="s">
        <v>446</v>
      </c>
      <c r="C31" s="190">
        <v>0</v>
      </c>
      <c r="D31" s="190">
        <v>0</v>
      </c>
      <c r="E31" s="190">
        <v>0</v>
      </c>
      <c r="F31" s="190">
        <v>0</v>
      </c>
      <c r="G31" s="192">
        <v>0</v>
      </c>
      <c r="H31" s="176">
        <v>659.47</v>
      </c>
      <c r="I31" s="228">
        <v>0</v>
      </c>
      <c r="J31" s="228">
        <v>0</v>
      </c>
      <c r="K31" s="190">
        <f t="shared" si="0"/>
        <v>659.47</v>
      </c>
    </row>
    <row r="32" spans="1:11" ht="18.75">
      <c r="A32" s="198" t="s">
        <v>447</v>
      </c>
      <c r="B32" s="196" t="s">
        <v>448</v>
      </c>
      <c r="C32" s="190">
        <v>0</v>
      </c>
      <c r="D32" s="190">
        <v>0</v>
      </c>
      <c r="E32" s="190">
        <v>0</v>
      </c>
      <c r="F32" s="190">
        <v>0</v>
      </c>
      <c r="G32" s="192">
        <v>0</v>
      </c>
      <c r="H32" s="176">
        <v>5279.5</v>
      </c>
      <c r="I32" s="228">
        <v>0</v>
      </c>
      <c r="J32" s="228">
        <v>0</v>
      </c>
      <c r="K32" s="190">
        <f t="shared" si="0"/>
        <v>5279.5</v>
      </c>
    </row>
    <row r="33" spans="1:11" ht="18.75">
      <c r="A33" s="198" t="s">
        <v>449</v>
      </c>
      <c r="B33" s="196" t="s">
        <v>450</v>
      </c>
      <c r="C33" s="190">
        <v>0</v>
      </c>
      <c r="D33" s="190">
        <v>0</v>
      </c>
      <c r="E33" s="190">
        <v>0</v>
      </c>
      <c r="F33" s="190">
        <v>0</v>
      </c>
      <c r="G33" s="192">
        <v>0</v>
      </c>
      <c r="H33" s="176">
        <v>0</v>
      </c>
      <c r="I33" s="228">
        <v>0</v>
      </c>
      <c r="J33" s="228">
        <v>0</v>
      </c>
      <c r="K33" s="190">
        <f t="shared" si="0"/>
        <v>0</v>
      </c>
    </row>
    <row r="34" spans="1:11" ht="18.75">
      <c r="A34" s="198" t="s">
        <v>451</v>
      </c>
      <c r="B34" s="196" t="s">
        <v>452</v>
      </c>
      <c r="C34" s="190">
        <v>0</v>
      </c>
      <c r="D34" s="190">
        <v>0</v>
      </c>
      <c r="E34" s="190">
        <v>0</v>
      </c>
      <c r="F34" s="190">
        <v>0</v>
      </c>
      <c r="G34" s="192">
        <v>0</v>
      </c>
      <c r="H34" s="176">
        <v>1738.3</v>
      </c>
      <c r="I34" s="228">
        <v>0</v>
      </c>
      <c r="J34" s="228">
        <v>0</v>
      </c>
      <c r="K34" s="190">
        <f t="shared" si="0"/>
        <v>1738.3</v>
      </c>
    </row>
    <row r="35" spans="1:11" ht="18.75">
      <c r="A35" s="198" t="s">
        <v>453</v>
      </c>
      <c r="B35" s="196" t="s">
        <v>454</v>
      </c>
      <c r="C35" s="190">
        <v>0</v>
      </c>
      <c r="D35" s="190">
        <v>0</v>
      </c>
      <c r="E35" s="190">
        <v>0</v>
      </c>
      <c r="F35" s="190">
        <v>0</v>
      </c>
      <c r="G35" s="192">
        <v>0</v>
      </c>
      <c r="H35" s="176">
        <v>1335.71</v>
      </c>
      <c r="I35" s="228">
        <v>0</v>
      </c>
      <c r="J35" s="228">
        <v>0</v>
      </c>
      <c r="K35" s="190">
        <f t="shared" si="0"/>
        <v>1335.71</v>
      </c>
    </row>
    <row r="36" spans="1:11" ht="18.75">
      <c r="A36" s="199" t="s">
        <v>455</v>
      </c>
      <c r="B36" s="200" t="s">
        <v>456</v>
      </c>
      <c r="C36" s="190">
        <v>0</v>
      </c>
      <c r="D36" s="190">
        <v>0</v>
      </c>
      <c r="E36" s="190">
        <v>0</v>
      </c>
      <c r="F36" s="190">
        <v>0</v>
      </c>
      <c r="G36" s="192">
        <v>0</v>
      </c>
      <c r="H36" s="176">
        <v>0</v>
      </c>
      <c r="I36" s="228">
        <v>0</v>
      </c>
      <c r="J36" s="228">
        <v>0</v>
      </c>
      <c r="K36" s="190">
        <f t="shared" si="0"/>
        <v>0</v>
      </c>
    </row>
    <row r="37" spans="1:11" ht="18.75">
      <c r="A37" s="199" t="s">
        <v>457</v>
      </c>
      <c r="B37" s="200" t="s">
        <v>458</v>
      </c>
      <c r="C37" s="190">
        <v>0</v>
      </c>
      <c r="D37" s="190">
        <v>0</v>
      </c>
      <c r="E37" s="190">
        <v>0</v>
      </c>
      <c r="F37" s="190">
        <v>0</v>
      </c>
      <c r="G37" s="192">
        <v>0</v>
      </c>
      <c r="H37" s="176">
        <v>875.42</v>
      </c>
      <c r="I37" s="228">
        <v>0</v>
      </c>
      <c r="J37" s="228">
        <v>0</v>
      </c>
      <c r="K37" s="190">
        <f t="shared" si="0"/>
        <v>875.42</v>
      </c>
    </row>
    <row r="38" spans="1:11" ht="18.75">
      <c r="A38" s="199" t="s">
        <v>459</v>
      </c>
      <c r="B38" s="200" t="s">
        <v>460</v>
      </c>
      <c r="C38" s="190">
        <v>0</v>
      </c>
      <c r="D38" s="190">
        <v>0</v>
      </c>
      <c r="E38" s="190">
        <v>0</v>
      </c>
      <c r="F38" s="190">
        <v>0</v>
      </c>
      <c r="G38" s="192">
        <f t="shared" ref="G38:G43" si="1">+C38+D38+F38</f>
        <v>0</v>
      </c>
      <c r="H38" s="176">
        <v>2.97</v>
      </c>
      <c r="I38" s="228">
        <v>0</v>
      </c>
      <c r="J38" s="228">
        <v>0</v>
      </c>
      <c r="K38" s="190">
        <f t="shared" si="0"/>
        <v>2.97</v>
      </c>
    </row>
    <row r="39" spans="1:11" ht="18.75">
      <c r="A39" s="199" t="s">
        <v>461</v>
      </c>
      <c r="B39" s="200" t="s">
        <v>462</v>
      </c>
      <c r="C39" s="190">
        <v>0</v>
      </c>
      <c r="D39" s="190">
        <v>0</v>
      </c>
      <c r="E39" s="190">
        <v>0</v>
      </c>
      <c r="F39" s="190">
        <v>0</v>
      </c>
      <c r="G39" s="192">
        <v>0</v>
      </c>
      <c r="H39" s="176">
        <v>17657.64</v>
      </c>
      <c r="I39" s="228">
        <v>0</v>
      </c>
      <c r="J39" s="228">
        <v>0</v>
      </c>
      <c r="K39" s="190">
        <f t="shared" si="0"/>
        <v>17657.64</v>
      </c>
    </row>
    <row r="40" spans="1:11" ht="18.75">
      <c r="A40" s="199" t="s">
        <v>463</v>
      </c>
      <c r="B40" s="200" t="s">
        <v>464</v>
      </c>
      <c r="C40" s="190">
        <v>0</v>
      </c>
      <c r="D40" s="190">
        <v>0</v>
      </c>
      <c r="E40" s="190">
        <v>0</v>
      </c>
      <c r="F40" s="190">
        <v>0</v>
      </c>
      <c r="G40" s="192">
        <v>0</v>
      </c>
      <c r="H40" s="176">
        <v>68259.850000000006</v>
      </c>
      <c r="I40" s="228">
        <v>0</v>
      </c>
      <c r="J40" s="228">
        <v>0</v>
      </c>
      <c r="K40" s="190">
        <f t="shared" ref="K40:K49" si="2">+J40+I40+H40+G40</f>
        <v>68259.850000000006</v>
      </c>
    </row>
    <row r="41" spans="1:11" ht="18.75">
      <c r="A41" s="199" t="s">
        <v>465</v>
      </c>
      <c r="B41" s="200" t="s">
        <v>466</v>
      </c>
      <c r="C41" s="190">
        <v>472602.42</v>
      </c>
      <c r="D41" s="190">
        <v>223413.02</v>
      </c>
      <c r="E41" s="190">
        <v>0</v>
      </c>
      <c r="F41" s="190">
        <v>0</v>
      </c>
      <c r="G41" s="191">
        <f>+D41+E41+F41+C41</f>
        <v>696015.44</v>
      </c>
      <c r="H41" s="176">
        <v>0</v>
      </c>
      <c r="I41" s="228">
        <v>0</v>
      </c>
      <c r="J41" s="228">
        <v>0</v>
      </c>
      <c r="K41" s="190">
        <f t="shared" si="2"/>
        <v>696015.44</v>
      </c>
    </row>
    <row r="42" spans="1:11" ht="18.75">
      <c r="A42" s="199" t="s">
        <v>467</v>
      </c>
      <c r="B42" s="200" t="s">
        <v>468</v>
      </c>
      <c r="C42" s="190">
        <v>0</v>
      </c>
      <c r="D42" s="190">
        <v>0</v>
      </c>
      <c r="E42" s="190">
        <v>0</v>
      </c>
      <c r="F42" s="190">
        <v>0</v>
      </c>
      <c r="G42" s="192">
        <f>+C42+D42+F42</f>
        <v>0</v>
      </c>
      <c r="H42" s="176">
        <v>248.92</v>
      </c>
      <c r="I42" s="228">
        <v>0</v>
      </c>
      <c r="J42" s="228">
        <v>0</v>
      </c>
      <c r="K42" s="190">
        <f t="shared" si="2"/>
        <v>248.92</v>
      </c>
    </row>
    <row r="43" spans="1:11" ht="18.75">
      <c r="A43" s="199" t="s">
        <v>469</v>
      </c>
      <c r="B43" s="200" t="s">
        <v>470</v>
      </c>
      <c r="C43" s="190">
        <v>0</v>
      </c>
      <c r="D43" s="190">
        <v>0</v>
      </c>
      <c r="E43" s="190">
        <v>0</v>
      </c>
      <c r="F43" s="190">
        <v>0</v>
      </c>
      <c r="G43" s="192">
        <f t="shared" si="1"/>
        <v>0</v>
      </c>
      <c r="H43" s="176">
        <v>0</v>
      </c>
      <c r="I43" s="228">
        <v>0</v>
      </c>
      <c r="J43" s="228">
        <v>0</v>
      </c>
      <c r="K43" s="190">
        <f t="shared" si="2"/>
        <v>0</v>
      </c>
    </row>
    <row r="44" spans="1:11" ht="18.75">
      <c r="A44" s="199" t="s">
        <v>471</v>
      </c>
      <c r="B44" s="200" t="s">
        <v>472</v>
      </c>
      <c r="C44" s="190">
        <v>0</v>
      </c>
      <c r="D44" s="190">
        <v>0</v>
      </c>
      <c r="E44" s="190">
        <v>0</v>
      </c>
      <c r="F44" s="190">
        <v>0</v>
      </c>
      <c r="G44" s="192">
        <v>0</v>
      </c>
      <c r="H44" s="201">
        <v>22368.66</v>
      </c>
      <c r="I44" s="228">
        <v>0</v>
      </c>
      <c r="J44" s="228">
        <v>0</v>
      </c>
      <c r="K44" s="190">
        <f t="shared" si="2"/>
        <v>22368.66</v>
      </c>
    </row>
    <row r="45" spans="1:11" ht="18.75">
      <c r="A45" s="199" t="s">
        <v>473</v>
      </c>
      <c r="B45" s="200" t="s">
        <v>474</v>
      </c>
      <c r="C45" s="190">
        <v>0</v>
      </c>
      <c r="D45" s="190">
        <v>0</v>
      </c>
      <c r="E45" s="190">
        <v>0</v>
      </c>
      <c r="F45" s="190">
        <v>0</v>
      </c>
      <c r="G45" s="191">
        <v>0</v>
      </c>
      <c r="H45" s="190">
        <v>0</v>
      </c>
      <c r="I45" s="190">
        <v>0</v>
      </c>
      <c r="J45" s="190">
        <v>0</v>
      </c>
      <c r="K45" s="190">
        <f t="shared" si="2"/>
        <v>0</v>
      </c>
    </row>
    <row r="46" spans="1:11" ht="18.75">
      <c r="A46" s="199" t="s">
        <v>475</v>
      </c>
      <c r="B46" s="200" t="s">
        <v>476</v>
      </c>
      <c r="C46" s="190">
        <v>0</v>
      </c>
      <c r="D46" s="190">
        <v>0</v>
      </c>
      <c r="E46" s="190">
        <v>0</v>
      </c>
      <c r="F46" s="190">
        <v>0</v>
      </c>
      <c r="G46" s="191">
        <f>+C46+D46+F46</f>
        <v>0</v>
      </c>
      <c r="H46" s="190">
        <v>0</v>
      </c>
      <c r="I46" s="190">
        <v>0</v>
      </c>
      <c r="J46" s="190">
        <v>0</v>
      </c>
      <c r="K46" s="190">
        <f t="shared" si="2"/>
        <v>0</v>
      </c>
    </row>
    <row r="47" spans="1:11" ht="18.75">
      <c r="A47" s="199" t="s">
        <v>477</v>
      </c>
      <c r="B47" s="200" t="s">
        <v>478</v>
      </c>
      <c r="C47" s="190">
        <v>0</v>
      </c>
      <c r="D47" s="190">
        <v>0</v>
      </c>
      <c r="E47" s="190">
        <v>0</v>
      </c>
      <c r="F47" s="190">
        <v>0</v>
      </c>
      <c r="G47" s="191">
        <f>+C47+D47+F47</f>
        <v>0</v>
      </c>
      <c r="H47" s="190">
        <v>0</v>
      </c>
      <c r="I47" s="190">
        <v>0</v>
      </c>
      <c r="J47" s="190">
        <v>0</v>
      </c>
      <c r="K47" s="190">
        <f t="shared" si="2"/>
        <v>0</v>
      </c>
    </row>
    <row r="48" spans="1:11" ht="18.75">
      <c r="A48" s="202" t="s">
        <v>479</v>
      </c>
      <c r="B48" s="203" t="s">
        <v>480</v>
      </c>
      <c r="C48" s="204">
        <v>0</v>
      </c>
      <c r="D48" s="205">
        <v>0</v>
      </c>
      <c r="E48" s="205">
        <v>0</v>
      </c>
      <c r="F48" s="205">
        <v>0</v>
      </c>
      <c r="G48" s="191">
        <v>0</v>
      </c>
      <c r="H48" s="205">
        <v>22189.56</v>
      </c>
      <c r="I48" s="205">
        <v>0</v>
      </c>
      <c r="J48" s="229">
        <v>0</v>
      </c>
      <c r="K48" s="190">
        <f t="shared" si="2"/>
        <v>22189.56</v>
      </c>
    </row>
    <row r="49" spans="1:11" ht="18.75">
      <c r="A49" s="202" t="s">
        <v>481</v>
      </c>
      <c r="B49" s="203" t="s">
        <v>482</v>
      </c>
      <c r="C49" s="206">
        <v>7314.35</v>
      </c>
      <c r="D49" s="207">
        <v>41678.660000000003</v>
      </c>
      <c r="E49" s="207">
        <v>1435.93</v>
      </c>
      <c r="F49" s="207">
        <v>389941.47</v>
      </c>
      <c r="G49" s="191">
        <f>SUM(C49:F49)</f>
        <v>440370.41</v>
      </c>
      <c r="H49" s="207">
        <v>5616.94</v>
      </c>
      <c r="I49" s="207">
        <v>14509.78</v>
      </c>
      <c r="J49" s="207">
        <v>3265974.36</v>
      </c>
      <c r="K49" s="190">
        <f t="shared" si="2"/>
        <v>3726471.4899999998</v>
      </c>
    </row>
    <row r="50" spans="1:11" ht="18.75">
      <c r="A50" s="208"/>
      <c r="B50" s="209" t="s">
        <v>483</v>
      </c>
      <c r="C50" s="210">
        <f>SUM(C6:C49)</f>
        <v>479916.76999999996</v>
      </c>
      <c r="D50" s="211">
        <f>SUM(D6:D49)</f>
        <v>265091.68</v>
      </c>
      <c r="E50" s="211">
        <f t="shared" ref="E50:K50" si="3">SUM(E6:E49)</f>
        <v>1435.93</v>
      </c>
      <c r="F50" s="211">
        <f t="shared" si="3"/>
        <v>389941.47</v>
      </c>
      <c r="G50" s="211">
        <f>SUM(C50:F50)</f>
        <v>1136385.8500000001</v>
      </c>
      <c r="H50" s="211">
        <f>SUM(H6:H49)</f>
        <v>833019.28000000014</v>
      </c>
      <c r="I50" s="211">
        <f t="shared" si="3"/>
        <v>14509.78</v>
      </c>
      <c r="J50" s="211">
        <f t="shared" si="3"/>
        <v>3265974.36</v>
      </c>
      <c r="K50" s="211">
        <f t="shared" si="3"/>
        <v>5249889.2699999996</v>
      </c>
    </row>
    <row r="51" spans="1:11" ht="15.75">
      <c r="A51" s="212"/>
      <c r="B51" s="213"/>
      <c r="C51" s="214"/>
      <c r="D51" s="214"/>
      <c r="E51" s="214"/>
      <c r="F51" s="214"/>
      <c r="G51" s="215"/>
      <c r="H51" s="214">
        <v>0</v>
      </c>
      <c r="I51" s="214"/>
      <c r="J51" s="214"/>
      <c r="K51" s="230"/>
    </row>
    <row r="52" spans="1:11" ht="15.75">
      <c r="A52" s="216"/>
      <c r="B52" s="213"/>
      <c r="C52" s="217">
        <v>0</v>
      </c>
      <c r="D52" s="218" t="s">
        <v>484</v>
      </c>
      <c r="E52" s="218"/>
      <c r="F52" s="214"/>
      <c r="G52" s="214"/>
      <c r="H52" s="214"/>
      <c r="I52" s="214"/>
      <c r="J52" s="214"/>
      <c r="K52" s="231"/>
    </row>
    <row r="53" spans="1:11" ht="15.75">
      <c r="A53" s="219" t="s">
        <v>485</v>
      </c>
      <c r="B53" s="214"/>
      <c r="C53" s="217">
        <v>0</v>
      </c>
      <c r="D53" s="220">
        <v>1.4999999999999999E-2</v>
      </c>
      <c r="E53" s="220"/>
      <c r="F53" s="214"/>
      <c r="G53" s="214"/>
      <c r="H53" s="214"/>
      <c r="I53" s="214"/>
      <c r="J53" s="214"/>
      <c r="K53" s="231"/>
    </row>
    <row r="54" spans="1:11" ht="15.75">
      <c r="A54" s="221" t="s">
        <v>486</v>
      </c>
      <c r="B54" s="221"/>
      <c r="C54" s="222">
        <v>0</v>
      </c>
      <c r="D54" s="221"/>
      <c r="E54" s="221"/>
      <c r="F54" s="221"/>
      <c r="G54" s="221"/>
      <c r="H54" s="221"/>
      <c r="I54" s="214"/>
      <c r="J54" s="214"/>
      <c r="K54" s="231"/>
    </row>
    <row r="55" spans="1:11">
      <c r="A55" s="482" t="s">
        <v>487</v>
      </c>
      <c r="B55" s="482"/>
      <c r="C55" s="482"/>
      <c r="D55" s="482"/>
      <c r="E55" s="482"/>
      <c r="F55" s="482"/>
      <c r="G55" s="482"/>
      <c r="H55" s="482"/>
      <c r="I55" s="214"/>
      <c r="J55" s="214"/>
      <c r="K55" s="231"/>
    </row>
    <row r="56" spans="1:11">
      <c r="A56" s="482" t="s">
        <v>488</v>
      </c>
      <c r="B56" s="482"/>
      <c r="C56" s="482"/>
      <c r="D56" s="482"/>
      <c r="E56" s="482"/>
      <c r="F56" s="482"/>
      <c r="G56" s="482"/>
      <c r="H56" s="482"/>
      <c r="I56" s="214"/>
      <c r="J56" s="214"/>
      <c r="K56" s="231"/>
    </row>
    <row r="57" spans="1:11">
      <c r="A57" s="482" t="s">
        <v>489</v>
      </c>
      <c r="B57" s="482"/>
      <c r="C57" s="482"/>
      <c r="D57" s="482"/>
      <c r="E57" s="482"/>
      <c r="F57" s="482"/>
      <c r="G57" s="482"/>
      <c r="H57" s="482"/>
      <c r="I57" s="214"/>
      <c r="J57" s="214"/>
      <c r="K57" s="231"/>
    </row>
    <row r="58" spans="1:11">
      <c r="A58" s="482" t="s">
        <v>490</v>
      </c>
      <c r="B58" s="482"/>
      <c r="C58" s="482"/>
      <c r="D58" s="482"/>
      <c r="E58" s="482"/>
      <c r="F58" s="482"/>
      <c r="G58" s="482"/>
      <c r="H58" s="482"/>
      <c r="I58" s="214"/>
      <c r="J58" s="214"/>
      <c r="K58" s="231"/>
    </row>
    <row r="59" spans="1:11">
      <c r="A59" s="482" t="s">
        <v>491</v>
      </c>
      <c r="B59" s="482"/>
      <c r="C59" s="482"/>
      <c r="D59" s="482"/>
      <c r="E59" s="482"/>
      <c r="F59" s="482"/>
      <c r="G59" s="482"/>
      <c r="H59" s="482"/>
      <c r="I59" s="214"/>
      <c r="J59" s="214"/>
      <c r="K59" s="231"/>
    </row>
    <row r="60" spans="1:11">
      <c r="A60" s="212"/>
      <c r="B60" s="214"/>
      <c r="C60" s="214"/>
      <c r="D60" s="214"/>
      <c r="E60" s="214"/>
      <c r="F60" s="214"/>
      <c r="G60" s="214"/>
      <c r="H60" s="214"/>
      <c r="I60" s="214"/>
      <c r="J60" s="214"/>
      <c r="K60" s="231"/>
    </row>
    <row r="61" spans="1:11">
      <c r="A61" s="212"/>
      <c r="B61" s="214"/>
      <c r="C61" s="214"/>
      <c r="D61" s="214"/>
      <c r="E61" s="214"/>
      <c r="F61" s="214"/>
      <c r="G61" s="214"/>
      <c r="H61" s="214"/>
      <c r="I61" s="214"/>
      <c r="J61" s="214"/>
      <c r="K61" s="231"/>
    </row>
    <row r="62" spans="1:11" ht="15.75">
      <c r="A62" s="498" t="s">
        <v>492</v>
      </c>
      <c r="B62" s="499"/>
      <c r="C62" s="499"/>
      <c r="D62" s="499"/>
      <c r="E62" s="499"/>
      <c r="F62" s="499"/>
      <c r="G62" s="499"/>
      <c r="H62" s="499"/>
      <c r="I62" s="499"/>
      <c r="J62" s="499"/>
      <c r="K62" s="499"/>
    </row>
    <row r="63" spans="1:11" ht="15.75">
      <c r="A63" s="223"/>
      <c r="B63" s="224"/>
      <c r="C63" s="224"/>
      <c r="D63" s="224"/>
      <c r="E63" s="224"/>
      <c r="F63" s="224"/>
      <c r="G63" s="224"/>
      <c r="H63" s="224"/>
      <c r="I63" s="224"/>
      <c r="J63" s="224"/>
      <c r="K63" s="224"/>
    </row>
    <row r="64" spans="1:11">
      <c r="A64" s="225" t="s">
        <v>493</v>
      </c>
      <c r="B64" s="226"/>
      <c r="C64" s="226"/>
      <c r="D64" s="226"/>
      <c r="E64" s="226"/>
      <c r="F64" s="226"/>
      <c r="G64" s="225" t="s">
        <v>494</v>
      </c>
      <c r="H64" s="226"/>
      <c r="I64" s="226"/>
      <c r="J64" s="226"/>
      <c r="K64" s="231"/>
    </row>
    <row r="65" spans="1:11">
      <c r="A65" s="225" t="s">
        <v>495</v>
      </c>
      <c r="B65" s="226"/>
      <c r="C65" s="226"/>
      <c r="D65" s="226"/>
      <c r="E65" s="226"/>
      <c r="F65" s="226"/>
      <c r="G65" s="225" t="s">
        <v>496</v>
      </c>
      <c r="H65" s="226"/>
      <c r="I65" s="226"/>
      <c r="J65" s="226"/>
      <c r="K65" s="231"/>
    </row>
    <row r="66" spans="1:11">
      <c r="A66" s="225" t="s">
        <v>497</v>
      </c>
      <c r="B66" s="226"/>
      <c r="C66" s="226"/>
      <c r="D66" s="226"/>
      <c r="E66" s="226"/>
      <c r="F66" s="226"/>
      <c r="G66" s="232" t="s">
        <v>498</v>
      </c>
      <c r="H66" s="226"/>
      <c r="I66" s="226"/>
      <c r="J66" s="226"/>
      <c r="K66" s="231"/>
    </row>
    <row r="67" spans="1:11">
      <c r="A67" s="233" t="s">
        <v>499</v>
      </c>
      <c r="B67" s="226"/>
      <c r="C67" s="226"/>
      <c r="D67" s="226"/>
      <c r="E67" s="226"/>
      <c r="F67" s="226"/>
      <c r="G67" s="232" t="s">
        <v>500</v>
      </c>
      <c r="H67" s="226"/>
      <c r="I67" s="226"/>
      <c r="J67" s="226"/>
      <c r="K67" s="231"/>
    </row>
    <row r="68" spans="1:11">
      <c r="A68" s="225" t="s">
        <v>501</v>
      </c>
      <c r="B68" s="226"/>
      <c r="C68" s="226"/>
      <c r="D68" s="226"/>
      <c r="E68" s="226"/>
      <c r="F68" s="226"/>
      <c r="G68" s="232" t="s">
        <v>502</v>
      </c>
      <c r="H68" s="226"/>
      <c r="I68" s="226"/>
      <c r="J68" s="226"/>
      <c r="K68" s="231"/>
    </row>
    <row r="69" spans="1:11">
      <c r="A69" s="225" t="s">
        <v>503</v>
      </c>
      <c r="B69" s="226"/>
      <c r="C69" s="226"/>
      <c r="D69" s="226"/>
      <c r="E69" s="226"/>
      <c r="F69" s="226"/>
      <c r="G69" s="232" t="s">
        <v>504</v>
      </c>
      <c r="H69" s="226"/>
      <c r="I69" s="226"/>
      <c r="J69" s="226"/>
      <c r="K69" s="231"/>
    </row>
    <row r="70" spans="1:11">
      <c r="A70" s="225" t="s">
        <v>505</v>
      </c>
      <c r="B70" s="226"/>
      <c r="C70" s="226"/>
      <c r="D70" s="226"/>
      <c r="E70" s="226"/>
      <c r="F70" s="226"/>
      <c r="G70" s="226" t="s">
        <v>506</v>
      </c>
      <c r="H70" s="226"/>
      <c r="I70" s="226"/>
      <c r="J70" s="226"/>
      <c r="K70" s="231"/>
    </row>
    <row r="71" spans="1:11">
      <c r="A71" s="225" t="s">
        <v>507</v>
      </c>
      <c r="B71" s="226"/>
      <c r="C71" s="226"/>
      <c r="D71" s="226"/>
      <c r="E71" s="226"/>
      <c r="F71" s="226"/>
      <c r="G71" s="232" t="s">
        <v>508</v>
      </c>
      <c r="H71" s="226"/>
      <c r="I71" s="226"/>
      <c r="J71" s="226"/>
      <c r="K71" s="231"/>
    </row>
    <row r="72" spans="1:11">
      <c r="A72" s="234"/>
      <c r="B72" s="214"/>
      <c r="C72" s="214"/>
      <c r="D72" s="214"/>
      <c r="E72" s="214"/>
      <c r="F72" s="214"/>
      <c r="G72" s="214"/>
      <c r="H72" s="214"/>
      <c r="I72" s="214"/>
      <c r="J72" s="214"/>
      <c r="K72" s="231"/>
    </row>
    <row r="73" spans="1:11">
      <c r="A73" s="234"/>
      <c r="B73" s="214"/>
      <c r="C73" s="214"/>
      <c r="D73" s="214"/>
      <c r="E73" s="214"/>
      <c r="F73" s="214"/>
      <c r="G73" s="214"/>
      <c r="H73" s="214"/>
      <c r="I73" s="214"/>
      <c r="J73" s="214"/>
      <c r="K73" s="231"/>
    </row>
  </sheetData>
  <mergeCells count="16">
    <mergeCell ref="A56:H56"/>
    <mergeCell ref="A57:H57"/>
    <mergeCell ref="A58:H58"/>
    <mergeCell ref="A59:H59"/>
    <mergeCell ref="A62:K62"/>
    <mergeCell ref="A1:K1"/>
    <mergeCell ref="A2:K2"/>
    <mergeCell ref="C3:G3"/>
    <mergeCell ref="C4:D4"/>
    <mergeCell ref="A55:H55"/>
    <mergeCell ref="A3:A5"/>
    <mergeCell ref="B3:B5"/>
    <mergeCell ref="G4:G5"/>
    <mergeCell ref="H3:H5"/>
    <mergeCell ref="I3:I5"/>
    <mergeCell ref="K3:K5"/>
  </mergeCells>
  <printOptions horizontalCentered="1"/>
  <pageMargins left="0" right="0" top="0.74803149606299213" bottom="0.15748031496062992" header="0.31496062992125984" footer="0.31496062992125984"/>
  <pageSetup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0" workbookViewId="0">
      <selection activeCell="F57" sqref="F57"/>
    </sheetView>
  </sheetViews>
  <sheetFormatPr baseColWidth="10" defaultColWidth="11" defaultRowHeight="15"/>
  <cols>
    <col min="7" max="7" width="57.5703125" customWidth="1"/>
    <col min="8" max="8" width="20.28515625" customWidth="1"/>
    <col min="9" max="9" width="23.5703125" customWidth="1"/>
  </cols>
  <sheetData>
    <row r="1" spans="1:9" ht="18.75">
      <c r="A1" s="500" t="s">
        <v>57</v>
      </c>
      <c r="B1" s="501"/>
      <c r="C1" s="501"/>
      <c r="D1" s="501"/>
      <c r="E1" s="501"/>
      <c r="F1" s="501"/>
      <c r="G1" s="501"/>
      <c r="H1" s="501"/>
    </row>
    <row r="2" spans="1:9" ht="18.75">
      <c r="A2" s="500" t="s">
        <v>84</v>
      </c>
      <c r="B2" s="501"/>
      <c r="C2" s="501"/>
      <c r="D2" s="501"/>
      <c r="E2" s="501"/>
      <c r="F2" s="501"/>
      <c r="G2" s="501"/>
      <c r="H2" s="501"/>
    </row>
    <row r="3" spans="1:9" ht="21">
      <c r="A3" s="502" t="s">
        <v>509</v>
      </c>
      <c r="B3" s="503"/>
      <c r="C3" s="503"/>
      <c r="D3" s="503"/>
      <c r="E3" s="503"/>
      <c r="F3" s="503"/>
      <c r="G3" s="503"/>
      <c r="H3" s="503"/>
    </row>
    <row r="4" spans="1:9" ht="21">
      <c r="A4" s="502" t="s">
        <v>510</v>
      </c>
      <c r="B4" s="503"/>
      <c r="C4" s="503"/>
      <c r="D4" s="503"/>
      <c r="E4" s="503"/>
      <c r="F4" s="503"/>
      <c r="G4" s="503"/>
      <c r="H4" s="503"/>
    </row>
    <row r="5" spans="1:9" ht="21">
      <c r="A5" s="502" t="s">
        <v>511</v>
      </c>
      <c r="B5" s="503"/>
      <c r="C5" s="503"/>
      <c r="D5" s="503"/>
      <c r="E5" s="503"/>
      <c r="F5" s="503"/>
      <c r="G5" s="503"/>
      <c r="H5" s="503"/>
    </row>
    <row r="6" spans="1:9" ht="21">
      <c r="A6" s="502" t="s">
        <v>512</v>
      </c>
      <c r="B6" s="502"/>
      <c r="C6" s="502"/>
      <c r="D6" s="502"/>
      <c r="E6" s="502"/>
      <c r="F6" s="502"/>
      <c r="G6" s="502"/>
      <c r="H6" s="502"/>
    </row>
    <row r="7" spans="1:9" ht="21">
      <c r="A7" s="504" t="s">
        <v>513</v>
      </c>
      <c r="B7" s="504"/>
      <c r="C7" s="504"/>
      <c r="D7" s="504"/>
      <c r="E7" s="504"/>
      <c r="F7" s="504"/>
      <c r="G7" s="504"/>
      <c r="H7" s="504"/>
    </row>
    <row r="8" spans="1:9" ht="18.75">
      <c r="A8" s="505" t="s">
        <v>514</v>
      </c>
      <c r="B8" s="506"/>
      <c r="C8" s="506"/>
      <c r="D8" s="506"/>
      <c r="E8" s="506"/>
      <c r="F8" s="506"/>
      <c r="G8" s="507" t="s">
        <v>515</v>
      </c>
      <c r="H8" s="509" t="s">
        <v>516</v>
      </c>
    </row>
    <row r="9" spans="1:9" ht="106.5">
      <c r="A9" s="114" t="s">
        <v>517</v>
      </c>
      <c r="B9" s="115" t="s">
        <v>518</v>
      </c>
      <c r="C9" s="115" t="s">
        <v>519</v>
      </c>
      <c r="D9" s="115" t="s">
        <v>520</v>
      </c>
      <c r="E9" s="116" t="s">
        <v>521</v>
      </c>
      <c r="F9" s="117" t="s">
        <v>522</v>
      </c>
      <c r="G9" s="508"/>
      <c r="H9" s="510"/>
    </row>
    <row r="10" spans="1:9" ht="18.75">
      <c r="A10" s="118">
        <v>1</v>
      </c>
      <c r="B10" s="119" t="s">
        <v>354</v>
      </c>
      <c r="C10" s="119" t="s">
        <v>354</v>
      </c>
      <c r="D10" s="119" t="s">
        <v>523</v>
      </c>
      <c r="E10" s="119" t="s">
        <v>524</v>
      </c>
      <c r="F10" s="119" t="s">
        <v>525</v>
      </c>
      <c r="G10" s="139" t="s">
        <v>341</v>
      </c>
      <c r="H10" s="169">
        <f>+'RECURSO HUMANO'!H142</f>
        <v>192120</v>
      </c>
      <c r="I10" s="84">
        <f>SUM(H10:H19)</f>
        <v>280722.8</v>
      </c>
    </row>
    <row r="11" spans="1:9" ht="18.75">
      <c r="A11" s="118">
        <v>1</v>
      </c>
      <c r="B11" s="119" t="s">
        <v>354</v>
      </c>
      <c r="C11" s="119" t="s">
        <v>354</v>
      </c>
      <c r="D11" s="119" t="s">
        <v>523</v>
      </c>
      <c r="E11" s="119" t="s">
        <v>524</v>
      </c>
      <c r="F11" s="119" t="s">
        <v>526</v>
      </c>
      <c r="G11" s="131" t="s">
        <v>527</v>
      </c>
      <c r="H11" s="176">
        <v>1000</v>
      </c>
      <c r="I11" s="82"/>
    </row>
    <row r="12" spans="1:9" ht="18.75">
      <c r="A12" s="118">
        <v>1</v>
      </c>
      <c r="B12" s="119" t="s">
        <v>354</v>
      </c>
      <c r="C12" s="119" t="s">
        <v>354</v>
      </c>
      <c r="D12" s="119" t="s">
        <v>523</v>
      </c>
      <c r="E12" s="119" t="s">
        <v>524</v>
      </c>
      <c r="F12" s="120">
        <v>51103</v>
      </c>
      <c r="G12" s="139" t="s">
        <v>528</v>
      </c>
      <c r="H12" s="169">
        <f>+'RECURSO HUMANO'!I142</f>
        <v>13740</v>
      </c>
      <c r="I12" s="82"/>
    </row>
    <row r="13" spans="1:9" ht="18.75">
      <c r="A13" s="118">
        <v>1</v>
      </c>
      <c r="B13" s="119" t="s">
        <v>354</v>
      </c>
      <c r="C13" s="119" t="s">
        <v>354</v>
      </c>
      <c r="D13" s="119" t="s">
        <v>523</v>
      </c>
      <c r="E13" s="119" t="s">
        <v>524</v>
      </c>
      <c r="F13" s="120">
        <v>51107</v>
      </c>
      <c r="G13" s="139" t="s">
        <v>529</v>
      </c>
      <c r="H13" s="169">
        <f>+'RECURSO HUMANO'!G142</f>
        <v>1731.1</v>
      </c>
      <c r="I13" s="82"/>
    </row>
    <row r="14" spans="1:9" ht="18.75">
      <c r="A14" s="118">
        <v>1</v>
      </c>
      <c r="B14" s="119" t="s">
        <v>354</v>
      </c>
      <c r="C14" s="119" t="s">
        <v>354</v>
      </c>
      <c r="D14" s="119" t="s">
        <v>523</v>
      </c>
      <c r="E14" s="119" t="s">
        <v>524</v>
      </c>
      <c r="F14" s="120">
        <v>51301</v>
      </c>
      <c r="G14" s="139" t="s">
        <v>530</v>
      </c>
      <c r="H14" s="169">
        <v>1000</v>
      </c>
      <c r="I14" s="82"/>
    </row>
    <row r="15" spans="1:9" ht="18.75">
      <c r="A15" s="118">
        <v>1</v>
      </c>
      <c r="B15" s="119" t="s">
        <v>354</v>
      </c>
      <c r="C15" s="119" t="s">
        <v>354</v>
      </c>
      <c r="D15" s="119" t="s">
        <v>523</v>
      </c>
      <c r="E15" s="119" t="s">
        <v>524</v>
      </c>
      <c r="F15" s="120">
        <v>51401</v>
      </c>
      <c r="G15" s="121" t="s">
        <v>531</v>
      </c>
      <c r="H15" s="169">
        <f>+'RECURSO HUMANO'!L142</f>
        <v>14202</v>
      </c>
      <c r="I15" s="82"/>
    </row>
    <row r="16" spans="1:9" ht="18.75">
      <c r="A16" s="118">
        <v>1</v>
      </c>
      <c r="B16" s="119" t="s">
        <v>354</v>
      </c>
      <c r="C16" s="119" t="s">
        <v>354</v>
      </c>
      <c r="D16" s="119" t="s">
        <v>523</v>
      </c>
      <c r="E16" s="119" t="s">
        <v>524</v>
      </c>
      <c r="F16" s="120">
        <v>51501</v>
      </c>
      <c r="G16" s="121" t="s">
        <v>532</v>
      </c>
      <c r="H16" s="169">
        <f>+'RECURSO HUMANO'!J142</f>
        <v>16810.5</v>
      </c>
      <c r="I16" s="82"/>
    </row>
    <row r="17" spans="1:9" ht="18.75">
      <c r="A17" s="118">
        <v>1</v>
      </c>
      <c r="B17" s="119" t="s">
        <v>354</v>
      </c>
      <c r="C17" s="119" t="s">
        <v>354</v>
      </c>
      <c r="D17" s="119" t="s">
        <v>523</v>
      </c>
      <c r="E17" s="119" t="s">
        <v>524</v>
      </c>
      <c r="F17" s="170">
        <v>51601</v>
      </c>
      <c r="G17" s="141" t="s">
        <v>533</v>
      </c>
      <c r="H17" s="172">
        <v>7200</v>
      </c>
      <c r="I17" s="82"/>
    </row>
    <row r="18" spans="1:9" ht="18.75">
      <c r="A18" s="118">
        <v>1</v>
      </c>
      <c r="B18" s="119" t="s">
        <v>354</v>
      </c>
      <c r="C18" s="119" t="s">
        <v>354</v>
      </c>
      <c r="D18" s="119" t="s">
        <v>523</v>
      </c>
      <c r="E18" s="119" t="s">
        <v>524</v>
      </c>
      <c r="F18" s="170">
        <v>51701</v>
      </c>
      <c r="G18" s="141" t="s">
        <v>534</v>
      </c>
      <c r="H18" s="172">
        <v>20919.2</v>
      </c>
      <c r="I18" s="82"/>
    </row>
    <row r="19" spans="1:9" ht="18.75">
      <c r="A19" s="118">
        <v>1</v>
      </c>
      <c r="B19" s="119" t="s">
        <v>354</v>
      </c>
      <c r="C19" s="119" t="s">
        <v>354</v>
      </c>
      <c r="D19" s="119" t="s">
        <v>523</v>
      </c>
      <c r="E19" s="119" t="s">
        <v>524</v>
      </c>
      <c r="F19" s="170">
        <v>51901</v>
      </c>
      <c r="G19" s="141" t="s">
        <v>535</v>
      </c>
      <c r="H19" s="172">
        <v>12000</v>
      </c>
      <c r="I19" s="82"/>
    </row>
    <row r="20" spans="1:9" ht="23.25" customHeight="1">
      <c r="A20" s="118">
        <v>1</v>
      </c>
      <c r="B20" s="119" t="s">
        <v>354</v>
      </c>
      <c r="C20" s="119" t="s">
        <v>354</v>
      </c>
      <c r="D20" s="119" t="s">
        <v>523</v>
      </c>
      <c r="E20" s="119" t="s">
        <v>524</v>
      </c>
      <c r="F20" s="120">
        <v>54101</v>
      </c>
      <c r="G20" s="140" t="s">
        <v>536</v>
      </c>
      <c r="H20" s="169">
        <v>10500</v>
      </c>
      <c r="I20" s="84">
        <f>SUM(H20:H43)</f>
        <v>192093.97</v>
      </c>
    </row>
    <row r="21" spans="1:9" ht="18.75">
      <c r="A21" s="118">
        <v>1</v>
      </c>
      <c r="B21" s="119" t="s">
        <v>354</v>
      </c>
      <c r="C21" s="119" t="s">
        <v>354</v>
      </c>
      <c r="D21" s="119" t="s">
        <v>523</v>
      </c>
      <c r="E21" s="119" t="s">
        <v>524</v>
      </c>
      <c r="F21" s="120">
        <v>54105</v>
      </c>
      <c r="G21" s="139" t="s">
        <v>537</v>
      </c>
      <c r="H21" s="169">
        <v>5500</v>
      </c>
      <c r="I21" s="82"/>
    </row>
    <row r="22" spans="1:9" ht="18.75">
      <c r="A22" s="118">
        <v>1</v>
      </c>
      <c r="B22" s="119" t="s">
        <v>354</v>
      </c>
      <c r="C22" s="119" t="s">
        <v>354</v>
      </c>
      <c r="D22" s="119" t="s">
        <v>523</v>
      </c>
      <c r="E22" s="119" t="s">
        <v>524</v>
      </c>
      <c r="F22" s="120">
        <v>54107</v>
      </c>
      <c r="G22" s="139" t="s">
        <v>538</v>
      </c>
      <c r="H22" s="169">
        <v>10000</v>
      </c>
      <c r="I22" s="82"/>
    </row>
    <row r="23" spans="1:9" ht="18.75">
      <c r="A23" s="118">
        <v>1</v>
      </c>
      <c r="B23" s="119" t="s">
        <v>354</v>
      </c>
      <c r="C23" s="119" t="s">
        <v>354</v>
      </c>
      <c r="D23" s="119" t="s">
        <v>523</v>
      </c>
      <c r="E23" s="119" t="s">
        <v>524</v>
      </c>
      <c r="F23" s="120">
        <v>54109</v>
      </c>
      <c r="G23" s="139" t="s">
        <v>539</v>
      </c>
      <c r="H23" s="169">
        <v>5500</v>
      </c>
      <c r="I23" s="82"/>
    </row>
    <row r="24" spans="1:9" ht="18.75">
      <c r="A24" s="118">
        <v>1</v>
      </c>
      <c r="B24" s="119" t="s">
        <v>354</v>
      </c>
      <c r="C24" s="119" t="s">
        <v>354</v>
      </c>
      <c r="D24" s="119" t="s">
        <v>523</v>
      </c>
      <c r="E24" s="119" t="s">
        <v>524</v>
      </c>
      <c r="F24" s="120">
        <v>54110</v>
      </c>
      <c r="G24" s="139" t="s">
        <v>540</v>
      </c>
      <c r="H24" s="169">
        <v>10000</v>
      </c>
      <c r="I24" s="82"/>
    </row>
    <row r="25" spans="1:9" ht="18.75">
      <c r="A25" s="118">
        <v>1</v>
      </c>
      <c r="B25" s="119" t="s">
        <v>354</v>
      </c>
      <c r="C25" s="119" t="s">
        <v>354</v>
      </c>
      <c r="D25" s="119" t="s">
        <v>523</v>
      </c>
      <c r="E25" s="119" t="s">
        <v>524</v>
      </c>
      <c r="F25" s="120">
        <v>54114</v>
      </c>
      <c r="G25" s="139" t="s">
        <v>541</v>
      </c>
      <c r="H25" s="169">
        <v>5500</v>
      </c>
      <c r="I25" s="82"/>
    </row>
    <row r="26" spans="1:9" ht="18.75">
      <c r="A26" s="118">
        <v>1</v>
      </c>
      <c r="B26" s="119" t="s">
        <v>354</v>
      </c>
      <c r="C26" s="119" t="s">
        <v>354</v>
      </c>
      <c r="D26" s="119" t="s">
        <v>523</v>
      </c>
      <c r="E26" s="119" t="s">
        <v>524</v>
      </c>
      <c r="F26" s="120">
        <v>54115</v>
      </c>
      <c r="G26" s="139" t="s">
        <v>542</v>
      </c>
      <c r="H26" s="169">
        <v>10000</v>
      </c>
      <c r="I26" s="82"/>
    </row>
    <row r="27" spans="1:9" ht="18.75">
      <c r="A27" s="118">
        <v>1</v>
      </c>
      <c r="B27" s="119" t="s">
        <v>354</v>
      </c>
      <c r="C27" s="119" t="s">
        <v>354</v>
      </c>
      <c r="D27" s="119" t="s">
        <v>523</v>
      </c>
      <c r="E27" s="119" t="s">
        <v>524</v>
      </c>
      <c r="F27" s="170">
        <v>54118</v>
      </c>
      <c r="G27" s="141" t="s">
        <v>543</v>
      </c>
      <c r="H27" s="172">
        <v>10000</v>
      </c>
      <c r="I27" s="82"/>
    </row>
    <row r="28" spans="1:9" ht="18.75">
      <c r="A28" s="118">
        <v>1</v>
      </c>
      <c r="B28" s="119" t="s">
        <v>354</v>
      </c>
      <c r="C28" s="119" t="s">
        <v>354</v>
      </c>
      <c r="D28" s="119" t="s">
        <v>523</v>
      </c>
      <c r="E28" s="119" t="s">
        <v>524</v>
      </c>
      <c r="F28" s="170">
        <v>54121</v>
      </c>
      <c r="G28" s="141" t="s">
        <v>544</v>
      </c>
      <c r="H28" s="172">
        <v>12000</v>
      </c>
      <c r="I28" s="82"/>
    </row>
    <row r="29" spans="1:9" ht="18.75">
      <c r="A29" s="118">
        <v>1</v>
      </c>
      <c r="B29" s="119" t="s">
        <v>354</v>
      </c>
      <c r="C29" s="119" t="s">
        <v>354</v>
      </c>
      <c r="D29" s="119" t="s">
        <v>523</v>
      </c>
      <c r="E29" s="119" t="s">
        <v>524</v>
      </c>
      <c r="F29" s="154">
        <v>54199</v>
      </c>
      <c r="G29" s="155" t="s">
        <v>545</v>
      </c>
      <c r="H29" s="172">
        <v>2000</v>
      </c>
      <c r="I29" s="82"/>
    </row>
    <row r="30" spans="1:9" ht="18.75">
      <c r="A30" s="118">
        <v>1</v>
      </c>
      <c r="B30" s="119" t="s">
        <v>354</v>
      </c>
      <c r="C30" s="119" t="s">
        <v>354</v>
      </c>
      <c r="D30" s="119" t="s">
        <v>523</v>
      </c>
      <c r="E30" s="119" t="s">
        <v>524</v>
      </c>
      <c r="F30" s="170">
        <v>54201</v>
      </c>
      <c r="G30" s="141" t="s">
        <v>546</v>
      </c>
      <c r="H30" s="172">
        <v>1000</v>
      </c>
      <c r="I30" s="82"/>
    </row>
    <row r="31" spans="1:9" ht="18.75">
      <c r="A31" s="118">
        <v>1</v>
      </c>
      <c r="B31" s="119" t="s">
        <v>354</v>
      </c>
      <c r="C31" s="119" t="s">
        <v>354</v>
      </c>
      <c r="D31" s="119" t="s">
        <v>523</v>
      </c>
      <c r="E31" s="119" t="s">
        <v>524</v>
      </c>
      <c r="F31" s="120">
        <v>54202</v>
      </c>
      <c r="G31" s="139" t="s">
        <v>547</v>
      </c>
      <c r="H31" s="169">
        <v>1000</v>
      </c>
      <c r="I31" s="82"/>
    </row>
    <row r="32" spans="1:9" ht="18.75">
      <c r="A32" s="118">
        <v>1</v>
      </c>
      <c r="B32" s="119" t="s">
        <v>354</v>
      </c>
      <c r="C32" s="119" t="s">
        <v>354</v>
      </c>
      <c r="D32" s="119" t="s">
        <v>523</v>
      </c>
      <c r="E32" s="119" t="s">
        <v>524</v>
      </c>
      <c r="F32" s="120">
        <v>54203</v>
      </c>
      <c r="G32" s="139" t="s">
        <v>548</v>
      </c>
      <c r="H32" s="169">
        <v>1000</v>
      </c>
      <c r="I32" s="82"/>
    </row>
    <row r="33" spans="1:9" ht="18.75">
      <c r="A33" s="118">
        <v>1</v>
      </c>
      <c r="B33" s="119" t="s">
        <v>354</v>
      </c>
      <c r="C33" s="119" t="s">
        <v>354</v>
      </c>
      <c r="D33" s="119" t="s">
        <v>523</v>
      </c>
      <c r="E33" s="119" t="s">
        <v>524</v>
      </c>
      <c r="F33" s="120">
        <v>54205</v>
      </c>
      <c r="G33" s="139" t="s">
        <v>26</v>
      </c>
      <c r="H33" s="169">
        <v>10000</v>
      </c>
      <c r="I33" s="82"/>
    </row>
    <row r="34" spans="1:9" ht="18.75">
      <c r="A34" s="118">
        <f t="shared" ref="A34:D34" si="0">A33</f>
        <v>1</v>
      </c>
      <c r="B34" s="119" t="str">
        <f t="shared" si="0"/>
        <v>01</v>
      </c>
      <c r="C34" s="119" t="str">
        <f t="shared" si="0"/>
        <v>01</v>
      </c>
      <c r="D34" s="119" t="str">
        <f t="shared" si="0"/>
        <v>1</v>
      </c>
      <c r="E34" s="119" t="s">
        <v>524</v>
      </c>
      <c r="F34" s="120">
        <v>54301</v>
      </c>
      <c r="G34" s="139" t="s">
        <v>549</v>
      </c>
      <c r="H34" s="169">
        <v>1500</v>
      </c>
      <c r="I34" s="82"/>
    </row>
    <row r="35" spans="1:9" ht="18.75">
      <c r="A35" s="118">
        <v>1</v>
      </c>
      <c r="B35" s="119" t="s">
        <v>354</v>
      </c>
      <c r="C35" s="119" t="s">
        <v>354</v>
      </c>
      <c r="D35" s="119" t="s">
        <v>523</v>
      </c>
      <c r="E35" s="119" t="s">
        <v>524</v>
      </c>
      <c r="F35" s="170">
        <v>54302</v>
      </c>
      <c r="G35" s="141" t="s">
        <v>550</v>
      </c>
      <c r="H35" s="172">
        <v>10000</v>
      </c>
      <c r="I35" s="82"/>
    </row>
    <row r="36" spans="1:9" ht="18.75">
      <c r="A36" s="118">
        <f t="shared" ref="A36:D36" si="1">A33</f>
        <v>1</v>
      </c>
      <c r="B36" s="119" t="str">
        <f t="shared" si="1"/>
        <v>01</v>
      </c>
      <c r="C36" s="119" t="str">
        <f t="shared" si="1"/>
        <v>01</v>
      </c>
      <c r="D36" s="119" t="str">
        <f t="shared" si="1"/>
        <v>1</v>
      </c>
      <c r="E36" s="119" t="s">
        <v>524</v>
      </c>
      <c r="F36" s="170">
        <v>54314</v>
      </c>
      <c r="G36" s="141" t="s">
        <v>551</v>
      </c>
      <c r="H36" s="172">
        <v>65000</v>
      </c>
      <c r="I36" s="82"/>
    </row>
    <row r="37" spans="1:9" ht="18.75">
      <c r="A37" s="118">
        <v>1</v>
      </c>
      <c r="B37" s="119" t="s">
        <v>354</v>
      </c>
      <c r="C37" s="119" t="s">
        <v>354</v>
      </c>
      <c r="D37" s="119" t="s">
        <v>523</v>
      </c>
      <c r="E37" s="119" t="s">
        <v>524</v>
      </c>
      <c r="F37" s="170">
        <v>54305</v>
      </c>
      <c r="G37" s="141" t="s">
        <v>552</v>
      </c>
      <c r="H37" s="172">
        <v>2000</v>
      </c>
      <c r="I37" s="82"/>
    </row>
    <row r="38" spans="1:9" ht="18.75">
      <c r="A38" s="118">
        <f t="shared" ref="A38:A39" si="2">A33</f>
        <v>1</v>
      </c>
      <c r="B38" s="119" t="str">
        <f t="shared" ref="B38:D38" si="3">B37</f>
        <v>01</v>
      </c>
      <c r="C38" s="119" t="str">
        <f t="shared" si="3"/>
        <v>01</v>
      </c>
      <c r="D38" s="119" t="str">
        <f t="shared" si="3"/>
        <v>1</v>
      </c>
      <c r="E38" s="119" t="s">
        <v>524</v>
      </c>
      <c r="F38" s="170">
        <v>54316</v>
      </c>
      <c r="G38" s="141" t="s">
        <v>553</v>
      </c>
      <c r="H38" s="172">
        <v>2000</v>
      </c>
      <c r="I38" s="82"/>
    </row>
    <row r="39" spans="1:9" ht="18.75">
      <c r="A39" s="118">
        <f t="shared" si="2"/>
        <v>1</v>
      </c>
      <c r="B39" s="119" t="str">
        <f t="shared" ref="B39:D39" si="4">B37</f>
        <v>01</v>
      </c>
      <c r="C39" s="119" t="str">
        <f t="shared" si="4"/>
        <v>01</v>
      </c>
      <c r="D39" s="119" t="str">
        <f t="shared" si="4"/>
        <v>1</v>
      </c>
      <c r="E39" s="119" t="s">
        <v>524</v>
      </c>
      <c r="F39" s="170">
        <v>54399</v>
      </c>
      <c r="G39" s="141" t="s">
        <v>554</v>
      </c>
      <c r="H39" s="172">
        <v>2000</v>
      </c>
      <c r="I39" s="82"/>
    </row>
    <row r="40" spans="1:9" ht="18.75">
      <c r="A40" s="118">
        <f t="shared" ref="A40:D40" si="5">A39</f>
        <v>1</v>
      </c>
      <c r="B40" s="119" t="str">
        <f t="shared" si="5"/>
        <v>01</v>
      </c>
      <c r="C40" s="119" t="str">
        <f t="shared" si="5"/>
        <v>01</v>
      </c>
      <c r="D40" s="119" t="str">
        <f t="shared" si="5"/>
        <v>1</v>
      </c>
      <c r="E40" s="119" t="s">
        <v>524</v>
      </c>
      <c r="F40" s="170">
        <v>54402</v>
      </c>
      <c r="G40" s="141" t="s">
        <v>555</v>
      </c>
      <c r="H40" s="172">
        <v>2093.9699999999998</v>
      </c>
      <c r="I40" s="82"/>
    </row>
    <row r="41" spans="1:9" ht="18.75">
      <c r="A41" s="118">
        <v>1</v>
      </c>
      <c r="B41" s="119" t="s">
        <v>354</v>
      </c>
      <c r="C41" s="119" t="s">
        <v>354</v>
      </c>
      <c r="D41" s="119" t="s">
        <v>523</v>
      </c>
      <c r="E41" s="119" t="s">
        <v>524</v>
      </c>
      <c r="F41" s="170">
        <v>54404</v>
      </c>
      <c r="G41" s="141" t="s">
        <v>556</v>
      </c>
      <c r="H41" s="172">
        <v>2500</v>
      </c>
      <c r="I41" s="82"/>
    </row>
    <row r="42" spans="1:9" ht="18.75">
      <c r="A42" s="118">
        <f t="shared" ref="A42:D42" si="6">A39</f>
        <v>1</v>
      </c>
      <c r="B42" s="119" t="str">
        <f t="shared" si="6"/>
        <v>01</v>
      </c>
      <c r="C42" s="119" t="str">
        <f t="shared" si="6"/>
        <v>01</v>
      </c>
      <c r="D42" s="119" t="str">
        <f t="shared" si="6"/>
        <v>1</v>
      </c>
      <c r="E42" s="119" t="s">
        <v>524</v>
      </c>
      <c r="F42" s="170">
        <v>54504</v>
      </c>
      <c r="G42" s="141" t="s">
        <v>557</v>
      </c>
      <c r="H42" s="172">
        <v>10000</v>
      </c>
      <c r="I42" s="82"/>
    </row>
    <row r="43" spans="1:9" ht="37.5">
      <c r="A43" s="118">
        <f t="shared" ref="A43:D43" si="7">A39</f>
        <v>1</v>
      </c>
      <c r="B43" s="119" t="str">
        <f t="shared" si="7"/>
        <v>01</v>
      </c>
      <c r="C43" s="119" t="str">
        <f t="shared" si="7"/>
        <v>01</v>
      </c>
      <c r="D43" s="119" t="str">
        <f t="shared" si="7"/>
        <v>1</v>
      </c>
      <c r="E43" s="119" t="s">
        <v>524</v>
      </c>
      <c r="F43" s="170">
        <v>54599</v>
      </c>
      <c r="G43" s="177" t="s">
        <v>558</v>
      </c>
      <c r="H43" s="172">
        <v>1000</v>
      </c>
      <c r="I43" s="82"/>
    </row>
    <row r="44" spans="1:9" ht="26.25" customHeight="1">
      <c r="A44" s="118">
        <v>1</v>
      </c>
      <c r="B44" s="119" t="s">
        <v>354</v>
      </c>
      <c r="C44" s="119" t="s">
        <v>354</v>
      </c>
      <c r="D44" s="119" t="s">
        <v>523</v>
      </c>
      <c r="E44" s="119" t="s">
        <v>524</v>
      </c>
      <c r="F44" s="170">
        <v>55601</v>
      </c>
      <c r="G44" s="171" t="s">
        <v>559</v>
      </c>
      <c r="H44" s="172">
        <v>0</v>
      </c>
      <c r="I44" s="84">
        <f>SUM(H44:H46)</f>
        <v>100</v>
      </c>
    </row>
    <row r="45" spans="1:9" ht="18.75">
      <c r="A45" s="118">
        <v>1</v>
      </c>
      <c r="B45" s="119" t="s">
        <v>354</v>
      </c>
      <c r="C45" s="119" t="s">
        <v>354</v>
      </c>
      <c r="D45" s="119" t="s">
        <v>523</v>
      </c>
      <c r="E45" s="119" t="s">
        <v>524</v>
      </c>
      <c r="F45" s="170">
        <v>55602</v>
      </c>
      <c r="G45" s="141" t="s">
        <v>560</v>
      </c>
      <c r="H45" s="172">
        <v>0</v>
      </c>
      <c r="I45" s="82"/>
    </row>
    <row r="46" spans="1:9" ht="18.75">
      <c r="A46" s="118">
        <v>1</v>
      </c>
      <c r="B46" s="119" t="s">
        <v>354</v>
      </c>
      <c r="C46" s="119" t="s">
        <v>354</v>
      </c>
      <c r="D46" s="119" t="s">
        <v>523</v>
      </c>
      <c r="E46" s="119" t="s">
        <v>524</v>
      </c>
      <c r="F46" s="170">
        <v>55603</v>
      </c>
      <c r="G46" s="141" t="s">
        <v>561</v>
      </c>
      <c r="H46" s="172">
        <v>100</v>
      </c>
      <c r="I46" s="82"/>
    </row>
    <row r="47" spans="1:9" ht="18.75">
      <c r="A47" s="118">
        <f t="shared" ref="A47:D47" si="8">A39</f>
        <v>1</v>
      </c>
      <c r="B47" s="119" t="str">
        <f t="shared" si="8"/>
        <v>01</v>
      </c>
      <c r="C47" s="119" t="str">
        <f t="shared" si="8"/>
        <v>01</v>
      </c>
      <c r="D47" s="119" t="str">
        <f t="shared" si="8"/>
        <v>1</v>
      </c>
      <c r="E47" s="119" t="s">
        <v>524</v>
      </c>
      <c r="F47" s="120">
        <v>61101</v>
      </c>
      <c r="G47" s="139" t="s">
        <v>562</v>
      </c>
      <c r="H47" s="169">
        <v>2000</v>
      </c>
      <c r="I47" s="84">
        <f>SUM(H47:H48)</f>
        <v>7000</v>
      </c>
    </row>
    <row r="48" spans="1:9" ht="18.75">
      <c r="A48" s="118">
        <v>1</v>
      </c>
      <c r="B48" s="119" t="s">
        <v>354</v>
      </c>
      <c r="C48" s="119" t="s">
        <v>354</v>
      </c>
      <c r="D48" s="119" t="s">
        <v>523</v>
      </c>
      <c r="E48" s="119" t="s">
        <v>524</v>
      </c>
      <c r="F48" s="120">
        <v>61104</v>
      </c>
      <c r="G48" s="139" t="s">
        <v>563</v>
      </c>
      <c r="H48" s="169">
        <v>5000</v>
      </c>
      <c r="I48" s="82"/>
    </row>
    <row r="49" spans="1:9" ht="18.75">
      <c r="A49" s="173"/>
      <c r="B49" s="173"/>
      <c r="C49" s="173"/>
      <c r="D49" s="173"/>
      <c r="E49" s="173"/>
      <c r="F49" s="173"/>
      <c r="G49" s="174" t="s">
        <v>564</v>
      </c>
      <c r="H49" s="125">
        <f>SUM(H10:H48)</f>
        <v>479916.76999999996</v>
      </c>
      <c r="I49" s="84"/>
    </row>
    <row r="50" spans="1:9" ht="18.75">
      <c r="A50" s="82"/>
      <c r="B50" s="82"/>
      <c r="C50" s="82"/>
      <c r="D50" s="82"/>
      <c r="E50" s="82"/>
      <c r="F50" s="82"/>
      <c r="G50" s="82" t="s">
        <v>565</v>
      </c>
      <c r="H50" s="148">
        <v>472602.42</v>
      </c>
      <c r="I50" s="68">
        <f>SUM(I10:I49)</f>
        <v>479916.77</v>
      </c>
    </row>
    <row r="51" spans="1:9" ht="37.5">
      <c r="A51" s="82"/>
      <c r="B51" s="82"/>
      <c r="C51" s="82"/>
      <c r="D51" s="82"/>
      <c r="E51" s="82"/>
      <c r="F51" s="82"/>
      <c r="G51" s="178" t="s">
        <v>566</v>
      </c>
      <c r="H51" s="88">
        <v>7314.35</v>
      </c>
    </row>
    <row r="52" spans="1:9" ht="18.75">
      <c r="A52" s="82"/>
      <c r="B52" s="82"/>
      <c r="C52" s="82"/>
      <c r="D52" s="82"/>
      <c r="E52" s="82"/>
      <c r="F52" s="82"/>
      <c r="G52" s="82"/>
      <c r="H52" s="179">
        <f>SUM(H50:H51)</f>
        <v>479916.76999999996</v>
      </c>
    </row>
    <row r="53" spans="1:9" ht="18.75">
      <c r="A53" s="82"/>
      <c r="B53" s="82"/>
      <c r="C53" s="82"/>
      <c r="D53" s="82"/>
      <c r="E53" s="82"/>
      <c r="F53" s="82"/>
      <c r="G53" s="82" t="s">
        <v>567</v>
      </c>
      <c r="H53" s="88">
        <f>+M10</f>
        <v>0</v>
      </c>
    </row>
    <row r="54" spans="1:9" ht="18.75">
      <c r="A54" s="82"/>
      <c r="B54" s="82"/>
      <c r="C54" s="82"/>
      <c r="D54" s="82"/>
      <c r="E54" s="82"/>
      <c r="F54" s="82"/>
      <c r="G54" s="82">
        <v>51</v>
      </c>
      <c r="H54" s="88">
        <f>+I10</f>
        <v>280722.8</v>
      </c>
    </row>
    <row r="55" spans="1:9" ht="18.75">
      <c r="A55" s="82"/>
      <c r="B55" s="82"/>
      <c r="C55" s="82"/>
      <c r="D55" s="82"/>
      <c r="E55" s="82"/>
      <c r="F55" s="82"/>
      <c r="G55" s="82">
        <v>54</v>
      </c>
      <c r="H55" s="84">
        <f>+I20</f>
        <v>192093.97</v>
      </c>
    </row>
    <row r="56" spans="1:9" ht="18.75">
      <c r="A56" s="82"/>
      <c r="B56" s="82"/>
      <c r="C56" s="82"/>
      <c r="D56" s="82"/>
      <c r="E56" s="82"/>
      <c r="F56" s="82"/>
      <c r="G56" s="82">
        <v>55</v>
      </c>
      <c r="H56" s="84">
        <f>SUM(H44:H46)</f>
        <v>100</v>
      </c>
    </row>
    <row r="57" spans="1:9" ht="18.75">
      <c r="A57" s="82"/>
      <c r="B57" s="82"/>
      <c r="C57" s="82"/>
      <c r="D57" s="82"/>
      <c r="E57" s="82"/>
      <c r="F57" s="82"/>
      <c r="G57" s="82">
        <v>56</v>
      </c>
      <c r="H57" s="88">
        <v>0</v>
      </c>
    </row>
    <row r="58" spans="1:9" ht="18.75">
      <c r="A58" s="82"/>
      <c r="B58" s="82"/>
      <c r="C58" s="82"/>
      <c r="D58" s="82"/>
      <c r="E58" s="82"/>
      <c r="F58" s="82"/>
      <c r="G58" s="82">
        <v>61</v>
      </c>
      <c r="H58" s="84">
        <f>SUM(H47:H48)</f>
        <v>7000</v>
      </c>
    </row>
    <row r="59" spans="1:9" ht="18.75">
      <c r="A59" s="82"/>
      <c r="B59" s="82"/>
      <c r="C59" s="82"/>
      <c r="D59" s="82"/>
      <c r="E59" s="82"/>
      <c r="F59" s="82"/>
      <c r="G59" s="82"/>
      <c r="H59" s="180">
        <f>SUM(H54:H58)</f>
        <v>479916.77</v>
      </c>
    </row>
    <row r="60" spans="1:9" ht="18.75">
      <c r="A60" s="82"/>
      <c r="B60" s="82"/>
      <c r="C60" s="82"/>
      <c r="D60" s="82"/>
      <c r="E60" s="82"/>
      <c r="F60" s="82"/>
      <c r="G60" s="82"/>
      <c r="H60" s="84">
        <f>+H52</f>
        <v>479916.76999999996</v>
      </c>
    </row>
    <row r="61" spans="1:9">
      <c r="H61" s="68">
        <f>+H59-H60</f>
        <v>0</v>
      </c>
    </row>
  </sheetData>
  <mergeCells count="10">
    <mergeCell ref="A6:H6"/>
    <mergeCell ref="A7:H7"/>
    <mergeCell ref="A8:F8"/>
    <mergeCell ref="G8:G9"/>
    <mergeCell ref="H8:H9"/>
    <mergeCell ref="A1:H1"/>
    <mergeCell ref="A2:H2"/>
    <mergeCell ref="A3:H3"/>
    <mergeCell ref="A4:H4"/>
    <mergeCell ref="A5:H5"/>
  </mergeCells>
  <pageMargins left="0.25" right="0.25" top="0.75" bottom="0.75" header="0.3" footer="0.3"/>
  <pageSetup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</vt:i4>
      </vt:variant>
    </vt:vector>
  </HeadingPairs>
  <TitlesOfParts>
    <vt:vector size="21" baseType="lpstr">
      <vt:lpstr>INGRESOS REALES</vt:lpstr>
      <vt:lpstr>CUADRO RESUMEN 1</vt:lpstr>
      <vt:lpstr>CUADRO RESUMEN 2023</vt:lpstr>
      <vt:lpstr>CUADRO RESUMEN  3</vt:lpstr>
      <vt:lpstr>RECURSO HUMANO</vt:lpstr>
      <vt:lpstr>PROYECCION INGRESOS 2023</vt:lpstr>
      <vt:lpstr>ESTRUCTURA PRESUPUESTARIA</vt:lpstr>
      <vt:lpstr>CONSOLIDADO DE INGRESOS 2023</vt:lpstr>
      <vt:lpstr>ESTRUCTURA PRESUPUESTARIA 1.5%</vt:lpstr>
      <vt:lpstr>FODES 25%</vt:lpstr>
      <vt:lpstr>FONDO MUNICIPAL</vt:lpstr>
      <vt:lpstr>PUERTO SAN JUAN</vt:lpstr>
      <vt:lpstr>PREINVERSION</vt:lpstr>
      <vt:lpstr>DONACIONES </vt:lpstr>
      <vt:lpstr>APOYO MUNICIPAL DL 477</vt:lpstr>
      <vt:lpstr>FONDOS 2%</vt:lpstr>
      <vt:lpstr>FODES 70%</vt:lpstr>
      <vt:lpstr>PROYECTOS   2023</vt:lpstr>
      <vt:lpstr>Sheet1</vt:lpstr>
      <vt:lpstr>Sheet2</vt:lpstr>
      <vt:lpstr>'ESTRUCTURA PRESUPUESTARIA'!Área_de_impresión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Contabilidad-pc</dc:creator>
  <cp:lastModifiedBy>Secretaria Municipal</cp:lastModifiedBy>
  <cp:lastPrinted>2023-05-25T15:46:00Z</cp:lastPrinted>
  <dcterms:created xsi:type="dcterms:W3CDTF">2022-09-14T14:29:00Z</dcterms:created>
  <dcterms:modified xsi:type="dcterms:W3CDTF">2023-05-25T15:46:53Z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F6B599F8F1FA456DB3567C5CEAD80053</vt:lpwstr>
  </property>
  <property fmtid="{D5CDD505-2E9C-101B-9397-08002B2CF9AE}" pid="3" name="KSOProductBuildVer">
    <vt:lpwstr>1033-11.2.0.11417</vt:lpwstr>
  </property>
</Properties>
</file>