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-pc\Desktop\PRESUPUESTO MUNICIPAL 2022\"/>
    </mc:Choice>
  </mc:AlternateContent>
  <xr:revisionPtr revIDLastSave="0" documentId="13_ncr:1_{C40295D5-6DD9-45EB-A767-72E9DE901E69}" xr6:coauthVersionLast="47" xr6:coauthVersionMax="47" xr10:uidLastSave="{00000000-0000-0000-0000-000000000000}"/>
  <bookViews>
    <workbookView xWindow="-120" yWindow="-120" windowWidth="29040" windowHeight="15840" firstSheet="16" activeTab="18" xr2:uid="{00000000-000D-0000-FFFF-FFFF00000000}"/>
  </bookViews>
  <sheets>
    <sheet name="CUADRO RESUMEN" sheetId="1" r:id="rId1"/>
    <sheet name="CUADRO RESUMEN 2" sheetId="19" r:id="rId2"/>
    <sheet name="CUADRO RESUMEN 3" sheetId="18" r:id="rId3"/>
    <sheet name="INGRESOS REALES NOV.DIC.20 ENER" sheetId="17" r:id="rId4"/>
    <sheet name="RECURSO HUMANO AÑO 2022" sheetId="21" r:id="rId5"/>
    <sheet name="PROYECCION DE INGRESOS" sheetId="2" r:id="rId6"/>
    <sheet name="ESTRUCTURA PRESUPUESTARIA" sheetId="16" r:id="rId7"/>
    <sheet name="CONSOLIDADO INGRESOS" sheetId="4" r:id="rId8"/>
    <sheet name="EGRESOS FODES 1.5%" sheetId="5" r:id="rId9"/>
    <sheet name="EGRESOS SALDO FODES 25%" sheetId="24" r:id="rId10"/>
    <sheet name="EGRESOS FONDO MPAL" sheetId="6" r:id="rId11"/>
    <sheet name="EGRESOS PUERTO SAN JUAN" sheetId="7" r:id="rId12"/>
    <sheet name="FINANCIAMIENTO DEUDA" sheetId="8" r:id="rId13"/>
    <sheet name="PREINVERSION" sheetId="9" r:id="rId14"/>
    <sheet name="DONACIONES" sheetId="10" r:id="rId15"/>
    <sheet name="FONDOS DE EMERGENCIA" sheetId="25" r:id="rId16"/>
    <sheet name="EGRESOS FODES 70% " sheetId="11" r:id="rId17"/>
    <sheet name="2% FODES" sheetId="12" r:id="rId18"/>
    <sheet name="PROYECTOS 2022" sheetId="13" r:id="rId19"/>
    <sheet name="ESTE YA NO ..." sheetId="22" r:id="rId20"/>
    <sheet name="FONDOS FODES PENDIENTES PERCIBR" sheetId="14" r:id="rId21"/>
    <sheet name="Hoja15" sheetId="15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4" l="1"/>
  <c r="C55" i="4" s="1"/>
  <c r="C53" i="4"/>
  <c r="C50" i="4"/>
  <c r="M33" i="18"/>
  <c r="M32" i="18"/>
  <c r="M31" i="18"/>
  <c r="M30" i="18"/>
  <c r="M29" i="18"/>
  <c r="M28" i="18"/>
  <c r="M27" i="18"/>
  <c r="M26" i="18"/>
  <c r="M25" i="18"/>
  <c r="L34" i="18"/>
  <c r="K34" i="18"/>
  <c r="J34" i="18"/>
  <c r="I34" i="18"/>
  <c r="H34" i="18"/>
  <c r="G34" i="18"/>
  <c r="F34" i="18"/>
  <c r="E34" i="18"/>
  <c r="D34" i="18"/>
  <c r="M34" i="18" l="1"/>
  <c r="A51" i="2" l="1"/>
  <c r="N19" i="5"/>
  <c r="I21" i="5"/>
  <c r="N47" i="13"/>
  <c r="H18" i="11" s="1"/>
  <c r="H15" i="11"/>
  <c r="N44" i="13"/>
  <c r="H14" i="11" s="1"/>
  <c r="N42" i="13"/>
  <c r="N40" i="13"/>
  <c r="D41" i="13"/>
  <c r="H22" i="11" s="1"/>
  <c r="N41" i="13"/>
  <c r="N18" i="13"/>
  <c r="H10" i="11" s="1"/>
  <c r="N14" i="13"/>
  <c r="H13" i="11" s="1"/>
  <c r="N13" i="13"/>
  <c r="N12" i="13"/>
  <c r="D12" i="13"/>
  <c r="H21" i="11" s="1"/>
  <c r="N59" i="13"/>
  <c r="N58" i="13"/>
  <c r="N57" i="13"/>
  <c r="N56" i="13"/>
  <c r="N55" i="13"/>
  <c r="N54" i="13"/>
  <c r="H23" i="11" l="1"/>
  <c r="N60" i="13"/>
  <c r="H11" i="11"/>
  <c r="N48" i="13"/>
  <c r="H12" i="11"/>
  <c r="H53" i="5"/>
  <c r="L50" i="5"/>
  <c r="H78" i="21" l="1"/>
  <c r="H76" i="21"/>
  <c r="H72" i="21"/>
  <c r="H69" i="21"/>
  <c r="H68" i="21"/>
  <c r="H67" i="21"/>
  <c r="H66" i="21"/>
  <c r="H65" i="21"/>
  <c r="F95" i="21"/>
  <c r="L28" i="21"/>
  <c r="L27" i="21"/>
  <c r="H28" i="21"/>
  <c r="J28" i="21"/>
  <c r="H27" i="21"/>
  <c r="J27" i="21"/>
  <c r="M27" i="21" s="1"/>
  <c r="M28" i="21" l="1"/>
  <c r="D53" i="13"/>
  <c r="D114" i="13" l="1"/>
  <c r="D104" i="13" l="1"/>
  <c r="D90" i="13"/>
  <c r="I28" i="24" l="1"/>
  <c r="F22" i="25" l="1"/>
  <c r="H10" i="25" s="1"/>
  <c r="H11" i="25" s="1"/>
  <c r="D50" i="4" s="1"/>
  <c r="H37" i="11"/>
  <c r="H38" i="11"/>
  <c r="H42" i="11"/>
  <c r="H39" i="11"/>
  <c r="H36" i="11"/>
  <c r="H35" i="11"/>
  <c r="F18" i="16"/>
  <c r="N21" i="5"/>
  <c r="H50" i="5"/>
  <c r="F10" i="16" s="1"/>
  <c r="G9" i="16" s="1"/>
  <c r="F65" i="11"/>
  <c r="F30" i="11"/>
  <c r="F50" i="4" l="1"/>
  <c r="F22" i="16"/>
  <c r="G21" i="16" s="1"/>
  <c r="H65" i="11"/>
  <c r="H19" i="11"/>
  <c r="F20" i="16"/>
  <c r="I50" i="4"/>
  <c r="F16" i="16"/>
  <c r="I14" i="24"/>
  <c r="I11" i="24"/>
  <c r="H13" i="12"/>
  <c r="N19" i="13"/>
  <c r="H10" i="12"/>
  <c r="H16" i="12"/>
  <c r="H15" i="12"/>
  <c r="H14" i="12"/>
  <c r="H12" i="12"/>
  <c r="H30" i="24"/>
  <c r="L28" i="24" s="1"/>
  <c r="L29" i="24" s="1"/>
  <c r="D3" i="22"/>
  <c r="D81" i="13"/>
  <c r="D8" i="13"/>
  <c r="D7" i="13"/>
  <c r="D6" i="13"/>
  <c r="D5" i="13"/>
  <c r="L91" i="21"/>
  <c r="H91" i="21"/>
  <c r="J91" i="21"/>
  <c r="M91" i="21" l="1"/>
  <c r="K24" i="11"/>
  <c r="F17" i="16"/>
  <c r="G15" i="16" s="1"/>
  <c r="H11" i="12"/>
  <c r="I30" i="24"/>
  <c r="D97" i="13"/>
  <c r="C21" i="19" l="1"/>
  <c r="D21" i="19" s="1"/>
  <c r="I41" i="5"/>
  <c r="L51" i="5" s="1"/>
  <c r="B5" i="14" l="1"/>
  <c r="H66" i="6"/>
  <c r="G50" i="4" s="1"/>
  <c r="D17" i="18" l="1"/>
  <c r="J50" i="4"/>
  <c r="K50" i="4" s="1"/>
  <c r="L78" i="21"/>
  <c r="J78" i="21"/>
  <c r="L77" i="21"/>
  <c r="J77" i="21"/>
  <c r="H77" i="21"/>
  <c r="L76" i="21"/>
  <c r="J76" i="21"/>
  <c r="L75" i="21"/>
  <c r="J75" i="21"/>
  <c r="H75" i="21"/>
  <c r="L74" i="21"/>
  <c r="J74" i="21"/>
  <c r="H74" i="21"/>
  <c r="L73" i="21"/>
  <c r="J73" i="21"/>
  <c r="H73" i="21"/>
  <c r="L72" i="21"/>
  <c r="J72" i="21"/>
  <c r="L71" i="21"/>
  <c r="J71" i="21"/>
  <c r="H71" i="21"/>
  <c r="L70" i="21"/>
  <c r="J70" i="21"/>
  <c r="H70" i="21"/>
  <c r="L69" i="21"/>
  <c r="J69" i="21"/>
  <c r="L68" i="21"/>
  <c r="J68" i="21"/>
  <c r="L67" i="21"/>
  <c r="J67" i="21"/>
  <c r="L66" i="21"/>
  <c r="J66" i="21"/>
  <c r="L65" i="21"/>
  <c r="J65" i="21"/>
  <c r="M65" i="21" s="1"/>
  <c r="J64" i="21"/>
  <c r="D72" i="13"/>
  <c r="D69" i="13"/>
  <c r="D62" i="13"/>
  <c r="I40" i="7"/>
  <c r="I74" i="6" s="1"/>
  <c r="I39" i="7"/>
  <c r="H50" i="7" s="1"/>
  <c r="I19" i="7"/>
  <c r="I56" i="6"/>
  <c r="H74" i="6" s="1"/>
  <c r="I55" i="6"/>
  <c r="H73" i="6" s="1"/>
  <c r="I52" i="6"/>
  <c r="H72" i="6" s="1"/>
  <c r="J72" i="6" s="1"/>
  <c r="I21" i="6"/>
  <c r="H67" i="6"/>
  <c r="L16" i="21"/>
  <c r="H16" i="21"/>
  <c r="J16" i="21"/>
  <c r="L62" i="21"/>
  <c r="J62" i="21"/>
  <c r="H62" i="21"/>
  <c r="I73" i="6" l="1"/>
  <c r="J73" i="6" s="1"/>
  <c r="E52" i="13"/>
  <c r="J15" i="12" s="1"/>
  <c r="J16" i="12" s="1"/>
  <c r="I71" i="6"/>
  <c r="J71" i="6" s="1"/>
  <c r="H71" i="6"/>
  <c r="J74" i="6"/>
  <c r="M16" i="21"/>
  <c r="M62" i="21"/>
  <c r="L52" i="2"/>
  <c r="I44" i="5" l="1"/>
  <c r="I45" i="5"/>
  <c r="L53" i="5" s="1"/>
  <c r="L52" i="5" l="1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F139" i="21" l="1"/>
  <c r="I139" i="21" s="1"/>
  <c r="L138" i="21"/>
  <c r="L137" i="21"/>
  <c r="L136" i="21"/>
  <c r="L135" i="21"/>
  <c r="L134" i="21"/>
  <c r="L133" i="21"/>
  <c r="L132" i="21"/>
  <c r="L131" i="21"/>
  <c r="J138" i="21"/>
  <c r="J137" i="21"/>
  <c r="J136" i="21"/>
  <c r="J135" i="21"/>
  <c r="J134" i="21"/>
  <c r="J133" i="21"/>
  <c r="J132" i="21"/>
  <c r="J131" i="21"/>
  <c r="L122" i="21"/>
  <c r="L121" i="21"/>
  <c r="L120" i="21"/>
  <c r="L119" i="21"/>
  <c r="L118" i="21"/>
  <c r="L117" i="21"/>
  <c r="L116" i="21"/>
  <c r="L115" i="21"/>
  <c r="L114" i="21"/>
  <c r="L113" i="21"/>
  <c r="L112" i="21"/>
  <c r="L111" i="21"/>
  <c r="L110" i="21"/>
  <c r="L109" i="21"/>
  <c r="L108" i="21"/>
  <c r="L107" i="21"/>
  <c r="L106" i="21"/>
  <c r="L105" i="21"/>
  <c r="L104" i="21"/>
  <c r="L10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81" i="21"/>
  <c r="L80" i="21"/>
  <c r="L79" i="21"/>
  <c r="L64" i="21"/>
  <c r="L63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6" i="21"/>
  <c r="L25" i="21"/>
  <c r="L24" i="21"/>
  <c r="L23" i="21"/>
  <c r="L22" i="21"/>
  <c r="L21" i="21"/>
  <c r="L20" i="21"/>
  <c r="L19" i="21"/>
  <c r="L18" i="21"/>
  <c r="L17" i="21"/>
  <c r="L15" i="21"/>
  <c r="L14" i="21"/>
  <c r="L13" i="21"/>
  <c r="L12" i="21"/>
  <c r="L11" i="21"/>
  <c r="L10" i="21"/>
  <c r="J94" i="21"/>
  <c r="J93" i="21"/>
  <c r="J92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63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6" i="21"/>
  <c r="J25" i="21"/>
  <c r="J24" i="21"/>
  <c r="J23" i="21"/>
  <c r="J22" i="21"/>
  <c r="J21" i="21"/>
  <c r="J20" i="21"/>
  <c r="J19" i="21"/>
  <c r="J18" i="21"/>
  <c r="J17" i="21"/>
  <c r="J15" i="21"/>
  <c r="J14" i="21"/>
  <c r="J13" i="21"/>
  <c r="J12" i="21"/>
  <c r="J11" i="21"/>
  <c r="J10" i="21"/>
  <c r="K140" i="21"/>
  <c r="I140" i="21"/>
  <c r="H13" i="5" s="1"/>
  <c r="G140" i="21"/>
  <c r="H138" i="21"/>
  <c r="H137" i="21"/>
  <c r="H136" i="21"/>
  <c r="H135" i="21"/>
  <c r="H134" i="21"/>
  <c r="H133" i="21"/>
  <c r="H132" i="21"/>
  <c r="H131" i="21"/>
  <c r="H139" i="21" l="1"/>
  <c r="J139" i="21"/>
  <c r="J140" i="21" s="1"/>
  <c r="H17" i="5" s="1"/>
  <c r="L140" i="21"/>
  <c r="H16" i="5" s="1"/>
  <c r="F140" i="21"/>
  <c r="H140" i="21"/>
  <c r="H11" i="5" s="1"/>
  <c r="M132" i="21"/>
  <c r="M134" i="21"/>
  <c r="M136" i="21"/>
  <c r="M138" i="21"/>
  <c r="M133" i="21"/>
  <c r="M135" i="21"/>
  <c r="M137" i="21"/>
  <c r="M139" i="21"/>
  <c r="M131" i="21"/>
  <c r="L123" i="21"/>
  <c r="H16" i="7" s="1"/>
  <c r="K123" i="21"/>
  <c r="J123" i="21"/>
  <c r="H17" i="7" s="1"/>
  <c r="I123" i="21"/>
  <c r="H12" i="7" s="1"/>
  <c r="G123" i="21"/>
  <c r="H13" i="7" s="1"/>
  <c r="F123" i="21"/>
  <c r="H122" i="21"/>
  <c r="M122" i="21" s="1"/>
  <c r="H121" i="21"/>
  <c r="M121" i="21" s="1"/>
  <c r="H120" i="21"/>
  <c r="M120" i="21" s="1"/>
  <c r="H119" i="21"/>
  <c r="M119" i="21" s="1"/>
  <c r="H118" i="21"/>
  <c r="M118" i="21" s="1"/>
  <c r="H117" i="21"/>
  <c r="M117" i="21" s="1"/>
  <c r="H116" i="21"/>
  <c r="M116" i="21" s="1"/>
  <c r="H115" i="21"/>
  <c r="M115" i="21" s="1"/>
  <c r="H114" i="21"/>
  <c r="M114" i="21" s="1"/>
  <c r="H113" i="21"/>
  <c r="M113" i="21" s="1"/>
  <c r="H112" i="21"/>
  <c r="M112" i="21" s="1"/>
  <c r="H111" i="21"/>
  <c r="M111" i="21" s="1"/>
  <c r="H110" i="21"/>
  <c r="M110" i="21" s="1"/>
  <c r="H109" i="21"/>
  <c r="M109" i="21" s="1"/>
  <c r="H108" i="21"/>
  <c r="M108" i="21" s="1"/>
  <c r="H107" i="21"/>
  <c r="M107" i="21" s="1"/>
  <c r="H106" i="21"/>
  <c r="M106" i="21" s="1"/>
  <c r="H105" i="21"/>
  <c r="M105" i="21" s="1"/>
  <c r="H104" i="21"/>
  <c r="M104" i="21" s="1"/>
  <c r="H103" i="21"/>
  <c r="M103" i="21" s="1"/>
  <c r="I11" i="5" l="1"/>
  <c r="H47" i="5"/>
  <c r="M140" i="21"/>
  <c r="H123" i="21"/>
  <c r="H11" i="7" s="1"/>
  <c r="I11" i="7" s="1"/>
  <c r="I70" i="6" s="1"/>
  <c r="M123" i="21"/>
  <c r="L50" i="2" s="1"/>
  <c r="L95" i="21"/>
  <c r="H17" i="6" s="1"/>
  <c r="K95" i="21"/>
  <c r="J95" i="21"/>
  <c r="H18" i="6" s="1"/>
  <c r="I95" i="21"/>
  <c r="H12" i="6" s="1"/>
  <c r="G95" i="21"/>
  <c r="H13" i="6" s="1"/>
  <c r="H94" i="21"/>
  <c r="H93" i="21"/>
  <c r="H92" i="21"/>
  <c r="M92" i="21" s="1"/>
  <c r="H90" i="21"/>
  <c r="H89" i="21"/>
  <c r="H88" i="21"/>
  <c r="H87" i="21"/>
  <c r="H86" i="21"/>
  <c r="H85" i="21"/>
  <c r="H84" i="21"/>
  <c r="H83" i="21"/>
  <c r="H82" i="21"/>
  <c r="H81" i="21"/>
  <c r="H80" i="21"/>
  <c r="H79" i="21"/>
  <c r="H64" i="21"/>
  <c r="L49" i="5" l="1"/>
  <c r="L54" i="5" s="1"/>
  <c r="H52" i="5"/>
  <c r="O49" i="5"/>
  <c r="I75" i="6"/>
  <c r="M64" i="21"/>
  <c r="M93" i="21"/>
  <c r="M94" i="21"/>
  <c r="M90" i="21"/>
  <c r="M89" i="21"/>
  <c r="M88" i="21"/>
  <c r="M87" i="21"/>
  <c r="M86" i="21"/>
  <c r="M84" i="21"/>
  <c r="M83" i="21"/>
  <c r="M85" i="21"/>
  <c r="M82" i="21"/>
  <c r="M80" i="21"/>
  <c r="M79" i="21"/>
  <c r="M81" i="21"/>
  <c r="M78" i="21"/>
  <c r="M77" i="21"/>
  <c r="M76" i="21"/>
  <c r="M75" i="21"/>
  <c r="M74" i="21"/>
  <c r="M73" i="21"/>
  <c r="M72" i="21"/>
  <c r="M71" i="21"/>
  <c r="M70" i="21"/>
  <c r="M69" i="21"/>
  <c r="M68" i="21"/>
  <c r="M67" i="21"/>
  <c r="M66" i="21"/>
  <c r="H63" i="21"/>
  <c r="H61" i="21"/>
  <c r="H60" i="21"/>
  <c r="H59" i="21"/>
  <c r="H58" i="21"/>
  <c r="M58" i="21" s="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M39" i="21" s="1"/>
  <c r="H38" i="21"/>
  <c r="H37" i="21"/>
  <c r="M37" i="21" s="1"/>
  <c r="H36" i="21"/>
  <c r="H35" i="21"/>
  <c r="M35" i="21" s="1"/>
  <c r="H34" i="21"/>
  <c r="H33" i="21"/>
  <c r="M33" i="21" s="1"/>
  <c r="H32" i="21"/>
  <c r="H31" i="21"/>
  <c r="M31" i="21" s="1"/>
  <c r="H30" i="21"/>
  <c r="H29" i="21"/>
  <c r="M29" i="21" s="1"/>
  <c r="H26" i="21"/>
  <c r="H25" i="21"/>
  <c r="H24" i="21"/>
  <c r="M24" i="21" s="1"/>
  <c r="H23" i="21"/>
  <c r="M23" i="21" s="1"/>
  <c r="H22" i="21"/>
  <c r="M22" i="21" s="1"/>
  <c r="H21" i="21"/>
  <c r="M21" i="21" s="1"/>
  <c r="H20" i="21"/>
  <c r="M20" i="21" s="1"/>
  <c r="H19" i="21"/>
  <c r="M19" i="21" s="1"/>
  <c r="H18" i="21"/>
  <c r="M18" i="21" s="1"/>
  <c r="H17" i="21"/>
  <c r="M17" i="21" s="1"/>
  <c r="H15" i="21"/>
  <c r="M15" i="21" s="1"/>
  <c r="H14" i="21"/>
  <c r="M14" i="21" s="1"/>
  <c r="H13" i="21"/>
  <c r="M13" i="21" s="1"/>
  <c r="H12" i="21"/>
  <c r="M12" i="21" s="1"/>
  <c r="H11" i="21"/>
  <c r="M11" i="21" s="1"/>
  <c r="H10" i="21"/>
  <c r="M10" i="21" l="1"/>
  <c r="H95" i="21"/>
  <c r="M54" i="21"/>
  <c r="M63" i="21"/>
  <c r="M30" i="21"/>
  <c r="M32" i="21"/>
  <c r="M34" i="21"/>
  <c r="M36" i="21"/>
  <c r="M38" i="21"/>
  <c r="M40" i="21"/>
  <c r="M42" i="21"/>
  <c r="M44" i="21"/>
  <c r="M46" i="21"/>
  <c r="M48" i="21"/>
  <c r="M50" i="21"/>
  <c r="M52" i="21"/>
  <c r="M56" i="21"/>
  <c r="M60" i="21"/>
  <c r="M25" i="21"/>
  <c r="M49" i="21"/>
  <c r="M51" i="21"/>
  <c r="M53" i="21"/>
  <c r="M55" i="21"/>
  <c r="M57" i="21"/>
  <c r="M59" i="21"/>
  <c r="M61" i="21"/>
  <c r="M45" i="21"/>
  <c r="M47" i="21"/>
  <c r="M43" i="21"/>
  <c r="M41" i="21"/>
  <c r="M26" i="21"/>
  <c r="M95" i="21" l="1"/>
  <c r="H11" i="6"/>
  <c r="I11" i="6" s="1"/>
  <c r="L49" i="2"/>
  <c r="D46" i="17"/>
  <c r="C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G46" i="17"/>
  <c r="N46" i="17"/>
  <c r="M46" i="17"/>
  <c r="L46" i="17"/>
  <c r="K46" i="17"/>
  <c r="J46" i="17"/>
  <c r="I46" i="17"/>
  <c r="H46" i="17"/>
  <c r="F46" i="17"/>
  <c r="E46" i="17"/>
  <c r="D15" i="19"/>
  <c r="H70" i="6" l="1"/>
  <c r="C34" i="18"/>
  <c r="O46" i="17"/>
  <c r="F46" i="2"/>
  <c r="E46" i="2"/>
  <c r="D46" i="2"/>
  <c r="C46" i="2"/>
  <c r="J70" i="6" l="1"/>
  <c r="J75" i="6" s="1"/>
  <c r="L66" i="6" s="1"/>
  <c r="H75" i="6"/>
  <c r="G19" i="16"/>
  <c r="C7" i="1" l="1"/>
  <c r="C15" i="1" s="1"/>
  <c r="D9" i="13"/>
  <c r="H17" i="12"/>
  <c r="H11" i="10"/>
  <c r="H15" i="9"/>
  <c r="H11" i="8"/>
  <c r="H51" i="7"/>
  <c r="H48" i="7"/>
  <c r="H47" i="7"/>
  <c r="H44" i="7"/>
  <c r="F14" i="16" s="1"/>
  <c r="H61" i="6"/>
  <c r="F13" i="16" s="1"/>
  <c r="H56" i="5"/>
  <c r="H55" i="5"/>
  <c r="H54" i="5"/>
  <c r="H51" i="5"/>
  <c r="I51" i="4"/>
  <c r="H51" i="4"/>
  <c r="E51" i="4"/>
  <c r="D51" i="4"/>
  <c r="C51" i="4"/>
  <c r="J49" i="4"/>
  <c r="K49" i="4" s="1"/>
  <c r="F48" i="4"/>
  <c r="J48" i="4" s="1"/>
  <c r="F47" i="4"/>
  <c r="J47" i="4" s="1"/>
  <c r="F44" i="4"/>
  <c r="F43" i="4"/>
  <c r="J43" i="4" s="1"/>
  <c r="F42" i="4"/>
  <c r="J42" i="4" s="1"/>
  <c r="F39" i="4"/>
  <c r="J37" i="4"/>
  <c r="J22" i="4"/>
  <c r="G46" i="2"/>
  <c r="M11" i="2" s="1"/>
  <c r="N11" i="2" s="1"/>
  <c r="I45" i="2"/>
  <c r="J45" i="2" s="1"/>
  <c r="I44" i="2"/>
  <c r="G41" i="4" s="1"/>
  <c r="J41" i="4" s="1"/>
  <c r="I43" i="2"/>
  <c r="I42" i="2"/>
  <c r="G38" i="4" s="1"/>
  <c r="J38" i="4" s="1"/>
  <c r="I41" i="2"/>
  <c r="I40" i="2"/>
  <c r="G36" i="4" s="1"/>
  <c r="J36" i="4" s="1"/>
  <c r="I39" i="2"/>
  <c r="G35" i="4" s="1"/>
  <c r="J35" i="4" s="1"/>
  <c r="I38" i="2"/>
  <c r="I37" i="2"/>
  <c r="G34" i="4" s="1"/>
  <c r="J34" i="4" s="1"/>
  <c r="I36" i="2"/>
  <c r="I35" i="2"/>
  <c r="J45" i="4" s="1"/>
  <c r="I34" i="2"/>
  <c r="I33" i="2"/>
  <c r="I32" i="2"/>
  <c r="G32" i="4" s="1"/>
  <c r="J32" i="4" s="1"/>
  <c r="I31" i="2"/>
  <c r="G31" i="4" s="1"/>
  <c r="J31" i="4" s="1"/>
  <c r="I30" i="2"/>
  <c r="G30" i="4" s="1"/>
  <c r="J30" i="4" s="1"/>
  <c r="I29" i="2"/>
  <c r="G29" i="4" s="1"/>
  <c r="J29" i="4" s="1"/>
  <c r="I28" i="2"/>
  <c r="G28" i="4" s="1"/>
  <c r="J28" i="4" s="1"/>
  <c r="I27" i="2"/>
  <c r="G27" i="4" s="1"/>
  <c r="J27" i="4" s="1"/>
  <c r="I26" i="2"/>
  <c r="G26" i="4" s="1"/>
  <c r="J26" i="4" s="1"/>
  <c r="I25" i="2"/>
  <c r="G25" i="4" s="1"/>
  <c r="J25" i="4" s="1"/>
  <c r="I24" i="2"/>
  <c r="G24" i="4" s="1"/>
  <c r="J24" i="4" s="1"/>
  <c r="I23" i="2"/>
  <c r="G23" i="4" s="1"/>
  <c r="J23" i="4" s="1"/>
  <c r="I22" i="2"/>
  <c r="I21" i="2"/>
  <c r="G21" i="4" s="1"/>
  <c r="J21" i="4" s="1"/>
  <c r="I20" i="2"/>
  <c r="I19" i="2"/>
  <c r="G20" i="4" s="1"/>
  <c r="J20" i="4" s="1"/>
  <c r="I18" i="2"/>
  <c r="G19" i="4" s="1"/>
  <c r="J19" i="4" s="1"/>
  <c r="I17" i="2"/>
  <c r="G18" i="4" s="1"/>
  <c r="J18" i="4" s="1"/>
  <c r="I16" i="2"/>
  <c r="G17" i="4" s="1"/>
  <c r="J17" i="4" s="1"/>
  <c r="I15" i="2"/>
  <c r="I14" i="2"/>
  <c r="G15" i="4" s="1"/>
  <c r="J15" i="4" s="1"/>
  <c r="I13" i="2"/>
  <c r="G14" i="4" s="1"/>
  <c r="J14" i="4" s="1"/>
  <c r="I12" i="2"/>
  <c r="G13" i="4" s="1"/>
  <c r="J13" i="4" s="1"/>
  <c r="I11" i="2"/>
  <c r="G12" i="4" s="1"/>
  <c r="J12" i="4" s="1"/>
  <c r="M10" i="2"/>
  <c r="N10" i="2" s="1"/>
  <c r="I10" i="2"/>
  <c r="G11" i="4" s="1"/>
  <c r="J11" i="4" s="1"/>
  <c r="M9" i="2"/>
  <c r="N9" i="2" s="1"/>
  <c r="I9" i="2"/>
  <c r="G10" i="4" s="1"/>
  <c r="J10" i="4" s="1"/>
  <c r="M8" i="2"/>
  <c r="N8" i="2" s="1"/>
  <c r="I8" i="2"/>
  <c r="G9" i="4" s="1"/>
  <c r="J9" i="4" s="1"/>
  <c r="M7" i="2"/>
  <c r="N7" i="2" s="1"/>
  <c r="N12" i="2" s="1"/>
  <c r="L18" i="2" s="1"/>
  <c r="I7" i="2"/>
  <c r="G8" i="4" s="1"/>
  <c r="J8" i="4" s="1"/>
  <c r="I6" i="2"/>
  <c r="G7" i="4" s="1"/>
  <c r="J7" i="4" s="1"/>
  <c r="I5" i="2"/>
  <c r="J33" i="2" l="1"/>
  <c r="C14" i="18" s="1"/>
  <c r="G6" i="4"/>
  <c r="J5" i="2"/>
  <c r="G16" i="4"/>
  <c r="J16" i="4" s="1"/>
  <c r="K16" i="4" s="1"/>
  <c r="J15" i="2"/>
  <c r="J39" i="4"/>
  <c r="K35" i="4" s="1"/>
  <c r="F51" i="4"/>
  <c r="K43" i="4"/>
  <c r="G33" i="4"/>
  <c r="J33" i="4" s="1"/>
  <c r="K33" i="4" s="1"/>
  <c r="J36" i="2"/>
  <c r="C11" i="18" s="1"/>
  <c r="G40" i="4"/>
  <c r="J40" i="4" s="1"/>
  <c r="J38" i="2"/>
  <c r="C12" i="18" s="1"/>
  <c r="H52" i="7"/>
  <c r="H57" i="5"/>
  <c r="G12" i="16"/>
  <c r="I46" i="2"/>
  <c r="M12" i="2"/>
  <c r="L16" i="2" s="1"/>
  <c r="H46" i="2"/>
  <c r="G51" i="4" l="1"/>
  <c r="O18" i="2"/>
  <c r="L20" i="2"/>
  <c r="L21" i="2" s="1"/>
  <c r="O21" i="2"/>
  <c r="J6" i="4"/>
  <c r="C9" i="18"/>
  <c r="C19" i="18" s="1"/>
  <c r="J46" i="2"/>
  <c r="C8" i="1"/>
  <c r="C10" i="1" s="1"/>
  <c r="C23" i="19"/>
  <c r="G23" i="16"/>
  <c r="F23" i="16"/>
  <c r="C17" i="1"/>
  <c r="C18" i="1" s="1"/>
  <c r="H8" i="16"/>
  <c r="G48" i="2"/>
  <c r="C48" i="2" s="1"/>
  <c r="C52" i="2" l="1"/>
  <c r="D48" i="2"/>
  <c r="H65" i="6"/>
  <c r="H69" i="6" s="1"/>
  <c r="L65" i="6" s="1"/>
  <c r="L67" i="6" s="1"/>
  <c r="L48" i="2"/>
  <c r="L51" i="2" s="1"/>
  <c r="L53" i="2" s="1"/>
  <c r="J51" i="4"/>
  <c r="K6" i="4"/>
  <c r="K51" i="4" s="1"/>
  <c r="D23" i="19"/>
  <c r="D29" i="19" s="1"/>
  <c r="C29" i="19"/>
</calcChain>
</file>

<file path=xl/sharedStrings.xml><?xml version="1.0" encoding="utf-8"?>
<sst xmlns="http://schemas.openxmlformats.org/spreadsheetml/2006/main" count="1955" uniqueCount="1013">
  <si>
    <t xml:space="preserve">ALCALDIA MUNICIPAL DE SUCHITOTO </t>
  </si>
  <si>
    <t>DEPARTAMENTO DE CUSCATLAN</t>
  </si>
  <si>
    <t>INGRESOS</t>
  </si>
  <si>
    <t>FONDO GENERAL Y DONACIONES</t>
  </si>
  <si>
    <t>INGRESOS CORRIENTES</t>
  </si>
  <si>
    <t>TOTAL</t>
  </si>
  <si>
    <t>EGRESOS</t>
  </si>
  <si>
    <t>GASTOS DE CAPITAL</t>
  </si>
  <si>
    <t>GASTOS CORRIENTES</t>
  </si>
  <si>
    <t>ALCALDIA MUNICIPAL DE SUCHITOTO. DEPARTAMENTO DE CUSCATLAN</t>
  </si>
  <si>
    <t>COD</t>
  </si>
  <si>
    <t>CUENTA DE INGRESOS</t>
  </si>
  <si>
    <t>PROYECCION DE INGRESOS POR METODO DE</t>
  </si>
  <si>
    <t>COMERCIOS</t>
  </si>
  <si>
    <t>LOS MINIMOS CUADRADOS</t>
  </si>
  <si>
    <t>INDUSTRIAS</t>
  </si>
  <si>
    <t>X</t>
  </si>
  <si>
    <t>n</t>
  </si>
  <si>
    <t>Y</t>
  </si>
  <si>
    <t>XY</t>
  </si>
  <si>
    <t>FINANCIERAS</t>
  </si>
  <si>
    <t>SERVICIOS</t>
  </si>
  <si>
    <t>BARES Y RESTAURANTES</t>
  </si>
  <si>
    <t>HOTELES, MOTELES Y RESTAURANTES</t>
  </si>
  <si>
    <t>SERVICIOS DE ESPARCIMIENTO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</si>
  <si>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</si>
  <si>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</si>
  <si>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</si>
  <si>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</si>
  <si>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</si>
  <si>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</si>
  <si>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a=</t>
  </si>
  <si>
    <t>POR ACCESO A LUGARES PUBLICOS</t>
  </si>
  <si>
    <t>ALUMBRADO PUBLICO</t>
  </si>
  <si>
    <t>b=</t>
  </si>
  <si>
    <t>ASEO PUBLICO</t>
  </si>
  <si>
    <t>X = 3</t>
  </si>
  <si>
    <t>CASETAS TELEFONICAS</t>
  </si>
  <si>
    <t>CEMENTERIOS MUNICIPALES</t>
  </si>
  <si>
    <t>i=</t>
  </si>
  <si>
    <t>Porcentaje de</t>
  </si>
  <si>
    <t>DESECHOS</t>
  </si>
  <si>
    <t>crecimiento de</t>
  </si>
  <si>
    <t>ESTACIONAMIENTOS Y PARQUIMETROS</t>
  </si>
  <si>
    <t>los Ingresos</t>
  </si>
  <si>
    <t xml:space="preserve"> 5% FIESTAS PATRONALES</t>
  </si>
  <si>
    <t>MERCADOS MUNICIPALES</t>
  </si>
  <si>
    <t>PAVIMENTACION</t>
  </si>
  <si>
    <t>POSTES, TORRES Y ANTENAS</t>
  </si>
  <si>
    <t>RASTRO Y TIANGUE</t>
  </si>
  <si>
    <t>BAÑOS Y LAVADEROS PUBLICOS</t>
  </si>
  <si>
    <t>TASAS DIVERSAS</t>
  </si>
  <si>
    <t>PERMISOS Y LICENCIAS MUNICIPALES</t>
  </si>
  <si>
    <t>COTEJO DE FIERROS</t>
  </si>
  <si>
    <t>VENTA DE MAQUINARIA</t>
  </si>
  <si>
    <t>VENTA DE VEHICULOS DE TRANSPORTE</t>
  </si>
  <si>
    <t>VENTA DE TERRENOS</t>
  </si>
  <si>
    <t>SERVICIOS DIVERSOS</t>
  </si>
  <si>
    <t>VENTA DE BIENES DIVERSOS (DESECHOS SOLIDOS)</t>
  </si>
  <si>
    <t>ARRENDAMIENTOS BIENES INMUEBLES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</si>
  <si>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</si>
  <si>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</si>
  <si>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</si>
  <si>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</si>
  <si>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</si>
  <si>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INGRESOS DIVERSOS</t>
  </si>
  <si>
    <t>DEUDORES MONETARIOS X PERCIBIR (MORA)</t>
  </si>
  <si>
    <t>TOTAL INGRESO ANUAL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</si>
  <si>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</si>
  <si>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</si>
  <si>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</si>
  <si>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</si>
  <si>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</si>
  <si>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</si>
  <si>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>Aportes Por Contribuciones Patronales</t>
  </si>
  <si>
    <t>Seg.Soc.Priv.</t>
  </si>
  <si>
    <t>Seguridad Social Publica</t>
  </si>
  <si>
    <t>Mensual</t>
  </si>
  <si>
    <t>Beneficios adicionales /vacaciones</t>
  </si>
  <si>
    <t>Anual</t>
  </si>
  <si>
    <t>Aguinaldo</t>
  </si>
  <si>
    <t>AFP,s 7.75%</t>
  </si>
  <si>
    <t>INPEP 7.50%</t>
  </si>
  <si>
    <t>ISSS 7.5%</t>
  </si>
  <si>
    <t>Total</t>
  </si>
  <si>
    <t>0101</t>
  </si>
  <si>
    <t>Secretario Municipal</t>
  </si>
  <si>
    <t>Carmen Elizabeth Marín Mejía</t>
  </si>
  <si>
    <t>Delegado Contravencional</t>
  </si>
  <si>
    <t>Baltazar Sorto Bautista</t>
  </si>
  <si>
    <t>Agente Policía Mpal.</t>
  </si>
  <si>
    <t xml:space="preserve">PRESTA-CIONES </t>
  </si>
  <si>
    <t>Marcos Ismael De Paz Abrego</t>
  </si>
  <si>
    <t>Conserje</t>
  </si>
  <si>
    <t>Teresa de Jesus León</t>
  </si>
  <si>
    <t>Carlos López Martínez</t>
  </si>
  <si>
    <t>Motorista</t>
  </si>
  <si>
    <t>Blanca Deysi Monge Rivera</t>
  </si>
  <si>
    <t>Tesorera Municipal</t>
  </si>
  <si>
    <t>Yanira Guadalupe Ardón de Minero</t>
  </si>
  <si>
    <t>Ricardo Joel Argueta Portillo</t>
  </si>
  <si>
    <t>Cajero</t>
  </si>
  <si>
    <t>Fanny Beatriz Monge de Guzmán</t>
  </si>
  <si>
    <t>Auxiliar  Contable</t>
  </si>
  <si>
    <t>Martha Gloribel Gonzalez v.de Chávez</t>
  </si>
  <si>
    <t xml:space="preserve">Sonia Leonor Alas   </t>
  </si>
  <si>
    <t>Enc. Cuentas Corrientes y Cobro y rec. De mora</t>
  </si>
  <si>
    <t>Judith Alejandra Ayala Mancia</t>
  </si>
  <si>
    <t>Oscar Omar Belloso Alvarenga</t>
  </si>
  <si>
    <t xml:space="preserve">Cristina del Carmen Olmedo </t>
  </si>
  <si>
    <t>Bibliotecaria</t>
  </si>
  <si>
    <t xml:space="preserve">Shirley Mabel Bográn </t>
  </si>
  <si>
    <t>Cartas de Venta</t>
  </si>
  <si>
    <t>Sandra Guadalupe Lémus Raimundo</t>
  </si>
  <si>
    <t>Tec. Supervisor y Diseñador</t>
  </si>
  <si>
    <t>Iris Jazmin Hernandez Ramos</t>
  </si>
  <si>
    <t>Encargada de Control Urbano</t>
  </si>
  <si>
    <t>Santiago de Jesús Joachín Cordero</t>
  </si>
  <si>
    <t>Enc. Desechos Sólidos</t>
  </si>
  <si>
    <t>Verónica Graciela Ramirez</t>
  </si>
  <si>
    <t>Promotora ambiental</t>
  </si>
  <si>
    <t>Concepción Yesenia Juárez Ayala</t>
  </si>
  <si>
    <t>Heriberto de Jesus Casco Artiga</t>
  </si>
  <si>
    <t>Enc.Unidad de Comunicaciones</t>
  </si>
  <si>
    <t>David Alfredo Molina</t>
  </si>
  <si>
    <t>Silvia Elizabeth Pastrán de Alas</t>
  </si>
  <si>
    <t>Aux.Reg.Estado Fam.</t>
  </si>
  <si>
    <t>Toribio Emilio Rivera</t>
  </si>
  <si>
    <t>Proyección Social</t>
  </si>
  <si>
    <t>Nelson Molina Melara</t>
  </si>
  <si>
    <t>Ernesto Antonio Moya Miranda</t>
  </si>
  <si>
    <t>Rogelio Rubén Rivas Hernandez</t>
  </si>
  <si>
    <t>Promotor de Juventud</t>
  </si>
  <si>
    <t>Mario Alfonso Hidalgo Paz</t>
  </si>
  <si>
    <t>Mozo Servicios Grales.</t>
  </si>
  <si>
    <t xml:space="preserve">Mercedes Olivia Amaya Orellana </t>
  </si>
  <si>
    <t>Cristian Geovanni Zamora</t>
  </si>
  <si>
    <t>Admor.Mercado Mpal.</t>
  </si>
  <si>
    <t xml:space="preserve">Esmeralda Margareth Zamora </t>
  </si>
  <si>
    <t>Enc.baños pùblicos</t>
  </si>
  <si>
    <t>José Florentino Peraza</t>
  </si>
  <si>
    <t>Custodio Cementerio Mpal.</t>
  </si>
  <si>
    <t>Juan José Acosta</t>
  </si>
  <si>
    <t>Barrido de Calles</t>
  </si>
  <si>
    <t>Roberto Antonio Alas</t>
  </si>
  <si>
    <t xml:space="preserve">Miguel Angel  Benítez Cisneros </t>
  </si>
  <si>
    <t>Electricista</t>
  </si>
  <si>
    <t xml:space="preserve">José Leonardo Guardado Coca </t>
  </si>
  <si>
    <t>Mozo Tren de Aseo</t>
  </si>
  <si>
    <t>Andrés Vásquez Pérez</t>
  </si>
  <si>
    <t>Pedro Juan Cañas Torres</t>
  </si>
  <si>
    <t>Felícito Castillo Recinos</t>
  </si>
  <si>
    <t>Motorista tren de aseo</t>
  </si>
  <si>
    <t>Facundo de Dolores García</t>
  </si>
  <si>
    <t>Walter Rolando Salinas Menjivar</t>
  </si>
  <si>
    <t>Operador Motoniveladora</t>
  </si>
  <si>
    <t>Auxiliar de Mercado Mpal.</t>
  </si>
  <si>
    <t>Jose Orfilio Miranda Alvarado</t>
  </si>
  <si>
    <t>Mozo de Servicios generales</t>
  </si>
  <si>
    <t>Orlando de Jesus Garcia Coto</t>
  </si>
  <si>
    <t>Jose Luis Coto Guevara</t>
  </si>
  <si>
    <t>Mozo de Aseo</t>
  </si>
  <si>
    <t>Auxiliar de Servicios Generales</t>
  </si>
  <si>
    <t>Jose Alejandro Cortez Mejia</t>
  </si>
  <si>
    <t>Auditor Interno</t>
  </si>
  <si>
    <t>Jose Fredy Duran Rivas</t>
  </si>
  <si>
    <t>Jefe UACI</t>
  </si>
  <si>
    <t>Otilio Martir Ayala Sosa</t>
  </si>
  <si>
    <t>Enc.Activo Fijo</t>
  </si>
  <si>
    <t>Maria Celestina Baires Coto</t>
  </si>
  <si>
    <t>Auxiliar de la UACI</t>
  </si>
  <si>
    <t>Jose Antonio Gómez Guzmán</t>
  </si>
  <si>
    <t>Carolina Azucena Gomez Mendoza</t>
  </si>
  <si>
    <t>José Oliverio Valladares</t>
  </si>
  <si>
    <t>Rolando Antonio Alas Galdàmez</t>
  </si>
  <si>
    <t>Udelia Guadalupe Vásquez Reyes</t>
  </si>
  <si>
    <t xml:space="preserve">Marta Maura Rivas de Gámez </t>
  </si>
  <si>
    <t>Enc.Reg.Estado Fam.</t>
  </si>
  <si>
    <t>Ordenanza Centro Cultural</t>
  </si>
  <si>
    <t>Modesto Elio León Espinoza</t>
  </si>
  <si>
    <t>0202</t>
  </si>
  <si>
    <t>José Ayala Pineda</t>
  </si>
  <si>
    <t>Ordenanza</t>
  </si>
  <si>
    <t>Elizabeth Constante Orellana</t>
  </si>
  <si>
    <t>Mirian Esperanza Olmedo</t>
  </si>
  <si>
    <t>Cobradora Puerto S.J.</t>
  </si>
  <si>
    <t>José Benedicto Madrid Rodas</t>
  </si>
  <si>
    <t>Oscar Mauricio Ramos Henriquez</t>
  </si>
  <si>
    <t>Jose Edwin Hernandez Gamez</t>
  </si>
  <si>
    <t>Javier de Jesus Henriquez Sanchez</t>
  </si>
  <si>
    <t>Oscar Mauricio Menjivar Alvarado</t>
  </si>
  <si>
    <t>Walter Antonio Menjivar Castillo</t>
  </si>
  <si>
    <t>Osmin Gomez Ramirez</t>
  </si>
  <si>
    <t>Adonay Orlando Escobar Rivera</t>
  </si>
  <si>
    <t>Kelvin Alexander Ayala Escobar</t>
  </si>
  <si>
    <t>(1) Objeto Específico</t>
  </si>
  <si>
    <t>(2) DENOMINACION</t>
  </si>
  <si>
    <t>(3) Fondo General</t>
  </si>
  <si>
    <t>(9) Fondos Propios</t>
  </si>
  <si>
    <t>(10) Préstamos Externos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</si>
  <si>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</si>
  <si>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</si>
  <si>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</si>
  <si>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</si>
  <si>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</si>
  <si>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</si>
  <si>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</si>
  <si>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DONACIONES</t>
  </si>
  <si>
    <t>11801</t>
  </si>
  <si>
    <t>De Comercio</t>
  </si>
  <si>
    <t>11802</t>
  </si>
  <si>
    <t>De Industria</t>
  </si>
  <si>
    <t>11803</t>
  </si>
  <si>
    <t>Financieras</t>
  </si>
  <si>
    <t>11804</t>
  </si>
  <si>
    <t>De Servicios</t>
  </si>
  <si>
    <t>Bares y Restaurantes</t>
  </si>
  <si>
    <t>Hoteles, Moteles y Restaurantes</t>
  </si>
  <si>
    <t>Servicios de esparcimiento</t>
  </si>
  <si>
    <t>Transporte</t>
  </si>
  <si>
    <t>Vialidades</t>
  </si>
  <si>
    <t>Impuestos Municipales Diversos</t>
  </si>
  <si>
    <t>Por Servicio de Certificación o Visado de Documentos</t>
  </si>
  <si>
    <t>Por expedicion de documentos de Identidad</t>
  </si>
  <si>
    <t>Por acceso a Lugares Publicos</t>
  </si>
  <si>
    <t>Alumbrado Público</t>
  </si>
  <si>
    <t>12109</t>
  </si>
  <si>
    <t>Aseo Público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</si>
  <si>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</si>
  <si>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</si>
  <si>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</si>
  <si>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</si>
  <si>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</si>
  <si>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</si>
  <si>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</si>
  <si>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</si>
  <si>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</si>
  <si>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</si>
  <si>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</si>
  <si>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</si>
  <si>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</si>
  <si>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</si>
  <si>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</si>
  <si>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</si>
  <si>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</si>
  <si>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</si>
  <si>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</si>
  <si>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</si>
  <si>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</si>
  <si>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</si>
  <si>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</si>
  <si>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Fierros</t>
  </si>
  <si>
    <t>14299</t>
  </si>
  <si>
    <t>Servicios Diversos</t>
  </si>
  <si>
    <t>14399</t>
  </si>
  <si>
    <t>De Bienes Diversos (abono organico)</t>
  </si>
  <si>
    <t>15301</t>
  </si>
  <si>
    <t>Multa por Mora de Impuestos</t>
  </si>
  <si>
    <t>15302</t>
  </si>
  <si>
    <t>Intereses por Mora de Impuestos</t>
  </si>
  <si>
    <t>15310</t>
  </si>
  <si>
    <t>Multas por declaracion extemporanea</t>
  </si>
  <si>
    <t>15312</t>
  </si>
  <si>
    <t>Multas del Registro del Estado Fam,</t>
  </si>
  <si>
    <t>15314</t>
  </si>
  <si>
    <t>Otras Multas Municipales</t>
  </si>
  <si>
    <t>15402</t>
  </si>
  <si>
    <t>Arrendamientos de bienes inmuebles</t>
  </si>
  <si>
    <t>15799</t>
  </si>
  <si>
    <t>Ingesos Diversos</t>
  </si>
  <si>
    <t>16201</t>
  </si>
  <si>
    <t>Transf. Ctes. Del Sector Publico.</t>
  </si>
  <si>
    <t>21102</t>
  </si>
  <si>
    <t>Venta de maquinaria</t>
  </si>
  <si>
    <t>21105</t>
  </si>
  <si>
    <t>Venta de vehiculos de transporte</t>
  </si>
  <si>
    <t>21201</t>
  </si>
  <si>
    <t>Venta de Terrenos</t>
  </si>
  <si>
    <t>22201</t>
  </si>
  <si>
    <t>Transf. De Capital del S.P.</t>
  </si>
  <si>
    <t>22404</t>
  </si>
  <si>
    <t>De Org.Multilaterales</t>
  </si>
  <si>
    <t>22405</t>
  </si>
  <si>
    <t>De Org. Sin Fines de Lucro</t>
  </si>
  <si>
    <t>22551</t>
  </si>
  <si>
    <t>D.M. x percibir</t>
  </si>
  <si>
    <t>32102</t>
  </si>
  <si>
    <t>Saldos en banco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</si>
  <si>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</si>
  <si>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</si>
  <si>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</si>
  <si>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</si>
  <si>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</si>
  <si>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</si>
  <si>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</si>
  <si>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</si>
  <si>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</si>
  <si>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r>
      <t>(1)</t>
    </r>
    <r>
      <rPr>
        <sz val="10"/>
        <rFont val="Calibri"/>
        <family val="2"/>
        <scheme val="minor"/>
      </rPr>
      <t>: Se detallará el objeto específico al que se asigne el ingreso estimado</t>
    </r>
  </si>
  <si>
    <r>
      <t>(8)</t>
    </r>
    <r>
      <rPr>
        <sz val="10"/>
        <rFont val="Calibri"/>
        <family val="2"/>
        <scheme val="minor"/>
      </rPr>
      <t>: Registra la sumatoria de los valores ingresados en las columnas 5,6 y 7</t>
    </r>
  </si>
  <si>
    <r>
      <t>(2)</t>
    </r>
    <r>
      <rPr>
        <sz val="10"/>
        <rFont val="Calibri"/>
        <family val="2"/>
        <scheme val="minor"/>
      </rPr>
      <t>: Se describe el nombre del objeto especifico  a utilizar</t>
    </r>
  </si>
  <si>
    <r>
      <t>(9)</t>
    </r>
    <r>
      <rPr>
        <sz val="10"/>
        <rFont val="Calibri"/>
        <family val="2"/>
        <scheme val="minor"/>
      </rPr>
      <t>: Comprende los ingresos presupuestados como fondos propios.</t>
    </r>
  </si>
  <si>
    <r>
      <t>(3)</t>
    </r>
    <r>
      <rPr>
        <sz val="10"/>
        <rFont val="Calibri"/>
        <family val="2"/>
        <scheme val="minor"/>
      </rPr>
      <t xml:space="preserve">: Columna dode se detallarán los recursos percibidos como Fondo General </t>
    </r>
  </si>
  <si>
    <r>
      <t>(10)</t>
    </r>
    <r>
      <rPr>
        <sz val="10"/>
        <rFont val="Calibri"/>
        <family val="2"/>
        <scheme val="minor"/>
      </rPr>
      <t>: Se detallarán los ingresos bajo el concepto de Prestamos Externos</t>
    </r>
  </si>
  <si>
    <t xml:space="preserve">         de sus diferentes subfuentes de financiamiento</t>
  </si>
  <si>
    <r>
      <t>(11)</t>
    </r>
    <r>
      <rPr>
        <sz val="10"/>
        <rFont val="Calibri"/>
        <family val="2"/>
        <scheme val="minor"/>
      </rPr>
      <t>: Registra los ingresos presupuestados como Prestamos Internos</t>
    </r>
  </si>
  <si>
    <r>
      <t>(4)</t>
    </r>
    <r>
      <rPr>
        <sz val="10"/>
        <rFont val="Calibri"/>
        <family val="2"/>
        <scheme val="minor"/>
      </rPr>
      <t>: Columna que detallarà ingresos FODES por funcionamiento e inversión.</t>
    </r>
  </si>
  <si>
    <r>
      <t>(12)</t>
    </r>
    <r>
      <rPr>
        <sz val="10"/>
        <rFont val="Calibri"/>
        <family val="2"/>
        <scheme val="minor"/>
      </rPr>
      <t xml:space="preserve">: Detallará los ingresos previstos que se percibirán como Donaciones </t>
    </r>
  </si>
  <si>
    <r>
      <t>(5)</t>
    </r>
    <r>
      <rPr>
        <sz val="10"/>
        <rFont val="Calibri"/>
        <family val="2"/>
        <scheme val="minor"/>
      </rPr>
      <t>: Se detallarán ingresos FODES para gastos por funcionamiento</t>
    </r>
  </si>
  <si>
    <r>
      <t>(13)</t>
    </r>
    <r>
      <rPr>
        <sz val="10"/>
        <rFont val="Calibri"/>
        <family val="2"/>
        <scheme val="minor"/>
      </rPr>
      <t xml:space="preserve">: Reflejará la sumatoria de los montos de todos los ingresos detallados </t>
    </r>
  </si>
  <si>
    <r>
      <t>(6)</t>
    </r>
    <r>
      <rPr>
        <sz val="10"/>
        <rFont val="Calibri"/>
        <family val="2"/>
        <scheme val="minor"/>
      </rPr>
      <t>: Se detallarán ingresos FODES para inversión</t>
    </r>
  </si>
  <si>
    <t xml:space="preserve">             en las columnas 8,9,10, 11 y 12 por cada especifico presupuestario</t>
  </si>
  <si>
    <r>
      <t>(7)</t>
    </r>
    <r>
      <rPr>
        <sz val="10"/>
        <rFont val="Calibri"/>
        <family val="2"/>
        <scheme val="minor"/>
      </rPr>
      <t>: Seutilizará para detallar otros ingresos del Fondo General, por ejemplo  FISDL</t>
    </r>
  </si>
  <si>
    <r>
      <t>(14)</t>
    </r>
    <r>
      <rPr>
        <sz val="10"/>
        <rFont val="Calibri"/>
        <family val="2"/>
        <scheme val="minor"/>
      </rPr>
      <t xml:space="preserve">: Incluye la sumatoria total de cada Fuente y Subfuente de Financiamiento </t>
    </r>
  </si>
  <si>
    <t xml:space="preserve">                                                                                                                                                                                                          ANEXO 4.1</t>
  </si>
  <si>
    <t>ALCALDIA MUNICIPAL DE SUCHITOTO</t>
  </si>
  <si>
    <t>FORMULACION DEL PRESUPUESTO MUNICIPAL DE EGRESOS</t>
  </si>
  <si>
    <t>(En Dolares de los Estados Unidos de América)</t>
  </si>
  <si>
    <t>PRESUPUESTO MUNICIPAL DE FUNCIONAMIENTO POR ESTRUCTURA PRESUPUESTARIA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</si>
  <si>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</si>
  <si>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</si>
  <si>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</si>
  <si>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</si>
  <si>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</si>
  <si>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</si>
  <si>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</si>
  <si>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</si>
  <si>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</si>
  <si>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01</t>
  </si>
  <si>
    <t>1</t>
  </si>
  <si>
    <t>51101</t>
  </si>
  <si>
    <t>SUELDOS</t>
  </si>
  <si>
    <t>51102</t>
  </si>
  <si>
    <t>REMUNERACIONES A EVENTUALES</t>
  </si>
  <si>
    <t>AGUINALDOS</t>
  </si>
  <si>
    <t>BENEFICIOS ADICIONALES</t>
  </si>
  <si>
    <t>HORAS EXTRAORDINARIAS</t>
  </si>
  <si>
    <t>CONTRIB PAT.INST.SEG.Pub.</t>
  </si>
  <si>
    <t>CONTRIB PAT.INST.SEG.PRIV.</t>
  </si>
  <si>
    <t>POR PRESTACION SERV.EN EL PAIS</t>
  </si>
  <si>
    <t>HONORARIOS</t>
  </si>
  <si>
    <t>´PRODUCTOS ALIMENTICIOS PARA PERSONAS</t>
  </si>
  <si>
    <t>PRODUCTOS DE PAPEL Y CARTON</t>
  </si>
  <si>
    <t>LLANTAS Y NEUMANTICOS</t>
  </si>
  <si>
    <t>COMBUSTIBLES Y LUBRICANTES</t>
  </si>
  <si>
    <t>MATERIALES DE OFICINA</t>
  </si>
  <si>
    <t>MATERIALES INFORMATICOS</t>
  </si>
  <si>
    <t>HERRAMIENTAS, REPUESTOS Y ACCESOR.</t>
  </si>
  <si>
    <t>ESPECIES MUNICIPALES DIVERSAS</t>
  </si>
  <si>
    <t>ENERGIA ELECTRICA</t>
  </si>
  <si>
    <t>SERVICIOS DE AGUA POTABLE</t>
  </si>
  <si>
    <t>SERVICIOS DE TELECOMUNICACIONES</t>
  </si>
  <si>
    <t>MANT.REPARACION DE VEHICULOS</t>
  </si>
  <si>
    <t>ATENCIONES OFICIALES</t>
  </si>
  <si>
    <t>SERVICIOS DE PUBLICIDAD</t>
  </si>
  <si>
    <t>VIATICOS POR COMISION EXTERNA</t>
  </si>
  <si>
    <t>PRIMAS Y GASTOS DE SEGUROS DE PERSONAS</t>
  </si>
  <si>
    <t>PRIMAS Y SEGUROS DE BIENES</t>
  </si>
  <si>
    <t>PRIMAS Y GASTOS BANCARIOS</t>
  </si>
  <si>
    <t>TRANSFERENCIAS CORRIENTES (COMURES, ASOMUC, CDA, MICROREGION)</t>
  </si>
  <si>
    <t xml:space="preserve">MOBILIARIOS </t>
  </si>
  <si>
    <t>EQUIPOS INFORMATICOS</t>
  </si>
  <si>
    <t>(9) TOTAL GASTOS</t>
  </si>
  <si>
    <t>REMUNERACIONES………………………………………………………………………………………………….</t>
  </si>
  <si>
    <t>ANEXO 4.2</t>
  </si>
  <si>
    <t>FUENTE O SUBFUENTE DE FINANCIAMIENTO: Recursos Propios</t>
  </si>
  <si>
    <t>02</t>
  </si>
  <si>
    <t>2</t>
  </si>
  <si>
    <t>000</t>
  </si>
  <si>
    <t>Sueldos</t>
  </si>
  <si>
    <t>Aguinaldos</t>
  </si>
  <si>
    <t>Beneficios Adicionales</t>
  </si>
  <si>
    <t>Sueldos Eventuales</t>
  </si>
  <si>
    <t>Sueldos por Jornal</t>
  </si>
  <si>
    <t>Horas Extraordinarias</t>
  </si>
  <si>
    <t>CONTRIB PAT.INST.SEG.PUB</t>
  </si>
  <si>
    <t>Indemnizaciones al Personal Permanente</t>
  </si>
  <si>
    <t>Honorarios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</si>
  <si>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</si>
  <si>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</si>
  <si>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</si>
  <si>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</si>
  <si>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</si>
  <si>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</si>
  <si>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</si>
  <si>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</si>
  <si>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</si>
  <si>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</si>
  <si>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</si>
  <si>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utilles de enseñanza y publicaciones</t>
  </si>
  <si>
    <t>Herramientas, Rep. Y Acces.</t>
  </si>
  <si>
    <t>Materiales Electricos</t>
  </si>
  <si>
    <t>Bienes de usos y consumo diversos</t>
  </si>
  <si>
    <t>Servicios de Energia Electrica</t>
  </si>
  <si>
    <t>Servicios de Agua</t>
  </si>
  <si>
    <t>Servicios de Telecomunicaciones</t>
  </si>
  <si>
    <t>Servicios de correos</t>
  </si>
  <si>
    <t>Mant. Y Repar. De Bs. Muebles</t>
  </si>
  <si>
    <t>Mant. Y Repar. De Vehiculos</t>
  </si>
  <si>
    <t>Mant. Y Repar. De Bs. Inmuebles</t>
  </si>
  <si>
    <t>Transportes, Fletes y Almacenamientos</t>
  </si>
  <si>
    <t>Servicio de Limpieza y Fumig.</t>
  </si>
  <si>
    <t>Impresiones, Publicaciones y Reproducciones</t>
  </si>
  <si>
    <t>Atenciones Oficiales</t>
  </si>
  <si>
    <t>Arrendamiento de bienes inmuebles</t>
  </si>
  <si>
    <t>Viaticos por comision interna</t>
  </si>
  <si>
    <t>Viaticos por comision Externa</t>
  </si>
  <si>
    <t>Servicios de Contabilidad y Auditoria</t>
  </si>
  <si>
    <t>Servicios de Capacitaciones</t>
  </si>
  <si>
    <t>Primas y gastos seguros de personas</t>
  </si>
  <si>
    <t>Primas y gastos seguros de vehiculos</t>
  </si>
  <si>
    <t>Comisiones y Gastos bancarios</t>
  </si>
  <si>
    <t>A personas Naturales</t>
  </si>
  <si>
    <t>Mobiliarios</t>
  </si>
  <si>
    <t>Maquinarias y equipos</t>
  </si>
  <si>
    <t>Equipos informaticos</t>
  </si>
  <si>
    <t>61105</t>
  </si>
  <si>
    <t>Vehiculos de Transporte</t>
  </si>
  <si>
    <t>61199</t>
  </si>
  <si>
    <t>Bienes Muebles diversos</t>
  </si>
  <si>
    <t>PROYECCION INGRESOS</t>
  </si>
  <si>
    <t>ANEXO 4.3</t>
  </si>
  <si>
    <t>FUENTE O SUBFUENTE DE FINANCIAMIENTO: PUERTO SAN JUAN (FONDOS PROPIOS)</t>
  </si>
  <si>
    <t>Beneficios adicionales</t>
  </si>
  <si>
    <t>sueldos a eventuales</t>
  </si>
  <si>
    <t>Por Remuneraciones Permanentes Seguridad Publica</t>
  </si>
  <si>
    <t>Por Remuneraciones Permanentes Seguridad privada</t>
  </si>
  <si>
    <t>Remuneraciones Diversas</t>
  </si>
  <si>
    <t>Produtos textiles y vestuarios</t>
  </si>
  <si>
    <t>Productos Quimicos</t>
  </si>
  <si>
    <t>Bienes de uso y consumo diversos</t>
  </si>
  <si>
    <t>Atencions Oficiales</t>
  </si>
  <si>
    <t>Arrendamiento de Inmuebles</t>
  </si>
  <si>
    <t>Maquinaria y Equipo</t>
  </si>
  <si>
    <t>Bienes muebles diversos</t>
  </si>
  <si>
    <t>FUENTE O SUBFUENTE DE FINANCIAMIENTO:  FINANCIAMIENTO DE LA DEUDA</t>
  </si>
  <si>
    <t>03</t>
  </si>
  <si>
    <t>111</t>
  </si>
  <si>
    <t>AMORTIZACION DE LA DEUDA</t>
  </si>
  <si>
    <t>CUOTA MENSUAL…............................</t>
  </si>
  <si>
    <t>AÑO 2021                                                         ANEXO 4.7</t>
  </si>
  <si>
    <t>FUENTE O SUBFUENTE DE FINANCIAMIENTO:      FONDOS FODES 5%      PREINVERSION</t>
  </si>
  <si>
    <t>DE CONSTRUCCIONES</t>
  </si>
  <si>
    <t>DE AMPLIACIONES</t>
  </si>
  <si>
    <t>DE INVERSION SOCIAL</t>
  </si>
  <si>
    <t>DE INVERSIONES DIVERSAS</t>
  </si>
  <si>
    <t>SALDO DEL BANCO AL 30/11/2020…........</t>
  </si>
  <si>
    <t>FUENTE O SUBFUENTE DE FINANCIAMIENTO:      FONDOS DONACIONES</t>
  </si>
  <si>
    <t>DE VIVIENDAS Y OFICINAS</t>
  </si>
  <si>
    <t>ELECTRICAS Y COMUNICACIONES</t>
  </si>
  <si>
    <t>DE PRODUCCION Y SERVICIOS</t>
  </si>
  <si>
    <t>SUPERVISION DEPROYECTOS</t>
  </si>
  <si>
    <t>FUENTE O SUBFUENTE DE FINANCIAMIENTO:      FONDOS FODES 2%     INVERSION</t>
  </si>
  <si>
    <t xml:space="preserve">PREINVERSION  5 %                         </t>
  </si>
  <si>
    <t>CODIGO</t>
  </si>
  <si>
    <t>NOMBRE DEL PROYECTO</t>
  </si>
  <si>
    <t>MONTO ASIGNADO</t>
  </si>
  <si>
    <t>De construcciones</t>
  </si>
  <si>
    <t>Ampliaciones</t>
  </si>
  <si>
    <t>Inversiones Social</t>
  </si>
  <si>
    <t>Inversiones Diversos</t>
  </si>
  <si>
    <t xml:space="preserve">                                                           FODES 70%</t>
  </si>
  <si>
    <t>MUNICIPALIDAD DE SUCHITOTO     2022</t>
  </si>
  <si>
    <t>AÑO 2022                                                                   ANEXO 4.8</t>
  </si>
  <si>
    <t>AÑO 2021 2                                                       ANEXO 4.7</t>
  </si>
  <si>
    <t>AÑO 2022                                                                   ANEXO 4.6</t>
  </si>
  <si>
    <t>AÑO 2022</t>
  </si>
  <si>
    <t>ALCALDIA MUNICIPAL DE SUCHITOTO, DEPARTAMENTO DE CUSCATLAN</t>
  </si>
  <si>
    <t>DETALLE CONSOLIDADO DE INGRESOS POR ESPECIFICO Y FUENTE DE FINANCIAMIENTO 2022</t>
  </si>
  <si>
    <t>PRESUPUESTO MUNICIPAL POR AREAS DE GESTION</t>
  </si>
  <si>
    <t>ALCALDIA MUNICIPAL DE SUCHITOTO, DPTO. DE CUSCATLAN</t>
  </si>
  <si>
    <t>CUADRO RESUMEN</t>
  </si>
  <si>
    <t>PRESUPUESTO DE EGRESOS POR ESTRUCTURA PRESUPUESTARIA</t>
  </si>
  <si>
    <t>AREA DE GESTION</t>
  </si>
  <si>
    <t>UNIDAD PRESUPUESTARIA</t>
  </si>
  <si>
    <t>FUENTE DE FINANCIAMIENTO</t>
  </si>
  <si>
    <t>LINEA DE</t>
  </si>
  <si>
    <t>CONCEPTO</t>
  </si>
  <si>
    <t>Sub-total</t>
  </si>
  <si>
    <t>TRABAJO</t>
  </si>
  <si>
    <t>ADMINISTRACION MUNICIPAL</t>
  </si>
  <si>
    <t>DIRECCION Y ADMINISTRACION SUPERIOR</t>
  </si>
  <si>
    <t>SERVICIOS MUNICIPALES</t>
  </si>
  <si>
    <t>0201</t>
  </si>
  <si>
    <t>ADMON,FINANCIERA, TRIBUTARIA Y SERVICIOS GENERALES</t>
  </si>
  <si>
    <t>CENTRO TURISTICO PUERTO SAN JUAN</t>
  </si>
  <si>
    <t>INVERSION PARA EL DESARROLLO SOCIAL</t>
  </si>
  <si>
    <t>0301</t>
  </si>
  <si>
    <t>PRE-INVERSION</t>
  </si>
  <si>
    <t>0302</t>
  </si>
  <si>
    <t>PROY.DESARROLLO SOCIAL</t>
  </si>
  <si>
    <t>0303</t>
  </si>
  <si>
    <t>PROY. INVERSION  2%</t>
  </si>
  <si>
    <t>0</t>
  </si>
  <si>
    <t>EJERCICIO FISCAL 2022</t>
  </si>
  <si>
    <t>INGRESOS CORRIENTES REALES DE 2017/2021</t>
  </si>
  <si>
    <t>PROYECCION DE INGRESOS CORRIENTES PARA EL AÑO 2022</t>
  </si>
  <si>
    <t>PRESUPUESTO DE EGRESOS POR</t>
  </si>
  <si>
    <t>CLASIFICACIONES ECONOMICAS DE GASTO</t>
  </si>
  <si>
    <t>En dolares de Estados Unidos de America</t>
  </si>
  <si>
    <t>21</t>
  </si>
  <si>
    <t>22</t>
  </si>
  <si>
    <t>23</t>
  </si>
  <si>
    <t>APLICACIONES FINANCIERAS</t>
  </si>
  <si>
    <t>CUADRO RESUMEN POR FUENTE DE FINANCIAMIENTO</t>
  </si>
  <si>
    <t>N°</t>
  </si>
  <si>
    <t>FUENTE</t>
  </si>
  <si>
    <t>FONDO GENERAL</t>
  </si>
  <si>
    <t>FONDOS PROPIOS</t>
  </si>
  <si>
    <t>FONDOS DONACIONES</t>
  </si>
  <si>
    <t>PRESTAMOS INTERNOS</t>
  </si>
  <si>
    <t>TOTALES</t>
  </si>
  <si>
    <t>PRESUPUESTO DE INGRESOS</t>
  </si>
  <si>
    <t>CLASIFICACIONES POR RUBRO DE INGRESOS</t>
  </si>
  <si>
    <t xml:space="preserve">IMPUESTOS  </t>
  </si>
  <si>
    <t>TASAS Y DERECHOS</t>
  </si>
  <si>
    <t>VENTA DE BIENES DIVERSOS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</si>
  <si>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</si>
  <si>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</si>
  <si>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</si>
  <si>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</si>
  <si>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</si>
  <si>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</si>
  <si>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</si>
  <si>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</si>
  <si>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</si>
  <si>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</si>
  <si>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</si>
  <si>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TRANSFERENCIAS CORRIENTES</t>
  </si>
  <si>
    <t>AMORTIZACION ENDEUDAMIENTO PUB.</t>
  </si>
  <si>
    <t>61</t>
  </si>
  <si>
    <t>INVERSIONES EN ACTIVOS FIJOS</t>
  </si>
  <si>
    <t>ASIGNACIONES POR APLICAR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</si>
  <si>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</si>
  <si>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</si>
  <si>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</si>
  <si>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</si>
  <si>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</si>
  <si>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</si>
  <si>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</si>
  <si>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</si>
  <si>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</si>
  <si>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</si>
  <si>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INGRESOS   REALES   DE   NOVIEMBRE,   DICIEMBRE   2020    Y   DE   ENERO   A   OCTUBRE  2021</t>
  </si>
  <si>
    <t xml:space="preserve">TOTALES </t>
  </si>
  <si>
    <t>Lupe Barrera Guevara</t>
  </si>
  <si>
    <t>Ariel Javier Landaverde Arriaga</t>
  </si>
  <si>
    <t>EG</t>
  </si>
  <si>
    <t>AÑO  2022</t>
  </si>
  <si>
    <t>Mauricio Antonio Hernández</t>
  </si>
  <si>
    <t xml:space="preserve">Enc.Reg.y Control tributario </t>
  </si>
  <si>
    <t>José Baldemar Granados</t>
  </si>
  <si>
    <t xml:space="preserve">     Auxiliar Tesorería Mpal.</t>
  </si>
  <si>
    <t>Flor Idalba Siguenza Artiga</t>
  </si>
  <si>
    <t>Auxiliar de Tesoreria</t>
  </si>
  <si>
    <t>Contadora  Municipal</t>
  </si>
  <si>
    <t>Auxililar de Cuentas Corrientes y Cobro recuperacin de mora</t>
  </si>
  <si>
    <t>auxililar de Comunicaciones</t>
  </si>
  <si>
    <t>José Miguel Angel Duran Batres</t>
  </si>
  <si>
    <t>Admor,Centro Cultural</t>
  </si>
  <si>
    <t xml:space="preserve">Maria Dolores Duran </t>
  </si>
  <si>
    <t>Auxiliar Unidad Agropecuaria</t>
  </si>
  <si>
    <t>Blanca Evelin Bonillade Castillo</t>
  </si>
  <si>
    <t>MOZO SERVICIOS GRALES.</t>
  </si>
  <si>
    <t>Luz de Maria Gómez Rodriguez</t>
  </si>
  <si>
    <t>Operador de maqinaria</t>
  </si>
  <si>
    <t>Maritza Elizabeth Landaverde Alvarez</t>
  </si>
  <si>
    <t>Encargada de Trasporte</t>
  </si>
  <si>
    <t>Bill Adalberto Rivera Melgar</t>
  </si>
  <si>
    <t>Mozo de Servicios Generales</t>
  </si>
  <si>
    <t>Cruz Oscar Iraheeta Escobar</t>
  </si>
  <si>
    <t>Jose Wilfrido Garcia Alas</t>
  </si>
  <si>
    <t>Jairo Rafael Chavez Bogran</t>
  </si>
  <si>
    <t>Donaldo Efrain Miranda Morales</t>
  </si>
  <si>
    <t>Motorista de camion recolector de desechos solidos</t>
  </si>
  <si>
    <t>Lenda Elizabeth Lopez Henriquez</t>
  </si>
  <si>
    <t>Auxiliar del Mercado</t>
  </si>
  <si>
    <t>Juan Carlos Chavez Gonzalez</t>
  </si>
  <si>
    <t>Sonia Carmen Zamora Melendez</t>
  </si>
  <si>
    <t>Conserje Municipal</t>
  </si>
  <si>
    <t>Madre suidadora CBI</t>
  </si>
  <si>
    <t>Maria Mirna Alfaro</t>
  </si>
  <si>
    <t>Wendy Abigail Monge Borja</t>
  </si>
  <si>
    <t>Damaris Beatriz Monge Bora</t>
  </si>
  <si>
    <t>Marvin Leonardo Santos Mendoza</t>
  </si>
  <si>
    <t>Tecnico Alumbrado Publico</t>
  </si>
  <si>
    <t>Jesus Armando Lievano Lovo</t>
  </si>
  <si>
    <t>Director Tecnico Deportivo</t>
  </si>
  <si>
    <t>Victor Ramos Chacon</t>
  </si>
  <si>
    <t>Operador Maquinaria</t>
  </si>
  <si>
    <t>Hugo Alexander Dueñas Perez</t>
  </si>
  <si>
    <t>Gerente General</t>
  </si>
  <si>
    <t>Denis Gamaniel Torres Herrera</t>
  </si>
  <si>
    <t>Asistente del Alcalde</t>
  </si>
  <si>
    <t>Wendy Yamileth Cubias Hernandez</t>
  </si>
  <si>
    <t>Direcor de la Unidad de Planificacion</t>
  </si>
  <si>
    <t>Encargada de la Oficina Municipal de Medio Ambiente</t>
  </si>
  <si>
    <t>Bill Fernando Rivera Rosales</t>
  </si>
  <si>
    <t>Director de Unidad de Comunicaciones</t>
  </si>
  <si>
    <t>Victor Leonidas Mejia Castro</t>
  </si>
  <si>
    <t>Director de Turismo</t>
  </si>
  <si>
    <t>SERVICIOS GENERALES</t>
  </si>
  <si>
    <t>Secretaria de la Unidad de Planificacion</t>
  </si>
  <si>
    <t>TOTALES…..............................</t>
  </si>
  <si>
    <t>PLANILLA   DEL   PERSONAL   FONDO     MUNICIPAL                 (FONDOS PROPIOS)                                AÑO  2022</t>
  </si>
  <si>
    <t>PLANILLA   DEL   PERSONAL   TURICENTRO PUERTO SAN JUAN                 (FONDOS PROPIOS)                                AÑO  2022</t>
  </si>
  <si>
    <t>Admor.Puerto San Juan</t>
  </si>
  <si>
    <t xml:space="preserve">Ordenanza  </t>
  </si>
  <si>
    <t>Marìa Magdalena Casco</t>
  </si>
  <si>
    <t>Gloria Esperanza Mancia Quijada</t>
  </si>
  <si>
    <t>Mtto. Piscinas</t>
  </si>
  <si>
    <t>Mozo Servicios Generales</t>
  </si>
  <si>
    <t>Maria Maximina Sorto</t>
  </si>
  <si>
    <t>Fidel Alfonso López Herrera</t>
  </si>
  <si>
    <t xml:space="preserve">Marta Lucia Morales Rivas </t>
  </si>
  <si>
    <t>Miguel de Jesus Paz de Paz</t>
  </si>
  <si>
    <t>William Ermidio Rivas Ayala</t>
  </si>
  <si>
    <t>Eris Antonio Giron Hernandez</t>
  </si>
  <si>
    <t>Jefe Agentes del CAM</t>
  </si>
  <si>
    <t>TOTALES…..........................................</t>
  </si>
  <si>
    <t>PLANILLA   DEL   PERSONAL   FONDOS LIBRE GESTION                               AÑO  2022</t>
  </si>
  <si>
    <t>Denys Jeovany Miranda Rivas</t>
  </si>
  <si>
    <t>Alcalde    Municipal</t>
  </si>
  <si>
    <t>Síndico Municipal</t>
  </si>
  <si>
    <t>Ramon de Jesus Serrano Orellana</t>
  </si>
  <si>
    <t>Elias Benjamin Castillo Rodriguez</t>
  </si>
  <si>
    <t>Juridico</t>
  </si>
  <si>
    <t>Auxiliar Secretaría</t>
  </si>
  <si>
    <t>Tecnico  Elab.y supervision proyectos</t>
  </si>
  <si>
    <t>Jesús Otsmaro Marroquín V.</t>
  </si>
  <si>
    <t>Agente Municipal</t>
  </si>
  <si>
    <t>TOTALES….......................................</t>
  </si>
  <si>
    <t>Y2021</t>
  </si>
  <si>
    <t>TOTAL DE INGRESO DEL FONDO MUNICIPAL PARA EL 2022</t>
  </si>
  <si>
    <t>SUELDOS PUERTO SAN JUAN</t>
  </si>
  <si>
    <t>SALDO PARA GASTOS ADMINISTRATIVOS</t>
  </si>
  <si>
    <t>CONCEJALES</t>
  </si>
  <si>
    <t>INDEMINIZACION PERSONAL PERMANENTE</t>
  </si>
  <si>
    <t>MAS INGRESOS POR COBRO  DE TASAS POR SERVICIOS DE AGUAS RESIDUALES A PARTIR DE ENERO 2021</t>
  </si>
  <si>
    <t>MAS COBRO TASAS POR SERVICIO</t>
  </si>
  <si>
    <t>Encargado de Archivo Municial</t>
  </si>
  <si>
    <t>FUENTE O SUBFUENTE DE FINANCIAMIENTO:          FONDOS FODES 1.5%</t>
  </si>
  <si>
    <t>HONORARIOS MOTORISTA MAQUINARIA Y VEHICULOS PESADOS</t>
  </si>
  <si>
    <t>MAS. COBRO TASAS POR SERVICIOS PLANTA AGUAS RESIDUALES</t>
  </si>
  <si>
    <t>Comisiones y gastos bancarios</t>
  </si>
  <si>
    <t>menos</t>
  </si>
  <si>
    <t>PSJ</t>
  </si>
  <si>
    <t>SALDO EN BANCO AL 31/12/2021</t>
  </si>
  <si>
    <t>FUNICONAMIENTO DE LA BIBLIOTECA MUNICIPAL</t>
  </si>
  <si>
    <t>APOYO A LA JUVENTUD POR MEDIO DE LAS ACTIVIDADES DEPORTIVAS</t>
  </si>
  <si>
    <t>PREVENCION A LA VIOLENCIA Y SEGURIDAD CIUDADANA 2022</t>
  </si>
  <si>
    <t>EJECUCION DE LA POLITICA DE EQUIDAD DE GENERO 2022</t>
  </si>
  <si>
    <t>CAMPAÑA DE LIMPIEZA EN ZONA URBANA Y RURAL 2022</t>
  </si>
  <si>
    <t>RECOLECCION DE BASURA, OPERACIÓN Y MANTENIMIENTO  DEL RELLENO SANITARIO Y PLANTA DE COMPOSTAJE 2022</t>
  </si>
  <si>
    <t>NIÑEZ Y ADOLESCENCIA 2022</t>
  </si>
  <si>
    <t>ACTIVIDADES CULTURALES DE ANIVERSARIO DEL MUNICIPIO SUCHITOTO 2022</t>
  </si>
  <si>
    <t>APOYO A CENTROS EDUCATIVOS DEL MUNICIPIO 2022</t>
  </si>
  <si>
    <t>ACTIVIDADES FESTIVAS Y CULTURALES DEL MUNICIPIO SUCHITOTO 2022</t>
  </si>
  <si>
    <t>OPERACIÓN Y MANTENIMIENTO DEL ALUMBRADO PUBLICO 2022</t>
  </si>
  <si>
    <t>OPERACIÓN Y MANTENIMIENTO DE EQUIPO DE CONSTRUCCION PARA MANTENIMIENTO DE CALLES Y CAMINOS VECINALES 2022</t>
  </si>
  <si>
    <t xml:space="preserve">                                                           FODES 2%</t>
  </si>
  <si>
    <t>MONTO ASIGNADO AÑO 2022</t>
  </si>
  <si>
    <t>COMUNIDAD ZONA MONTEPEQUE</t>
  </si>
  <si>
    <t>FRAGUADO EN CALLE PRINCIPAL EN COMUNIDAD EL NANCITO</t>
  </si>
  <si>
    <t xml:space="preserve">MONTO TOTAL </t>
  </si>
  <si>
    <t>FRAGUADO EN CALLE INTERNA COMUNIDAD EL FRANCO.</t>
  </si>
  <si>
    <t>FRAGUADO CALLE INTERNA EN COMUNIDAD ICHANQUEZO</t>
  </si>
  <si>
    <t>OBRA DE PASO EN COMUNIDAD ALTOS DE MONTEPEQUE</t>
  </si>
  <si>
    <t>FRAGUADO DE CALLE PRINCIPAL DE COMUNIDAD PALACIOS</t>
  </si>
  <si>
    <t>FRAGUADO CALLE INTERNA DE COMUNIDAD ALEGRIA</t>
  </si>
  <si>
    <t>OBRAS DE DRENAJE Y CAJA COLECTORA EN COMUNIDAD CIUDADELA GUILLERMO MANUEL UNGO</t>
  </si>
  <si>
    <t>COMUNIDAD ZONA LA MORA</t>
  </si>
  <si>
    <t>FINALIZACION DE CUBIERTA EN CANCHA DE BASQUETBOL EN COMUNIDAD SANTA EDUVIGES 2022.</t>
  </si>
  <si>
    <t>CONSTRUCCION DE CASA COMUNAL TERCERA FASE EN COMUNIDAD LA PITA 2022</t>
  </si>
  <si>
    <t>CONSTRUCCION DE CASA COMUNAL SEGUNDA FASE EN COMUNIDAD MAZATEPEQUE</t>
  </si>
  <si>
    <t>CONSTRUCCION DE RAMPA DE CONCRETO HIDRAULICO CON PIEDRA EN EL RIO CHALCHIGUE EN COMUNIDAD NUEVA CONSOLACION 2022</t>
  </si>
  <si>
    <t>CONSTRUCCION DE TRAMO DE EMPEDRADO FRAGUADO EN COMUNIDAD HACIENDITA No. I…...2022</t>
  </si>
  <si>
    <t>COMUNIDAD ZONA COLIMA</t>
  </si>
  <si>
    <t>CONSTRUCCION DE TRAMO DE CORDON CUNETA Y BALASTADO EN COMUNIDAD EL MILAGRO CANTON LAS DELICIAS 2022.</t>
  </si>
  <si>
    <t>CONSTRUCCION DE PUESTO DE POLICIA CANTON COLIMA SUCHITOTO 2022</t>
  </si>
  <si>
    <t>COMUNIDAD ZONA DE SAN FRANCISCO</t>
  </si>
  <si>
    <t>CONSTRUCCION CANCHA DE USOS MULTIPLES PRIMERA FASE DE COMUNIDAD APOLINARIO SERRANO. 2022</t>
  </si>
  <si>
    <t>CONSTRUCCION MURO DE RETENCION EN CANCHA DE FUTBOL SEGUNDA FASE EN CANTON SAN JOSE BUENA VISTA 2022</t>
  </si>
  <si>
    <t>FRAGUADO Y CORDON CUNETA DE TRAMO DE CALLE EN COMUNIDAD EL LIBANO 2022</t>
  </si>
  <si>
    <t>CONSTRUCCION DE LETRINAS ABONERAS EN COMUNIDAD CHAGUITON 2022</t>
  </si>
  <si>
    <t>CONSTRUCCION DE LETRINAS ABONERAS EN COMUNIDAD PAPAYAN 2022</t>
  </si>
  <si>
    <t>REPARACION EN PLANTA DE TRATAMIENTO DE AGUAS RESIDUALES EN COLONIA BRISAS DE SAN JOSE 2022</t>
  </si>
  <si>
    <t>CONSTRUCCION DE CERCO PERIMETRAL DE DISPENSARIO MEDICO EN COMUNIDAD EL TRAPICHE. 2022</t>
  </si>
  <si>
    <t>JUBILIADO</t>
  </si>
  <si>
    <t>JUBILADA</t>
  </si>
  <si>
    <t>PENSIONADO</t>
  </si>
  <si>
    <t>PLAZA EN FEBRERO 2022</t>
  </si>
  <si>
    <t>PLAZA EN JUNIO 2022</t>
  </si>
  <si>
    <t>RENUNCIO ENERO 2022</t>
  </si>
  <si>
    <t>PRODUCTOS QUIMICOS</t>
  </si>
  <si>
    <t>Lamberto Adonal</t>
  </si>
  <si>
    <t>SALDO BANCO AL 31-12-2021</t>
  </si>
  <si>
    <t>SALDO DEL BANCO AL 31/12/ 2021…............................................................</t>
  </si>
  <si>
    <t>SALDO DEL BANCO AL 31/12/2021…........</t>
  </si>
  <si>
    <t xml:space="preserve">FUENTE O SUBFUENTE DE FINANCIAMIENTO:      FONDOS FODES 70%      </t>
  </si>
  <si>
    <t>SALDO DEL BANCO  AL 31/12/2021</t>
  </si>
  <si>
    <r>
      <t xml:space="preserve">SALDO AL 31/12/2021 </t>
    </r>
    <r>
      <rPr>
        <b/>
        <sz val="14"/>
        <color theme="1"/>
        <rFont val="Arial Unicode MS"/>
        <family val="2"/>
      </rPr>
      <t>$397,660.54</t>
    </r>
  </si>
  <si>
    <t>SALDO AL 31/12/2021</t>
  </si>
  <si>
    <t>MEJORAS EN CANCHA DE FUTBOL DE COMUNIDAD BUENA VISTA……….</t>
  </si>
  <si>
    <t>FONDOS DE EMERGENCIA DE RECUPERACION Y RECONSTRUCCION ECONOMICA DEL PAIS LOR LOS EFECTOS DE LA PANDEMIA COVID-19 Y ATENCION DE NECESIDADES PRIORITARIAS Y PROYECTOS DERIVADOS DE LA EMERGENCIA POR CODID-19  POR LA ALERTA ROJA POR LA TORMENTA AMANDA (CUENTA DE AHORRO)</t>
  </si>
  <si>
    <t>FONDO DE EMERGENCIA DE RECUPERACION Y RECONSSTRUCCION ECONOMICA DEL PAIS POR LOS EFECTOS DE LA PANDEMIA COVID-19 Y ATENCION DE NECESIDADES PRIORITARIAS Y PROYECCTOS DERIVADOS DE LA EMERGENCIA POR COVID-19 (CUENTA CORRIENTEY MERGENCIA COVID-19</t>
  </si>
  <si>
    <t>ATENCION A NECESIDADES PRIORITARIAS Y PROYECTOS DERIVADOS DE LA EMERGENCIA POR LA ALEERTA ROJA POR LA TORMENTA AMANDA (CUENTA CORRIENTE)</t>
  </si>
  <si>
    <t>FONDO PROVENIENTE DE PRESTAMO 5046/OC-ES-PROGRAMA  DE FORTALECIMIENTO DE LA POLITICA PUBLICA GESTION FISCAL PARA LA ATENCION DE LA CRISIS SANITARIA Y ECONOMICA CAUSADA POR EL COVID-19 EN EL SALVADOR</t>
  </si>
  <si>
    <t xml:space="preserve">NOMBRE DEL PROYECTO         FONDOS  COVID-19, TORMENTA AMANDA Y </t>
  </si>
  <si>
    <t xml:space="preserve">NOMBRE DEL PROYECTO         FONDOS  FODES 70% </t>
  </si>
  <si>
    <t>FUNCIONAMIENTO DE BIBLIOTECA MUNICIPAL 2021</t>
  </si>
  <si>
    <t>FUNCIONAMIENTO DEL COMITÉ DE PREVENCION DE VIOLENCIA Y SEGURIDAD CIUDADANA 2021</t>
  </si>
  <si>
    <t>OPERACIÓN Y MANTENIMIENTO DE ALUMBRADO PUBLICO</t>
  </si>
  <si>
    <t>APOYO A PERSONAS CON DISCAPACIDAD 2021</t>
  </si>
  <si>
    <t>ORGANIZACIÓN Y PARTICIPACION CIUDADANA 2021</t>
  </si>
  <si>
    <t>OPERACIÓN Y MANTENIMIENTO  DE EQUIPO DE CONSTRUCCION PARA EL MANTENIMIENTO DE CALLES Y CAMINOS VECINALES 2021</t>
  </si>
  <si>
    <t>RECOLECCION DE BASURA, OPERACIÓN Y MANTENIMIENTO DE RELLENO SANITARIO Y PLANTA DE COMPOSTAJE 2021</t>
  </si>
  <si>
    <t>NIÑEZ Y ADOLESCENCIA 2021</t>
  </si>
  <si>
    <t>ALQUILER DE EQUIPO PARA TRABAJOS DE TERRACERIA EN BANCO MUNICIPAL DE BALASTRO Y MANTENIMIENTO VIAL DE CALLES Y CAMINOS VECINALES DESUCHITOTO 2021</t>
  </si>
  <si>
    <t>APOYO A LA JUVENTUD POR MEDIO DE ACTIVIDADES DEPORTIVAS 2021</t>
  </si>
  <si>
    <t>APOYO A LA EDUCACION SUPERIOR EN EL MUNICIPIO 2021</t>
  </si>
  <si>
    <t>FORTALECIMIENTO TECNOLOGICO INSTITUCIONAL 2021</t>
  </si>
  <si>
    <t>FUNCIONAMIENTO DEL CENTRO CULTURAL Y CONVIVENCIA CIUDADANA 2021</t>
  </si>
  <si>
    <t>ACTIVIDADES FESTIVAS Y CULTURALES DEL MUNICIPIO  2021</t>
  </si>
  <si>
    <t>APOYO A LA SALUD DEL MUNICIPIO SUCHITOTO 2021</t>
  </si>
  <si>
    <t>EJECUCION DE LA POLITICA DE EQUIDAD DE GENERO 2021</t>
  </si>
  <si>
    <t>MUSICA ARTE ATENCION EMOCIONAL COMO INGREDIENTES MAGICO PARA LA PAZ MUNICIPIO SUCHITOTO 2021</t>
  </si>
  <si>
    <t>MEJORAMEINTO DE DRENAJE DE AGUAS FECALES Y GRISES EN TURICENTRO SAN JUAN</t>
  </si>
  <si>
    <t>PARTICIPACION CIUDADANA ESTRATEGIA DE PARTICIIPACION PARA LA REGENERACION DEL ESPACIO PUBLICO DE SUCHITOTO 2021</t>
  </si>
  <si>
    <t>APOYO A CENTROS ESCOLARES DEL MUNICIPIO 2021</t>
  </si>
  <si>
    <t>EJECUCION DE PROYECTO DE PROTOCOLO DE FUNCIONAMIENTO Y ATENCION A USUARIOS DE LA ALCALDIA MUNICIPAL DE SUCHITOTO PARA PREVENCION Y ATENCION COVID-19 SEGUNDA FACE 2021</t>
  </si>
  <si>
    <t>CONSTRUCCION DE CINTAS DE RODAJE CALLE PRINCIPAL CANTON SAN CRISTOBAL MUNICIPIO SUCHITOTO 2021</t>
  </si>
  <si>
    <t>COLOCACION DE ILUNIMARIAS EN ESPACIOS PUBLICOS EN EL MARCO DE LAS FIESTAS NAVIDEÑAS Y DE FIN DE AÑO 2021</t>
  </si>
  <si>
    <t>TOTAL……………………………………………………………………..</t>
  </si>
  <si>
    <t>TOTAL………………………………………………………………</t>
  </si>
  <si>
    <t>DE MARZO A OCTUBRE 2021  FONDO FODES 25%</t>
  </si>
  <si>
    <t>DE MARZO A OCTUBRE 2021  FONDO FODES 70%</t>
  </si>
  <si>
    <t>DE MARZO A OCTUBRE 2021  FONDO FODES   2%</t>
  </si>
  <si>
    <t>TOTAL ………………………………………………………………………………..</t>
  </si>
  <si>
    <t>FONDOS PENDIENTES DE PERCIBIR CORRESPONDIENTE AL AÑO 2021   FODES</t>
  </si>
  <si>
    <t>COMUNIDAD ZONA DE LA BERMUDA</t>
  </si>
  <si>
    <t>CINTEADO Y CONCRETEADO DE TRAMO CALLE PRINCIPAL COMUNIDAD EL MILAGRO 2022</t>
  </si>
  <si>
    <t>CORDON CUNETA Y CUNETA EN V EN TRAMO DE CALLE PRINCIPAL COMUNIDAD EL PAPATURRO</t>
  </si>
  <si>
    <t>CONSTRUCCION Y CONCRETEADO DE TRAMO DE CALLE PRINCIPAL DE COMUNDIAD MARIANELLA GARCIA VILLA 2022</t>
  </si>
  <si>
    <t>CINTEADO DE UN TRAMO DE CALLE PRINCIPAL EN COMUNIDAD SAN RAFAEL  2022</t>
  </si>
  <si>
    <t>CORDON CUNETA EN TRAMO DE CALLE PRINICIPAL EN COMUNIDAD PRIMAVERA 2022</t>
  </si>
  <si>
    <t>CONCRETEADO DE TRAMO DE CALLE PRINCIPAL EN COMUNIDAD ALTOS DE LA BERMUDA 2022</t>
  </si>
  <si>
    <t>COMUNIDAD ZONA DE COPAPAYO</t>
  </si>
  <si>
    <t>APOYO A PERSONAS CON DISCAPACIDAD 2022</t>
  </si>
  <si>
    <t>APOYO A LA POLITICA DE JUVENTUD 2022</t>
  </si>
  <si>
    <t>ASIGNACION FODES 1.5% 2022…………………………………….</t>
  </si>
  <si>
    <t>MAS:</t>
  </si>
  <si>
    <t>MEJORAMIENTO DE CASA COMUNAL  DE COMUNIDAD PEPEISTENANGO 2022</t>
  </si>
  <si>
    <t>REVESTIMIENTO DE CONCRETO EN EMPEDRADO YA EXISTENTE DE CALLE PEPEISTENANGO 2022</t>
  </si>
  <si>
    <t>EMPEDRADO FRAGUADO DE CALLE EN COMUNIDAD PEPEISTENANGO  2022</t>
  </si>
  <si>
    <t>EMPEDRADO Y FRAGUADO EN COMUNIDAD PEPEISTENANGO</t>
  </si>
  <si>
    <t>MEJORAMIENTO DE CUBIERTA DE CASA COMUNAL CASERIO AGUA CALIENTE CANTON EL CAULOTE 222</t>
  </si>
  <si>
    <t>CONSTRUCCION DE RAMPA Y BALASTADO DE CALLES PRINCIPALES DE LA COMUNIDAD COPAPAYO…2022</t>
  </si>
  <si>
    <t>JEFE DE SERVICIOS GENERALES</t>
  </si>
  <si>
    <t>PROYECTOS QUE PASAN DE 2021 AL 2022</t>
  </si>
  <si>
    <t>CONSTRUCCION DE LETRINAS  ABONERAS SEGUNDA FASE EN COMUNIDAD LOS ALMENDROS 2022</t>
  </si>
  <si>
    <t>AMPLIACION DE CASA COMUNAL Y CONFORMACION, ENGRAMADO DE CANCHA DE FUTBOL RAPIDO EN COMUNIDAD BUENOS AIRES 2022</t>
  </si>
  <si>
    <t>CONSTRUCCION DE CASA COMUNAL PRIMERA FASE EN COMUNIDAD SAN FRANCISCO 2022.</t>
  </si>
  <si>
    <t>COMPRA DE TERRENO Y CONSTRUCCION DE TRAMOS AL INICIO DE CALLE PRINICIPAL DE COMUNIDAD LA ESPERANZA CANTON TENANGO 2022</t>
  </si>
  <si>
    <t>CERCA PERIMETRAL CANCHA DEFUTBOL EN COMUNIDAD LAS AMERICAS 2022</t>
  </si>
  <si>
    <t>COMUNIDAD ZONA DE EL BARIO</t>
  </si>
  <si>
    <t>CONSTRUCCION DE CERCA PERIMETRAL EN CANCHA DE FUTBOL PRIMERA FASE, COMUNIDAD SAN ANTONIO 2022</t>
  </si>
  <si>
    <t>CONSTRUCCION DE OBRA DE DRENAJE EN CALLE PRINCIPAL COMUNIDAD SITIO CENICERO 2022</t>
  </si>
  <si>
    <t>CONTRAPARTIDA PARA PERFORACION DE POZO DE PRODUCCION EN COMUNIDAD EL BARIO 2022</t>
  </si>
  <si>
    <t>AREA URBANA</t>
  </si>
  <si>
    <t>OBRAS DE REMODELACION DE OFICINAS MUNICIPALES EN EL EDIFICIO DE ALCALDIA MUNICIPAL SUCHITOTO FASE I 2022</t>
  </si>
  <si>
    <t>DEUDA DE TRANSFERENCIA  DEL 75% FODES DE LOS MESES DE MARZO Y ABRIL 2021 50%, Y DE MAYO A OCTUBRE 2021 EL 100%</t>
  </si>
  <si>
    <t>CONTRAPARTIDA PARA MANO DE OBRA DE REMODELACION DE BIBLIOTECA MUNICIPAL</t>
  </si>
  <si>
    <t>CONTRAPARTIDA ESCUELA  TALLER EUSKAL FONDOA</t>
  </si>
  <si>
    <t>ADQUISICION DE MONTACARGA</t>
  </si>
  <si>
    <t>REMODELACION DE PLAZA CENTRAL DE SUCHITOTO</t>
  </si>
  <si>
    <t>RECOLECCION DE BASURA, OPERACIÓN Y MANTENIMIENTO DEL RELLENO SANITARIO Y PLANTA DE COMPOSTAJE 2022</t>
  </si>
  <si>
    <t>ACTIVIDADES CULTURALES  DE ANIVERSARIO DEL MUNICIPIO SUCHITOTO 2022</t>
  </si>
  <si>
    <t>FUNCIONAMIENTO DE LA MESA DE FUEGO PARA LA PREVENCION DE LOS INCENDIOS FORESTALES DEL MUNICIPIO 2022</t>
  </si>
  <si>
    <t>CONSTRUCCION DEL CBI EN EL MERCADO MUNICIPAL 2022</t>
  </si>
  <si>
    <t>CAMINA Y VIVE SUCHITOTO 2022</t>
  </si>
  <si>
    <t>REPARACION DE VEHICULO PROPIEDAD DE LA MUNICIPALIDAD 2022</t>
  </si>
  <si>
    <t>MANTENIMIENTO Y REPARACION DE BIENES INMUEBLES DE LA MUNICIPALIDAD 2022</t>
  </si>
  <si>
    <t>DEUDA DE PRESTAMOS INTERNOS A CUENTAS DE PROYECTOS COMO AMANDA 2020</t>
  </si>
  <si>
    <t>PROYECTOS DE AGUA POTABLE ,(PERFORACION DE POZOS DE PRODUCCION)</t>
  </si>
  <si>
    <t>PROYECTOS ELECTRICOS EN COMUNIDADES DEL MUNICIPIO 2022</t>
  </si>
  <si>
    <t>AUDITORIA EXTERNA</t>
  </si>
  <si>
    <t>LEGALIZACION DE INMUEBLES PROPIEDAD DE LA MUNICIPALIDAD SUCHITOTO 2022</t>
  </si>
  <si>
    <t>SALDO DE CUENTA DE BANCO AL 31/12/2021……….</t>
  </si>
  <si>
    <t>APOYO A LA EDUCACION ESTUDIOS SUPERIORES  2022</t>
  </si>
  <si>
    <t>MANTENIMIENTO Y REPARACION DE BIENES INMUEBLES DEL MUNICIPIO 2022</t>
  </si>
  <si>
    <t>MANTENIMIENTO Y REPARACION DE BIENES INMUEBLES  DEL MUNICIPIO 2021</t>
  </si>
  <si>
    <t>MANTENIMIENTO DE INMUEBLES</t>
  </si>
  <si>
    <t>VIALES</t>
  </si>
  <si>
    <t>DE SALUD Y SANEAMIENTO AMBIENTAL</t>
  </si>
  <si>
    <t>DE EDUCACION Y RECREACION</t>
  </si>
  <si>
    <t>OBRAS DE INFRAESTRUCTURAS DIVERSAS</t>
  </si>
  <si>
    <t>DE PRODUCCION DE SERVICIOS</t>
  </si>
  <si>
    <t>DE INFRAESTRUCTURAS DIVERSAS</t>
  </si>
  <si>
    <t>DIFERENCIA</t>
  </si>
  <si>
    <t>SALDO DEL BANCO AL 31/12/2021</t>
  </si>
  <si>
    <t>FUENTE O SUBFUENTE DE FINANCIAMIENTO:   SALDO EN BANCO DE  FONDOS FODES 25%</t>
  </si>
  <si>
    <t>MUSICA, ARTE ATENCION EMOCIONAL COMO INGREDIENTE MAGICO PARA LA PAZ SUCHITOTO 2022</t>
  </si>
  <si>
    <t>REPARACION DE TRAMO DE EMPEDRADO FRAGUADO, CALLE ANTIGUO AL RIO LEMPA CANTON SAN JUAN..2022</t>
  </si>
  <si>
    <t>APOYO AL MEDIO AMBIENTE 2022</t>
  </si>
  <si>
    <t>MEJORAMIENTO DE AGUAS FECALES Y GRISES EN EL TURICENTRO SAN JUAN, CANTON SAN JUAN MUNCIPIO DE SUCHITOTO 2021</t>
  </si>
  <si>
    <t>CONSTUCCION DE CINTAS DE DR5ENAJE CALLE PRINCIPAL CANTON SAN CRISTOBAL MUNCIPIO SUCHITOTO 2021</t>
  </si>
  <si>
    <t>MANTENIMIENTO Y REPARACIONDE BIENES INMUEBLES DEL MUNICIPO 2021</t>
  </si>
  <si>
    <t>LEGALIZACION DE INMUEBLES</t>
  </si>
  <si>
    <t>INDEMINIZACIONES</t>
  </si>
  <si>
    <t>NO SE IMPRIME</t>
  </si>
  <si>
    <t>CONSTRUCCION CASA COMUNAL TERCERAFASE COMUNIDAD SAN PABLO EL CERETO, CANTON PLATANARES 2022</t>
  </si>
  <si>
    <t>SERVICIOS DE CONTABILIDAD Y AUDITORIA</t>
  </si>
  <si>
    <t xml:space="preserve">CONSULTORIAS, ESTUDIOS E INVESTIGACIONES DIVERSAS </t>
  </si>
  <si>
    <t>ENTREGA DE JUGUESTS A NIÑOS Y NIÑAS DEL MUNICIPIO 2021</t>
  </si>
  <si>
    <t>FONDOS DE EMERGENCIA</t>
  </si>
  <si>
    <t>SALDO DE FONDOS DE EMERGENCIA</t>
  </si>
  <si>
    <t>0305</t>
  </si>
  <si>
    <t>TRAMO EMPEDRADO FRAGUADO COLONIA NUEVO SUCHITOTO ETAPA I 2022</t>
  </si>
  <si>
    <t>TRAMO EMPEDRADO FRAGUADO COLONIA NUEVO SUCHITOTO ETAPA   II   2022</t>
  </si>
  <si>
    <t>TRAMO EMPEDRADO FRAGUADO COLONIA NUEVO SAN JUAN 2022</t>
  </si>
  <si>
    <t>TRAMO EMPEDRADO Y FRAGUADOCOLONIA LOS NARANJOS   2022</t>
  </si>
  <si>
    <t>TRAMO EMPEDRADO  FRAGUADO COLONIA EL UJUSHTE 2022</t>
  </si>
  <si>
    <t>FORTALECIMIENTO DE LA MESA MUNICIPAL DE MANEJO DE FUEGO 2022</t>
  </si>
  <si>
    <t>NUMERO DE CUENTA DE BANCO</t>
  </si>
  <si>
    <t>NUMERO DE PROYECTO EN SAFIM</t>
  </si>
  <si>
    <t>No.00460015728</t>
  </si>
  <si>
    <t>No.0820000031</t>
  </si>
  <si>
    <t>No.00460015736</t>
  </si>
  <si>
    <t>No.0620000061</t>
  </si>
  <si>
    <t>No.00460015655</t>
  </si>
  <si>
    <t>No.0451000251</t>
  </si>
  <si>
    <t>No.00460015663</t>
  </si>
  <si>
    <t>No.0820000034</t>
  </si>
  <si>
    <t>No.00460015671</t>
  </si>
  <si>
    <t>No.510000039</t>
  </si>
  <si>
    <t>No.00460015680</t>
  </si>
  <si>
    <t>No.1090000088</t>
  </si>
  <si>
    <t>No.00460015698</t>
  </si>
  <si>
    <t>No.0810000091</t>
  </si>
  <si>
    <t>No.00460015701</t>
  </si>
  <si>
    <t>No.0640000015</t>
  </si>
  <si>
    <t>No.00460015710</t>
  </si>
  <si>
    <t>No.1090000089</t>
  </si>
  <si>
    <t>No.00460015744</t>
  </si>
  <si>
    <t>No.0820000032</t>
  </si>
  <si>
    <t>No.00460015760</t>
  </si>
  <si>
    <t>No.0510000038</t>
  </si>
  <si>
    <t>No.00460015787</t>
  </si>
  <si>
    <t>No.0820000033</t>
  </si>
  <si>
    <t>No.00460015795</t>
  </si>
  <si>
    <t>No.0750000008</t>
  </si>
  <si>
    <t>No.00460015868</t>
  </si>
  <si>
    <t>No.1090000090</t>
  </si>
  <si>
    <t>No.00460015876</t>
  </si>
  <si>
    <t>No.0451000252</t>
  </si>
  <si>
    <t>No.00460016015</t>
  </si>
  <si>
    <t>No.00460016007</t>
  </si>
  <si>
    <t>No.00460015990</t>
  </si>
  <si>
    <t>No.00460015981</t>
  </si>
  <si>
    <t>COMUNIDAD ZONA MILINGO</t>
  </si>
  <si>
    <t>ALUMBRADO PUBLICO EN COMUNIDAD EL COPINOL</t>
  </si>
  <si>
    <t>ALUMBRADO PUBLICO EN COMUNIDAD  AGUACAYO</t>
  </si>
  <si>
    <t>TRAMO EMPEDRADO FRAGUADO CANTON MILINGO</t>
  </si>
  <si>
    <t>SEGUNDA FASE CASA COMUNAL COMUNIDAD ESTANZUELAS</t>
  </si>
  <si>
    <t>TRAMO EMPEDRADO FRAGUADO COMUNIDAD EL ROBLE</t>
  </si>
  <si>
    <t>TRAMO EMPEDRADO FRAGUADO COMUNIDAD EL CAULOTE</t>
  </si>
  <si>
    <t>TRAMO EMPEDRADO FRAGUADO  COMUNIDAD PALO GRANDE</t>
  </si>
  <si>
    <t>REFORMAS (DISMINUCIONES Y AUMENTOS</t>
  </si>
  <si>
    <t>AMPLIACION DE RELLENO SANITARIO DE SUCHITOTO 2022</t>
  </si>
  <si>
    <t>PLAN BACHEO DE CALLES Y AVENIDAS URBANAS DE LA CIUDAD DE SUCHITOTO</t>
  </si>
  <si>
    <t>SUMINISTRO DE TUBERIA DE AGUA POTABLE EN COLONIA BRISAS DE SUCHITLAN</t>
  </si>
  <si>
    <t>PARA PAGO DEUDA 75%                    $16000.00</t>
  </si>
  <si>
    <t>REPARACION DE TECHO EN CASACOMUNAL DE COMUNIDAD LOS HENRIQUEZ</t>
  </si>
  <si>
    <t>TRAMO EMPEDRADO FRAGUADO EN COLONIA BRISAS DE SAN BRISAS</t>
  </si>
  <si>
    <t>APOYO A LA JUVENTUD POR MEDIO DE LAS ACTIVIDADES DEPORTIVAS 2022</t>
  </si>
  <si>
    <t>APOYO A LA SALUD EN EL MUNICIPIO DE SUCHITOTO 2022</t>
  </si>
  <si>
    <t xml:space="preserve">ACTIVIDADES FESTIVAS Y CULTURALES 2022 DEL MUNICIPIO SUCHITOTO </t>
  </si>
  <si>
    <t>PROMOCION Y APOYO A LA CULTURA Y EL TURISMO 2022</t>
  </si>
  <si>
    <t>APOYO PARA PERSONAS DE ESCASOS RECURSOS PARA SERVICIOS FUNERARIOS  2022</t>
  </si>
  <si>
    <t>No.00460015639</t>
  </si>
  <si>
    <t>No.1090000087</t>
  </si>
  <si>
    <t>COMPRA DE MATERIALES DE BALASTO PARA CONFORMACION DE CALLES Y CAMINOS VECINALES DE SUCHITOTO 2022</t>
  </si>
  <si>
    <t>RECOLECCION DE BASURA, OPERACIÓN Y MANTENIMIENTO DE RELLENO SANITARIO Y PLATAN DE COMPOSTAJE 2021</t>
  </si>
  <si>
    <t>MEJORAMIENTO DE DRENAJE DE AGUAS FECALES Y GRISES EN TURICENTRO SAN JUAN 2021</t>
  </si>
  <si>
    <t>EJECUCIONDE PROYECTO DE PROTOCOLODE FUNCIONAMIENTO Y ATENCION A USUARIOS DE LA ALCALDIA MUNICIPAL DE SUCHITOTO PARA PREVENCION Y ATENCION COVID-19 SEGUNDA FASE</t>
  </si>
  <si>
    <t>CONSTRUCCION DE CINTAS DE DRENAJE, CALLE PRINCIPAL CANTON SAN CRISTOBAL MUNICIPIO DESUCITOTO, 2021</t>
  </si>
  <si>
    <t>MANTENIMIENTO Y REPARACION DE BIENES INMUEBLES DEL MUNICIPIO 2021</t>
  </si>
  <si>
    <t>CAMPAÑA DE LIMPIEZA EN ZONA URBANA Y RURAL 2021</t>
  </si>
  <si>
    <t>DESARROLLO INTEGRAL PARA LA JUVENTUD DESUCHITOTO</t>
  </si>
  <si>
    <t>Enc. Uidad mpal.de desarrollo agropecuaria</t>
  </si>
  <si>
    <t>Encargada de la Unidad de Desarrollo Local</t>
  </si>
  <si>
    <t>Encargada de la Unidad de Genero</t>
  </si>
  <si>
    <t>SALDO DEL BANCO AL 31-12-2021 DE CUENTA DEL    1.5%……………………</t>
  </si>
  <si>
    <t>comunicaciones</t>
  </si>
  <si>
    <t>REPARACION Y AMPLIACION DE CANCHA DE BASQUETBOL E ULUMINACION COMUNIDAD VALLE VERDE</t>
  </si>
  <si>
    <t>MAS PROYECTOS QUE PASAN 2022</t>
  </si>
  <si>
    <t>EUSKAL FONDOA (DONACION)</t>
  </si>
  <si>
    <t>PROYECTOS DE EDUACION Y RECREACION</t>
  </si>
  <si>
    <t xml:space="preserve">FUENTE O SUBFUENTE DE FINANCIAMIENTO:      FONDOS DE EMERGENCIA      FF 109     </t>
  </si>
  <si>
    <t>PENDIENTE INFORME CUENETAS CORRIENTES</t>
  </si>
  <si>
    <t>POR RECUPERACION DE MORA POR IMPUESTOS MPALES DE UN MONTO 40%</t>
  </si>
  <si>
    <t>No.00460016082</t>
  </si>
  <si>
    <t>No.0451000254</t>
  </si>
  <si>
    <t>No.00460016317</t>
  </si>
  <si>
    <t>No.00460016309</t>
  </si>
  <si>
    <t>No.0960000012</t>
  </si>
  <si>
    <t>TERRENOS</t>
  </si>
  <si>
    <t>FODES 25%</t>
  </si>
  <si>
    <t>PASAJESAL EXTERIOR</t>
  </si>
  <si>
    <t>25$</t>
  </si>
  <si>
    <t>F.EMERGENCIA</t>
  </si>
  <si>
    <t>F,MPAL.</t>
  </si>
  <si>
    <t>PUERTO S.J.</t>
  </si>
  <si>
    <t>No.00460016392</t>
  </si>
  <si>
    <t>No.451000256</t>
  </si>
  <si>
    <t>ACUERDO No.08, ACTA No. 16 DEL 28/04/2022</t>
  </si>
  <si>
    <t>No. ACUERDO</t>
  </si>
  <si>
    <t>NOTA: EN ACUERDO EL NOMBRE DEL PROYECTO DICE CONSTRUCCION TRAMO DE EMPEDRADO FRAGUADO COMUNIDD SAN RAFAEL</t>
  </si>
  <si>
    <t>CONSTRUCCION DE CINTAS DE RODAJE CALLE INTERNA COMUNIDAD EL FRANCO SUCHITOTO 2022</t>
  </si>
  <si>
    <t>No.0046006481</t>
  </si>
  <si>
    <t>No.0451000257</t>
  </si>
  <si>
    <t>ACUERDO No. 33, ACTA No. 16 DEL 28/04/2022</t>
  </si>
  <si>
    <t>No.00460016490</t>
  </si>
  <si>
    <t>No.0530000007</t>
  </si>
  <si>
    <t>ACUERDO No.12, ACTA No. 20 DEL 26/05/2022</t>
  </si>
  <si>
    <t>No.00460016473</t>
  </si>
  <si>
    <t>No,640000016</t>
  </si>
  <si>
    <t>ACUERDO No.10,ACTA No. 20 DEL 26/05/2022</t>
  </si>
  <si>
    <t>No.00460016406</t>
  </si>
  <si>
    <t>No.451000255</t>
  </si>
  <si>
    <t>ACUERDO No. 06, ACTA No. 16 DEL 28/04/2022</t>
  </si>
  <si>
    <t>No.0960000013</t>
  </si>
  <si>
    <t>No.0510000037</t>
  </si>
  <si>
    <t>No.00460015396</t>
  </si>
  <si>
    <t>No.0451000259</t>
  </si>
  <si>
    <t>No.00460016554</t>
  </si>
  <si>
    <t>No.00460016570</t>
  </si>
  <si>
    <t>No.0660000085</t>
  </si>
  <si>
    <t>ACUERDO No.06, ACTA No. 25 DEL 07/07/2022</t>
  </si>
  <si>
    <t>ACUERDO No.11, ACTA No. 24 DEL 30/06/2022</t>
  </si>
  <si>
    <t>No.00460016600</t>
  </si>
  <si>
    <t>No.0451000260</t>
  </si>
  <si>
    <t>ACUERDO No.17, ACTA No. 27 DEL 21/07/2022</t>
  </si>
  <si>
    <t>No.00460016619</t>
  </si>
  <si>
    <t>No.0660000086</t>
  </si>
  <si>
    <t>ACUERDO No.07, ACTA No.29 DEL 03/08/2022</t>
  </si>
  <si>
    <t>No.00460016716</t>
  </si>
  <si>
    <t>No.0451000261</t>
  </si>
  <si>
    <t>ACUERDO No.15, ACTA No. 32 DEL 24/08/2022</t>
  </si>
  <si>
    <t>CONSTRUCCION DE CASETAS DE RESGUARDO ENCANCHADE FUTBOL COMUNIDAD LAS AMERCIAS CANTON LA BERMUDA 2022</t>
  </si>
  <si>
    <t>No.00460016708</t>
  </si>
  <si>
    <t>No.0810000094</t>
  </si>
  <si>
    <t>ACUERDO No. 17, ACTA No. 32 DEL 24/08/2022</t>
  </si>
  <si>
    <t>OPERACIÓN Y MANTENIMIENTO  DE EQIO DE CONSTRUCCION PARA EL MANTENIMIENTO  DE CALLES Y CAMINOS VECINALES 2021</t>
  </si>
  <si>
    <t>AUMENTO</t>
  </si>
  <si>
    <t>DISMINUCION</t>
  </si>
  <si>
    <t>SE DISMINUYO $ 2,500.00  SGUN ACUERDO Municipal No. 13, de fecha 06/10/2022, Acta No. 37.</t>
  </si>
  <si>
    <t>PROYECTOS CON NOMBRES DIFERENTES AL PRESUPUESTO Y CREADOS CON REFORMAS</t>
  </si>
  <si>
    <t>CREADO CON REFORMA SEGÚN ACUERDO No. 13 DE ACTA No. 37 DEL 06/10/2022, SE DISMINUYO AL PROYECTO REPARACION PLANTA DE TRATAMIENTO DE AGUAS RESIDUALES DE COLONIA BRISAS DE SAN JOSE 2022</t>
  </si>
  <si>
    <t>REPARACION DE ARTERIAS DAÑADAS CIUDAD DE SUCHITOTO 2022</t>
  </si>
  <si>
    <t>DISMINUCUION</t>
  </si>
  <si>
    <t xml:space="preserve">ACUERDO </t>
  </si>
  <si>
    <t>ACUERDO NUMERO 18, ACTA No. 39 DEL 20 DE OCTUBRE 2022</t>
  </si>
  <si>
    <t>No.031-51-00401-30</t>
  </si>
  <si>
    <t>No.0451000262</t>
  </si>
  <si>
    <t>ACUERDO DE APERTURA No. 14 ACTA No. 37 DEL 06 OCTUBRE 2022</t>
  </si>
  <si>
    <t>No.00460016848</t>
  </si>
  <si>
    <t>No.0660000089</t>
  </si>
  <si>
    <t>ACUERDO DE CARPETA No. 01, ACTA No. 38 DEL 13/10/2022. ACUERDO DE APERTURA CUENTA No.07, ACTA No. 38 DEL 13/10/2022.</t>
  </si>
  <si>
    <t>No.00460016864</t>
  </si>
  <si>
    <t>No.810000095</t>
  </si>
  <si>
    <t xml:space="preserve">REHABILITACION DE CANCHA DE FUTBOL COMUNIDAD CELINA RAMOS </t>
  </si>
  <si>
    <t>CONSTRUCCION DE CANCHA FUTBOL RAPIDO COMUNIDAD CELINA RAMOS CANTON PLATANARES</t>
  </si>
  <si>
    <t>ACUERDO No. 15, ACTA No. 39 DE FECHA 20/10/2022</t>
  </si>
  <si>
    <t>PENDIENTE REFORMA Y CREACION PROYECTO</t>
  </si>
  <si>
    <t>No.00460016856</t>
  </si>
  <si>
    <t>No.0451000264</t>
  </si>
  <si>
    <t>ACUERDO No. 23, ACTA No. 39 DEL 20/10/2022</t>
  </si>
  <si>
    <t>se aperturo con $ 25,000</t>
  </si>
  <si>
    <t>SE DISMINUYE CON $ 1,500.00 PARA CREACION DEL LPROYECTO AMPLIACION DE RED ELECTRICA EN COMUNIDAD VALLE VERDE, PASAJE LOS ALEMANES, SUCHITOTO 2022.</t>
  </si>
  <si>
    <t>ACUERDO No. 11, ACTA No. 43 DEL 10/11/2022</t>
  </si>
  <si>
    <t>PROYECTO AMPLIACION DE RED ELECTRICA EN COMUNIDAD VALLE VERDE, PASAJE LOS ALEMANES, SUCHITOTO 2022.</t>
  </si>
  <si>
    <t>SE DISMINUYO AL PROYECTO APOYO A MEDIO AMBIENTE 2022</t>
  </si>
  <si>
    <t>SE DISMINUYOCON $ 30.00 PARA PROYECTO MUSICA ARTE  ATENCION EMOCIONALCOMO INGREDIENTE MAGICO PARA LA PAZ 2022</t>
  </si>
  <si>
    <t>PARA CRECACION DE PROYECTO: REPARACION DE ARTERIAS DAÑADAS CIUDAD DE SUCHITOTO 2022                 $ 2,500.00</t>
  </si>
  <si>
    <t>SE AUMENTAN $ 30.00 DEL PROY. MANTENMIENTO Y REPARACIONDE BIENES INMUEBLES DEL MUNICIPIO 2022</t>
  </si>
  <si>
    <t>SEGÚN ACUERDO NO. 06, ACTA No. 43 DEL 10/11/2022</t>
  </si>
  <si>
    <t>No.00460016805</t>
  </si>
  <si>
    <t>No.0660000087</t>
  </si>
  <si>
    <t>SE DISMINUYO CON $ 20,000.00 PARA TRASLADO DEL PROY. OPEACION Y MTTO. DE EQUIPO DE CONSTRUCCION PARA MTTOL DE CALLES YCAMINOS VECINALES 2022</t>
  </si>
  <si>
    <t>SE AUMENTO CON $ 20,000.00 PARA PAGO DE COMSUTIBLE DE MAQUINARIA DEL PROY. AMPLIACION DEL RELLENO SANITARIO 2022, ACUERDO No.18, ACTA No. 39 DEL 20/10/2022</t>
  </si>
  <si>
    <t>SE AUMENTO SEGÚN ACUERDO No. 19, ACTA No. 39 DEL 20/10/2022, DEL PROY. AMLIACION DEL RELLENO SANITARIO 2022.</t>
  </si>
  <si>
    <t>SE DISMINUYO CON $ 500.00 PARA PROY. NIÑEZ Y ADOLESCENCIA, ACUERTO No. 19, ACTA No. 39, DEL 20/10/2022</t>
  </si>
  <si>
    <t>SE AUMENTO $5,000.00 SEGÚN ACUERDO No. 07 DE ACTA No. 45 DE FECHA 24/11/2022</t>
  </si>
  <si>
    <t>$20,000.00          $ 500.00, $ 5,000.00</t>
  </si>
  <si>
    <t>SE DISMINUYO $ 5,000.00 PARA PROYECTO MTTO. REFPARCION DE BIENES INMUEBLES 2021 SEGÚN ACUERDO No. 7ACTA No. 45 DE FECHA 24/11/2022</t>
  </si>
  <si>
    <t>SE AUMENTO CON LA CANTIDAD DE $ 23000.00, SEGÚN ACUERDO No. 07 ACTA Np. 43 DE FECHA 10/11/2022</t>
  </si>
  <si>
    <t>No.0660000084</t>
  </si>
  <si>
    <t>No0451000253</t>
  </si>
  <si>
    <t>FORTALECIMIENTO DE LA MESA MUNICIPAL DE FUEGO 2022</t>
  </si>
  <si>
    <t>No.0460016007</t>
  </si>
  <si>
    <t>No.1090000091</t>
  </si>
  <si>
    <t>ACUERDO No.08, ACTA No. 06 DEL 10/02/2022</t>
  </si>
  <si>
    <t>No.066000083</t>
  </si>
  <si>
    <t>PLAN DE BACHEO DE CALLES Y AVENIDAS URBANAS DE SUCHITOTO 2022</t>
  </si>
  <si>
    <t>No.0460016082</t>
  </si>
  <si>
    <t>ACUERDO No.10, ACTA No. 08 DEL 24/02/2022</t>
  </si>
  <si>
    <t>No.00460016333</t>
  </si>
  <si>
    <t>No.0630000029</t>
  </si>
  <si>
    <t>ACUERDO No.11, ACTA No. 13 DEL 01/04/2022</t>
  </si>
  <si>
    <t>No.00460016350</t>
  </si>
  <si>
    <t>No.0810000093</t>
  </si>
  <si>
    <t>ACUERDO No.13, ACTA No. 13 DEL 01/04/2022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</si>
</sst>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40A]#,##0.00"/>
    <numFmt numFmtId="165" formatCode="&quot; &quot;#,##0.00&quot; &quot;;&quot; (&quot;#,##0.00&quot;)&quot;;&quot; -&quot;00&quot; &quot;;&quot; &quot;@&quot; &quot;"/>
    <numFmt numFmtId="166" formatCode="&quot; &quot;[$€-402]#,##0.00&quot; &quot;;&quot;-&quot;[$€-402]#,##0.00&quot; &quot;;&quot; &quot;[$€-402]&quot;-&quot;00&quot; &quot;"/>
    <numFmt numFmtId="167" formatCode="&quot; &quot;&quot;$&quot;#,##0.00&quot; &quot;;&quot; &quot;&quot;$&quot;&quot;(&quot;#,##0.00&quot;)&quot;;&quot; &quot;&quot;$&quot;&quot;-&quot;00&quot; &quot;;&quot; &quot;@&quot; &quot;"/>
    <numFmt numFmtId="168" formatCode="_(&quot;$&quot;* #,##0_);_(&quot;$&quot;* \(#,##0\);_(&quot;$&quot;* &quot;-&quot;??_);_(@_)"/>
    <numFmt numFmtId="169" formatCode="0.0%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i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8"/>
      <color rgb="FF993366"/>
      <name val="Calibri"/>
      <family val="2"/>
      <scheme val="minor"/>
    </font>
    <font>
      <sz val="18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80008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i/>
      <sz val="18"/>
      <name val="Calibri"/>
      <family val="2"/>
      <scheme val="minor"/>
    </font>
    <font>
      <i/>
      <sz val="16"/>
      <name val="Calibri"/>
      <family val="2"/>
      <scheme val="minor"/>
    </font>
    <font>
      <sz val="18"/>
      <name val="Arial Unicode MS"/>
      <family val="2"/>
    </font>
    <font>
      <sz val="14"/>
      <name val="Calibri Light"/>
      <family val="1"/>
      <scheme val="major"/>
    </font>
    <font>
      <sz val="10"/>
      <name val="Arial"/>
      <family val="2"/>
    </font>
    <font>
      <sz val="18"/>
      <name val="Arial"/>
      <family val="2"/>
    </font>
    <font>
      <sz val="12"/>
      <name val="Calibri Light"/>
      <family val="1"/>
      <scheme val="major"/>
    </font>
    <font>
      <sz val="12"/>
      <name val="Arial"/>
      <family val="2"/>
    </font>
    <font>
      <sz val="9"/>
      <name val="Calibri Light"/>
      <family val="1"/>
      <scheme val="major"/>
    </font>
    <font>
      <sz val="18"/>
      <color theme="1"/>
      <name val="Calibri"/>
      <family val="2"/>
      <scheme val="minor"/>
    </font>
    <font>
      <sz val="16"/>
      <name val="Arial Unicode MS"/>
      <family val="2"/>
    </font>
    <font>
      <sz val="18"/>
      <name val="Arial Unicode MS"/>
      <family val="2"/>
    </font>
    <font>
      <sz val="10"/>
      <name val="Arial Unicode MS"/>
      <family val="2"/>
    </font>
    <font>
      <sz val="14"/>
      <name val="Arial Unicode MS"/>
      <family val="2"/>
    </font>
    <font>
      <b/>
      <sz val="10"/>
      <name val="Arial"/>
      <family val="2"/>
    </font>
    <font>
      <sz val="20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sz val="12"/>
      <name val="CityDLig"/>
      <family val="1"/>
    </font>
    <font>
      <sz val="18"/>
      <name val="CityDLig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u val="singleAccounting"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 Unicode MS"/>
      <family val="2"/>
    </font>
    <font>
      <b/>
      <i/>
      <sz val="20"/>
      <name val="Arial Unicode MS"/>
      <family val="2"/>
    </font>
    <font>
      <sz val="11"/>
      <color theme="1"/>
      <name val="Arial Unicode MS"/>
      <family val="2"/>
    </font>
    <font>
      <b/>
      <sz val="20"/>
      <color theme="4" tint="-0.499984740745262"/>
      <name val="Arial Unicode MS"/>
      <family val="2"/>
    </font>
    <font>
      <sz val="20"/>
      <name val="Arial Unicode MS"/>
      <family val="2"/>
    </font>
    <font>
      <sz val="20"/>
      <color theme="1"/>
      <name val="Arial Unicode MS"/>
      <family val="2"/>
    </font>
    <font>
      <b/>
      <sz val="20"/>
      <name val="Arial Unicode MS"/>
      <family val="2"/>
    </font>
    <font>
      <b/>
      <sz val="20"/>
      <color theme="4" tint="-0.249977111117893"/>
      <name val="Arial Unicode MS"/>
      <family val="2"/>
    </font>
    <font>
      <b/>
      <sz val="14"/>
      <color theme="1"/>
      <name val="Arial Unicode MS"/>
      <family val="2"/>
    </font>
    <font>
      <b/>
      <sz val="18"/>
      <name val="Arial Unicode MS"/>
      <family val="2"/>
    </font>
    <font>
      <u val="singleAccounting"/>
      <sz val="14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Unicode MS"/>
      <family val="2"/>
    </font>
    <font>
      <sz val="14"/>
      <color theme="1"/>
      <name val="Arial Rounded MT Bold"/>
      <family val="2"/>
    </font>
    <font>
      <sz val="18"/>
      <color theme="1"/>
      <name val="Arial Unicode MS"/>
      <family val="2"/>
    </font>
    <font>
      <b/>
      <sz val="16"/>
      <color rgb="FFFF0000"/>
      <name val="Arial Unicode MS"/>
      <family val="2"/>
    </font>
    <font>
      <i/>
      <sz val="14"/>
      <name val="Arial Unicode MS"/>
      <family val="2"/>
    </font>
    <font>
      <b/>
      <sz val="14"/>
      <name val="Arial Unicode MS"/>
      <family val="2"/>
    </font>
    <font>
      <i/>
      <sz val="16"/>
      <name val="Arial Unicode MS"/>
      <family val="2"/>
    </font>
    <font>
      <b/>
      <sz val="16"/>
      <name val="Arial Unicode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sz val="16"/>
      <color theme="4" tint="-0.499984740745262"/>
      <name val="Arial Unicode MS"/>
      <family val="2"/>
    </font>
    <font>
      <sz val="26"/>
      <color rgb="FF000000"/>
      <name val="Calibri"/>
      <family val="2"/>
      <scheme val="minor"/>
    </font>
    <font>
      <b/>
      <sz val="26"/>
      <name val="Calibri"/>
      <family val="2"/>
      <scheme val="minor"/>
    </font>
    <font>
      <sz val="28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8"/>
      <name val="Calibri"/>
      <family val="2"/>
      <scheme val="minor"/>
    </font>
    <font>
      <sz val="22"/>
      <color theme="1"/>
      <name val="Arial Unicode MS"/>
      <family val="2"/>
    </font>
    <font>
      <b/>
      <sz val="18"/>
      <color theme="1"/>
      <name val="Arial Unicode MS"/>
      <family val="2"/>
    </font>
    <font>
      <sz val="14"/>
      <color theme="1"/>
      <name val="Arial Narrow"/>
      <family val="2"/>
    </font>
    <font>
      <sz val="12"/>
      <color theme="1"/>
      <name val="Arial Unicode MS"/>
      <family val="2"/>
    </font>
    <font>
      <sz val="24"/>
      <color theme="1"/>
      <name val="Calibri"/>
      <family val="2"/>
      <scheme val="minor"/>
    </font>
    <font>
      <sz val="22"/>
      <color theme="1"/>
      <name val="Arial"/>
      <family val="2"/>
    </font>
    <font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Arial Unicode MS"/>
      <family val="2"/>
    </font>
    <font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0.59999389629810485"/>
        <bgColor rgb="FFB7DEE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rgb="FFDAEEF3"/>
      </patternFill>
    </fill>
    <fill>
      <patternFill patternType="solid">
        <fgColor theme="0" tint="-0.249977111117893"/>
        <bgColor rgb="FFB7DEE8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0" tint="-0.249977111117893"/>
        <bgColor rgb="FFDA9694"/>
      </patternFill>
    </fill>
    <fill>
      <patternFill patternType="solid">
        <fgColor theme="0" tint="-0.14999847407452621"/>
        <bgColor rgb="FFDA9694"/>
      </patternFill>
    </fill>
    <fill>
      <patternFill patternType="solid">
        <fgColor theme="0" tint="-0.249977111117893"/>
        <bgColor indexed="64"/>
      </patternFill>
    </fill>
    <fill>
      <patternFill patternType="lightTrellis">
        <fgColor indexed="22"/>
        <bgColor theme="0" tint="-0.249977111117893"/>
      </patternFill>
    </fill>
    <fill>
      <patternFill patternType="gray125">
        <fgColor indexed="22"/>
        <bgColor theme="0" tint="-0.24997711111789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gray125">
        <bgColor theme="0" tint="-0.249977111117893"/>
      </patternFill>
    </fill>
    <fill>
      <patternFill patternType="gray125"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C5D9F1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644">
    <xf numFmtId="0" fontId="0" fillId="0" borderId="0" xfId="0"/>
    <xf numFmtId="44" fontId="8" fillId="0" borderId="8" xfId="2" applyFont="1" applyBorder="1"/>
    <xf numFmtId="0" fontId="11" fillId="0" borderId="0" xfId="0" applyFont="1"/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9" fontId="12" fillId="3" borderId="0" xfId="0" applyNumberFormat="1" applyFont="1" applyFill="1" applyAlignment="1">
      <alignment horizontal="center"/>
    </xf>
    <xf numFmtId="0" fontId="13" fillId="4" borderId="12" xfId="0" applyFont="1" applyFill="1" applyBorder="1" applyAlignment="1">
      <alignment horizontal="center"/>
    </xf>
    <xf numFmtId="44" fontId="11" fillId="5" borderId="14" xfId="2" applyFont="1" applyFill="1" applyBorder="1" applyAlignment="1">
      <alignment horizontal="center"/>
    </xf>
    <xf numFmtId="44" fontId="11" fillId="5" borderId="15" xfId="2" applyFont="1" applyFill="1" applyBorder="1" applyAlignment="1">
      <alignment horizontal="center"/>
    </xf>
    <xf numFmtId="44" fontId="11" fillId="6" borderId="14" xfId="2" applyFont="1" applyFill="1" applyBorder="1" applyAlignment="1">
      <alignment horizontal="center"/>
    </xf>
    <xf numFmtId="44" fontId="13" fillId="7" borderId="16" xfId="2" applyFont="1" applyFill="1" applyBorder="1" applyAlignment="1">
      <alignment horizontal="center"/>
    </xf>
    <xf numFmtId="44" fontId="13" fillId="7" borderId="12" xfId="2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0" fillId="9" borderId="20" xfId="0" applyFont="1" applyFill="1" applyBorder="1"/>
    <xf numFmtId="0" fontId="10" fillId="9" borderId="12" xfId="0" applyFont="1" applyFill="1" applyBorder="1" applyAlignment="1">
      <alignment horizontal="center"/>
    </xf>
    <xf numFmtId="44" fontId="10" fillId="9" borderId="12" xfId="2" applyFont="1" applyFill="1" applyBorder="1"/>
    <xf numFmtId="44" fontId="10" fillId="9" borderId="21" xfId="2" applyFont="1" applyFill="1" applyBorder="1"/>
    <xf numFmtId="0" fontId="10" fillId="9" borderId="22" xfId="0" applyFont="1" applyFill="1" applyBorder="1"/>
    <xf numFmtId="44" fontId="10" fillId="9" borderId="13" xfId="2" applyFont="1" applyFill="1" applyBorder="1"/>
    <xf numFmtId="0" fontId="10" fillId="9" borderId="23" xfId="0" applyFont="1" applyFill="1" applyBorder="1"/>
    <xf numFmtId="0" fontId="10" fillId="9" borderId="24" xfId="0" applyFont="1" applyFill="1" applyBorder="1"/>
    <xf numFmtId="0" fontId="12" fillId="8" borderId="25" xfId="0" applyFont="1" applyFill="1" applyBorder="1"/>
    <xf numFmtId="0" fontId="12" fillId="8" borderId="26" xfId="0" applyFont="1" applyFill="1" applyBorder="1"/>
    <xf numFmtId="44" fontId="12" fillId="8" borderId="26" xfId="2" applyFont="1" applyFill="1" applyBorder="1"/>
    <xf numFmtId="44" fontId="12" fillId="8" borderId="27" xfId="2" applyFont="1" applyFill="1" applyBorder="1"/>
    <xf numFmtId="44" fontId="11" fillId="0" borderId="0" xfId="0" applyNumberFormat="1" applyFont="1"/>
    <xf numFmtId="0" fontId="10" fillId="0" borderId="0" xfId="0" applyFont="1"/>
    <xf numFmtId="165" fontId="10" fillId="0" borderId="0" xfId="0" applyNumberFormat="1" applyFont="1"/>
    <xf numFmtId="9" fontId="11" fillId="0" borderId="0" xfId="2" applyNumberFormat="1" applyFont="1"/>
    <xf numFmtId="44" fontId="11" fillId="5" borderId="0" xfId="2" applyFont="1" applyFill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44" fontId="12" fillId="10" borderId="30" xfId="2" applyFont="1" applyFill="1" applyBorder="1" applyAlignment="1">
      <alignment horizontal="center"/>
    </xf>
    <xf numFmtId="44" fontId="12" fillId="10" borderId="31" xfId="2" applyFont="1" applyFill="1" applyBorder="1" applyAlignment="1">
      <alignment horizontal="center"/>
    </xf>
    <xf numFmtId="44" fontId="12" fillId="11" borderId="14" xfId="2" applyFont="1" applyFill="1" applyBorder="1" applyAlignment="1">
      <alignment horizontal="center"/>
    </xf>
    <xf numFmtId="44" fontId="12" fillId="1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44" fontId="11" fillId="0" borderId="14" xfId="2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5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8" fillId="14" borderId="38" xfId="0" applyFont="1" applyFill="1" applyBorder="1" applyAlignment="1">
      <alignment horizontal="center" vertical="center" textRotation="90" wrapText="1"/>
    </xf>
    <xf numFmtId="0" fontId="19" fillId="14" borderId="40" xfId="0" applyFont="1" applyFill="1" applyBorder="1" applyAlignment="1">
      <alignment horizontal="center" wrapText="1"/>
    </xf>
    <xf numFmtId="0" fontId="18" fillId="14" borderId="41" xfId="0" applyFont="1" applyFill="1" applyBorder="1" applyAlignment="1">
      <alignment horizontal="center" vertical="center" textRotation="90" wrapText="1"/>
    </xf>
    <xf numFmtId="0" fontId="18" fillId="14" borderId="35" xfId="0" applyFont="1" applyFill="1" applyBorder="1" applyAlignment="1">
      <alignment horizontal="center" vertical="center" textRotation="90" wrapText="1"/>
    </xf>
    <xf numFmtId="0" fontId="18" fillId="14" borderId="40" xfId="0" applyFont="1" applyFill="1" applyBorder="1" applyAlignment="1">
      <alignment horizontal="center" vertical="center" textRotation="90" wrapText="1"/>
    </xf>
    <xf numFmtId="0" fontId="18" fillId="14" borderId="37" xfId="0" applyFont="1" applyFill="1" applyBorder="1" applyAlignment="1">
      <alignment horizontal="center" vertical="center" textRotation="90" wrapText="1"/>
    </xf>
    <xf numFmtId="0" fontId="18" fillId="14" borderId="43" xfId="0" applyFont="1" applyFill="1" applyBorder="1" applyAlignment="1">
      <alignment horizontal="center" vertical="center" textRotation="90" wrapText="1"/>
    </xf>
    <xf numFmtId="49" fontId="19" fillId="15" borderId="44" xfId="0" applyNumberFormat="1" applyFont="1" applyFill="1" applyBorder="1" applyAlignment="1">
      <alignment horizontal="center"/>
    </xf>
    <xf numFmtId="0" fontId="20" fillId="15" borderId="44" xfId="0" applyFont="1" applyFill="1" applyBorder="1" applyAlignment="1">
      <alignment horizontal="left"/>
    </xf>
    <xf numFmtId="44" fontId="15" fillId="15" borderId="45" xfId="2" applyFont="1" applyFill="1" applyBorder="1" applyAlignment="1">
      <alignment horizontal="center"/>
    </xf>
    <xf numFmtId="44" fontId="15" fillId="15" borderId="44" xfId="2" applyFont="1" applyFill="1" applyBorder="1" applyAlignment="1">
      <alignment horizontal="center"/>
    </xf>
    <xf numFmtId="44" fontId="15" fillId="15" borderId="46" xfId="2" applyFont="1" applyFill="1" applyBorder="1" applyAlignment="1">
      <alignment horizontal="center"/>
    </xf>
    <xf numFmtId="44" fontId="11" fillId="0" borderId="14" xfId="2" applyFont="1" applyBorder="1"/>
    <xf numFmtId="44" fontId="15" fillId="15" borderId="47" xfId="2" applyFont="1" applyFill="1" applyBorder="1" applyAlignment="1">
      <alignment horizontal="center"/>
    </xf>
    <xf numFmtId="49" fontId="19" fillId="15" borderId="45" xfId="0" applyNumberFormat="1" applyFont="1" applyFill="1" applyBorder="1" applyAlignment="1">
      <alignment horizontal="center"/>
    </xf>
    <xf numFmtId="0" fontId="20" fillId="15" borderId="45" xfId="0" applyFont="1" applyFill="1" applyBorder="1" applyAlignment="1">
      <alignment horizontal="left"/>
    </xf>
    <xf numFmtId="0" fontId="19" fillId="0" borderId="48" xfId="0" applyFont="1" applyBorder="1" applyAlignment="1">
      <alignment horizontal="center" vertical="center" wrapText="1"/>
    </xf>
    <xf numFmtId="0" fontId="20" fillId="15" borderId="48" xfId="0" applyFont="1" applyFill="1" applyBorder="1" applyAlignment="1">
      <alignment horizontal="left"/>
    </xf>
    <xf numFmtId="0" fontId="20" fillId="15" borderId="48" xfId="0" applyFont="1" applyFill="1" applyBorder="1" applyAlignment="1">
      <alignment horizontal="left" wrapText="1"/>
    </xf>
    <xf numFmtId="49" fontId="19" fillId="15" borderId="48" xfId="0" applyNumberFormat="1" applyFont="1" applyFill="1" applyBorder="1" applyAlignment="1">
      <alignment horizontal="center"/>
    </xf>
    <xf numFmtId="49" fontId="19" fillId="15" borderId="49" xfId="0" applyNumberFormat="1" applyFont="1" applyFill="1" applyBorder="1" applyAlignment="1">
      <alignment horizontal="center"/>
    </xf>
    <xf numFmtId="0" fontId="20" fillId="15" borderId="49" xfId="0" applyFont="1" applyFill="1" applyBorder="1" applyAlignment="1">
      <alignment horizontal="left"/>
    </xf>
    <xf numFmtId="44" fontId="15" fillId="15" borderId="14" xfId="2" applyFont="1" applyFill="1" applyBorder="1" applyAlignment="1">
      <alignment horizontal="center"/>
    </xf>
    <xf numFmtId="49" fontId="19" fillId="15" borderId="14" xfId="0" applyNumberFormat="1" applyFont="1" applyFill="1" applyBorder="1" applyAlignment="1">
      <alignment horizontal="center"/>
    </xf>
    <xf numFmtId="0" fontId="21" fillId="15" borderId="14" xfId="0" applyFont="1" applyFill="1" applyBorder="1"/>
    <xf numFmtId="44" fontId="15" fillId="15" borderId="50" xfId="2" applyFont="1" applyFill="1" applyBorder="1"/>
    <xf numFmtId="44" fontId="15" fillId="15" borderId="48" xfId="2" applyFont="1" applyFill="1" applyBorder="1"/>
    <xf numFmtId="44" fontId="15" fillId="15" borderId="45" xfId="2" applyFont="1" applyFill="1" applyBorder="1"/>
    <xf numFmtId="44" fontId="15" fillId="15" borderId="41" xfId="2" applyFont="1" applyFill="1" applyBorder="1"/>
    <xf numFmtId="44" fontId="15" fillId="15" borderId="39" xfId="2" applyFont="1" applyFill="1" applyBorder="1"/>
    <xf numFmtId="0" fontId="21" fillId="13" borderId="42" xfId="0" applyFont="1" applyFill="1" applyBorder="1" applyAlignment="1">
      <alignment vertical="center" wrapText="1"/>
    </xf>
    <xf numFmtId="0" fontId="22" fillId="13" borderId="42" xfId="0" applyFont="1" applyFill="1" applyBorder="1" applyAlignment="1">
      <alignment vertical="center" wrapText="1"/>
    </xf>
    <xf numFmtId="44" fontId="15" fillId="14" borderId="40" xfId="2" applyFont="1" applyFill="1" applyBorder="1" applyAlignment="1">
      <alignment vertical="center" wrapText="1"/>
    </xf>
    <xf numFmtId="44" fontId="12" fillId="14" borderId="40" xfId="2" applyFont="1" applyFill="1" applyBorder="1" applyAlignment="1">
      <alignment vertical="center" wrapText="1"/>
    </xf>
    <xf numFmtId="44" fontId="12" fillId="14" borderId="42" xfId="2" applyFont="1" applyFill="1" applyBorder="1" applyAlignment="1">
      <alignment vertical="center" wrapText="1"/>
    </xf>
    <xf numFmtId="49" fontId="22" fillId="15" borderId="0" xfId="0" applyNumberFormat="1" applyFont="1" applyFill="1" applyAlignment="1">
      <alignment horizontal="center"/>
    </xf>
    <xf numFmtId="0" fontId="18" fillId="16" borderId="0" xfId="0" applyFont="1" applyFill="1" applyAlignment="1">
      <alignment vertical="center" wrapText="1"/>
    </xf>
    <xf numFmtId="0" fontId="22" fillId="15" borderId="0" xfId="0" applyFont="1" applyFill="1"/>
    <xf numFmtId="44" fontId="22" fillId="15" borderId="0" xfId="0" applyNumberFormat="1" applyFont="1" applyFill="1"/>
    <xf numFmtId="44" fontId="23" fillId="15" borderId="0" xfId="0" applyNumberFormat="1" applyFont="1" applyFill="1"/>
    <xf numFmtId="49" fontId="24" fillId="15" borderId="0" xfId="0" applyNumberFormat="1" applyFont="1" applyFill="1" applyAlignment="1">
      <alignment horizontal="center"/>
    </xf>
    <xf numFmtId="0" fontId="23" fillId="15" borderId="0" xfId="0" applyFont="1" applyFill="1"/>
    <xf numFmtId="49" fontId="21" fillId="15" borderId="0" xfId="0" applyNumberFormat="1" applyFont="1" applyFill="1" applyAlignment="1">
      <alignment horizontal="left"/>
    </xf>
    <xf numFmtId="0" fontId="18" fillId="15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49" fontId="19" fillId="15" borderId="0" xfId="0" applyNumberFormat="1" applyFont="1" applyFill="1" applyAlignment="1">
      <alignment horizontal="left"/>
    </xf>
    <xf numFmtId="0" fontId="22" fillId="15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  <xf numFmtId="49" fontId="22" fillId="15" borderId="0" xfId="0" applyNumberFormat="1" applyFont="1" applyFill="1" applyAlignment="1">
      <alignment horizontal="left"/>
    </xf>
    <xf numFmtId="0" fontId="22" fillId="15" borderId="0" xfId="0" applyFont="1" applyFill="1" applyAlignment="1">
      <alignment horizontal="center"/>
    </xf>
    <xf numFmtId="0" fontId="12" fillId="17" borderId="52" xfId="0" applyFont="1" applyFill="1" applyBorder="1" applyAlignment="1">
      <alignment horizontal="center" vertical="center" textRotation="90" wrapText="1"/>
    </xf>
    <xf numFmtId="0" fontId="12" fillId="17" borderId="53" xfId="0" applyFont="1" applyFill="1" applyBorder="1" applyAlignment="1">
      <alignment horizontal="center" vertical="center" textRotation="90" wrapText="1"/>
    </xf>
    <xf numFmtId="0" fontId="12" fillId="17" borderId="54" xfId="0" applyFont="1" applyFill="1" applyBorder="1" applyAlignment="1">
      <alignment horizontal="center" vertical="center" textRotation="90" wrapText="1"/>
    </xf>
    <xf numFmtId="0" fontId="12" fillId="17" borderId="55" xfId="0" applyFont="1" applyFill="1" applyBorder="1" applyAlignment="1">
      <alignment horizontal="center" vertical="center" textRotation="90" wrapText="1"/>
    </xf>
    <xf numFmtId="0" fontId="15" fillId="15" borderId="14" xfId="0" applyFont="1" applyFill="1" applyBorder="1" applyAlignment="1">
      <alignment horizontal="center"/>
    </xf>
    <xf numFmtId="49" fontId="15" fillId="15" borderId="14" xfId="0" applyNumberFormat="1" applyFont="1" applyFill="1" applyBorder="1" applyAlignment="1">
      <alignment horizontal="center"/>
    </xf>
    <xf numFmtId="0" fontId="15" fillId="15" borderId="14" xfId="0" applyFont="1" applyFill="1" applyBorder="1" applyAlignment="1">
      <alignment horizontal="left"/>
    </xf>
    <xf numFmtId="44" fontId="15" fillId="15" borderId="14" xfId="2" applyFont="1" applyFill="1" applyBorder="1"/>
    <xf numFmtId="0" fontId="11" fillId="0" borderId="14" xfId="0" applyFont="1" applyBorder="1"/>
    <xf numFmtId="0" fontId="15" fillId="0" borderId="14" xfId="0" applyFont="1" applyBorder="1" applyAlignment="1">
      <alignment horizontal="center" vertical="center" wrapText="1"/>
    </xf>
    <xf numFmtId="4" fontId="13" fillId="0" borderId="14" xfId="3" applyNumberFormat="1" applyFont="1" applyBorder="1"/>
    <xf numFmtId="0" fontId="13" fillId="0" borderId="14" xfId="0" applyFont="1" applyBorder="1" applyAlignment="1">
      <alignment horizontal="center"/>
    </xf>
    <xf numFmtId="0" fontId="13" fillId="0" borderId="14" xfId="0" applyFont="1" applyBorder="1"/>
    <xf numFmtId="44" fontId="13" fillId="0" borderId="14" xfId="2" applyFont="1" applyBorder="1" applyAlignment="1">
      <alignment wrapText="1"/>
    </xf>
    <xf numFmtId="0" fontId="15" fillId="15" borderId="14" xfId="0" applyFont="1" applyFill="1" applyBorder="1" applyAlignment="1">
      <alignment horizontal="left" wrapText="1"/>
    </xf>
    <xf numFmtId="0" fontId="13" fillId="0" borderId="14" xfId="0" applyFont="1" applyBorder="1" applyAlignment="1">
      <alignment wrapText="1"/>
    </xf>
    <xf numFmtId="0" fontId="12" fillId="12" borderId="14" xfId="0" applyFont="1" applyFill="1" applyBorder="1"/>
    <xf numFmtId="0" fontId="25" fillId="17" borderId="14" xfId="0" applyFont="1" applyFill="1" applyBorder="1" applyAlignment="1">
      <alignment horizontal="center"/>
    </xf>
    <xf numFmtId="44" fontId="12" fillId="12" borderId="14" xfId="2" applyFont="1" applyFill="1" applyBorder="1" applyAlignment="1">
      <alignment horizontal="right"/>
    </xf>
    <xf numFmtId="44" fontId="11" fillId="0" borderId="0" xfId="2" applyFont="1"/>
    <xf numFmtId="44" fontId="12" fillId="0" borderId="0" xfId="2" applyFont="1"/>
    <xf numFmtId="44" fontId="12" fillId="0" borderId="0" xfId="0" applyNumberFormat="1" applyFont="1"/>
    <xf numFmtId="0" fontId="15" fillId="15" borderId="0" xfId="0" applyFont="1" applyFill="1"/>
    <xf numFmtId="0" fontId="26" fillId="15" borderId="0" xfId="0" applyFont="1" applyFill="1" applyAlignment="1">
      <alignment horizontal="center"/>
    </xf>
    <xf numFmtId="0" fontId="15" fillId="15" borderId="0" xfId="0" applyFont="1" applyFill="1" applyAlignment="1">
      <alignment horizontal="center"/>
    </xf>
    <xf numFmtId="0" fontId="12" fillId="15" borderId="0" xfId="0" applyFont="1" applyFill="1" applyAlignment="1">
      <alignment horizontal="right"/>
    </xf>
    <xf numFmtId="0" fontId="15" fillId="15" borderId="62" xfId="0" applyFont="1" applyFill="1" applyBorder="1" applyAlignment="1">
      <alignment horizontal="center"/>
    </xf>
    <xf numFmtId="49" fontId="15" fillId="15" borderId="63" xfId="0" applyNumberFormat="1" applyFont="1" applyFill="1" applyBorder="1" applyAlignment="1">
      <alignment horizontal="center"/>
    </xf>
    <xf numFmtId="0" fontId="15" fillId="0" borderId="45" xfId="0" applyFont="1" applyBorder="1" applyAlignment="1">
      <alignment horizontal="center" vertical="center" wrapText="1"/>
    </xf>
    <xf numFmtId="44" fontId="15" fillId="15" borderId="45" xfId="2" applyFont="1" applyFill="1" applyBorder="1" applyAlignment="1">
      <alignment horizontal="right"/>
    </xf>
    <xf numFmtId="0" fontId="15" fillId="15" borderId="47" xfId="0" applyFont="1" applyFill="1" applyBorder="1" applyAlignment="1">
      <alignment horizontal="left"/>
    </xf>
    <xf numFmtId="0" fontId="15" fillId="15" borderId="64" xfId="0" applyFont="1" applyFill="1" applyBorder="1" applyAlignment="1">
      <alignment horizontal="center"/>
    </xf>
    <xf numFmtId="49" fontId="15" fillId="15" borderId="65" xfId="0" applyNumberFormat="1" applyFont="1" applyFill="1" applyBorder="1" applyAlignment="1">
      <alignment horizontal="center"/>
    </xf>
    <xf numFmtId="0" fontId="15" fillId="0" borderId="48" xfId="0" applyFont="1" applyBorder="1" applyAlignment="1">
      <alignment horizontal="center" vertical="center" wrapText="1"/>
    </xf>
    <xf numFmtId="0" fontId="15" fillId="15" borderId="50" xfId="0" applyFont="1" applyFill="1" applyBorder="1" applyAlignment="1">
      <alignment horizontal="left"/>
    </xf>
    <xf numFmtId="44" fontId="15" fillId="15" borderId="48" xfId="2" applyFont="1" applyFill="1" applyBorder="1" applyAlignment="1">
      <alignment horizontal="right"/>
    </xf>
    <xf numFmtId="4" fontId="13" fillId="0" borderId="32" xfId="3" applyNumberFormat="1" applyFont="1" applyBorder="1"/>
    <xf numFmtId="4" fontId="13" fillId="0" borderId="33" xfId="3" applyNumberFormat="1" applyFont="1" applyBorder="1"/>
    <xf numFmtId="0" fontId="15" fillId="15" borderId="50" xfId="0" applyFont="1" applyFill="1" applyBorder="1" applyAlignment="1">
      <alignment horizontal="left" wrapText="1"/>
    </xf>
    <xf numFmtId="49" fontId="15" fillId="15" borderId="48" xfId="0" applyNumberFormat="1" applyFont="1" applyFill="1" applyBorder="1" applyAlignment="1">
      <alignment horizontal="center"/>
    </xf>
    <xf numFmtId="49" fontId="15" fillId="15" borderId="49" xfId="0" applyNumberFormat="1" applyFont="1" applyFill="1" applyBorder="1" applyAlignment="1">
      <alignment horizontal="center"/>
    </xf>
    <xf numFmtId="0" fontId="15" fillId="15" borderId="66" xfId="0" applyFont="1" applyFill="1" applyBorder="1" applyAlignment="1">
      <alignment horizontal="left"/>
    </xf>
    <xf numFmtId="0" fontId="27" fillId="17" borderId="67" xfId="0" applyFont="1" applyFill="1" applyBorder="1"/>
    <xf numFmtId="49" fontId="27" fillId="17" borderId="68" xfId="0" applyNumberFormat="1" applyFont="1" applyFill="1" applyBorder="1" applyAlignment="1">
      <alignment horizontal="center"/>
    </xf>
    <xf numFmtId="49" fontId="27" fillId="17" borderId="69" xfId="0" applyNumberFormat="1" applyFont="1" applyFill="1" applyBorder="1" applyAlignment="1">
      <alignment horizontal="center"/>
    </xf>
    <xf numFmtId="0" fontId="25" fillId="17" borderId="70" xfId="0" applyFont="1" applyFill="1" applyBorder="1" applyAlignment="1">
      <alignment horizontal="center"/>
    </xf>
    <xf numFmtId="44" fontId="25" fillId="17" borderId="71" xfId="0" applyNumberFormat="1" applyFont="1" applyFill="1" applyBorder="1" applyAlignment="1">
      <alignment horizontal="center"/>
    </xf>
    <xf numFmtId="44" fontId="28" fillId="0" borderId="0" xfId="0" applyNumberFormat="1" applyFont="1"/>
    <xf numFmtId="44" fontId="29" fillId="0" borderId="0" xfId="0" applyNumberFormat="1" applyFont="1"/>
    <xf numFmtId="44" fontId="16" fillId="0" borderId="0" xfId="0" applyNumberFormat="1" applyFont="1"/>
    <xf numFmtId="44" fontId="15" fillId="15" borderId="14" xfId="2" applyFont="1" applyFill="1" applyBorder="1" applyAlignment="1">
      <alignment horizontal="right"/>
    </xf>
    <xf numFmtId="0" fontId="15" fillId="0" borderId="56" xfId="0" applyFont="1" applyBorder="1" applyAlignment="1">
      <alignment horizontal="center" vertical="center" wrapText="1"/>
    </xf>
    <xf numFmtId="0" fontId="25" fillId="17" borderId="67" xfId="0" applyFont="1" applyFill="1" applyBorder="1"/>
    <xf numFmtId="49" fontId="25" fillId="17" borderId="68" xfId="0" applyNumberFormat="1" applyFont="1" applyFill="1" applyBorder="1" applyAlignment="1">
      <alignment horizontal="center"/>
    </xf>
    <xf numFmtId="49" fontId="25" fillId="17" borderId="69" xfId="0" applyNumberFormat="1" applyFont="1" applyFill="1" applyBorder="1" applyAlignment="1">
      <alignment horizontal="center"/>
    </xf>
    <xf numFmtId="44" fontId="16" fillId="0" borderId="0" xfId="2" applyFont="1"/>
    <xf numFmtId="0" fontId="32" fillId="18" borderId="52" xfId="0" applyFont="1" applyFill="1" applyBorder="1" applyAlignment="1">
      <alignment horizontal="center" vertical="center" textRotation="90" wrapText="1"/>
    </xf>
    <xf numFmtId="0" fontId="32" fillId="18" borderId="53" xfId="0" applyFont="1" applyFill="1" applyBorder="1" applyAlignment="1">
      <alignment horizontal="center" vertical="center" textRotation="90" wrapText="1"/>
    </xf>
    <xf numFmtId="0" fontId="32" fillId="18" borderId="54" xfId="0" applyFont="1" applyFill="1" applyBorder="1" applyAlignment="1">
      <alignment horizontal="center" vertical="center" textRotation="90" wrapText="1"/>
    </xf>
    <xf numFmtId="0" fontId="32" fillId="18" borderId="55" xfId="0" applyFont="1" applyFill="1" applyBorder="1" applyAlignment="1">
      <alignment horizontal="center" vertical="center" textRotation="90" wrapText="1"/>
    </xf>
    <xf numFmtId="0" fontId="31" fillId="15" borderId="63" xfId="0" applyFont="1" applyFill="1" applyBorder="1" applyAlignment="1">
      <alignment horizontal="center"/>
    </xf>
    <xf numFmtId="49" fontId="31" fillId="15" borderId="63" xfId="0" applyNumberFormat="1" applyFont="1" applyFill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4" xfId="0" applyFont="1" applyBorder="1"/>
    <xf numFmtId="44" fontId="33" fillId="0" borderId="14" xfId="2" applyFont="1" applyBorder="1" applyAlignment="1">
      <alignment horizontal="center" vertical="center"/>
    </xf>
    <xf numFmtId="0" fontId="34" fillId="18" borderId="14" xfId="0" applyFont="1" applyFill="1" applyBorder="1" applyAlignment="1">
      <alignment horizontal="center"/>
    </xf>
    <xf numFmtId="44" fontId="35" fillId="12" borderId="14" xfId="2" applyFont="1" applyFill="1" applyBorder="1" applyAlignment="1">
      <alignment horizontal="center" vertical="center"/>
    </xf>
    <xf numFmtId="0" fontId="36" fillId="0" borderId="0" xfId="0" applyFont="1"/>
    <xf numFmtId="44" fontId="36" fillId="0" borderId="0" xfId="2" applyFont="1"/>
    <xf numFmtId="0" fontId="12" fillId="18" borderId="52" xfId="0" applyFont="1" applyFill="1" applyBorder="1" applyAlignment="1">
      <alignment horizontal="center" vertical="center" textRotation="90" wrapText="1"/>
    </xf>
    <xf numFmtId="0" fontId="12" fillId="18" borderId="53" xfId="0" applyFont="1" applyFill="1" applyBorder="1" applyAlignment="1">
      <alignment horizontal="center" vertical="center" textRotation="90" wrapText="1"/>
    </xf>
    <xf numFmtId="0" fontId="12" fillId="18" borderId="54" xfId="0" applyFont="1" applyFill="1" applyBorder="1" applyAlignment="1">
      <alignment horizontal="center" vertical="center" textRotation="90" wrapText="1"/>
    </xf>
    <xf numFmtId="0" fontId="12" fillId="18" borderId="55" xfId="0" applyFont="1" applyFill="1" applyBorder="1" applyAlignment="1">
      <alignment horizontal="center" vertical="center" textRotation="90" wrapText="1"/>
    </xf>
    <xf numFmtId="0" fontId="12" fillId="18" borderId="14" xfId="0" applyFont="1" applyFill="1" applyBorder="1" applyAlignment="1">
      <alignment horizontal="center" vertical="center" textRotation="90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 applyProtection="1">
      <alignment horizontal="center" vertical="center" textRotation="90" wrapText="1"/>
      <protection locked="0" hidden="1"/>
    </xf>
    <xf numFmtId="0" fontId="15" fillId="15" borderId="63" xfId="0" applyFont="1" applyFill="1" applyBorder="1" applyAlignment="1">
      <alignment horizontal="center"/>
    </xf>
    <xf numFmtId="44" fontId="11" fillId="0" borderId="14" xfId="2" applyFont="1" applyBorder="1" applyAlignment="1">
      <alignment horizontal="right" vertical="center"/>
    </xf>
    <xf numFmtId="0" fontId="27" fillId="18" borderId="14" xfId="0" applyFont="1" applyFill="1" applyBorder="1" applyAlignment="1">
      <alignment horizontal="center"/>
    </xf>
    <xf numFmtId="44" fontId="12" fillId="12" borderId="14" xfId="2" applyFont="1" applyFill="1" applyBorder="1" applyAlignment="1">
      <alignment horizontal="center" vertical="center"/>
    </xf>
    <xf numFmtId="0" fontId="15" fillId="12" borderId="14" xfId="0" applyFont="1" applyFill="1" applyBorder="1"/>
    <xf numFmtId="0" fontId="27" fillId="17" borderId="14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49" fontId="6" fillId="12" borderId="2" xfId="0" applyNumberFormat="1" applyFont="1" applyFill="1" applyBorder="1" applyAlignment="1">
      <alignment horizontal="center" wrapText="1"/>
    </xf>
    <xf numFmtId="49" fontId="6" fillId="12" borderId="0" xfId="0" applyNumberFormat="1" applyFont="1" applyFill="1" applyAlignment="1">
      <alignment horizontal="center" wrapText="1"/>
    </xf>
    <xf numFmtId="49" fontId="42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0" fillId="0" borderId="14" xfId="0" applyBorder="1"/>
    <xf numFmtId="49" fontId="43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49" fontId="45" fillId="0" borderId="14" xfId="0" applyNumberFormat="1" applyFont="1" applyBorder="1" applyAlignment="1">
      <alignment horizontal="center"/>
    </xf>
    <xf numFmtId="49" fontId="46" fillId="0" borderId="14" xfId="0" applyNumberFormat="1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45" fillId="0" borderId="14" xfId="0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3" xfId="0" applyFont="1" applyFill="1" applyBorder="1" applyAlignment="1">
      <alignment horizontal="left"/>
    </xf>
    <xf numFmtId="0" fontId="13" fillId="4" borderId="13" xfId="0" applyFont="1" applyFill="1" applyBorder="1" applyAlignment="1">
      <alignment horizontal="left" wrapText="1"/>
    </xf>
    <xf numFmtId="0" fontId="13" fillId="4" borderId="12" xfId="0" applyFont="1" applyFill="1" applyBorder="1" applyAlignment="1">
      <alignment horizontal="left"/>
    </xf>
    <xf numFmtId="0" fontId="13" fillId="4" borderId="29" xfId="0" applyFont="1" applyFill="1" applyBorder="1" applyAlignment="1">
      <alignment horizontal="left"/>
    </xf>
    <xf numFmtId="0" fontId="13" fillId="0" borderId="8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5" fillId="20" borderId="5" xfId="0" applyFont="1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center"/>
    </xf>
    <xf numFmtId="49" fontId="12" fillId="20" borderId="5" xfId="0" applyNumberFormat="1" applyFont="1" applyFill="1" applyBorder="1" applyAlignment="1">
      <alignment horizontal="center"/>
    </xf>
    <xf numFmtId="0" fontId="12" fillId="20" borderId="75" xfId="0" applyFont="1" applyFill="1" applyBorder="1" applyAlignment="1">
      <alignment horizontal="center"/>
    </xf>
    <xf numFmtId="0" fontId="12" fillId="20" borderId="5" xfId="0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49" fontId="15" fillId="20" borderId="5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4" fontId="39" fillId="0" borderId="8" xfId="2" applyFont="1" applyBorder="1" applyAlignment="1">
      <alignment horizontal="right" wrapText="1"/>
    </xf>
    <xf numFmtId="0" fontId="10" fillId="0" borderId="8" xfId="0" applyFont="1" applyBorder="1"/>
    <xf numFmtId="44" fontId="39" fillId="0" borderId="8" xfId="2" applyFont="1" applyBorder="1" applyAlignment="1">
      <alignment horizontal="right"/>
    </xf>
    <xf numFmtId="44" fontId="39" fillId="0" borderId="8" xfId="2" applyFont="1" applyBorder="1"/>
    <xf numFmtId="0" fontId="10" fillId="0" borderId="8" xfId="0" applyFont="1" applyBorder="1" applyAlignment="1">
      <alignment wrapText="1"/>
    </xf>
    <xf numFmtId="0" fontId="13" fillId="0" borderId="74" xfId="0" applyFont="1" applyBorder="1" applyAlignment="1">
      <alignment horizontal="center"/>
    </xf>
    <xf numFmtId="0" fontId="13" fillId="0" borderId="74" xfId="0" applyFont="1" applyBorder="1"/>
    <xf numFmtId="0" fontId="15" fillId="20" borderId="76" xfId="0" applyFont="1" applyFill="1" applyBorder="1"/>
    <xf numFmtId="165" fontId="38" fillId="20" borderId="77" xfId="0" applyNumberFormat="1" applyFont="1" applyFill="1" applyBorder="1"/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74" xfId="0" applyFont="1" applyBorder="1"/>
    <xf numFmtId="0" fontId="12" fillId="20" borderId="76" xfId="0" applyFont="1" applyFill="1" applyBorder="1" applyAlignment="1">
      <alignment horizontal="center"/>
    </xf>
    <xf numFmtId="4" fontId="38" fillId="20" borderId="30" xfId="0" applyNumberFormat="1" applyFont="1" applyFill="1" applyBorder="1"/>
    <xf numFmtId="17" fontId="0" fillId="0" borderId="14" xfId="0" applyNumberFormat="1" applyBorder="1"/>
    <xf numFmtId="0" fontId="13" fillId="4" borderId="14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left"/>
    </xf>
    <xf numFmtId="0" fontId="13" fillId="4" borderId="14" xfId="0" applyFont="1" applyFill="1" applyBorder="1" applyAlignment="1">
      <alignment horizontal="left" wrapText="1"/>
    </xf>
    <xf numFmtId="44" fontId="0" fillId="0" borderId="14" xfId="2" applyFont="1" applyBorder="1"/>
    <xf numFmtId="0" fontId="57" fillId="0" borderId="14" xfId="0" applyFont="1" applyBorder="1" applyAlignment="1">
      <alignment horizontal="center"/>
    </xf>
    <xf numFmtId="0" fontId="50" fillId="0" borderId="14" xfId="0" applyFont="1" applyBorder="1"/>
    <xf numFmtId="0" fontId="51" fillId="0" borderId="14" xfId="0" applyFont="1" applyBorder="1" applyAlignment="1">
      <alignment horizontal="center"/>
    </xf>
    <xf numFmtId="44" fontId="53" fillId="0" borderId="14" xfId="2" applyFont="1" applyBorder="1"/>
    <xf numFmtId="44" fontId="57" fillId="0" borderId="14" xfId="2" applyFont="1" applyBorder="1"/>
    <xf numFmtId="44" fontId="57" fillId="0" borderId="14" xfId="0" applyNumberFormat="1" applyFont="1" applyBorder="1"/>
    <xf numFmtId="0" fontId="50" fillId="0" borderId="14" xfId="0" applyFont="1" applyBorder="1" applyAlignment="1">
      <alignment wrapText="1"/>
    </xf>
    <xf numFmtId="0" fontId="54" fillId="0" borderId="14" xfId="0" applyFont="1" applyBorder="1" applyAlignment="1">
      <alignment horizontal="center" wrapText="1"/>
    </xf>
    <xf numFmtId="44" fontId="53" fillId="0" borderId="14" xfId="2" applyFont="1" applyFill="1" applyBorder="1"/>
    <xf numFmtId="0" fontId="55" fillId="0" borderId="14" xfId="0" applyFont="1" applyBorder="1" applyAlignment="1">
      <alignment horizontal="center" wrapText="1"/>
    </xf>
    <xf numFmtId="0" fontId="51" fillId="0" borderId="14" xfId="0" applyFont="1" applyBorder="1" applyAlignment="1">
      <alignment horizontal="left" vertical="center" wrapText="1"/>
    </xf>
    <xf numFmtId="0" fontId="51" fillId="0" borderId="14" xfId="0" applyFont="1" applyBorder="1" applyAlignment="1">
      <alignment horizontal="center" wrapText="1"/>
    </xf>
    <xf numFmtId="0" fontId="56" fillId="0" borderId="14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/>
    </xf>
    <xf numFmtId="0" fontId="58" fillId="0" borderId="14" xfId="0" applyFont="1" applyBorder="1" applyAlignment="1">
      <alignment wrapText="1"/>
    </xf>
    <xf numFmtId="0" fontId="55" fillId="0" borderId="14" xfId="0" applyFont="1" applyBorder="1" applyAlignment="1">
      <alignment horizontal="center" vertical="center" wrapText="1"/>
    </xf>
    <xf numFmtId="0" fontId="55" fillId="0" borderId="14" xfId="0" applyFont="1" applyBorder="1"/>
    <xf numFmtId="0" fontId="52" fillId="0" borderId="14" xfId="0" applyFont="1" applyBorder="1" applyAlignment="1">
      <alignment horizontal="center" vertical="center" wrapText="1"/>
    </xf>
    <xf numFmtId="0" fontId="59" fillId="0" borderId="14" xfId="0" applyFont="1" applyBorder="1"/>
    <xf numFmtId="0" fontId="50" fillId="0" borderId="14" xfId="0" applyFont="1" applyBorder="1" applyAlignment="1">
      <alignment horizontal="left"/>
    </xf>
    <xf numFmtId="0" fontId="61" fillId="0" borderId="14" xfId="0" applyFont="1" applyBorder="1" applyAlignment="1">
      <alignment horizontal="center" wrapText="1"/>
    </xf>
    <xf numFmtId="0" fontId="31" fillId="0" borderId="14" xfId="0" applyFont="1" applyBorder="1"/>
    <xf numFmtId="44" fontId="55" fillId="0" borderId="14" xfId="2" applyFont="1" applyBorder="1" applyAlignment="1">
      <alignment horizontal="center" vertical="center" wrapText="1"/>
    </xf>
    <xf numFmtId="44" fontId="55" fillId="0" borderId="14" xfId="2" applyFont="1" applyBorder="1" applyAlignment="1">
      <alignment horizontal="center" wrapText="1"/>
    </xf>
    <xf numFmtId="0" fontId="50" fillId="0" borderId="14" xfId="0" applyFont="1" applyFill="1" applyBorder="1"/>
    <xf numFmtId="44" fontId="55" fillId="0" borderId="14" xfId="2" applyFont="1" applyFill="1" applyBorder="1" applyAlignment="1">
      <alignment horizontal="center" wrapText="1"/>
    </xf>
    <xf numFmtId="0" fontId="50" fillId="0" borderId="14" xfId="0" applyFont="1" applyFill="1" applyBorder="1" applyAlignment="1">
      <alignment wrapText="1"/>
    </xf>
    <xf numFmtId="0" fontId="63" fillId="0" borderId="14" xfId="0" applyFont="1" applyBorder="1"/>
    <xf numFmtId="0" fontId="64" fillId="0" borderId="14" xfId="0" applyFont="1" applyBorder="1" applyAlignment="1">
      <alignment horizontal="center" wrapText="1"/>
    </xf>
    <xf numFmtId="0" fontId="65" fillId="0" borderId="14" xfId="0" applyFont="1" applyBorder="1" applyAlignment="1">
      <alignment horizontal="center" vertical="center" wrapText="1"/>
    </xf>
    <xf numFmtId="0" fontId="66" fillId="0" borderId="14" xfId="0" applyFont="1" applyBorder="1"/>
    <xf numFmtId="44" fontId="67" fillId="0" borderId="14" xfId="2" applyFont="1" applyBorder="1"/>
    <xf numFmtId="0" fontId="66" fillId="0" borderId="14" xfId="0" applyFont="1" applyBorder="1" applyAlignment="1">
      <alignment horizontal="center" wrapText="1"/>
    </xf>
    <xf numFmtId="0" fontId="58" fillId="0" borderId="14" xfId="0" applyFont="1" applyBorder="1"/>
    <xf numFmtId="0" fontId="66" fillId="0" borderId="14" xfId="0" applyFont="1" applyBorder="1" applyAlignment="1">
      <alignment wrapText="1"/>
    </xf>
    <xf numFmtId="10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68" fillId="0" borderId="14" xfId="0" applyFont="1" applyBorder="1"/>
    <xf numFmtId="44" fontId="69" fillId="0" borderId="14" xfId="0" applyNumberFormat="1" applyFont="1" applyBorder="1"/>
    <xf numFmtId="44" fontId="68" fillId="0" borderId="14" xfId="0" applyNumberFormat="1" applyFont="1" applyBorder="1"/>
    <xf numFmtId="44" fontId="53" fillId="0" borderId="14" xfId="2" applyFont="1" applyBorder="1" applyAlignment="1">
      <alignment horizontal="left"/>
    </xf>
    <xf numFmtId="0" fontId="51" fillId="0" borderId="14" xfId="0" applyFont="1" applyBorder="1" applyAlignment="1">
      <alignment horizontal="center" vertical="center" wrapText="1"/>
    </xf>
    <xf numFmtId="0" fontId="57" fillId="0" borderId="14" xfId="0" applyFont="1" applyBorder="1"/>
    <xf numFmtId="0" fontId="70" fillId="0" borderId="14" xfId="0" applyFont="1" applyBorder="1" applyAlignment="1">
      <alignment horizontal="center" wrapText="1"/>
    </xf>
    <xf numFmtId="0" fontId="51" fillId="0" borderId="14" xfId="0" applyFont="1" applyBorder="1"/>
    <xf numFmtId="44" fontId="71" fillId="0" borderId="14" xfId="2" applyFont="1" applyBorder="1"/>
    <xf numFmtId="44" fontId="0" fillId="0" borderId="0" xfId="0" applyNumberFormat="1"/>
    <xf numFmtId="168" fontId="0" fillId="0" borderId="0" xfId="0" applyNumberFormat="1"/>
    <xf numFmtId="165" fontId="0" fillId="0" borderId="0" xfId="0" applyNumberFormat="1"/>
    <xf numFmtId="44" fontId="10" fillId="0" borderId="0" xfId="2" applyFont="1"/>
    <xf numFmtId="44" fontId="11" fillId="0" borderId="0" xfId="0" applyNumberFormat="1" applyFont="1" applyAlignment="1">
      <alignment horizontal="center"/>
    </xf>
    <xf numFmtId="44" fontId="57" fillId="0" borderId="0" xfId="2" applyFont="1"/>
    <xf numFmtId="44" fontId="57" fillId="0" borderId="0" xfId="0" applyNumberFormat="1" applyFont="1"/>
    <xf numFmtId="44" fontId="72" fillId="0" borderId="0" xfId="0" applyNumberFormat="1" applyFont="1"/>
    <xf numFmtId="44" fontId="0" fillId="0" borderId="0" xfId="2" applyFont="1"/>
    <xf numFmtId="44" fontId="73" fillId="0" borderId="0" xfId="2" applyFont="1"/>
    <xf numFmtId="44" fontId="29" fillId="0" borderId="0" xfId="2" applyFont="1"/>
    <xf numFmtId="0" fontId="0" fillId="0" borderId="0" xfId="0" applyAlignment="1">
      <alignment horizontal="center"/>
    </xf>
    <xf numFmtId="0" fontId="74" fillId="0" borderId="14" xfId="0" applyFont="1" applyBorder="1"/>
    <xf numFmtId="0" fontId="75" fillId="0" borderId="0" xfId="0" applyFont="1" applyAlignment="1">
      <alignment wrapText="1"/>
    </xf>
    <xf numFmtId="0" fontId="76" fillId="0" borderId="0" xfId="0" applyFont="1"/>
    <xf numFmtId="0" fontId="75" fillId="0" borderId="60" xfId="0" applyFont="1" applyBorder="1" applyAlignment="1">
      <alignment wrapText="1"/>
    </xf>
    <xf numFmtId="0" fontId="79" fillId="0" borderId="14" xfId="0" applyFont="1" applyBorder="1" applyAlignment="1">
      <alignment horizontal="center" wrapText="1"/>
    </xf>
    <xf numFmtId="0" fontId="79" fillId="0" borderId="0" xfId="0" applyFont="1" applyAlignment="1">
      <alignment wrapText="1"/>
    </xf>
    <xf numFmtId="44" fontId="79" fillId="0" borderId="15" xfId="2" applyFont="1" applyBorder="1" applyAlignment="1">
      <alignment wrapText="1"/>
    </xf>
    <xf numFmtId="0" fontId="78" fillId="0" borderId="14" xfId="0" applyFont="1" applyBorder="1" applyAlignment="1">
      <alignment horizontal="center" wrapText="1"/>
    </xf>
    <xf numFmtId="0" fontId="80" fillId="0" borderId="14" xfId="0" applyFont="1" applyBorder="1" applyAlignment="1">
      <alignment horizontal="left" vertical="center" wrapText="1"/>
    </xf>
    <xf numFmtId="8" fontId="79" fillId="0" borderId="14" xfId="0" applyNumberFormat="1" applyFont="1" applyBorder="1" applyAlignment="1">
      <alignment wrapText="1"/>
    </xf>
    <xf numFmtId="8" fontId="79" fillId="0" borderId="14" xfId="2" applyNumberFormat="1" applyFont="1" applyBorder="1" applyAlignment="1">
      <alignment wrapText="1"/>
    </xf>
    <xf numFmtId="0" fontId="78" fillId="0" borderId="15" xfId="0" applyFont="1" applyBorder="1" applyAlignment="1">
      <alignment horizontal="center" wrapText="1"/>
    </xf>
    <xf numFmtId="44" fontId="81" fillId="0" borderId="33" xfId="2" applyFont="1" applyBorder="1" applyAlignment="1">
      <alignment wrapText="1"/>
    </xf>
    <xf numFmtId="0" fontId="78" fillId="0" borderId="33" xfId="0" applyFont="1" applyBorder="1" applyAlignment="1">
      <alignment wrapText="1"/>
    </xf>
    <xf numFmtId="8" fontId="78" fillId="0" borderId="33" xfId="0" applyNumberFormat="1" applyFont="1" applyBorder="1" applyAlignment="1">
      <alignment wrapText="1"/>
    </xf>
    <xf numFmtId="167" fontId="78" fillId="0" borderId="15" xfId="0" applyNumberFormat="1" applyFont="1" applyBorder="1" applyAlignment="1">
      <alignment horizontal="right" wrapText="1"/>
    </xf>
    <xf numFmtId="44" fontId="74" fillId="0" borderId="14" xfId="2" applyFont="1" applyBorder="1"/>
    <xf numFmtId="0" fontId="74" fillId="0" borderId="14" xfId="0" applyFont="1" applyBorder="1" applyAlignment="1">
      <alignment wrapText="1"/>
    </xf>
    <xf numFmtId="0" fontId="0" fillId="0" borderId="0" xfId="0" applyAlignment="1">
      <alignment wrapText="1"/>
    </xf>
    <xf numFmtId="0" fontId="74" fillId="0" borderId="14" xfId="0" applyFont="1" applyBorder="1" applyAlignment="1">
      <alignment horizontal="center" wrapText="1"/>
    </xf>
    <xf numFmtId="0" fontId="80" fillId="0" borderId="15" xfId="0" applyFont="1" applyBorder="1" applyAlignment="1">
      <alignment horizontal="left" wrapText="1"/>
    </xf>
    <xf numFmtId="44" fontId="74" fillId="0" borderId="14" xfId="2" applyFont="1" applyBorder="1" applyAlignment="1">
      <alignment wrapText="1"/>
    </xf>
    <xf numFmtId="0" fontId="82" fillId="0" borderId="14" xfId="0" applyFont="1" applyBorder="1" applyAlignment="1">
      <alignment horizontal="center" wrapText="1"/>
    </xf>
    <xf numFmtId="0" fontId="80" fillId="0" borderId="14" xfId="0" applyFont="1" applyBorder="1" applyAlignment="1">
      <alignment horizontal="center" wrapText="1"/>
    </xf>
    <xf numFmtId="0" fontId="80" fillId="0" borderId="14" xfId="0" applyFont="1" applyBorder="1" applyAlignment="1">
      <alignment horizontal="left" wrapText="1"/>
    </xf>
    <xf numFmtId="44" fontId="83" fillId="0" borderId="14" xfId="0" applyNumberFormat="1" applyFont="1" applyBorder="1" applyAlignment="1">
      <alignment horizontal="center" wrapText="1"/>
    </xf>
    <xf numFmtId="44" fontId="84" fillId="0" borderId="14" xfId="2" applyFont="1" applyBorder="1"/>
    <xf numFmtId="44" fontId="82" fillId="0" borderId="14" xfId="0" applyNumberFormat="1" applyFont="1" applyBorder="1"/>
    <xf numFmtId="44" fontId="82" fillId="0" borderId="14" xfId="2" applyFont="1" applyBorder="1"/>
    <xf numFmtId="44" fontId="85" fillId="0" borderId="14" xfId="0" applyNumberFormat="1" applyFont="1" applyBorder="1"/>
    <xf numFmtId="0" fontId="74" fillId="0" borderId="14" xfId="0" applyFont="1" applyBorder="1" applyAlignment="1">
      <alignment horizontal="center"/>
    </xf>
    <xf numFmtId="0" fontId="0" fillId="21" borderId="0" xfId="0" applyFill="1" applyAlignment="1">
      <alignment horizontal="center"/>
    </xf>
    <xf numFmtId="0" fontId="50" fillId="21" borderId="14" xfId="0" applyFont="1" applyFill="1" applyBorder="1"/>
    <xf numFmtId="0" fontId="0" fillId="21" borderId="0" xfId="0" applyFill="1" applyAlignment="1">
      <alignment horizontal="center" wrapText="1"/>
    </xf>
    <xf numFmtId="0" fontId="50" fillId="0" borderId="14" xfId="0" applyFont="1" applyFill="1" applyBorder="1" applyAlignment="1"/>
    <xf numFmtId="44" fontId="86" fillId="0" borderId="0" xfId="2" applyFont="1"/>
    <xf numFmtId="0" fontId="71" fillId="0" borderId="0" xfId="0" applyFont="1" applyAlignment="1">
      <alignment horizontal="center" wrapText="1"/>
    </xf>
    <xf numFmtId="44" fontId="16" fillId="0" borderId="14" xfId="2" applyFont="1" applyBorder="1"/>
    <xf numFmtId="44" fontId="69" fillId="0" borderId="0" xfId="2" applyFont="1"/>
    <xf numFmtId="0" fontId="57" fillId="0" borderId="0" xfId="0" applyFont="1"/>
    <xf numFmtId="0" fontId="11" fillId="0" borderId="0" xfId="0" applyFont="1" applyAlignment="1">
      <alignment horizontal="left" wrapText="1"/>
    </xf>
    <xf numFmtId="0" fontId="80" fillId="0" borderId="15" xfId="0" applyFont="1" applyBorder="1" applyAlignment="1">
      <alignment horizontal="left" wrapText="1"/>
    </xf>
    <xf numFmtId="44" fontId="79" fillId="0" borderId="14" xfId="0" applyNumberFormat="1" applyFont="1" applyBorder="1" applyAlignment="1">
      <alignment wrapText="1"/>
    </xf>
    <xf numFmtId="44" fontId="80" fillId="0" borderId="14" xfId="2" applyFont="1" applyBorder="1" applyAlignment="1">
      <alignment horizontal="left" wrapText="1"/>
    </xf>
    <xf numFmtId="0" fontId="74" fillId="0" borderId="14" xfId="0" applyFont="1" applyBorder="1" applyAlignment="1">
      <alignment horizontal="left" wrapText="1"/>
    </xf>
    <xf numFmtId="44" fontId="74" fillId="0" borderId="78" xfId="2" applyFont="1" applyFill="1" applyBorder="1"/>
    <xf numFmtId="44" fontId="74" fillId="0" borderId="0" xfId="2" applyFont="1"/>
    <xf numFmtId="44" fontId="88" fillId="0" borderId="0" xfId="2" applyFont="1"/>
    <xf numFmtId="0" fontId="89" fillId="0" borderId="0" xfId="0" applyFont="1" applyAlignment="1">
      <alignment horizontal="left"/>
    </xf>
    <xf numFmtId="0" fontId="0" fillId="0" borderId="0" xfId="0" applyAlignment="1">
      <alignment horizontal="left"/>
    </xf>
    <xf numFmtId="44" fontId="89" fillId="0" borderId="0" xfId="0" applyNumberFormat="1" applyFont="1"/>
    <xf numFmtId="44" fontId="89" fillId="0" borderId="0" xfId="2" applyFont="1"/>
    <xf numFmtId="9" fontId="89" fillId="0" borderId="0" xfId="0" applyNumberFormat="1" applyFont="1" applyAlignment="1">
      <alignment horizontal="center"/>
    </xf>
    <xf numFmtId="9" fontId="91" fillId="0" borderId="0" xfId="0" applyNumberFormat="1" applyFont="1" applyAlignment="1">
      <alignment horizontal="center"/>
    </xf>
    <xf numFmtId="44" fontId="92" fillId="0" borderId="0" xfId="2" applyFont="1"/>
    <xf numFmtId="0" fontId="90" fillId="0" borderId="0" xfId="0" applyFont="1"/>
    <xf numFmtId="44" fontId="90" fillId="0" borderId="0" xfId="0" applyNumberFormat="1" applyFont="1"/>
    <xf numFmtId="0" fontId="61" fillId="15" borderId="63" xfId="0" applyFont="1" applyFill="1" applyBorder="1" applyAlignment="1">
      <alignment horizontal="center"/>
    </xf>
    <xf numFmtId="49" fontId="61" fillId="15" borderId="63" xfId="0" applyNumberFormat="1" applyFont="1" applyFill="1" applyBorder="1" applyAlignment="1">
      <alignment horizontal="center"/>
    </xf>
    <xf numFmtId="44" fontId="74" fillId="0" borderId="14" xfId="2" applyFont="1" applyBorder="1" applyAlignment="1">
      <alignment horizontal="right" vertical="center"/>
    </xf>
    <xf numFmtId="0" fontId="74" fillId="0" borderId="14" xfId="0" applyFont="1" applyBorder="1" applyAlignment="1">
      <alignment vertical="center" wrapText="1"/>
    </xf>
    <xf numFmtId="0" fontId="93" fillId="18" borderId="14" xfId="0" applyFont="1" applyFill="1" applyBorder="1" applyAlignment="1">
      <alignment horizontal="center"/>
    </xf>
    <xf numFmtId="44" fontId="94" fillId="12" borderId="14" xfId="2" applyFont="1" applyFill="1" applyBorder="1" applyAlignment="1">
      <alignment horizontal="center" vertical="center"/>
    </xf>
    <xf numFmtId="0" fontId="58" fillId="15" borderId="63" xfId="0" applyFont="1" applyFill="1" applyBorder="1" applyAlignment="1">
      <alignment horizontal="center"/>
    </xf>
    <xf numFmtId="49" fontId="58" fillId="15" borderId="63" xfId="0" applyNumberFormat="1" applyFont="1" applyFill="1" applyBorder="1" applyAlignment="1">
      <alignment horizontal="center"/>
    </xf>
    <xf numFmtId="0" fontId="89" fillId="0" borderId="14" xfId="0" applyFont="1" applyBorder="1" applyAlignment="1">
      <alignment horizontal="center"/>
    </xf>
    <xf numFmtId="0" fontId="89" fillId="0" borderId="14" xfId="0" applyFont="1" applyBorder="1"/>
    <xf numFmtId="44" fontId="89" fillId="0" borderId="14" xfId="2" applyFont="1" applyBorder="1" applyAlignment="1">
      <alignment horizontal="right" vertical="center"/>
    </xf>
    <xf numFmtId="0" fontId="89" fillId="0" borderId="14" xfId="0" applyFont="1" applyBorder="1" applyAlignment="1">
      <alignment vertical="center" wrapText="1"/>
    </xf>
    <xf numFmtId="0" fontId="95" fillId="18" borderId="14" xfId="0" applyFont="1" applyFill="1" applyBorder="1" applyAlignment="1">
      <alignment horizontal="center"/>
    </xf>
    <xf numFmtId="44" fontId="96" fillId="12" borderId="14" xfId="2" applyFont="1" applyFill="1" applyBorder="1" applyAlignment="1">
      <alignment horizontal="center" vertical="center"/>
    </xf>
    <xf numFmtId="0" fontId="74" fillId="0" borderId="63" xfId="0" applyFont="1" applyBorder="1" applyAlignment="1">
      <alignment horizontal="center"/>
    </xf>
    <xf numFmtId="0" fontId="89" fillId="0" borderId="0" xfId="0" applyFont="1" applyAlignment="1">
      <alignment wrapText="1"/>
    </xf>
    <xf numFmtId="0" fontId="15" fillId="1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4" fontId="74" fillId="0" borderId="14" xfId="0" applyNumberFormat="1" applyFont="1" applyBorder="1"/>
    <xf numFmtId="0" fontId="11" fillId="22" borderId="0" xfId="0" applyFont="1" applyFill="1"/>
    <xf numFmtId="0" fontId="36" fillId="22" borderId="0" xfId="0" applyFont="1" applyFill="1"/>
    <xf numFmtId="44" fontId="36" fillId="22" borderId="0" xfId="2" applyFont="1" applyFill="1"/>
    <xf numFmtId="0" fontId="0" fillId="22" borderId="0" xfId="0" applyFill="1"/>
    <xf numFmtId="0" fontId="13" fillId="0" borderId="14" xfId="0" applyFont="1" applyBorder="1" applyAlignment="1">
      <alignment horizontal="left" wrapText="1"/>
    </xf>
    <xf numFmtId="0" fontId="88" fillId="0" borderId="0" xfId="0" applyFont="1"/>
    <xf numFmtId="0" fontId="89" fillId="0" borderId="0" xfId="0" applyFont="1"/>
    <xf numFmtId="44" fontId="85" fillId="0" borderId="0" xfId="0" applyNumberFormat="1" applyFont="1"/>
    <xf numFmtId="44" fontId="88" fillId="0" borderId="14" xfId="2" applyFont="1" applyBorder="1"/>
    <xf numFmtId="44" fontId="97" fillId="0" borderId="0" xfId="2" applyFont="1"/>
    <xf numFmtId="0" fontId="80" fillId="0" borderId="15" xfId="0" applyFont="1" applyBorder="1" applyAlignment="1">
      <alignment horizontal="left" wrapText="1"/>
    </xf>
    <xf numFmtId="0" fontId="79" fillId="0" borderId="15" xfId="0" applyFont="1" applyBorder="1" applyAlignment="1">
      <alignment wrapText="1"/>
    </xf>
    <xf numFmtId="0" fontId="74" fillId="0" borderId="15" xfId="0" applyFont="1" applyBorder="1"/>
    <xf numFmtId="0" fontId="74" fillId="0" borderId="15" xfId="0" applyFont="1" applyBorder="1" applyAlignment="1">
      <alignment horizontal="center" wrapText="1"/>
    </xf>
    <xf numFmtId="0" fontId="76" fillId="0" borderId="14" xfId="0" applyFont="1" applyBorder="1"/>
    <xf numFmtId="0" fontId="98" fillId="0" borderId="14" xfId="0" applyFont="1" applyBorder="1" applyAlignment="1">
      <alignment horizontal="center" vertical="center" wrapText="1"/>
    </xf>
    <xf numFmtId="44" fontId="40" fillId="0" borderId="8" xfId="2" applyFont="1" applyBorder="1" applyAlignment="1">
      <alignment horizontal="center"/>
    </xf>
    <xf numFmtId="0" fontId="100" fillId="0" borderId="8" xfId="0" applyFont="1" applyBorder="1" applyAlignment="1">
      <alignment horizontal="center"/>
    </xf>
    <xf numFmtId="43" fontId="101" fillId="20" borderId="5" xfId="1" applyFont="1" applyFill="1" applyBorder="1" applyAlignment="1">
      <alignment horizontal="center"/>
    </xf>
    <xf numFmtId="44" fontId="103" fillId="0" borderId="8" xfId="2" applyFont="1" applyBorder="1" applyAlignment="1">
      <alignment horizontal="center"/>
    </xf>
    <xf numFmtId="43" fontId="103" fillId="0" borderId="8" xfId="1" applyFont="1" applyBorder="1" applyAlignment="1">
      <alignment horizontal="center"/>
    </xf>
    <xf numFmtId="43" fontId="102" fillId="0" borderId="8" xfId="1" applyFont="1" applyBorder="1" applyAlignment="1">
      <alignment horizontal="center"/>
    </xf>
    <xf numFmtId="44" fontId="104" fillId="20" borderId="5" xfId="2" applyFont="1" applyFill="1" applyBorder="1" applyAlignment="1">
      <alignment horizontal="center"/>
    </xf>
    <xf numFmtId="44" fontId="15" fillId="21" borderId="48" xfId="2" applyFont="1" applyFill="1" applyBorder="1" applyAlignment="1">
      <alignment horizontal="right"/>
    </xf>
    <xf numFmtId="0" fontId="0" fillId="21" borderId="0" xfId="0" applyFill="1"/>
    <xf numFmtId="44" fontId="0" fillId="21" borderId="0" xfId="2" applyFont="1" applyFill="1"/>
    <xf numFmtId="0" fontId="88" fillId="0" borderId="14" xfId="0" applyFont="1" applyBorder="1" applyAlignment="1">
      <alignment horizontal="center"/>
    </xf>
    <xf numFmtId="0" fontId="105" fillId="0" borderId="14" xfId="0" applyFont="1" applyBorder="1" applyAlignment="1">
      <alignment horizontal="center"/>
    </xf>
    <xf numFmtId="44" fontId="62" fillId="0" borderId="14" xfId="2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/>
    </xf>
    <xf numFmtId="0" fontId="55" fillId="0" borderId="14" xfId="0" applyFont="1" applyBorder="1" applyAlignment="1">
      <alignment vertical="center"/>
    </xf>
    <xf numFmtId="0" fontId="66" fillId="0" borderId="14" xfId="0" applyFont="1" applyBorder="1" applyAlignment="1">
      <alignment horizontal="center" vertical="center" wrapText="1"/>
    </xf>
    <xf numFmtId="44" fontId="55" fillId="0" borderId="14" xfId="2" applyFont="1" applyFill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3" fillId="0" borderId="14" xfId="3" applyNumberFormat="1" applyFont="1" applyBorder="1" applyAlignment="1">
      <alignment wrapText="1"/>
    </xf>
    <xf numFmtId="44" fontId="11" fillId="0" borderId="14" xfId="0" applyNumberFormat="1" applyFont="1" applyBorder="1" applyAlignment="1">
      <alignment horizontal="center"/>
    </xf>
    <xf numFmtId="44" fontId="16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3" fontId="42" fillId="0" borderId="14" xfId="1" applyFont="1" applyBorder="1" applyAlignment="1">
      <alignment horizontal="center"/>
    </xf>
    <xf numFmtId="44" fontId="41" fillId="0" borderId="14" xfId="2" applyFont="1" applyBorder="1" applyAlignment="1">
      <alignment horizontal="center"/>
    </xf>
    <xf numFmtId="0" fontId="0" fillId="0" borderId="14" xfId="0" applyBorder="1" applyAlignment="1">
      <alignment horizontal="center"/>
    </xf>
    <xf numFmtId="43" fontId="44" fillId="0" borderId="14" xfId="1" applyFont="1" applyBorder="1" applyAlignment="1">
      <alignment horizontal="center"/>
    </xf>
    <xf numFmtId="43" fontId="4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44" fontId="44" fillId="0" borderId="14" xfId="2" applyFont="1" applyBorder="1" applyAlignment="1">
      <alignment horizontal="center"/>
    </xf>
    <xf numFmtId="43" fontId="46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43" fontId="39" fillId="0" borderId="14" xfId="1" applyFont="1" applyBorder="1" applyAlignment="1">
      <alignment horizontal="center"/>
    </xf>
    <xf numFmtId="43" fontId="41" fillId="12" borderId="74" xfId="1" applyFont="1" applyFill="1" applyBorder="1" applyAlignment="1">
      <alignment horizontal="center"/>
    </xf>
    <xf numFmtId="44" fontId="41" fillId="12" borderId="74" xfId="2" applyFont="1" applyFill="1" applyBorder="1" applyAlignment="1">
      <alignment horizontal="center"/>
    </xf>
    <xf numFmtId="0" fontId="100" fillId="0" borderId="7" xfId="0" applyFont="1" applyBorder="1" applyAlignment="1">
      <alignment horizontal="right"/>
    </xf>
    <xf numFmtId="164" fontId="40" fillId="0" borderId="8" xfId="2" applyNumberFormat="1" applyFont="1" applyBorder="1" applyAlignment="1">
      <alignment horizontal="right"/>
    </xf>
    <xf numFmtId="164" fontId="100" fillId="0" borderId="8" xfId="2" applyNumberFormat="1" applyFont="1" applyBorder="1" applyAlignment="1">
      <alignment horizontal="right"/>
    </xf>
    <xf numFmtId="164" fontId="101" fillId="0" borderId="5" xfId="2" applyNumberFormat="1" applyFont="1" applyFill="1" applyBorder="1" applyAlignment="1">
      <alignment horizontal="right"/>
    </xf>
    <xf numFmtId="164" fontId="103" fillId="0" borderId="8" xfId="2" applyNumberFormat="1" applyFont="1" applyBorder="1" applyAlignment="1">
      <alignment horizontal="right"/>
    </xf>
    <xf numFmtId="164" fontId="104" fillId="0" borderId="5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6" fillId="2" borderId="0" xfId="2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2" fillId="0" borderId="7" xfId="0" applyFont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44" fontId="15" fillId="0" borderId="48" xfId="2" applyFont="1" applyFill="1" applyBorder="1" applyAlignment="1">
      <alignment horizontal="right"/>
    </xf>
    <xf numFmtId="44" fontId="69" fillId="0" borderId="0" xfId="0" applyNumberFormat="1" applyFont="1"/>
    <xf numFmtId="44" fontId="88" fillId="0" borderId="0" xfId="0" applyNumberFormat="1" applyFont="1"/>
    <xf numFmtId="44" fontId="88" fillId="0" borderId="0" xfId="2" applyFont="1" applyFill="1" applyBorder="1"/>
    <xf numFmtId="49" fontId="22" fillId="15" borderId="0" xfId="0" applyNumberFormat="1" applyFont="1" applyFill="1" applyAlignment="1"/>
    <xf numFmtId="44" fontId="21" fillId="15" borderId="0" xfId="0" applyNumberFormat="1" applyFont="1" applyFill="1"/>
    <xf numFmtId="44" fontId="21" fillId="15" borderId="0" xfId="2" applyFont="1" applyFill="1" applyAlignment="1"/>
    <xf numFmtId="9" fontId="22" fillId="15" borderId="0" xfId="0" applyNumberFormat="1" applyFont="1" applyFill="1"/>
    <xf numFmtId="0" fontId="22" fillId="15" borderId="0" xfId="0" applyFont="1" applyFill="1" applyAlignment="1">
      <alignment horizontal="right"/>
    </xf>
    <xf numFmtId="9" fontId="45" fillId="0" borderId="14" xfId="1" applyNumberFormat="1" applyFont="1" applyBorder="1" applyAlignment="1">
      <alignment horizontal="center"/>
    </xf>
    <xf numFmtId="169" fontId="45" fillId="0" borderId="14" xfId="1" applyNumberFormat="1" applyFont="1" applyBorder="1" applyAlignment="1">
      <alignment horizontal="center"/>
    </xf>
    <xf numFmtId="0" fontId="106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21" borderId="0" xfId="0" applyFill="1" applyAlignment="1">
      <alignment wrapText="1"/>
    </xf>
    <xf numFmtId="0" fontId="107" fillId="0" borderId="0" xfId="0" applyFont="1"/>
    <xf numFmtId="0" fontId="74" fillId="0" borderId="0" xfId="0" applyFont="1"/>
    <xf numFmtId="0" fontId="107" fillId="0" borderId="14" xfId="0" applyFont="1" applyBorder="1"/>
    <xf numFmtId="0" fontId="76" fillId="0" borderId="14" xfId="0" applyFont="1" applyBorder="1" applyAlignment="1">
      <alignment wrapText="1"/>
    </xf>
    <xf numFmtId="0" fontId="108" fillId="0" borderId="14" xfId="0" applyFont="1" applyBorder="1" applyAlignment="1">
      <alignment wrapText="1"/>
    </xf>
    <xf numFmtId="0" fontId="109" fillId="0" borderId="78" xfId="0" applyFont="1" applyBorder="1"/>
    <xf numFmtId="0" fontId="33" fillId="0" borderId="78" xfId="0" applyFont="1" applyBorder="1"/>
    <xf numFmtId="0" fontId="110" fillId="0" borderId="78" xfId="0" applyFont="1" applyBorder="1"/>
    <xf numFmtId="0" fontId="109" fillId="0" borderId="14" xfId="0" applyFont="1" applyBorder="1"/>
    <xf numFmtId="0" fontId="111" fillId="0" borderId="0" xfId="0" applyFont="1" applyAlignment="1">
      <alignment wrapText="1"/>
    </xf>
    <xf numFmtId="8" fontId="74" fillId="0" borderId="15" xfId="0" applyNumberFormat="1" applyFont="1" applyBorder="1"/>
    <xf numFmtId="0" fontId="16" fillId="0" borderId="0" xfId="0" applyFont="1" applyAlignment="1">
      <alignment wrapText="1"/>
    </xf>
    <xf numFmtId="0" fontId="91" fillId="0" borderId="14" xfId="0" applyFont="1" applyBorder="1" applyAlignment="1">
      <alignment wrapText="1"/>
    </xf>
    <xf numFmtId="0" fontId="91" fillId="0" borderId="14" xfId="0" applyFont="1" applyBorder="1" applyAlignment="1">
      <alignment horizontal="center"/>
    </xf>
    <xf numFmtId="44" fontId="36" fillId="0" borderId="14" xfId="2" applyFont="1" applyBorder="1"/>
    <xf numFmtId="44" fontId="79" fillId="0" borderId="14" xfId="2" applyFont="1" applyBorder="1"/>
    <xf numFmtId="0" fontId="11" fillId="0" borderId="14" xfId="0" applyFont="1" applyBorder="1" applyAlignment="1">
      <alignment wrapText="1"/>
    </xf>
    <xf numFmtId="0" fontId="112" fillId="0" borderId="14" xfId="0" applyFont="1" applyBorder="1" applyAlignment="1">
      <alignment wrapText="1"/>
    </xf>
    <xf numFmtId="0" fontId="113" fillId="0" borderId="14" xfId="0" applyFont="1" applyBorder="1" applyAlignment="1">
      <alignment wrapText="1"/>
    </xf>
    <xf numFmtId="0" fontId="91" fillId="0" borderId="14" xfId="0" applyFont="1" applyBorder="1"/>
    <xf numFmtId="0" fontId="114" fillId="0" borderId="0" xfId="0" applyFont="1" applyAlignment="1">
      <alignment wrapText="1"/>
    </xf>
    <xf numFmtId="44" fontId="74" fillId="21" borderId="14" xfId="2" applyFont="1" applyFill="1" applyBorder="1"/>
    <xf numFmtId="44" fontId="115" fillId="0" borderId="15" xfId="2" applyFont="1" applyBorder="1"/>
    <xf numFmtId="0" fontId="71" fillId="0" borderId="14" xfId="0" applyFont="1" applyBorder="1" applyAlignment="1">
      <alignment wrapText="1"/>
    </xf>
    <xf numFmtId="44" fontId="57" fillId="0" borderId="14" xfId="2" applyFont="1" applyBorder="1" applyAlignment="1">
      <alignment wrapText="1"/>
    </xf>
    <xf numFmtId="0" fontId="116" fillId="0" borderId="14" xfId="0" applyFont="1" applyBorder="1" applyAlignment="1">
      <alignment wrapText="1"/>
    </xf>
    <xf numFmtId="0" fontId="107" fillId="0" borderId="0" xfId="0" applyFont="1" applyAlignment="1">
      <alignment wrapText="1"/>
    </xf>
    <xf numFmtId="44" fontId="11" fillId="0" borderId="14" xfId="2" applyFont="1" applyBorder="1" applyAlignment="1">
      <alignment wrapText="1"/>
    </xf>
    <xf numFmtId="0" fontId="74" fillId="21" borderId="14" xfId="0" applyFont="1" applyFill="1" applyBorder="1" applyAlignment="1">
      <alignment horizontal="center"/>
    </xf>
    <xf numFmtId="0" fontId="74" fillId="0" borderId="56" xfId="0" applyFont="1" applyBorder="1"/>
    <xf numFmtId="0" fontId="105" fillId="0" borderId="81" xfId="0" applyFont="1" applyBorder="1" applyAlignment="1">
      <alignment horizontal="center"/>
    </xf>
    <xf numFmtId="0" fontId="0" fillId="0" borderId="81" xfId="0" applyBorder="1"/>
    <xf numFmtId="0" fontId="74" fillId="0" borderId="59" xfId="0" applyFont="1" applyBorder="1"/>
    <xf numFmtId="0" fontId="105" fillId="0" borderId="63" xfId="0" applyFont="1" applyBorder="1" applyAlignment="1">
      <alignment horizontal="center"/>
    </xf>
    <xf numFmtId="0" fontId="105" fillId="0" borderId="14" xfId="0" applyFont="1" applyBorder="1"/>
    <xf numFmtId="0" fontId="105" fillId="0" borderId="0" xfId="0" applyFont="1"/>
    <xf numFmtId="44" fontId="1" fillId="0" borderId="14" xfId="2" applyFont="1" applyBorder="1" applyAlignment="1">
      <alignment wrapText="1"/>
    </xf>
    <xf numFmtId="0" fontId="117" fillId="0" borderId="14" xfId="0" applyFont="1" applyBorder="1" applyAlignment="1">
      <alignment wrapText="1"/>
    </xf>
    <xf numFmtId="44" fontId="115" fillId="0" borderId="15" xfId="2" applyFont="1" applyBorder="1" applyAlignment="1">
      <alignment wrapText="1"/>
    </xf>
    <xf numFmtId="0" fontId="71" fillId="0" borderId="0" xfId="0" applyFont="1" applyAlignment="1">
      <alignment vertical="center" wrapText="1"/>
    </xf>
    <xf numFmtId="0" fontId="118" fillId="0" borderId="0" xfId="0" applyFont="1" applyAlignment="1">
      <alignment vertical="center" wrapText="1"/>
    </xf>
    <xf numFmtId="44" fontId="119" fillId="0" borderId="14" xfId="2" applyFont="1" applyBorder="1" applyAlignment="1">
      <alignment wrapText="1"/>
    </xf>
    <xf numFmtId="44" fontId="118" fillId="0" borderId="14" xfId="2" applyFont="1" applyBorder="1" applyAlignment="1">
      <alignment wrapText="1"/>
    </xf>
    <xf numFmtId="0" fontId="118" fillId="0" borderId="14" xfId="0" applyFont="1" applyBorder="1" applyAlignment="1">
      <alignment wrapText="1"/>
    </xf>
    <xf numFmtId="0" fontId="57" fillId="0" borderId="14" xfId="0" applyFont="1" applyBorder="1" applyAlignment="1">
      <alignment wrapText="1"/>
    </xf>
    <xf numFmtId="0" fontId="120" fillId="0" borderId="0" xfId="0" applyFont="1" applyAlignment="1">
      <alignment wrapText="1"/>
    </xf>
    <xf numFmtId="0" fontId="36" fillId="0" borderId="14" xfId="0" applyFont="1" applyBorder="1" applyAlignment="1">
      <alignment wrapText="1"/>
    </xf>
    <xf numFmtId="0" fontId="88" fillId="0" borderId="14" xfId="0" applyFont="1" applyBorder="1" applyAlignment="1">
      <alignment wrapText="1"/>
    </xf>
    <xf numFmtId="0" fontId="36" fillId="0" borderId="14" xfId="0" applyFont="1" applyBorder="1"/>
    <xf numFmtId="0" fontId="69" fillId="0" borderId="14" xfId="0" applyFont="1" applyBorder="1" applyAlignment="1">
      <alignment wrapText="1"/>
    </xf>
    <xf numFmtId="0" fontId="89" fillId="0" borderId="14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9" fillId="0" borderId="0" xfId="0" applyFont="1" applyAlignment="1">
      <alignment horizontal="center"/>
    </xf>
    <xf numFmtId="0" fontId="41" fillId="20" borderId="7" xfId="0" applyFont="1" applyFill="1" applyBorder="1" applyAlignment="1">
      <alignment horizontal="center"/>
    </xf>
    <xf numFmtId="49" fontId="41" fillId="20" borderId="8" xfId="0" applyNumberFormat="1" applyFont="1" applyFill="1" applyBorder="1" applyAlignment="1">
      <alignment horizontal="center"/>
    </xf>
    <xf numFmtId="0" fontId="41" fillId="20" borderId="8" xfId="0" applyFont="1" applyFill="1" applyBorder="1" applyAlignment="1">
      <alignment horizontal="center"/>
    </xf>
    <xf numFmtId="0" fontId="48" fillId="20" borderId="7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8" xfId="0" applyFont="1" applyBorder="1" applyAlignment="1">
      <alignment horizontal="left"/>
    </xf>
    <xf numFmtId="0" fontId="0" fillId="0" borderId="74" xfId="0" applyBorder="1" applyAlignment="1">
      <alignment horizontal="left"/>
    </xf>
    <xf numFmtId="49" fontId="12" fillId="20" borderId="5" xfId="0" applyNumberFormat="1" applyFont="1" applyFill="1" applyBorder="1" applyAlignment="1">
      <alignment horizontal="center"/>
    </xf>
    <xf numFmtId="0" fontId="49" fillId="20" borderId="74" xfId="0" applyFont="1" applyFill="1" applyBorder="1" applyAlignment="1">
      <alignment horizontal="center"/>
    </xf>
    <xf numFmtId="0" fontId="6" fillId="20" borderId="7" xfId="0" applyFont="1" applyFill="1" applyBorder="1" applyAlignment="1">
      <alignment horizontal="center"/>
    </xf>
    <xf numFmtId="49" fontId="6" fillId="20" borderId="8" xfId="0" applyNumberFormat="1" applyFont="1" applyFill="1" applyBorder="1" applyAlignment="1">
      <alignment horizontal="center"/>
    </xf>
    <xf numFmtId="0" fontId="6" fillId="20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17" fillId="12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9" fontId="10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88" fillId="0" borderId="73" xfId="0" applyFont="1" applyBorder="1" applyAlignment="1">
      <alignment horizontal="left"/>
    </xf>
    <xf numFmtId="0" fontId="88" fillId="0" borderId="0" xfId="0" applyFont="1" applyAlignment="1">
      <alignment horizontal="left"/>
    </xf>
    <xf numFmtId="0" fontId="41" fillId="12" borderId="5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 wrapText="1"/>
    </xf>
    <xf numFmtId="0" fontId="44" fillId="12" borderId="74" xfId="0" applyFont="1" applyFill="1" applyBorder="1" applyAlignment="1">
      <alignment horizontal="center"/>
    </xf>
    <xf numFmtId="49" fontId="39" fillId="0" borderId="0" xfId="0" applyNumberFormat="1" applyFont="1" applyAlignment="1">
      <alignment horizontal="center"/>
    </xf>
    <xf numFmtId="49" fontId="40" fillId="0" borderId="0" xfId="0" applyNumberFormat="1" applyFont="1" applyAlignment="1">
      <alignment horizontal="center"/>
    </xf>
    <xf numFmtId="49" fontId="39" fillId="0" borderId="10" xfId="0" applyNumberFormat="1" applyFont="1" applyBorder="1" applyAlignment="1">
      <alignment horizontal="center"/>
    </xf>
    <xf numFmtId="49" fontId="6" fillId="12" borderId="7" xfId="0" applyNumberFormat="1" applyFont="1" applyFill="1" applyBorder="1" applyAlignment="1">
      <alignment horizontal="center" wrapText="1"/>
    </xf>
    <xf numFmtId="49" fontId="6" fillId="12" borderId="8" xfId="0" applyNumberFormat="1" applyFont="1" applyFill="1" applyBorder="1" applyAlignment="1">
      <alignment horizontal="center" wrapText="1"/>
    </xf>
    <xf numFmtId="0" fontId="18" fillId="15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49" fontId="22" fillId="15" borderId="0" xfId="0" applyNumberFormat="1" applyFont="1" applyFill="1" applyAlignment="1">
      <alignment horizontal="justify"/>
    </xf>
    <xf numFmtId="0" fontId="37" fillId="15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12" fillId="15" borderId="51" xfId="0" applyFont="1" applyFill="1" applyBorder="1" applyAlignment="1">
      <alignment horizontal="center"/>
    </xf>
    <xf numFmtId="0" fontId="18" fillId="13" borderId="34" xfId="0" applyFont="1" applyFill="1" applyBorder="1" applyAlignment="1">
      <alignment horizontal="center" vertical="center" textRotation="90" wrapText="1"/>
    </xf>
    <xf numFmtId="0" fontId="18" fillId="13" borderId="39" xfId="0" applyFont="1" applyFill="1" applyBorder="1" applyAlignment="1">
      <alignment horizontal="center" vertical="center" textRotation="90" wrapText="1"/>
    </xf>
    <xf numFmtId="0" fontId="18" fillId="13" borderId="42" xfId="0" applyFont="1" applyFill="1" applyBorder="1" applyAlignment="1">
      <alignment horizontal="center" vertical="center" textRotation="90" wrapText="1"/>
    </xf>
    <xf numFmtId="0" fontId="18" fillId="13" borderId="34" xfId="0" applyFont="1" applyFill="1" applyBorder="1" applyAlignment="1">
      <alignment horizontal="center" vertical="center" wrapText="1"/>
    </xf>
    <xf numFmtId="0" fontId="18" fillId="13" borderId="39" xfId="0" applyFont="1" applyFill="1" applyBorder="1" applyAlignment="1">
      <alignment horizontal="center" vertical="center" wrapText="1"/>
    </xf>
    <xf numFmtId="0" fontId="18" fillId="13" borderId="42" xfId="0" applyFont="1" applyFill="1" applyBorder="1" applyAlignment="1">
      <alignment horizontal="center" vertical="center" wrapText="1"/>
    </xf>
    <xf numFmtId="0" fontId="18" fillId="14" borderId="35" xfId="0" applyFont="1" applyFill="1" applyBorder="1" applyAlignment="1">
      <alignment horizontal="center"/>
    </xf>
    <xf numFmtId="0" fontId="18" fillId="14" borderId="36" xfId="0" applyFont="1" applyFill="1" applyBorder="1" applyAlignment="1">
      <alignment horizontal="center"/>
    </xf>
    <xf numFmtId="0" fontId="18" fillId="14" borderId="37" xfId="0" applyFont="1" applyFill="1" applyBorder="1" applyAlignment="1">
      <alignment horizontal="center"/>
    </xf>
    <xf numFmtId="0" fontId="18" fillId="14" borderId="38" xfId="0" applyFont="1" applyFill="1" applyBorder="1" applyAlignment="1">
      <alignment horizontal="center" vertical="center" textRotation="90" wrapText="1"/>
    </xf>
    <xf numFmtId="0" fontId="18" fillId="14" borderId="41" xfId="0" applyFont="1" applyFill="1" applyBorder="1" applyAlignment="1">
      <alignment horizontal="center" vertical="center" textRotation="90" wrapText="1"/>
    </xf>
    <xf numFmtId="0" fontId="18" fillId="14" borderId="43" xfId="0" applyFont="1" applyFill="1" applyBorder="1" applyAlignment="1">
      <alignment horizontal="center" vertical="center" textRotation="90" wrapText="1"/>
    </xf>
    <xf numFmtId="0" fontId="18" fillId="14" borderId="34" xfId="0" applyFont="1" applyFill="1" applyBorder="1" applyAlignment="1" applyProtection="1">
      <alignment horizontal="center" vertical="center" textRotation="90" wrapText="1"/>
      <protection locked="0" hidden="1"/>
    </xf>
    <xf numFmtId="0" fontId="18" fillId="14" borderId="39" xfId="0" applyFont="1" applyFill="1" applyBorder="1" applyAlignment="1" applyProtection="1">
      <alignment horizontal="center" vertical="center" textRotation="90" wrapText="1"/>
      <protection locked="0" hidden="1"/>
    </xf>
    <xf numFmtId="0" fontId="18" fillId="14" borderId="42" xfId="0" applyFont="1" applyFill="1" applyBorder="1" applyAlignment="1" applyProtection="1">
      <alignment horizontal="center" vertical="center" textRotation="90" wrapText="1"/>
      <protection locked="0" hidden="1"/>
    </xf>
    <xf numFmtId="0" fontId="19" fillId="14" borderId="35" xfId="0" applyFont="1" applyFill="1" applyBorder="1" applyAlignment="1">
      <alignment horizontal="center"/>
    </xf>
    <xf numFmtId="0" fontId="19" fillId="14" borderId="37" xfId="0" applyFont="1" applyFill="1" applyBorder="1" applyAlignment="1">
      <alignment horizontal="center"/>
    </xf>
    <xf numFmtId="0" fontId="18" fillId="14" borderId="34" xfId="0" applyFont="1" applyFill="1" applyBorder="1" applyAlignment="1">
      <alignment horizontal="center" vertical="center" textRotation="90" wrapText="1"/>
    </xf>
    <xf numFmtId="0" fontId="18" fillId="14" borderId="42" xfId="0" applyFont="1" applyFill="1" applyBorder="1" applyAlignment="1">
      <alignment horizontal="center" vertical="center" textRotation="90" wrapText="1"/>
    </xf>
    <xf numFmtId="0" fontId="6" fillId="1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2" fillId="15" borderId="0" xfId="0" applyFont="1" applyFill="1" applyAlignment="1">
      <alignment horizontal="center"/>
    </xf>
    <xf numFmtId="0" fontId="15" fillId="1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6" fillId="15" borderId="51" xfId="0" applyFont="1" applyFill="1" applyBorder="1" applyAlignment="1">
      <alignment horizontal="center"/>
    </xf>
    <xf numFmtId="0" fontId="12" fillId="17" borderId="35" xfId="0" applyFont="1" applyFill="1" applyBorder="1" applyAlignment="1">
      <alignment horizontal="center"/>
    </xf>
    <xf numFmtId="0" fontId="12" fillId="17" borderId="36" xfId="0" applyFont="1" applyFill="1" applyBorder="1" applyAlignment="1">
      <alignment horizontal="center"/>
    </xf>
    <xf numFmtId="0" fontId="12" fillId="17" borderId="34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34" xfId="0" applyFont="1" applyFill="1" applyBorder="1" applyAlignment="1" applyProtection="1">
      <alignment horizontal="center" vertical="center" textRotation="90" wrapText="1"/>
      <protection locked="0" hidden="1"/>
    </xf>
    <xf numFmtId="0" fontId="12" fillId="17" borderId="39" xfId="0" applyFont="1" applyFill="1" applyBorder="1" applyAlignment="1" applyProtection="1">
      <alignment horizontal="center" vertical="center" textRotation="90" wrapText="1"/>
      <protection locked="0" hidden="1"/>
    </xf>
    <xf numFmtId="0" fontId="12" fillId="12" borderId="59" xfId="0" applyFont="1" applyFill="1" applyBorder="1" applyAlignment="1">
      <alignment horizontal="center"/>
    </xf>
    <xf numFmtId="0" fontId="12" fillId="12" borderId="60" xfId="0" applyFont="1" applyFill="1" applyBorder="1" applyAlignment="1">
      <alignment horizontal="center"/>
    </xf>
    <xf numFmtId="0" fontId="12" fillId="12" borderId="6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12" borderId="56" xfId="0" applyFont="1" applyFill="1" applyBorder="1" applyAlignment="1">
      <alignment horizontal="center" wrapText="1"/>
    </xf>
    <xf numFmtId="0" fontId="12" fillId="12" borderId="57" xfId="0" applyFont="1" applyFill="1" applyBorder="1" applyAlignment="1">
      <alignment horizontal="center" wrapText="1"/>
    </xf>
    <xf numFmtId="0" fontId="12" fillId="12" borderId="58" xfId="0" applyFont="1" applyFill="1" applyBorder="1" applyAlignment="1">
      <alignment horizontal="center" wrapText="1"/>
    </xf>
    <xf numFmtId="0" fontId="12" fillId="12" borderId="59" xfId="0" applyFont="1" applyFill="1" applyBorder="1" applyAlignment="1">
      <alignment horizontal="center" wrapText="1"/>
    </xf>
    <xf numFmtId="0" fontId="12" fillId="12" borderId="60" xfId="0" applyFont="1" applyFill="1" applyBorder="1" applyAlignment="1">
      <alignment horizontal="center" wrapText="1"/>
    </xf>
    <xf numFmtId="0" fontId="12" fillId="12" borderId="61" xfId="0" applyFont="1" applyFill="1" applyBorder="1" applyAlignment="1">
      <alignment horizontal="center" wrapText="1"/>
    </xf>
    <xf numFmtId="0" fontId="32" fillId="15" borderId="14" xfId="0" applyFont="1" applyFill="1" applyBorder="1" applyAlignment="1">
      <alignment horizontal="left"/>
    </xf>
    <xf numFmtId="0" fontId="32" fillId="18" borderId="72" xfId="0" applyFont="1" applyFill="1" applyBorder="1" applyAlignment="1">
      <alignment horizontal="center"/>
    </xf>
    <xf numFmtId="0" fontId="32" fillId="18" borderId="51" xfId="0" applyFont="1" applyFill="1" applyBorder="1" applyAlignment="1">
      <alignment horizontal="center"/>
    </xf>
    <xf numFmtId="0" fontId="32" fillId="18" borderId="39" xfId="0" applyFont="1" applyFill="1" applyBorder="1" applyAlignment="1">
      <alignment horizontal="center" vertical="center" wrapText="1"/>
    </xf>
    <xf numFmtId="0" fontId="32" fillId="18" borderId="39" xfId="0" applyFont="1" applyFill="1" applyBorder="1" applyAlignment="1" applyProtection="1">
      <alignment horizontal="center" vertical="center" textRotation="90" wrapText="1"/>
      <protection locked="0" hidden="1"/>
    </xf>
    <xf numFmtId="0" fontId="30" fillId="15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15" borderId="60" xfId="0" applyFont="1" applyFill="1" applyBorder="1" applyAlignment="1">
      <alignment horizontal="center" wrapText="1"/>
    </xf>
    <xf numFmtId="0" fontId="12" fillId="15" borderId="51" xfId="0" applyFont="1" applyFill="1" applyBorder="1" applyAlignment="1">
      <alignment horizontal="center" wrapText="1"/>
    </xf>
    <xf numFmtId="0" fontId="12" fillId="18" borderId="35" xfId="0" applyFont="1" applyFill="1" applyBorder="1" applyAlignment="1">
      <alignment horizontal="center"/>
    </xf>
    <xf numFmtId="0" fontId="12" fillId="18" borderId="36" xfId="0" applyFont="1" applyFill="1" applyBorder="1" applyAlignment="1">
      <alignment horizontal="center"/>
    </xf>
    <xf numFmtId="0" fontId="12" fillId="18" borderId="34" xfId="0" applyFont="1" applyFill="1" applyBorder="1" applyAlignment="1">
      <alignment horizontal="center" vertical="center" wrapText="1"/>
    </xf>
    <xf numFmtId="0" fontId="12" fillId="18" borderId="39" xfId="0" applyFont="1" applyFill="1" applyBorder="1" applyAlignment="1">
      <alignment horizontal="center" vertical="center" wrapText="1"/>
    </xf>
    <xf numFmtId="0" fontId="12" fillId="18" borderId="34" xfId="0" applyFont="1" applyFill="1" applyBorder="1" applyAlignment="1" applyProtection="1">
      <alignment horizontal="center" vertical="center" textRotation="90" wrapText="1"/>
      <protection locked="0" hidden="1"/>
    </xf>
    <xf numFmtId="0" fontId="12" fillId="18" borderId="39" xfId="0" applyFont="1" applyFill="1" applyBorder="1" applyAlignment="1" applyProtection="1">
      <alignment horizontal="center" vertical="center" textRotation="90" wrapText="1"/>
      <protection locked="0" hidden="1"/>
    </xf>
    <xf numFmtId="0" fontId="12" fillId="15" borderId="0" xfId="0" applyFont="1" applyFill="1" applyAlignment="1">
      <alignment horizontal="center" wrapText="1"/>
    </xf>
    <xf numFmtId="0" fontId="9" fillId="1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15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73" fillId="0" borderId="0" xfId="0" applyFont="1" applyAlignment="1">
      <alignment horizontal="left" wrapText="1"/>
    </xf>
    <xf numFmtId="0" fontId="73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73" fillId="0" borderId="14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2" fillId="18" borderId="79" xfId="0" applyFont="1" applyFill="1" applyBorder="1" applyAlignment="1">
      <alignment horizontal="center"/>
    </xf>
    <xf numFmtId="0" fontId="12" fillId="18" borderId="80" xfId="0" applyFont="1" applyFill="1" applyBorder="1" applyAlignment="1">
      <alignment horizontal="center"/>
    </xf>
    <xf numFmtId="0" fontId="12" fillId="18" borderId="41" xfId="0" applyFont="1" applyFill="1" applyBorder="1" applyAlignment="1">
      <alignment horizontal="center" vertical="center" wrapText="1"/>
    </xf>
    <xf numFmtId="0" fontId="89" fillId="0" borderId="60" xfId="0" applyFont="1" applyBorder="1" applyAlignment="1">
      <alignment horizontal="center" wrapText="1"/>
    </xf>
    <xf numFmtId="0" fontId="75" fillId="0" borderId="73" xfId="0" applyFont="1" applyBorder="1" applyAlignment="1">
      <alignment horizontal="center" wrapText="1"/>
    </xf>
    <xf numFmtId="0" fontId="75" fillId="0" borderId="0" xfId="0" applyFont="1" applyAlignment="1">
      <alignment horizontal="center" wrapText="1"/>
    </xf>
    <xf numFmtId="0" fontId="75" fillId="0" borderId="59" xfId="0" applyFont="1" applyBorder="1" applyAlignment="1">
      <alignment horizontal="center" wrapText="1"/>
    </xf>
    <xf numFmtId="0" fontId="75" fillId="0" borderId="60" xfId="0" applyFont="1" applyBorder="1" applyAlignment="1">
      <alignment horizontal="center" wrapText="1"/>
    </xf>
    <xf numFmtId="0" fontId="77" fillId="19" borderId="14" xfId="0" applyFont="1" applyFill="1" applyBorder="1" applyAlignment="1">
      <alignment horizontal="center" wrapText="1"/>
    </xf>
    <xf numFmtId="0" fontId="80" fillId="0" borderId="15" xfId="0" applyFont="1" applyBorder="1" applyAlignment="1">
      <alignment horizontal="left" wrapText="1"/>
    </xf>
    <xf numFmtId="0" fontId="80" fillId="0" borderId="33" xfId="0" applyFont="1" applyBorder="1" applyAlignment="1">
      <alignment horizontal="left" wrapText="1"/>
    </xf>
    <xf numFmtId="0" fontId="99" fillId="19" borderId="15" xfId="0" applyFont="1" applyFill="1" applyBorder="1" applyAlignment="1">
      <alignment horizontal="center" wrapText="1"/>
    </xf>
    <xf numFmtId="0" fontId="99" fillId="19" borderId="32" xfId="0" applyFont="1" applyFill="1" applyBorder="1" applyAlignment="1">
      <alignment horizontal="center" wrapText="1"/>
    </xf>
    <xf numFmtId="0" fontId="80" fillId="0" borderId="15" xfId="0" applyFont="1" applyBorder="1" applyAlignment="1">
      <alignment horizontal="center" wrapText="1"/>
    </xf>
    <xf numFmtId="0" fontId="80" fillId="0" borderId="33" xfId="0" applyFont="1" applyBorder="1" applyAlignment="1">
      <alignment horizontal="center" wrapText="1"/>
    </xf>
    <xf numFmtId="0" fontId="87" fillId="0" borderId="0" xfId="0" applyFont="1" applyAlignment="1">
      <alignment horizontal="center" wrapText="1"/>
    </xf>
    <xf numFmtId="0" fontId="121" fillId="0" borderId="0" xfId="0" applyFont="1" applyAlignment="1">
      <alignment wrapText="1"/>
    </xf>
  </cellXfs>
  <cellStyles count="4">
    <cellStyle name="Euro" xfId="3" xr:uid="{00000000-0005-0000-0000-000000000000}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workbookViewId="0">
      <selection activeCell="B16" sqref="B16"/>
    </sheetView>
  </sheetViews>
  <sheetFormatPr baseColWidth="10" defaultRowHeight="15"/>
  <cols>
    <col min="2" max="2" width="56.140625" customWidth="1"/>
    <col min="3" max="3" width="37.85546875" customWidth="1"/>
  </cols>
  <sheetData>
    <row r="1" spans="1:4" ht="28.5">
      <c r="A1" s="511" t="s">
        <v>0</v>
      </c>
      <c r="B1" s="511"/>
      <c r="C1" s="511"/>
      <c r="D1" s="511"/>
    </row>
    <row r="2" spans="1:4" ht="28.5">
      <c r="A2" s="511" t="s">
        <v>1</v>
      </c>
      <c r="B2" s="511"/>
      <c r="C2" s="511"/>
      <c r="D2" s="511"/>
    </row>
    <row r="3" spans="1:4" ht="29.25" thickBot="1">
      <c r="A3" s="511" t="s">
        <v>547</v>
      </c>
      <c r="B3" s="511"/>
      <c r="C3" s="511"/>
      <c r="D3" s="511"/>
    </row>
    <row r="4" spans="1:4" ht="33" customHeight="1" thickBot="1">
      <c r="A4" s="428"/>
      <c r="B4" s="429"/>
      <c r="C4" s="429"/>
      <c r="D4" s="430"/>
    </row>
    <row r="5" spans="1:4" ht="42.75" customHeight="1" thickBot="1">
      <c r="A5" s="431"/>
      <c r="B5" s="512" t="s">
        <v>2</v>
      </c>
      <c r="C5" s="512"/>
      <c r="D5" s="432"/>
    </row>
    <row r="6" spans="1:4" ht="33.75">
      <c r="A6" s="431"/>
      <c r="B6" s="433"/>
      <c r="C6" s="422"/>
      <c r="D6" s="434"/>
    </row>
    <row r="7" spans="1:4" ht="33.75">
      <c r="A7" s="431"/>
      <c r="B7" s="435" t="s">
        <v>3</v>
      </c>
      <c r="C7" s="423">
        <f>+'ESTRUCTURA PRESUPUESTARIA'!G9+'ESTRUCTURA PRESUPUESTARIA'!G15+'ESTRUCTURA PRESUPUESTARIA'!G19+'ESTRUCTURA PRESUPUESTARIA'!G21</f>
        <v>1648577.69</v>
      </c>
      <c r="D7" s="434"/>
    </row>
    <row r="8" spans="1:4" ht="33.75">
      <c r="A8" s="431"/>
      <c r="B8" s="435" t="s">
        <v>4</v>
      </c>
      <c r="C8" s="423">
        <f>+'ESTRUCTURA PRESUPUESTARIA'!G12</f>
        <v>827501.78499999992</v>
      </c>
      <c r="D8" s="434"/>
    </row>
    <row r="9" spans="1:4" ht="34.5" thickBot="1">
      <c r="A9" s="431"/>
      <c r="B9" s="436"/>
      <c r="C9" s="424"/>
      <c r="D9" s="434"/>
    </row>
    <row r="10" spans="1:4" ht="41.25" customHeight="1" thickBot="1">
      <c r="A10" s="431"/>
      <c r="B10" s="437" t="s">
        <v>5</v>
      </c>
      <c r="C10" s="425">
        <f>SUM(C7:C8)</f>
        <v>2476079.4749999996</v>
      </c>
      <c r="D10" s="438"/>
    </row>
    <row r="11" spans="1:4" ht="21">
      <c r="A11" s="431"/>
      <c r="B11" s="439"/>
      <c r="C11" s="440"/>
      <c r="D11" s="438"/>
    </row>
    <row r="12" spans="1:4" ht="21.75" thickBot="1">
      <c r="A12" s="431"/>
      <c r="B12" s="441"/>
      <c r="C12" s="441"/>
      <c r="D12" s="438"/>
    </row>
    <row r="13" spans="1:4" ht="40.5" customHeight="1" thickBot="1">
      <c r="A13" s="431"/>
      <c r="B13" s="512" t="s">
        <v>6</v>
      </c>
      <c r="C13" s="512"/>
      <c r="D13" s="438"/>
    </row>
    <row r="14" spans="1:4" ht="36">
      <c r="A14" s="431"/>
      <c r="B14" s="433"/>
      <c r="C14" s="442"/>
      <c r="D14" s="434"/>
    </row>
    <row r="15" spans="1:4" ht="36">
      <c r="A15" s="431"/>
      <c r="B15" s="435" t="s">
        <v>7</v>
      </c>
      <c r="C15" s="426">
        <f>+C7</f>
        <v>1648577.69</v>
      </c>
      <c r="D15" s="434"/>
    </row>
    <row r="16" spans="1:4" ht="36">
      <c r="A16" s="431"/>
      <c r="B16" s="435"/>
      <c r="C16" s="426"/>
      <c r="D16" s="434"/>
    </row>
    <row r="17" spans="1:4" ht="36.75" thickBot="1">
      <c r="A17" s="431"/>
      <c r="B17" s="435" t="s">
        <v>8</v>
      </c>
      <c r="C17" s="426">
        <f>+C8</f>
        <v>827501.78499999992</v>
      </c>
      <c r="D17" s="434"/>
    </row>
    <row r="18" spans="1:4" ht="43.5" customHeight="1" thickBot="1">
      <c r="A18" s="431"/>
      <c r="B18" s="437" t="s">
        <v>5</v>
      </c>
      <c r="C18" s="427">
        <f>SUM(C15:C17)</f>
        <v>2476079.4749999996</v>
      </c>
      <c r="D18" s="434"/>
    </row>
    <row r="19" spans="1:4" ht="42" customHeight="1" thickBot="1">
      <c r="A19" s="443"/>
      <c r="B19" s="444"/>
      <c r="C19" s="444"/>
      <c r="D19" s="445"/>
    </row>
    <row r="20" spans="1:4">
      <c r="A20" s="342"/>
      <c r="B20" s="342"/>
      <c r="C20" s="342"/>
      <c r="D20" s="342"/>
    </row>
    <row r="21" spans="1:4">
      <c r="A21" s="342"/>
      <c r="B21" s="342"/>
      <c r="C21" s="342"/>
      <c r="D21" s="342"/>
    </row>
    <row r="22" spans="1:4">
      <c r="A22" s="342"/>
      <c r="B22" s="342"/>
      <c r="C22" s="342"/>
      <c r="D22" s="342"/>
    </row>
    <row r="23" spans="1:4">
      <c r="A23" s="342"/>
      <c r="B23" s="342"/>
      <c r="C23" s="342"/>
      <c r="D23" s="342"/>
    </row>
    <row r="24" spans="1:4">
      <c r="A24" s="342"/>
      <c r="B24" s="342"/>
      <c r="C24" s="342"/>
      <c r="D24" s="342"/>
    </row>
    <row r="25" spans="1:4">
      <c r="A25" s="342"/>
      <c r="B25" s="342"/>
      <c r="C25" s="342"/>
      <c r="D25" s="342"/>
    </row>
    <row r="26" spans="1:4">
      <c r="A26" s="342"/>
      <c r="B26" s="342"/>
      <c r="C26" s="342"/>
      <c r="D26" s="342"/>
    </row>
    <row r="27" spans="1:4">
      <c r="A27" s="342"/>
      <c r="B27" s="342"/>
      <c r="C27" s="342"/>
      <c r="D27" s="342"/>
    </row>
    <row r="28" spans="1:4">
      <c r="A28" s="342"/>
      <c r="B28" s="342"/>
      <c r="C28" s="342"/>
      <c r="D28" s="342"/>
    </row>
    <row r="29" spans="1:4">
      <c r="A29" s="342"/>
      <c r="B29" s="342"/>
      <c r="C29" s="342"/>
      <c r="D29" s="342"/>
    </row>
    <row r="30" spans="1:4">
      <c r="A30" s="342"/>
      <c r="B30" s="342"/>
      <c r="C30" s="342"/>
      <c r="D30" s="342"/>
    </row>
    <row r="31" spans="1:4">
      <c r="A31" s="342"/>
      <c r="B31" s="342"/>
      <c r="C31" s="342"/>
      <c r="D31" s="342"/>
    </row>
    <row r="32" spans="1:4">
      <c r="A32" s="342"/>
      <c r="B32" s="342"/>
      <c r="C32" s="342"/>
      <c r="D32" s="342"/>
    </row>
    <row r="33" spans="1:4">
      <c r="A33" s="342"/>
      <c r="B33" s="342"/>
      <c r="C33" s="342"/>
      <c r="D33" s="342"/>
    </row>
  </sheetData>
  <mergeCells count="5">
    <mergeCell ref="A1:D1"/>
    <mergeCell ref="A3:D3"/>
    <mergeCell ref="B5:C5"/>
    <mergeCell ref="B13:C13"/>
    <mergeCell ref="A2:D2"/>
  </mergeCells>
  <pageMargins left="1.0236220472440944" right="0.23622047244094491" top="0.35433070866141736" bottom="0" header="0.31496062992125984" footer="0.31496062992125984"/>
  <pageSetup scale="9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workbookViewId="0">
      <selection activeCell="G30" sqref="G30"/>
    </sheetView>
  </sheetViews>
  <sheetFormatPr baseColWidth="10" defaultRowHeight="15"/>
  <cols>
    <col min="1" max="1" width="7.42578125" customWidth="1"/>
    <col min="2" max="2" width="11.5703125" customWidth="1"/>
    <col min="3" max="3" width="9.85546875" customWidth="1"/>
    <col min="4" max="4" width="10.5703125" customWidth="1"/>
    <col min="5" max="5" width="9.42578125" customWidth="1"/>
    <col min="7" max="7" width="51.42578125" customWidth="1"/>
    <col min="8" max="8" width="24" customWidth="1"/>
    <col min="9" max="9" width="22.28515625" customWidth="1"/>
    <col min="12" max="12" width="17.140625" bestFit="1" customWidth="1"/>
  </cols>
  <sheetData>
    <row r="1" spans="1:9" ht="18.75">
      <c r="A1" s="577" t="s">
        <v>313</v>
      </c>
      <c r="B1" s="577"/>
      <c r="C1" s="577"/>
      <c r="D1" s="577"/>
      <c r="E1" s="577"/>
      <c r="F1" s="577"/>
      <c r="G1" s="577"/>
      <c r="H1" s="577"/>
    </row>
    <row r="2" spans="1:9" ht="18.75">
      <c r="A2" s="578" t="s">
        <v>1</v>
      </c>
      <c r="B2" s="579"/>
      <c r="C2" s="579"/>
      <c r="D2" s="579"/>
      <c r="E2" s="579"/>
      <c r="F2" s="579"/>
      <c r="G2" s="579"/>
      <c r="H2" s="579"/>
    </row>
    <row r="3" spans="1:9" ht="18.75">
      <c r="A3" s="578" t="s">
        <v>314</v>
      </c>
      <c r="B3" s="579"/>
      <c r="C3" s="579"/>
      <c r="D3" s="579"/>
      <c r="E3" s="579"/>
      <c r="F3" s="579"/>
      <c r="G3" s="579"/>
      <c r="H3" s="579"/>
    </row>
    <row r="4" spans="1:9" ht="21">
      <c r="A4" s="575" t="s">
        <v>315</v>
      </c>
      <c r="B4" s="576"/>
      <c r="C4" s="576"/>
      <c r="D4" s="576"/>
      <c r="E4" s="576"/>
      <c r="F4" s="576"/>
      <c r="G4" s="576"/>
      <c r="H4" s="576"/>
    </row>
    <row r="5" spans="1:9" ht="21">
      <c r="A5" s="575" t="s">
        <v>465</v>
      </c>
      <c r="B5" s="576"/>
      <c r="C5" s="576"/>
      <c r="D5" s="576"/>
      <c r="E5" s="576"/>
      <c r="F5" s="576"/>
      <c r="G5" s="576"/>
      <c r="H5" s="576"/>
    </row>
    <row r="6" spans="1:9" ht="21">
      <c r="A6" s="575" t="s">
        <v>316</v>
      </c>
      <c r="B6" s="576"/>
      <c r="C6" s="576"/>
      <c r="D6" s="576"/>
      <c r="E6" s="576"/>
      <c r="F6" s="576"/>
      <c r="G6" s="576"/>
      <c r="H6" s="576"/>
    </row>
    <row r="7" spans="1:9" ht="21">
      <c r="A7" s="575" t="s">
        <v>317</v>
      </c>
      <c r="B7" s="575"/>
      <c r="C7" s="575"/>
      <c r="D7" s="575"/>
      <c r="E7" s="575"/>
      <c r="F7" s="575"/>
      <c r="G7" s="575"/>
      <c r="H7" s="575"/>
    </row>
    <row r="8" spans="1:9" ht="21.75" thickBot="1">
      <c r="A8" s="580" t="s">
        <v>800</v>
      </c>
      <c r="B8" s="580"/>
      <c r="C8" s="580"/>
      <c r="D8" s="580"/>
      <c r="E8" s="580"/>
      <c r="F8" s="580"/>
      <c r="G8" s="580"/>
      <c r="H8" s="580"/>
    </row>
    <row r="9" spans="1:9" ht="19.5" thickBot="1">
      <c r="A9" s="581" t="s">
        <v>318</v>
      </c>
      <c r="B9" s="582"/>
      <c r="C9" s="582"/>
      <c r="D9" s="582"/>
      <c r="E9" s="582"/>
      <c r="F9" s="582"/>
      <c r="G9" s="583" t="s">
        <v>319</v>
      </c>
      <c r="H9" s="585" t="s">
        <v>320</v>
      </c>
    </row>
    <row r="10" spans="1:9" ht="123.75">
      <c r="A10" s="95" t="s">
        <v>321</v>
      </c>
      <c r="B10" s="96" t="s">
        <v>322</v>
      </c>
      <c r="C10" s="96" t="s">
        <v>323</v>
      </c>
      <c r="D10" s="96" t="s">
        <v>324</v>
      </c>
      <c r="E10" s="97" t="s">
        <v>325</v>
      </c>
      <c r="F10" s="98" t="s">
        <v>326</v>
      </c>
      <c r="G10" s="584"/>
      <c r="H10" s="586"/>
    </row>
    <row r="11" spans="1:9" ht="18.75">
      <c r="A11" s="99">
        <v>1</v>
      </c>
      <c r="B11" s="100" t="s">
        <v>327</v>
      </c>
      <c r="C11" s="100" t="s">
        <v>327</v>
      </c>
      <c r="D11" s="100" t="s">
        <v>328</v>
      </c>
      <c r="E11" s="100"/>
      <c r="F11" s="100" t="s">
        <v>331</v>
      </c>
      <c r="G11" s="103" t="s">
        <v>332</v>
      </c>
      <c r="H11" s="57">
        <v>2000</v>
      </c>
      <c r="I11" s="349">
        <f>+H11+H12+H13</f>
        <v>7550</v>
      </c>
    </row>
    <row r="12" spans="1:9" ht="18.75">
      <c r="A12" s="99">
        <v>1</v>
      </c>
      <c r="B12" s="100" t="s">
        <v>327</v>
      </c>
      <c r="C12" s="100" t="s">
        <v>327</v>
      </c>
      <c r="D12" s="100" t="s">
        <v>328</v>
      </c>
      <c r="E12" s="100"/>
      <c r="F12" s="106">
        <v>51701</v>
      </c>
      <c r="G12" s="107" t="s">
        <v>636</v>
      </c>
      <c r="H12" s="108">
        <v>3550</v>
      </c>
      <c r="I12" s="348"/>
    </row>
    <row r="13" spans="1:9" ht="18.75">
      <c r="A13" s="99">
        <v>1</v>
      </c>
      <c r="B13" s="100" t="s">
        <v>327</v>
      </c>
      <c r="C13" s="100" t="s">
        <v>327</v>
      </c>
      <c r="D13" s="100" t="s">
        <v>328</v>
      </c>
      <c r="E13" s="100"/>
      <c r="F13" s="106">
        <v>51901</v>
      </c>
      <c r="G13" s="107" t="s">
        <v>339</v>
      </c>
      <c r="H13" s="108">
        <v>2000</v>
      </c>
      <c r="I13" s="348"/>
    </row>
    <row r="14" spans="1:9" ht="36" customHeight="1">
      <c r="A14" s="99">
        <v>1</v>
      </c>
      <c r="B14" s="100" t="s">
        <v>327</v>
      </c>
      <c r="C14" s="100" t="s">
        <v>327</v>
      </c>
      <c r="D14" s="100" t="s">
        <v>328</v>
      </c>
      <c r="E14" s="100"/>
      <c r="F14" s="104">
        <v>54101</v>
      </c>
      <c r="G14" s="109" t="s">
        <v>340</v>
      </c>
      <c r="H14" s="102">
        <v>0</v>
      </c>
      <c r="I14" s="349">
        <f>+H14+H15+H16+H17+H18+H19+H20+H21+H22+H23+H24+H25+H26+H27</f>
        <v>18450</v>
      </c>
    </row>
    <row r="15" spans="1:9" ht="18.75">
      <c r="A15" s="99">
        <v>1</v>
      </c>
      <c r="B15" s="100" t="s">
        <v>327</v>
      </c>
      <c r="C15" s="100" t="s">
        <v>327</v>
      </c>
      <c r="D15" s="100" t="s">
        <v>328</v>
      </c>
      <c r="E15" s="100"/>
      <c r="F15" s="104">
        <v>54105</v>
      </c>
      <c r="G15" s="101" t="s">
        <v>341</v>
      </c>
      <c r="H15" s="102">
        <v>2000</v>
      </c>
      <c r="I15" s="348"/>
    </row>
    <row r="16" spans="1:9" ht="18.75">
      <c r="A16" s="99">
        <v>1</v>
      </c>
      <c r="B16" s="100" t="s">
        <v>327</v>
      </c>
      <c r="C16" s="100" t="s">
        <v>327</v>
      </c>
      <c r="D16" s="100" t="s">
        <v>328</v>
      </c>
      <c r="E16" s="100"/>
      <c r="F16" s="104">
        <v>54107</v>
      </c>
      <c r="G16" s="101" t="s">
        <v>693</v>
      </c>
      <c r="H16" s="102">
        <v>2000</v>
      </c>
      <c r="I16" s="348"/>
    </row>
    <row r="17" spans="1:14" ht="18.75">
      <c r="A17" s="99">
        <v>1</v>
      </c>
      <c r="B17" s="100" t="s">
        <v>327</v>
      </c>
      <c r="C17" s="100" t="s">
        <v>327</v>
      </c>
      <c r="D17" s="100" t="s">
        <v>328</v>
      </c>
      <c r="E17" s="100"/>
      <c r="F17" s="104">
        <v>54109</v>
      </c>
      <c r="G17" s="101" t="s">
        <v>342</v>
      </c>
      <c r="H17" s="102">
        <v>1450</v>
      </c>
      <c r="I17" s="348"/>
    </row>
    <row r="18" spans="1:14" ht="18.75">
      <c r="A18" s="99">
        <v>1</v>
      </c>
      <c r="B18" s="100" t="s">
        <v>327</v>
      </c>
      <c r="C18" s="100" t="s">
        <v>327</v>
      </c>
      <c r="D18" s="100" t="s">
        <v>328</v>
      </c>
      <c r="E18" s="100"/>
      <c r="F18" s="104">
        <v>54110</v>
      </c>
      <c r="G18" s="101" t="s">
        <v>343</v>
      </c>
      <c r="H18" s="102">
        <v>2000</v>
      </c>
      <c r="I18" s="348"/>
    </row>
    <row r="19" spans="1:14" ht="18.75">
      <c r="A19" s="99">
        <v>1</v>
      </c>
      <c r="B19" s="100" t="s">
        <v>327</v>
      </c>
      <c r="C19" s="100" t="s">
        <v>327</v>
      </c>
      <c r="D19" s="100" t="s">
        <v>328</v>
      </c>
      <c r="E19" s="100"/>
      <c r="F19" s="104">
        <v>54114</v>
      </c>
      <c r="G19" s="101" t="s">
        <v>344</v>
      </c>
      <c r="H19" s="102">
        <v>1500</v>
      </c>
      <c r="I19" s="348"/>
    </row>
    <row r="20" spans="1:14" ht="18.75">
      <c r="A20" s="99">
        <v>1</v>
      </c>
      <c r="B20" s="100" t="s">
        <v>327</v>
      </c>
      <c r="C20" s="100" t="s">
        <v>327</v>
      </c>
      <c r="D20" s="100" t="s">
        <v>328</v>
      </c>
      <c r="E20" s="100"/>
      <c r="F20" s="104">
        <v>54115</v>
      </c>
      <c r="G20" s="101" t="s">
        <v>345</v>
      </c>
      <c r="H20" s="102">
        <v>1500</v>
      </c>
      <c r="I20" s="348"/>
    </row>
    <row r="21" spans="1:14" ht="18.75">
      <c r="A21" s="99">
        <v>1</v>
      </c>
      <c r="B21" s="100" t="s">
        <v>327</v>
      </c>
      <c r="C21" s="100" t="s">
        <v>327</v>
      </c>
      <c r="D21" s="100" t="s">
        <v>328</v>
      </c>
      <c r="E21" s="100"/>
      <c r="F21" s="106">
        <v>54118</v>
      </c>
      <c r="G21" s="107" t="s">
        <v>346</v>
      </c>
      <c r="H21" s="108">
        <v>1500</v>
      </c>
      <c r="I21" s="348"/>
    </row>
    <row r="22" spans="1:14" ht="18.75">
      <c r="A22" s="99">
        <v>1</v>
      </c>
      <c r="B22" s="100" t="s">
        <v>327</v>
      </c>
      <c r="C22" s="100" t="s">
        <v>327</v>
      </c>
      <c r="D22" s="100" t="s">
        <v>328</v>
      </c>
      <c r="E22" s="100"/>
      <c r="F22" s="106">
        <v>54201</v>
      </c>
      <c r="G22" s="107" t="s">
        <v>348</v>
      </c>
      <c r="H22" s="108">
        <v>0</v>
      </c>
      <c r="I22" s="348"/>
    </row>
    <row r="23" spans="1:14" ht="18.75">
      <c r="A23" s="99">
        <v>1</v>
      </c>
      <c r="B23" s="100" t="s">
        <v>327</v>
      </c>
      <c r="C23" s="100" t="s">
        <v>327</v>
      </c>
      <c r="D23" s="100" t="s">
        <v>328</v>
      </c>
      <c r="E23" s="100"/>
      <c r="F23" s="104">
        <v>54202</v>
      </c>
      <c r="G23" s="101" t="s">
        <v>349</v>
      </c>
      <c r="H23" s="102">
        <v>0</v>
      </c>
      <c r="I23" s="348"/>
    </row>
    <row r="24" spans="1:14" ht="18.75">
      <c r="A24" s="99">
        <v>1</v>
      </c>
      <c r="B24" s="100" t="s">
        <v>327</v>
      </c>
      <c r="C24" s="100" t="s">
        <v>327</v>
      </c>
      <c r="D24" s="100" t="s">
        <v>328</v>
      </c>
      <c r="E24" s="100"/>
      <c r="F24" s="104">
        <v>54203</v>
      </c>
      <c r="G24" s="101" t="s">
        <v>350</v>
      </c>
      <c r="H24" s="102">
        <v>0</v>
      </c>
      <c r="I24" s="348"/>
    </row>
    <row r="25" spans="1:14" ht="18.75">
      <c r="A25" s="99">
        <v>1</v>
      </c>
      <c r="B25" s="100" t="s">
        <v>327</v>
      </c>
      <c r="C25" s="100" t="s">
        <v>327</v>
      </c>
      <c r="D25" s="100" t="s">
        <v>328</v>
      </c>
      <c r="E25" s="100"/>
      <c r="F25" s="106">
        <v>54302</v>
      </c>
      <c r="G25" s="107" t="s">
        <v>351</v>
      </c>
      <c r="H25" s="108">
        <v>1500</v>
      </c>
      <c r="I25" s="348"/>
    </row>
    <row r="26" spans="1:14" ht="18.75">
      <c r="A26" s="99"/>
      <c r="B26" s="100"/>
      <c r="C26" s="100"/>
      <c r="D26" s="100"/>
      <c r="E26" s="100"/>
      <c r="F26" s="106">
        <v>54314</v>
      </c>
      <c r="G26" s="107" t="s">
        <v>352</v>
      </c>
      <c r="H26" s="108">
        <v>3000</v>
      </c>
      <c r="I26" s="348"/>
    </row>
    <row r="27" spans="1:14" ht="21">
      <c r="A27" s="99">
        <v>1</v>
      </c>
      <c r="B27" s="100" t="s">
        <v>327</v>
      </c>
      <c r="C27" s="100" t="s">
        <v>327</v>
      </c>
      <c r="D27" s="100" t="s">
        <v>328</v>
      </c>
      <c r="E27" s="100"/>
      <c r="F27" s="106">
        <v>54404</v>
      </c>
      <c r="G27" s="107" t="s">
        <v>354</v>
      </c>
      <c r="H27" s="108">
        <v>2000</v>
      </c>
      <c r="I27" s="348"/>
      <c r="L27" s="340">
        <v>39944</v>
      </c>
    </row>
    <row r="28" spans="1:14" ht="21">
      <c r="A28" s="99"/>
      <c r="B28" s="100"/>
      <c r="C28" s="100"/>
      <c r="D28" s="100"/>
      <c r="E28" s="100"/>
      <c r="F28" s="104">
        <v>61101</v>
      </c>
      <c r="G28" s="101" t="s">
        <v>359</v>
      </c>
      <c r="H28" s="102">
        <v>6000</v>
      </c>
      <c r="I28" s="349">
        <f>+H28+H29</f>
        <v>13944</v>
      </c>
      <c r="L28" s="340">
        <f>+H30</f>
        <v>39944</v>
      </c>
    </row>
    <row r="29" spans="1:14" ht="21">
      <c r="A29" s="99">
        <v>1</v>
      </c>
      <c r="B29" s="100" t="s">
        <v>327</v>
      </c>
      <c r="C29" s="100" t="s">
        <v>327</v>
      </c>
      <c r="D29" s="100" t="s">
        <v>328</v>
      </c>
      <c r="E29" s="100"/>
      <c r="F29" s="104">
        <v>61104</v>
      </c>
      <c r="G29" s="101" t="s">
        <v>360</v>
      </c>
      <c r="H29" s="102">
        <v>7944</v>
      </c>
      <c r="I29" s="348"/>
      <c r="L29" s="340">
        <f>+L27-L28</f>
        <v>0</v>
      </c>
    </row>
    <row r="30" spans="1:14" ht="18.75">
      <c r="A30" s="111"/>
      <c r="B30" s="111"/>
      <c r="C30" s="111"/>
      <c r="D30" s="111"/>
      <c r="E30" s="111"/>
      <c r="F30" s="111"/>
      <c r="G30" s="112" t="s">
        <v>361</v>
      </c>
      <c r="H30" s="113">
        <f>SUM(H11:H29)</f>
        <v>39944</v>
      </c>
      <c r="I30" s="349">
        <f>SUM(I11:I29)</f>
        <v>39944</v>
      </c>
    </row>
    <row r="31" spans="1:14">
      <c r="L31" s="393">
        <v>6000</v>
      </c>
      <c r="M31" s="393" t="s">
        <v>893</v>
      </c>
      <c r="N31" s="393"/>
    </row>
    <row r="33" spans="7:8" ht="40.5">
      <c r="G33" s="310" t="s">
        <v>787</v>
      </c>
      <c r="H33" s="309">
        <v>39944</v>
      </c>
    </row>
  </sheetData>
  <mergeCells count="11">
    <mergeCell ref="A6:H6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ageMargins left="0" right="0.23622047244094491" top="0" bottom="0.15748031496062992" header="0.31496062992125984" footer="0.31496062992125984"/>
  <pageSetup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6"/>
  <sheetViews>
    <sheetView workbookViewId="0">
      <selection activeCell="I17" sqref="I17"/>
    </sheetView>
  </sheetViews>
  <sheetFormatPr baseColWidth="10" defaultRowHeight="15"/>
  <cols>
    <col min="7" max="7" width="48.28515625" customWidth="1"/>
    <col min="8" max="8" width="20.7109375" customWidth="1"/>
    <col min="9" max="9" width="20.140625" customWidth="1"/>
    <col min="10" max="10" width="17.85546875" customWidth="1"/>
    <col min="12" max="12" width="25.7109375" customWidth="1"/>
    <col min="13" max="13" width="15.42578125" customWidth="1"/>
  </cols>
  <sheetData>
    <row r="1" spans="1:9" ht="18.75">
      <c r="A1" s="117"/>
      <c r="B1" s="118"/>
      <c r="C1" s="119"/>
      <c r="D1" s="119"/>
      <c r="E1" s="119"/>
      <c r="F1" s="119"/>
      <c r="G1" s="119"/>
      <c r="H1" s="120" t="s">
        <v>363</v>
      </c>
    </row>
    <row r="2" spans="1:9" ht="21">
      <c r="A2" s="575" t="s">
        <v>1</v>
      </c>
      <c r="B2" s="576"/>
      <c r="C2" s="576"/>
      <c r="D2" s="576"/>
      <c r="E2" s="576"/>
      <c r="F2" s="576"/>
      <c r="G2" s="576"/>
      <c r="H2" s="576"/>
    </row>
    <row r="3" spans="1:9" ht="21">
      <c r="A3" s="575" t="s">
        <v>314</v>
      </c>
      <c r="B3" s="576"/>
      <c r="C3" s="576"/>
      <c r="D3" s="576"/>
      <c r="E3" s="576"/>
      <c r="F3" s="576"/>
      <c r="G3" s="576"/>
      <c r="H3" s="576"/>
    </row>
    <row r="4" spans="1:9" ht="21">
      <c r="A4" s="575" t="s">
        <v>315</v>
      </c>
      <c r="B4" s="576"/>
      <c r="C4" s="576"/>
      <c r="D4" s="576"/>
      <c r="E4" s="576"/>
      <c r="F4" s="576"/>
      <c r="G4" s="576"/>
      <c r="H4" s="576"/>
    </row>
    <row r="5" spans="1:9" ht="21">
      <c r="A5" s="575" t="s">
        <v>465</v>
      </c>
      <c r="B5" s="576"/>
      <c r="C5" s="576"/>
      <c r="D5" s="576"/>
      <c r="E5" s="576"/>
      <c r="F5" s="576"/>
      <c r="G5" s="576"/>
      <c r="H5" s="576"/>
    </row>
    <row r="6" spans="1:9" ht="18.75">
      <c r="A6" s="577" t="s">
        <v>316</v>
      </c>
      <c r="B6" s="590"/>
      <c r="C6" s="590"/>
      <c r="D6" s="590"/>
      <c r="E6" s="590"/>
      <c r="F6" s="590"/>
      <c r="G6" s="590"/>
      <c r="H6" s="590"/>
    </row>
    <row r="7" spans="1:9" ht="18.75">
      <c r="A7" s="591" t="s">
        <v>317</v>
      </c>
      <c r="B7" s="592"/>
      <c r="C7" s="592"/>
      <c r="D7" s="592"/>
      <c r="E7" s="592"/>
      <c r="F7" s="592"/>
      <c r="G7" s="592"/>
      <c r="H7" s="593"/>
    </row>
    <row r="8" spans="1:9" ht="33.75" customHeight="1" thickBot="1">
      <c r="A8" s="587" t="s">
        <v>364</v>
      </c>
      <c r="B8" s="588"/>
      <c r="C8" s="588"/>
      <c r="D8" s="588"/>
      <c r="E8" s="588"/>
      <c r="F8" s="588"/>
      <c r="G8" s="588"/>
      <c r="H8" s="589"/>
    </row>
    <row r="9" spans="1:9" ht="33" customHeight="1" thickBot="1">
      <c r="A9" s="581" t="s">
        <v>318</v>
      </c>
      <c r="B9" s="582"/>
      <c r="C9" s="582"/>
      <c r="D9" s="582"/>
      <c r="E9" s="582"/>
      <c r="F9" s="582"/>
      <c r="G9" s="583" t="s">
        <v>319</v>
      </c>
      <c r="H9" s="585" t="s">
        <v>320</v>
      </c>
    </row>
    <row r="10" spans="1:9" ht="106.5">
      <c r="A10" s="95" t="s">
        <v>321</v>
      </c>
      <c r="B10" s="96" t="s">
        <v>322</v>
      </c>
      <c r="C10" s="96" t="s">
        <v>323</v>
      </c>
      <c r="D10" s="96" t="s">
        <v>324</v>
      </c>
      <c r="E10" s="97" t="s">
        <v>325</v>
      </c>
      <c r="F10" s="98" t="s">
        <v>326</v>
      </c>
      <c r="G10" s="584"/>
      <c r="H10" s="586"/>
    </row>
    <row r="11" spans="1:9" ht="18.75">
      <c r="A11" s="121">
        <v>1</v>
      </c>
      <c r="B11" s="122" t="s">
        <v>365</v>
      </c>
      <c r="C11" s="122" t="s">
        <v>327</v>
      </c>
      <c r="D11" s="122" t="s">
        <v>366</v>
      </c>
      <c r="E11" s="122" t="s">
        <v>367</v>
      </c>
      <c r="F11" s="123">
        <v>51101</v>
      </c>
      <c r="G11" s="43" t="s">
        <v>368</v>
      </c>
      <c r="H11" s="124">
        <f>+'RECURSO HUMANO AÑO 2022'!H95</f>
        <v>471710</v>
      </c>
      <c r="I11" s="28">
        <f>+H11+H12+H13+H14+H15+H16+H17+H18+H19+H20</f>
        <v>616794.72499999998</v>
      </c>
    </row>
    <row r="12" spans="1:9" ht="19.5" thickBot="1">
      <c r="A12" s="121">
        <v>1</v>
      </c>
      <c r="B12" s="122" t="s">
        <v>365</v>
      </c>
      <c r="C12" s="122" t="s">
        <v>327</v>
      </c>
      <c r="D12" s="122" t="s">
        <v>366</v>
      </c>
      <c r="E12" s="122" t="s">
        <v>367</v>
      </c>
      <c r="F12" s="123">
        <v>51103</v>
      </c>
      <c r="G12" s="125" t="s">
        <v>369</v>
      </c>
      <c r="H12" s="124">
        <f>+'RECURSO HUMANO AÑO 2022'!I95</f>
        <v>40775</v>
      </c>
    </row>
    <row r="13" spans="1:9" ht="19.5" thickBot="1">
      <c r="A13" s="126">
        <v>1</v>
      </c>
      <c r="B13" s="100" t="s">
        <v>365</v>
      </c>
      <c r="C13" s="100" t="s">
        <v>327</v>
      </c>
      <c r="D13" s="100" t="s">
        <v>366</v>
      </c>
      <c r="E13" s="127" t="s">
        <v>367</v>
      </c>
      <c r="F13" s="128">
        <v>51107</v>
      </c>
      <c r="G13" s="129" t="s">
        <v>370</v>
      </c>
      <c r="H13" s="130">
        <f>+'RECURSO HUMANO AÑO 2022'!G95</f>
        <v>9047.9500000000007</v>
      </c>
    </row>
    <row r="14" spans="1:9" ht="19.5" thickBot="1">
      <c r="A14" s="126">
        <v>1</v>
      </c>
      <c r="B14" s="100" t="s">
        <v>365</v>
      </c>
      <c r="C14" s="100" t="s">
        <v>327</v>
      </c>
      <c r="D14" s="100" t="s">
        <v>366</v>
      </c>
      <c r="E14" s="127" t="s">
        <v>367</v>
      </c>
      <c r="F14" s="128">
        <v>51201</v>
      </c>
      <c r="G14" s="129" t="s">
        <v>371</v>
      </c>
      <c r="H14" s="130">
        <v>8760</v>
      </c>
    </row>
    <row r="15" spans="1:9" ht="19.5" thickBot="1">
      <c r="A15" s="126">
        <v>1</v>
      </c>
      <c r="B15" s="100" t="s">
        <v>365</v>
      </c>
      <c r="C15" s="100" t="s">
        <v>327</v>
      </c>
      <c r="D15" s="100" t="s">
        <v>366</v>
      </c>
      <c r="E15" s="127" t="s">
        <v>367</v>
      </c>
      <c r="F15" s="128">
        <v>51202</v>
      </c>
      <c r="G15" s="129" t="s">
        <v>372</v>
      </c>
      <c r="H15" s="130">
        <v>1680</v>
      </c>
    </row>
    <row r="16" spans="1:9" ht="19.5" thickBot="1">
      <c r="A16" s="126">
        <v>1</v>
      </c>
      <c r="B16" s="100" t="s">
        <v>365</v>
      </c>
      <c r="C16" s="100" t="s">
        <v>327</v>
      </c>
      <c r="D16" s="100" t="s">
        <v>366</v>
      </c>
      <c r="E16" s="127" t="s">
        <v>367</v>
      </c>
      <c r="F16" s="128">
        <v>51301</v>
      </c>
      <c r="G16" s="129" t="s">
        <v>373</v>
      </c>
      <c r="H16" s="130">
        <v>1000</v>
      </c>
    </row>
    <row r="17" spans="1:10" ht="19.5" thickBot="1">
      <c r="A17" s="126">
        <v>1</v>
      </c>
      <c r="B17" s="100" t="s">
        <v>365</v>
      </c>
      <c r="C17" s="100" t="s">
        <v>327</v>
      </c>
      <c r="D17" s="100" t="s">
        <v>366</v>
      </c>
      <c r="E17" s="127" t="s">
        <v>367</v>
      </c>
      <c r="F17" s="104">
        <v>51401</v>
      </c>
      <c r="G17" s="105" t="s">
        <v>374</v>
      </c>
      <c r="H17" s="130">
        <f>+'RECURSO HUMANO AÑO 2022'!L95</f>
        <v>35586</v>
      </c>
    </row>
    <row r="18" spans="1:10" ht="19.5" thickBot="1">
      <c r="A18" s="126">
        <v>1</v>
      </c>
      <c r="B18" s="100" t="s">
        <v>365</v>
      </c>
      <c r="C18" s="100" t="s">
        <v>327</v>
      </c>
      <c r="D18" s="100" t="s">
        <v>366</v>
      </c>
      <c r="E18" s="127" t="s">
        <v>367</v>
      </c>
      <c r="F18" s="104">
        <v>51501</v>
      </c>
      <c r="G18" s="131" t="s">
        <v>337</v>
      </c>
      <c r="H18" s="130">
        <f>+'RECURSO HUMANO AÑO 2022'!J95</f>
        <v>36797.77499999998</v>
      </c>
    </row>
    <row r="19" spans="1:10" ht="19.5" thickBot="1">
      <c r="A19" s="126">
        <v>1</v>
      </c>
      <c r="B19" s="100" t="s">
        <v>365</v>
      </c>
      <c r="C19" s="100" t="s">
        <v>327</v>
      </c>
      <c r="D19" s="100" t="s">
        <v>366</v>
      </c>
      <c r="E19" s="127" t="s">
        <v>367</v>
      </c>
      <c r="F19" s="104">
        <v>51701</v>
      </c>
      <c r="G19" s="132" t="s">
        <v>375</v>
      </c>
      <c r="H19" s="130">
        <v>6638</v>
      </c>
    </row>
    <row r="20" spans="1:10" ht="19.5" thickBot="1">
      <c r="A20" s="126">
        <v>1</v>
      </c>
      <c r="B20" s="100" t="s">
        <v>365</v>
      </c>
      <c r="C20" s="100" t="s">
        <v>327</v>
      </c>
      <c r="D20" s="100" t="s">
        <v>366</v>
      </c>
      <c r="E20" s="127" t="s">
        <v>367</v>
      </c>
      <c r="F20" s="104">
        <v>51901</v>
      </c>
      <c r="G20" s="132" t="s">
        <v>376</v>
      </c>
      <c r="H20" s="130">
        <v>4800</v>
      </c>
      <c r="J20" t="s">
        <v>641</v>
      </c>
    </row>
    <row r="21" spans="1:10" ht="19.5" thickBot="1">
      <c r="A21" s="126">
        <v>1</v>
      </c>
      <c r="B21" s="100" t="s">
        <v>365</v>
      </c>
      <c r="C21" s="100" t="s">
        <v>327</v>
      </c>
      <c r="D21" s="100" t="s">
        <v>366</v>
      </c>
      <c r="E21" s="127" t="s">
        <v>367</v>
      </c>
      <c r="F21" s="128">
        <v>54101</v>
      </c>
      <c r="G21" s="129" t="s">
        <v>377</v>
      </c>
      <c r="H21" s="130">
        <v>500</v>
      </c>
      <c r="I21" s="28">
        <f>+H21+H22+H23+H24+H25+H26+H27+H28+H29+H30+H31+H32+H33+H34+H35+H36+H37+H38+H39+H40+H41+H42+H43+H44+H45+H46+H47+H48+H49+H50+H51</f>
        <v>47668.84</v>
      </c>
    </row>
    <row r="22" spans="1:10" ht="19.5" thickBot="1">
      <c r="A22" s="126">
        <v>1</v>
      </c>
      <c r="B22" s="100" t="s">
        <v>365</v>
      </c>
      <c r="C22" s="100" t="s">
        <v>327</v>
      </c>
      <c r="D22" s="100" t="s">
        <v>366</v>
      </c>
      <c r="E22" s="127" t="s">
        <v>367</v>
      </c>
      <c r="F22" s="128">
        <v>54104</v>
      </c>
      <c r="G22" s="129" t="s">
        <v>378</v>
      </c>
      <c r="H22" s="130">
        <v>0</v>
      </c>
    </row>
    <row r="23" spans="1:10" ht="19.5" thickBot="1">
      <c r="A23" s="126">
        <v>1</v>
      </c>
      <c r="B23" s="100" t="s">
        <v>365</v>
      </c>
      <c r="C23" s="100" t="s">
        <v>327</v>
      </c>
      <c r="D23" s="100" t="s">
        <v>366</v>
      </c>
      <c r="E23" s="127" t="s">
        <v>367</v>
      </c>
      <c r="F23" s="128">
        <v>54105</v>
      </c>
      <c r="G23" s="129" t="s">
        <v>379</v>
      </c>
      <c r="H23" s="130">
        <v>500</v>
      </c>
    </row>
    <row r="24" spans="1:10" ht="19.5" thickBot="1">
      <c r="A24" s="126">
        <v>1</v>
      </c>
      <c r="B24" s="100" t="s">
        <v>365</v>
      </c>
      <c r="C24" s="100" t="s">
        <v>327</v>
      </c>
      <c r="D24" s="100" t="s">
        <v>366</v>
      </c>
      <c r="E24" s="127" t="s">
        <v>367</v>
      </c>
      <c r="F24" s="128">
        <v>54106</v>
      </c>
      <c r="G24" s="129" t="s">
        <v>380</v>
      </c>
      <c r="H24" s="130">
        <v>500</v>
      </c>
    </row>
    <row r="25" spans="1:10" ht="19.5" thickBot="1">
      <c r="A25" s="126">
        <v>1</v>
      </c>
      <c r="B25" s="100" t="s">
        <v>365</v>
      </c>
      <c r="C25" s="100" t="s">
        <v>327</v>
      </c>
      <c r="D25" s="100" t="s">
        <v>366</v>
      </c>
      <c r="E25" s="127" t="s">
        <v>367</v>
      </c>
      <c r="F25" s="128">
        <v>54107</v>
      </c>
      <c r="G25" s="129" t="s">
        <v>381</v>
      </c>
      <c r="H25" s="130">
        <v>8000</v>
      </c>
    </row>
    <row r="26" spans="1:10" ht="19.5" thickBot="1">
      <c r="A26" s="126">
        <v>1</v>
      </c>
      <c r="B26" s="100" t="s">
        <v>365</v>
      </c>
      <c r="C26" s="100" t="s">
        <v>327</v>
      </c>
      <c r="D26" s="100" t="s">
        <v>366</v>
      </c>
      <c r="E26" s="127" t="s">
        <v>367</v>
      </c>
      <c r="F26" s="128">
        <v>54109</v>
      </c>
      <c r="G26" s="129" t="s">
        <v>382</v>
      </c>
      <c r="H26" s="130">
        <v>8000</v>
      </c>
      <c r="I26" s="394">
        <v>-4000</v>
      </c>
    </row>
    <row r="27" spans="1:10" ht="19.5" thickBot="1">
      <c r="A27" s="126">
        <v>1</v>
      </c>
      <c r="B27" s="100" t="s">
        <v>365</v>
      </c>
      <c r="C27" s="100" t="s">
        <v>327</v>
      </c>
      <c r="D27" s="100" t="s">
        <v>366</v>
      </c>
      <c r="E27" s="127" t="s">
        <v>367</v>
      </c>
      <c r="F27" s="128">
        <v>54110</v>
      </c>
      <c r="G27" s="129" t="s">
        <v>383</v>
      </c>
      <c r="H27" s="446">
        <v>5000</v>
      </c>
      <c r="J27" s="392">
        <v>5000</v>
      </c>
    </row>
    <row r="28" spans="1:10" ht="19.5" thickBot="1">
      <c r="A28" s="126">
        <v>1</v>
      </c>
      <c r="B28" s="100" t="s">
        <v>365</v>
      </c>
      <c r="C28" s="100" t="s">
        <v>327</v>
      </c>
      <c r="D28" s="100" t="s">
        <v>366</v>
      </c>
      <c r="E28" s="127" t="s">
        <v>367</v>
      </c>
      <c r="F28" s="128">
        <v>54111</v>
      </c>
      <c r="G28" s="129" t="s">
        <v>384</v>
      </c>
      <c r="H28" s="130">
        <v>200</v>
      </c>
    </row>
    <row r="29" spans="1:10" ht="19.5" thickBot="1">
      <c r="A29" s="126">
        <v>1</v>
      </c>
      <c r="B29" s="100" t="s">
        <v>365</v>
      </c>
      <c r="C29" s="100" t="s">
        <v>327</v>
      </c>
      <c r="D29" s="100" t="s">
        <v>366</v>
      </c>
      <c r="E29" s="127" t="s">
        <v>367</v>
      </c>
      <c r="F29" s="128">
        <v>54112</v>
      </c>
      <c r="G29" s="129" t="s">
        <v>385</v>
      </c>
      <c r="H29" s="130">
        <v>200</v>
      </c>
    </row>
    <row r="30" spans="1:10" ht="19.5" thickBot="1">
      <c r="A30" s="126">
        <v>1</v>
      </c>
      <c r="B30" s="100" t="s">
        <v>365</v>
      </c>
      <c r="C30" s="100" t="s">
        <v>327</v>
      </c>
      <c r="D30" s="100" t="s">
        <v>366</v>
      </c>
      <c r="E30" s="127" t="s">
        <v>367</v>
      </c>
      <c r="F30" s="128">
        <v>54114</v>
      </c>
      <c r="G30" s="129" t="s">
        <v>386</v>
      </c>
      <c r="H30" s="130">
        <v>500</v>
      </c>
    </row>
    <row r="31" spans="1:10" ht="19.5" thickBot="1">
      <c r="A31" s="126">
        <v>1</v>
      </c>
      <c r="B31" s="100" t="s">
        <v>365</v>
      </c>
      <c r="C31" s="100" t="s">
        <v>327</v>
      </c>
      <c r="D31" s="100" t="s">
        <v>366</v>
      </c>
      <c r="E31" s="127" t="s">
        <v>367</v>
      </c>
      <c r="F31" s="128">
        <v>54115</v>
      </c>
      <c r="G31" s="129" t="s">
        <v>387</v>
      </c>
      <c r="H31" s="130">
        <v>500</v>
      </c>
    </row>
    <row r="32" spans="1:10" ht="43.5" customHeight="1" thickBot="1">
      <c r="A32" s="126">
        <v>1</v>
      </c>
      <c r="B32" s="100" t="s">
        <v>365</v>
      </c>
      <c r="C32" s="100" t="s">
        <v>327</v>
      </c>
      <c r="D32" s="100" t="s">
        <v>366</v>
      </c>
      <c r="E32" s="127" t="s">
        <v>367</v>
      </c>
      <c r="F32" s="128">
        <v>54116</v>
      </c>
      <c r="G32" s="133" t="s">
        <v>388</v>
      </c>
      <c r="H32" s="130">
        <v>100</v>
      </c>
    </row>
    <row r="33" spans="1:8" ht="19.5" thickBot="1">
      <c r="A33" s="126">
        <v>1</v>
      </c>
      <c r="B33" s="100" t="s">
        <v>365</v>
      </c>
      <c r="C33" s="100" t="s">
        <v>327</v>
      </c>
      <c r="D33" s="100" t="s">
        <v>366</v>
      </c>
      <c r="E33" s="127" t="s">
        <v>367</v>
      </c>
      <c r="F33" s="128">
        <v>54118</v>
      </c>
      <c r="G33" s="129" t="s">
        <v>389</v>
      </c>
      <c r="H33" s="130">
        <v>1444.84</v>
      </c>
    </row>
    <row r="34" spans="1:8" ht="19.5" thickBot="1">
      <c r="A34" s="126">
        <v>1</v>
      </c>
      <c r="B34" s="100" t="s">
        <v>365</v>
      </c>
      <c r="C34" s="100" t="s">
        <v>327</v>
      </c>
      <c r="D34" s="100" t="s">
        <v>366</v>
      </c>
      <c r="E34" s="127" t="s">
        <v>367</v>
      </c>
      <c r="F34" s="128">
        <v>54119</v>
      </c>
      <c r="G34" s="129" t="s">
        <v>390</v>
      </c>
      <c r="H34" s="130">
        <v>2700</v>
      </c>
    </row>
    <row r="35" spans="1:8" ht="19.5" thickBot="1">
      <c r="A35" s="126">
        <v>1</v>
      </c>
      <c r="B35" s="100" t="s">
        <v>365</v>
      </c>
      <c r="C35" s="100" t="s">
        <v>327</v>
      </c>
      <c r="D35" s="100" t="s">
        <v>366</v>
      </c>
      <c r="E35" s="127" t="s">
        <v>367</v>
      </c>
      <c r="F35" s="128">
        <v>54199</v>
      </c>
      <c r="G35" s="129" t="s">
        <v>391</v>
      </c>
      <c r="H35" s="130">
        <v>5000</v>
      </c>
    </row>
    <row r="36" spans="1:8" ht="19.5" thickBot="1">
      <c r="A36" s="126">
        <v>1</v>
      </c>
      <c r="B36" s="100" t="s">
        <v>365</v>
      </c>
      <c r="C36" s="100" t="s">
        <v>327</v>
      </c>
      <c r="D36" s="100" t="s">
        <v>366</v>
      </c>
      <c r="E36" s="127" t="s">
        <v>367</v>
      </c>
      <c r="F36" s="128">
        <v>54201</v>
      </c>
      <c r="G36" s="129" t="s">
        <v>392</v>
      </c>
      <c r="H36" s="130">
        <v>200</v>
      </c>
    </row>
    <row r="37" spans="1:8" ht="19.5" thickBot="1">
      <c r="A37" s="126">
        <v>1</v>
      </c>
      <c r="B37" s="100" t="s">
        <v>365</v>
      </c>
      <c r="C37" s="100" t="s">
        <v>327</v>
      </c>
      <c r="D37" s="100" t="s">
        <v>366</v>
      </c>
      <c r="E37" s="127" t="s">
        <v>367</v>
      </c>
      <c r="F37" s="128">
        <v>54202</v>
      </c>
      <c r="G37" s="129" t="s">
        <v>393</v>
      </c>
      <c r="H37" s="130">
        <v>500</v>
      </c>
    </row>
    <row r="38" spans="1:8" ht="19.5" thickBot="1">
      <c r="A38" s="126">
        <v>1</v>
      </c>
      <c r="B38" s="100" t="s">
        <v>365</v>
      </c>
      <c r="C38" s="100" t="s">
        <v>327</v>
      </c>
      <c r="D38" s="100" t="s">
        <v>366</v>
      </c>
      <c r="E38" s="127" t="s">
        <v>367</v>
      </c>
      <c r="F38" s="128">
        <v>54203</v>
      </c>
      <c r="G38" s="129" t="s">
        <v>394</v>
      </c>
      <c r="H38" s="130">
        <v>200</v>
      </c>
    </row>
    <row r="39" spans="1:8" ht="19.5" thickBot="1">
      <c r="A39" s="126"/>
      <c r="B39" s="100"/>
      <c r="C39" s="100"/>
      <c r="D39" s="100"/>
      <c r="E39" s="127"/>
      <c r="F39" s="128">
        <v>54204</v>
      </c>
      <c r="G39" s="129" t="s">
        <v>395</v>
      </c>
      <c r="H39" s="130">
        <v>300</v>
      </c>
    </row>
    <row r="40" spans="1:8" ht="19.5" thickBot="1">
      <c r="A40" s="126">
        <v>1</v>
      </c>
      <c r="B40" s="100" t="s">
        <v>365</v>
      </c>
      <c r="C40" s="100" t="s">
        <v>327</v>
      </c>
      <c r="D40" s="100" t="s">
        <v>366</v>
      </c>
      <c r="E40" s="127" t="s">
        <v>367</v>
      </c>
      <c r="F40" s="128">
        <v>54301</v>
      </c>
      <c r="G40" s="129" t="s">
        <v>396</v>
      </c>
      <c r="H40" s="130">
        <v>1000</v>
      </c>
    </row>
    <row r="41" spans="1:8" ht="19.5" thickBot="1">
      <c r="A41" s="126">
        <v>1</v>
      </c>
      <c r="B41" s="100" t="s">
        <v>365</v>
      </c>
      <c r="C41" s="100" t="s">
        <v>327</v>
      </c>
      <c r="D41" s="100" t="s">
        <v>366</v>
      </c>
      <c r="E41" s="127" t="s">
        <v>367</v>
      </c>
      <c r="F41" s="128">
        <v>54302</v>
      </c>
      <c r="G41" s="129" t="s">
        <v>397</v>
      </c>
      <c r="H41" s="130">
        <v>300</v>
      </c>
    </row>
    <row r="42" spans="1:8" ht="19.5" thickBot="1">
      <c r="A42" s="126">
        <v>1</v>
      </c>
      <c r="B42" s="100" t="s">
        <v>365</v>
      </c>
      <c r="C42" s="100" t="s">
        <v>327</v>
      </c>
      <c r="D42" s="100" t="s">
        <v>366</v>
      </c>
      <c r="E42" s="127" t="s">
        <v>367</v>
      </c>
      <c r="F42" s="128">
        <v>54303</v>
      </c>
      <c r="G42" s="129" t="s">
        <v>398</v>
      </c>
      <c r="H42" s="130">
        <v>300</v>
      </c>
    </row>
    <row r="43" spans="1:8" ht="19.5" thickBot="1">
      <c r="A43" s="126">
        <v>1</v>
      </c>
      <c r="B43" s="100" t="s">
        <v>365</v>
      </c>
      <c r="C43" s="100" t="s">
        <v>327</v>
      </c>
      <c r="D43" s="100" t="s">
        <v>366</v>
      </c>
      <c r="E43" s="127" t="s">
        <v>367</v>
      </c>
      <c r="F43" s="128">
        <v>54304</v>
      </c>
      <c r="G43" s="129" t="s">
        <v>399</v>
      </c>
      <c r="H43" s="130">
        <v>2000</v>
      </c>
    </row>
    <row r="44" spans="1:8" ht="19.5" thickBot="1">
      <c r="A44" s="126">
        <v>1</v>
      </c>
      <c r="B44" s="100" t="s">
        <v>365</v>
      </c>
      <c r="C44" s="100" t="s">
        <v>327</v>
      </c>
      <c r="D44" s="100" t="s">
        <v>366</v>
      </c>
      <c r="E44" s="127" t="s">
        <v>367</v>
      </c>
      <c r="F44" s="128">
        <v>54307</v>
      </c>
      <c r="G44" s="129" t="s">
        <v>400</v>
      </c>
      <c r="H44" s="130">
        <v>1000</v>
      </c>
    </row>
    <row r="45" spans="1:8" ht="38.25" customHeight="1" thickBot="1">
      <c r="A45" s="126">
        <v>1</v>
      </c>
      <c r="B45" s="100" t="s">
        <v>365</v>
      </c>
      <c r="C45" s="100" t="s">
        <v>327</v>
      </c>
      <c r="D45" s="100" t="s">
        <v>366</v>
      </c>
      <c r="E45" s="127" t="s">
        <v>367</v>
      </c>
      <c r="F45" s="128">
        <v>54313</v>
      </c>
      <c r="G45" s="133" t="s">
        <v>401</v>
      </c>
      <c r="H45" s="130">
        <v>1000</v>
      </c>
    </row>
    <row r="46" spans="1:8" ht="19.5" thickBot="1">
      <c r="A46" s="126">
        <v>1</v>
      </c>
      <c r="B46" s="100" t="s">
        <v>365</v>
      </c>
      <c r="C46" s="100" t="s">
        <v>327</v>
      </c>
      <c r="D46" s="100" t="s">
        <v>366</v>
      </c>
      <c r="E46" s="127" t="s">
        <v>367</v>
      </c>
      <c r="F46" s="128">
        <v>54314</v>
      </c>
      <c r="G46" s="129" t="s">
        <v>402</v>
      </c>
      <c r="H46" s="130">
        <v>2000</v>
      </c>
    </row>
    <row r="47" spans="1:8" ht="19.5" thickBot="1">
      <c r="A47" s="126">
        <v>1</v>
      </c>
      <c r="B47" s="100" t="s">
        <v>365</v>
      </c>
      <c r="C47" s="100" t="s">
        <v>327</v>
      </c>
      <c r="D47" s="100" t="s">
        <v>366</v>
      </c>
      <c r="E47" s="127" t="s">
        <v>367</v>
      </c>
      <c r="F47" s="128">
        <v>54317</v>
      </c>
      <c r="G47" s="129" t="s">
        <v>403</v>
      </c>
      <c r="H47" s="130">
        <v>5424</v>
      </c>
    </row>
    <row r="48" spans="1:8" ht="19.5" thickBot="1">
      <c r="A48" s="126">
        <v>1</v>
      </c>
      <c r="B48" s="100" t="s">
        <v>365</v>
      </c>
      <c r="C48" s="100" t="s">
        <v>327</v>
      </c>
      <c r="D48" s="100" t="s">
        <v>366</v>
      </c>
      <c r="E48" s="127" t="s">
        <v>367</v>
      </c>
      <c r="F48" s="128">
        <v>54403</v>
      </c>
      <c r="G48" s="129" t="s">
        <v>404</v>
      </c>
      <c r="H48" s="130">
        <v>300</v>
      </c>
    </row>
    <row r="49" spans="1:13" ht="19.5" thickBot="1">
      <c r="A49" s="126"/>
      <c r="B49" s="100"/>
      <c r="C49" s="100"/>
      <c r="D49" s="100"/>
      <c r="E49" s="127" t="s">
        <v>367</v>
      </c>
      <c r="F49" s="128">
        <v>54404</v>
      </c>
      <c r="G49" s="129" t="s">
        <v>405</v>
      </c>
      <c r="H49" s="130">
        <v>0</v>
      </c>
    </row>
    <row r="50" spans="1:13" ht="19.5" thickBot="1">
      <c r="A50" s="126">
        <v>1</v>
      </c>
      <c r="B50" s="100" t="s">
        <v>365</v>
      </c>
      <c r="C50" s="100" t="s">
        <v>327</v>
      </c>
      <c r="D50" s="100" t="s">
        <v>366</v>
      </c>
      <c r="E50" s="127" t="s">
        <v>367</v>
      </c>
      <c r="F50" s="128">
        <v>54504</v>
      </c>
      <c r="G50" s="129" t="s">
        <v>406</v>
      </c>
      <c r="H50" s="130">
        <v>0</v>
      </c>
    </row>
    <row r="51" spans="1:13" ht="19.5" thickBot="1">
      <c r="A51" s="126">
        <v>1</v>
      </c>
      <c r="B51" s="100" t="s">
        <v>365</v>
      </c>
      <c r="C51" s="100" t="s">
        <v>327</v>
      </c>
      <c r="D51" s="100" t="s">
        <v>366</v>
      </c>
      <c r="E51" s="127" t="s">
        <v>367</v>
      </c>
      <c r="F51" s="128">
        <v>54505</v>
      </c>
      <c r="G51" s="129" t="s">
        <v>407</v>
      </c>
      <c r="H51" s="130">
        <v>0</v>
      </c>
    </row>
    <row r="52" spans="1:13" ht="19.5" thickBot="1">
      <c r="A52" s="126">
        <v>1</v>
      </c>
      <c r="B52" s="100" t="s">
        <v>365</v>
      </c>
      <c r="C52" s="100" t="s">
        <v>327</v>
      </c>
      <c r="D52" s="100" t="s">
        <v>366</v>
      </c>
      <c r="E52" s="127" t="s">
        <v>367</v>
      </c>
      <c r="F52" s="128">
        <v>55601</v>
      </c>
      <c r="G52" s="129" t="s">
        <v>408</v>
      </c>
      <c r="H52" s="446">
        <v>2000</v>
      </c>
      <c r="I52" s="28">
        <f>+H52+H53+H54</f>
        <v>2150</v>
      </c>
      <c r="J52" s="392">
        <v>2000</v>
      </c>
      <c r="K52" s="393" t="s">
        <v>871</v>
      </c>
      <c r="L52" s="393"/>
      <c r="M52" s="393"/>
    </row>
    <row r="53" spans="1:13" ht="19.5" thickBot="1">
      <c r="A53" s="126">
        <v>1</v>
      </c>
      <c r="B53" s="100" t="s">
        <v>365</v>
      </c>
      <c r="C53" s="100" t="s">
        <v>327</v>
      </c>
      <c r="D53" s="100" t="s">
        <v>366</v>
      </c>
      <c r="E53" s="127" t="s">
        <v>367</v>
      </c>
      <c r="F53" s="128">
        <v>55602</v>
      </c>
      <c r="G53" s="129" t="s">
        <v>409</v>
      </c>
      <c r="H53" s="130">
        <v>0</v>
      </c>
    </row>
    <row r="54" spans="1:13" ht="19.5" thickBot="1">
      <c r="A54" s="126">
        <v>1</v>
      </c>
      <c r="B54" s="100" t="s">
        <v>365</v>
      </c>
      <c r="C54" s="100" t="s">
        <v>327</v>
      </c>
      <c r="D54" s="100" t="s">
        <v>366</v>
      </c>
      <c r="E54" s="127" t="s">
        <v>367</v>
      </c>
      <c r="F54" s="128">
        <v>55603</v>
      </c>
      <c r="G54" s="129" t="s">
        <v>410</v>
      </c>
      <c r="H54" s="130">
        <v>150</v>
      </c>
    </row>
    <row r="55" spans="1:13" ht="19.5" thickBot="1">
      <c r="A55" s="126">
        <v>1</v>
      </c>
      <c r="B55" s="100" t="s">
        <v>365</v>
      </c>
      <c r="C55" s="100" t="s">
        <v>327</v>
      </c>
      <c r="D55" s="100" t="s">
        <v>366</v>
      </c>
      <c r="E55" s="127" t="s">
        <v>367</v>
      </c>
      <c r="F55" s="128">
        <v>56304</v>
      </c>
      <c r="G55" s="129" t="s">
        <v>411</v>
      </c>
      <c r="H55" s="130">
        <v>1000</v>
      </c>
      <c r="I55" s="28">
        <f>+H55</f>
        <v>1000</v>
      </c>
      <c r="L55">
        <v>61101</v>
      </c>
      <c r="M55" s="392">
        <v>2000</v>
      </c>
    </row>
    <row r="56" spans="1:13" ht="19.5" thickBot="1">
      <c r="A56" s="126">
        <v>1</v>
      </c>
      <c r="B56" s="100" t="s">
        <v>365</v>
      </c>
      <c r="C56" s="100" t="s">
        <v>327</v>
      </c>
      <c r="D56" s="100" t="s">
        <v>366</v>
      </c>
      <c r="E56" s="127" t="s">
        <v>367</v>
      </c>
      <c r="F56" s="128">
        <v>61101</v>
      </c>
      <c r="G56" s="129" t="s">
        <v>412</v>
      </c>
      <c r="H56" s="446">
        <v>2000</v>
      </c>
      <c r="I56" s="28">
        <f>+H56+H57+H58+H59+H60</f>
        <v>4000</v>
      </c>
      <c r="L56">
        <v>61102</v>
      </c>
      <c r="M56" s="392">
        <v>2000</v>
      </c>
    </row>
    <row r="57" spans="1:13" ht="19.5" thickBot="1">
      <c r="A57" s="126">
        <v>1</v>
      </c>
      <c r="B57" s="100" t="s">
        <v>365</v>
      </c>
      <c r="C57" s="100" t="s">
        <v>327</v>
      </c>
      <c r="D57" s="100" t="s">
        <v>366</v>
      </c>
      <c r="E57" s="127" t="s">
        <v>367</v>
      </c>
      <c r="F57" s="128">
        <v>61102</v>
      </c>
      <c r="G57" s="129" t="s">
        <v>413</v>
      </c>
      <c r="H57" s="446">
        <v>1000</v>
      </c>
      <c r="L57" s="150"/>
    </row>
    <row r="58" spans="1:13" ht="19.5" thickBot="1">
      <c r="A58" s="126">
        <v>1</v>
      </c>
      <c r="B58" s="100" t="s">
        <v>365</v>
      </c>
      <c r="C58" s="100" t="s">
        <v>327</v>
      </c>
      <c r="D58" s="100" t="s">
        <v>366</v>
      </c>
      <c r="E58" s="127" t="s">
        <v>367</v>
      </c>
      <c r="F58" s="128">
        <v>61104</v>
      </c>
      <c r="G58" s="129" t="s">
        <v>414</v>
      </c>
      <c r="H58" s="130">
        <v>0</v>
      </c>
      <c r="L58" s="114"/>
    </row>
    <row r="59" spans="1:13" ht="19.5" thickBot="1">
      <c r="A59" s="126">
        <v>1</v>
      </c>
      <c r="B59" s="100" t="s">
        <v>365</v>
      </c>
      <c r="C59" s="100" t="s">
        <v>327</v>
      </c>
      <c r="D59" s="100" t="s">
        <v>366</v>
      </c>
      <c r="E59" s="127" t="s">
        <v>367</v>
      </c>
      <c r="F59" s="134" t="s">
        <v>415</v>
      </c>
      <c r="G59" s="129" t="s">
        <v>416</v>
      </c>
      <c r="H59" s="130">
        <v>0</v>
      </c>
      <c r="L59" s="114"/>
    </row>
    <row r="60" spans="1:13" ht="18.75">
      <c r="A60" s="126">
        <v>1</v>
      </c>
      <c r="B60" s="100" t="s">
        <v>365</v>
      </c>
      <c r="C60" s="100" t="s">
        <v>327</v>
      </c>
      <c r="D60" s="100" t="s">
        <v>366</v>
      </c>
      <c r="E60" s="127" t="s">
        <v>367</v>
      </c>
      <c r="F60" s="135" t="s">
        <v>417</v>
      </c>
      <c r="G60" s="136" t="s">
        <v>418</v>
      </c>
      <c r="H60" s="446">
        <v>1000</v>
      </c>
      <c r="I60" s="392">
        <v>1000</v>
      </c>
      <c r="L60" s="150"/>
    </row>
    <row r="61" spans="1:13" ht="19.5" thickBot="1">
      <c r="A61" s="137"/>
      <c r="B61" s="138"/>
      <c r="C61" s="138"/>
      <c r="D61" s="138"/>
      <c r="E61" s="138"/>
      <c r="F61" s="139"/>
      <c r="G61" s="140" t="s">
        <v>361</v>
      </c>
      <c r="H61" s="141">
        <f>SUM(H11:H60)</f>
        <v>671613.56499999994</v>
      </c>
      <c r="L61" s="114"/>
    </row>
    <row r="62" spans="1:13" ht="18.75">
      <c r="A62" s="2"/>
      <c r="B62" s="2"/>
      <c r="C62" s="2"/>
      <c r="D62" s="2"/>
      <c r="E62" s="2"/>
      <c r="F62" s="2"/>
      <c r="G62" s="2"/>
      <c r="H62" s="2"/>
    </row>
    <row r="63" spans="1:13" ht="18.75">
      <c r="A63" s="2"/>
      <c r="B63" s="2"/>
      <c r="C63" s="2"/>
      <c r="D63" s="2"/>
      <c r="E63" s="2"/>
      <c r="F63" s="2"/>
      <c r="G63" s="2"/>
      <c r="H63" s="2"/>
    </row>
    <row r="64" spans="1:13" ht="18.75">
      <c r="A64" s="2"/>
      <c r="B64" s="2"/>
      <c r="C64" s="2"/>
      <c r="D64" s="2"/>
      <c r="E64" s="2"/>
      <c r="F64" s="2"/>
      <c r="G64" s="2"/>
      <c r="H64" s="28"/>
    </row>
    <row r="65" spans="1:13" ht="18.75">
      <c r="A65" s="2"/>
      <c r="B65" s="2"/>
      <c r="C65" s="2"/>
      <c r="D65" s="2"/>
      <c r="E65" s="2"/>
      <c r="F65" s="2"/>
      <c r="G65" s="2" t="s">
        <v>419</v>
      </c>
      <c r="H65" s="28">
        <f>+'PROYECCION DE INGRESOS'!C48</f>
        <v>723840.23249999981</v>
      </c>
      <c r="L65" s="150">
        <f>+H69</f>
        <v>828354.8324999999</v>
      </c>
    </row>
    <row r="66" spans="1:13" ht="21">
      <c r="A66" s="2"/>
      <c r="B66" s="2"/>
      <c r="C66" s="2"/>
      <c r="D66" s="2"/>
      <c r="E66" s="2"/>
      <c r="F66" s="2"/>
      <c r="G66" s="2" t="s">
        <v>695</v>
      </c>
      <c r="H66" s="114">
        <f>3711.81+425.23+62.01</f>
        <v>4199.05</v>
      </c>
      <c r="L66" s="291">
        <f>+J75</f>
        <v>827501.78499999992</v>
      </c>
      <c r="M66" t="s">
        <v>644</v>
      </c>
    </row>
    <row r="67" spans="1:13" ht="37.5">
      <c r="A67" s="2"/>
      <c r="B67" s="2"/>
      <c r="C67" s="2"/>
      <c r="D67" s="2"/>
      <c r="E67" s="2"/>
      <c r="F67" s="2" t="s">
        <v>750</v>
      </c>
      <c r="G67" s="177" t="s">
        <v>642</v>
      </c>
      <c r="H67" s="28">
        <f>+'PROYECCION DE INGRESOS'!C50</f>
        <v>50340</v>
      </c>
      <c r="L67" s="114">
        <f>+L65-L66</f>
        <v>853.04749999998603</v>
      </c>
      <c r="M67" t="s">
        <v>84</v>
      </c>
    </row>
    <row r="68" spans="1:13" ht="39.75">
      <c r="A68" s="2"/>
      <c r="B68" s="2"/>
      <c r="C68" s="2"/>
      <c r="D68" s="2"/>
      <c r="E68" s="2"/>
      <c r="F68" s="2"/>
      <c r="G68" s="177" t="s">
        <v>900</v>
      </c>
      <c r="H68" s="143">
        <v>49975.55</v>
      </c>
      <c r="I68" t="s">
        <v>899</v>
      </c>
      <c r="L68" s="150"/>
    </row>
    <row r="69" spans="1:13" ht="21">
      <c r="A69" s="2"/>
      <c r="B69" s="2"/>
      <c r="C69" s="2"/>
      <c r="D69" s="2"/>
      <c r="E69" s="2"/>
      <c r="F69" s="2"/>
      <c r="G69" s="2"/>
      <c r="H69" s="142">
        <f>SUM(H65:H68)</f>
        <v>828354.8324999999</v>
      </c>
      <c r="I69" s="292" t="s">
        <v>645</v>
      </c>
      <c r="L69" s="114"/>
    </row>
    <row r="70" spans="1:13" ht="18.75">
      <c r="A70" s="2"/>
      <c r="B70" s="2"/>
      <c r="C70" s="2"/>
      <c r="D70" s="2"/>
      <c r="E70" s="2"/>
      <c r="F70" s="2"/>
      <c r="G70" s="2">
        <v>51</v>
      </c>
      <c r="H70" s="28">
        <f>+I11</f>
        <v>616794.72499999998</v>
      </c>
      <c r="I70" s="28">
        <f>+'EGRESOS PUERTO SAN JUAN'!I11</f>
        <v>125044.48999999999</v>
      </c>
      <c r="J70" s="28">
        <f>SUM(H70:I70)</f>
        <v>741839.21499999997</v>
      </c>
      <c r="L70" s="114"/>
    </row>
    <row r="71" spans="1:13" ht="18.75">
      <c r="A71" s="2"/>
      <c r="B71" s="2"/>
      <c r="C71" s="2"/>
      <c r="D71" s="2"/>
      <c r="E71" s="2"/>
      <c r="F71" s="2"/>
      <c r="G71" s="2">
        <v>54</v>
      </c>
      <c r="H71" s="28">
        <f>+I21</f>
        <v>47668.84</v>
      </c>
      <c r="I71" s="28">
        <f>+'EGRESOS PUERTO SAN JUAN'!I19</f>
        <v>29043.73</v>
      </c>
      <c r="J71" s="28">
        <f>SUM(H71:I71)</f>
        <v>76712.569999999992</v>
      </c>
      <c r="L71" s="114"/>
    </row>
    <row r="72" spans="1:13" ht="18.75">
      <c r="A72" s="2"/>
      <c r="B72" s="2"/>
      <c r="C72" s="2"/>
      <c r="D72" s="2"/>
      <c r="E72" s="2"/>
      <c r="F72" s="2"/>
      <c r="G72" s="2">
        <v>55</v>
      </c>
      <c r="H72" s="28">
        <f>+I52</f>
        <v>2150</v>
      </c>
      <c r="I72" s="28">
        <v>0</v>
      </c>
      <c r="J72" s="28">
        <f>SUM(H72:I72)</f>
        <v>2150</v>
      </c>
      <c r="L72" s="114"/>
    </row>
    <row r="73" spans="1:13" ht="18.75">
      <c r="A73" s="2"/>
      <c r="B73" s="2"/>
      <c r="C73" s="2"/>
      <c r="D73" s="2"/>
      <c r="E73" s="2"/>
      <c r="F73" s="2"/>
      <c r="G73" s="2">
        <v>56</v>
      </c>
      <c r="H73" s="28">
        <f>+I55</f>
        <v>1000</v>
      </c>
      <c r="I73" s="28">
        <f>+'EGRESOS PUERTO SAN JUAN'!I39</f>
        <v>100</v>
      </c>
      <c r="J73" s="28">
        <f>SUM(H73:I73)</f>
        <v>1100</v>
      </c>
    </row>
    <row r="74" spans="1:13" ht="21">
      <c r="A74" s="2"/>
      <c r="B74" s="2"/>
      <c r="C74" s="2"/>
      <c r="D74" s="2"/>
      <c r="E74" s="2"/>
      <c r="F74" s="2"/>
      <c r="G74" s="2">
        <v>61</v>
      </c>
      <c r="H74" s="143">
        <f>+I56</f>
        <v>4000</v>
      </c>
      <c r="I74" s="143">
        <f>+'EGRESOS PUERTO SAN JUAN'!I40</f>
        <v>1700</v>
      </c>
      <c r="J74" s="143">
        <f>SUM(H74:I74)</f>
        <v>5700</v>
      </c>
    </row>
    <row r="75" spans="1:13" ht="18.75">
      <c r="A75" s="2"/>
      <c r="B75" s="2"/>
      <c r="C75" s="2"/>
      <c r="D75" s="2"/>
      <c r="E75" s="2"/>
      <c r="F75" s="2"/>
      <c r="G75" s="2"/>
      <c r="H75" s="114">
        <f>SUM(H70:H74)</f>
        <v>671613.56499999994</v>
      </c>
      <c r="I75" s="114">
        <f>SUM(I70:I74)</f>
        <v>155888.22</v>
      </c>
      <c r="J75" s="144">
        <f>SUM(J70:J74)</f>
        <v>827501.78499999992</v>
      </c>
    </row>
    <row r="76" spans="1:13" ht="18.75">
      <c r="A76" s="2"/>
      <c r="B76" s="2"/>
      <c r="C76" s="2"/>
      <c r="D76" s="2"/>
      <c r="E76" s="2"/>
      <c r="F76" s="2"/>
      <c r="G76" s="2"/>
      <c r="H76" s="114"/>
    </row>
  </sheetData>
  <mergeCells count="10">
    <mergeCell ref="A8:H8"/>
    <mergeCell ref="A9:F9"/>
    <mergeCell ref="G9:G10"/>
    <mergeCell ref="H9:H10"/>
    <mergeCell ref="A2:H2"/>
    <mergeCell ref="A3:H3"/>
    <mergeCell ref="A4:H4"/>
    <mergeCell ref="A5:H5"/>
    <mergeCell ref="A6:H6"/>
    <mergeCell ref="A7:H7"/>
  </mergeCells>
  <pageMargins left="0.43307086614173229" right="0.23622047244094491" top="0.35433070866141736" bottom="0.15748031496062992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3"/>
  <sheetViews>
    <sheetView topLeftCell="A34" workbookViewId="0">
      <selection activeCell="J51" sqref="J51"/>
    </sheetView>
  </sheetViews>
  <sheetFormatPr baseColWidth="10" defaultRowHeight="15"/>
  <cols>
    <col min="7" max="7" width="45" customWidth="1"/>
    <col min="8" max="8" width="24.85546875" customWidth="1"/>
    <col min="9" max="9" width="20" customWidth="1"/>
    <col min="12" max="12" width="20.7109375" customWidth="1"/>
  </cols>
  <sheetData>
    <row r="1" spans="1:9" ht="18.75">
      <c r="A1" s="117"/>
      <c r="B1" s="118"/>
      <c r="C1" s="119"/>
      <c r="D1" s="119"/>
      <c r="E1" s="119"/>
      <c r="F1" s="119"/>
      <c r="G1" s="119"/>
      <c r="H1" s="120" t="s">
        <v>420</v>
      </c>
    </row>
    <row r="2" spans="1:9" ht="21">
      <c r="A2" s="575" t="s">
        <v>1</v>
      </c>
      <c r="B2" s="576"/>
      <c r="C2" s="576"/>
      <c r="D2" s="576"/>
      <c r="E2" s="576"/>
      <c r="F2" s="576"/>
      <c r="G2" s="576"/>
      <c r="H2" s="576"/>
    </row>
    <row r="3" spans="1:9" ht="21">
      <c r="A3" s="575" t="s">
        <v>314</v>
      </c>
      <c r="B3" s="576"/>
      <c r="C3" s="576"/>
      <c r="D3" s="576"/>
      <c r="E3" s="576"/>
      <c r="F3" s="576"/>
      <c r="G3" s="576"/>
      <c r="H3" s="576"/>
    </row>
    <row r="4" spans="1:9" ht="21">
      <c r="A4" s="575" t="s">
        <v>315</v>
      </c>
      <c r="B4" s="576"/>
      <c r="C4" s="576"/>
      <c r="D4" s="576"/>
      <c r="E4" s="576"/>
      <c r="F4" s="576"/>
      <c r="G4" s="576"/>
      <c r="H4" s="576"/>
    </row>
    <row r="5" spans="1:9" ht="21">
      <c r="A5" s="575" t="s">
        <v>465</v>
      </c>
      <c r="B5" s="576"/>
      <c r="C5" s="576"/>
      <c r="D5" s="576"/>
      <c r="E5" s="576"/>
      <c r="F5" s="576"/>
      <c r="G5" s="576"/>
      <c r="H5" s="576"/>
    </row>
    <row r="6" spans="1:9" ht="21">
      <c r="A6" s="575" t="s">
        <v>316</v>
      </c>
      <c r="B6" s="576"/>
      <c r="C6" s="576"/>
      <c r="D6" s="576"/>
      <c r="E6" s="576"/>
      <c r="F6" s="576"/>
      <c r="G6" s="576"/>
      <c r="H6" s="576"/>
    </row>
    <row r="7" spans="1:9" ht="18.75">
      <c r="A7" s="591" t="s">
        <v>317</v>
      </c>
      <c r="B7" s="592"/>
      <c r="C7" s="592"/>
      <c r="D7" s="592"/>
      <c r="E7" s="592"/>
      <c r="F7" s="592"/>
      <c r="G7" s="592"/>
      <c r="H7" s="593"/>
    </row>
    <row r="8" spans="1:9" ht="19.5" thickBot="1">
      <c r="A8" s="594" t="s">
        <v>421</v>
      </c>
      <c r="B8" s="595"/>
      <c r="C8" s="595"/>
      <c r="D8" s="595"/>
      <c r="E8" s="595"/>
      <c r="F8" s="595"/>
      <c r="G8" s="595"/>
      <c r="H8" s="596"/>
    </row>
    <row r="9" spans="1:9" ht="19.5" thickBot="1">
      <c r="A9" s="581" t="s">
        <v>318</v>
      </c>
      <c r="B9" s="582"/>
      <c r="C9" s="582"/>
      <c r="D9" s="582"/>
      <c r="E9" s="582"/>
      <c r="F9" s="582"/>
      <c r="G9" s="583" t="s">
        <v>319</v>
      </c>
      <c r="H9" s="585" t="s">
        <v>320</v>
      </c>
    </row>
    <row r="10" spans="1:9" ht="106.5">
      <c r="A10" s="95" t="s">
        <v>321</v>
      </c>
      <c r="B10" s="96" t="s">
        <v>322</v>
      </c>
      <c r="C10" s="96" t="s">
        <v>323</v>
      </c>
      <c r="D10" s="96" t="s">
        <v>324</v>
      </c>
      <c r="E10" s="97" t="s">
        <v>325</v>
      </c>
      <c r="F10" s="98" t="s">
        <v>326</v>
      </c>
      <c r="G10" s="584"/>
      <c r="H10" s="586"/>
    </row>
    <row r="11" spans="1:9" ht="30.75" customHeight="1">
      <c r="A11" s="99">
        <v>1</v>
      </c>
      <c r="B11" s="100" t="s">
        <v>365</v>
      </c>
      <c r="C11" s="100" t="s">
        <v>365</v>
      </c>
      <c r="D11" s="100" t="s">
        <v>366</v>
      </c>
      <c r="E11" s="100" t="s">
        <v>367</v>
      </c>
      <c r="F11" s="104">
        <v>51101</v>
      </c>
      <c r="G11" s="43" t="s">
        <v>368</v>
      </c>
      <c r="H11" s="145">
        <f>+'RECURSO HUMANO AÑO 2022'!H123</f>
        <v>98256</v>
      </c>
      <c r="I11" s="28">
        <f>+H11+H12+H13+H14+H15+H16+H18+H17</f>
        <v>125044.48999999999</v>
      </c>
    </row>
    <row r="12" spans="1:9" ht="30" customHeight="1">
      <c r="A12" s="99">
        <v>1</v>
      </c>
      <c r="B12" s="100" t="s">
        <v>365</v>
      </c>
      <c r="C12" s="100" t="s">
        <v>365</v>
      </c>
      <c r="D12" s="100" t="s">
        <v>366</v>
      </c>
      <c r="E12" s="100" t="s">
        <v>367</v>
      </c>
      <c r="F12" s="104">
        <v>51103</v>
      </c>
      <c r="G12" s="101" t="s">
        <v>369</v>
      </c>
      <c r="H12" s="145">
        <f>+'RECURSO HUMANO AÑO 2022'!I123</f>
        <v>8188</v>
      </c>
    </row>
    <row r="13" spans="1:9" ht="31.5" customHeight="1">
      <c r="A13" s="99">
        <v>1</v>
      </c>
      <c r="B13" s="100" t="s">
        <v>365</v>
      </c>
      <c r="C13" s="100" t="s">
        <v>365</v>
      </c>
      <c r="D13" s="100" t="s">
        <v>366</v>
      </c>
      <c r="E13" s="100" t="s">
        <v>367</v>
      </c>
      <c r="F13" s="104">
        <v>51109</v>
      </c>
      <c r="G13" s="101" t="s">
        <v>422</v>
      </c>
      <c r="H13" s="145">
        <f>+'RECURSO HUMANO AÑO 2022'!G123</f>
        <v>3116.4500000000007</v>
      </c>
    </row>
    <row r="14" spans="1:9" ht="30" customHeight="1">
      <c r="A14" s="99">
        <v>1</v>
      </c>
      <c r="B14" s="100" t="s">
        <v>365</v>
      </c>
      <c r="C14" s="100" t="s">
        <v>365</v>
      </c>
      <c r="D14" s="100" t="s">
        <v>366</v>
      </c>
      <c r="E14" s="100" t="s">
        <v>367</v>
      </c>
      <c r="F14" s="104">
        <v>51201</v>
      </c>
      <c r="G14" s="101" t="s">
        <v>423</v>
      </c>
      <c r="H14" s="145">
        <v>500</v>
      </c>
    </row>
    <row r="15" spans="1:9" ht="27.75" customHeight="1">
      <c r="A15" s="99">
        <v>1</v>
      </c>
      <c r="B15" s="100" t="s">
        <v>365</v>
      </c>
      <c r="C15" s="100" t="s">
        <v>365</v>
      </c>
      <c r="D15" s="100" t="s">
        <v>366</v>
      </c>
      <c r="E15" s="100" t="s">
        <v>367</v>
      </c>
      <c r="F15" s="104">
        <v>51301</v>
      </c>
      <c r="G15" s="101" t="s">
        <v>373</v>
      </c>
      <c r="H15" s="145">
        <v>0</v>
      </c>
    </row>
    <row r="16" spans="1:9" ht="36.75" customHeight="1">
      <c r="A16" s="99">
        <v>1</v>
      </c>
      <c r="B16" s="100" t="s">
        <v>365</v>
      </c>
      <c r="C16" s="100" t="s">
        <v>365</v>
      </c>
      <c r="D16" s="100" t="s">
        <v>366</v>
      </c>
      <c r="E16" s="100" t="s">
        <v>367</v>
      </c>
      <c r="F16" s="104">
        <v>51401</v>
      </c>
      <c r="G16" s="109" t="s">
        <v>424</v>
      </c>
      <c r="H16" s="145">
        <f>+'RECURSO HUMANO AÑO 2022'!L123</f>
        <v>7369.2000000000016</v>
      </c>
    </row>
    <row r="17" spans="1:9" ht="44.25" customHeight="1">
      <c r="A17" s="99">
        <v>1</v>
      </c>
      <c r="B17" s="100" t="s">
        <v>365</v>
      </c>
      <c r="C17" s="100" t="s">
        <v>365</v>
      </c>
      <c r="D17" s="100" t="s">
        <v>366</v>
      </c>
      <c r="E17" s="100" t="s">
        <v>367</v>
      </c>
      <c r="F17" s="104">
        <v>51501</v>
      </c>
      <c r="G17" s="109" t="s">
        <v>425</v>
      </c>
      <c r="H17" s="145">
        <f>+'RECURSO HUMANO AÑO 2022'!J123</f>
        <v>7614.840000000002</v>
      </c>
    </row>
    <row r="18" spans="1:9" ht="29.25" customHeight="1">
      <c r="A18" s="99">
        <v>1</v>
      </c>
      <c r="B18" s="100" t="s">
        <v>365</v>
      </c>
      <c r="C18" s="100" t="s">
        <v>365</v>
      </c>
      <c r="D18" s="100" t="s">
        <v>366</v>
      </c>
      <c r="E18" s="100" t="s">
        <v>367</v>
      </c>
      <c r="F18" s="104">
        <v>51999</v>
      </c>
      <c r="G18" s="101" t="s">
        <v>426</v>
      </c>
      <c r="H18" s="145">
        <v>0</v>
      </c>
    </row>
    <row r="19" spans="1:9" ht="30" customHeight="1">
      <c r="A19" s="99">
        <v>1</v>
      </c>
      <c r="B19" s="100" t="s">
        <v>365</v>
      </c>
      <c r="C19" s="100" t="s">
        <v>365</v>
      </c>
      <c r="D19" s="100" t="s">
        <v>366</v>
      </c>
      <c r="E19" s="100" t="s">
        <v>367</v>
      </c>
      <c r="F19" s="104">
        <v>54101</v>
      </c>
      <c r="G19" s="101" t="s">
        <v>377</v>
      </c>
      <c r="H19" s="145">
        <v>0</v>
      </c>
      <c r="I19" s="28">
        <f>+H19+H20+H21+H22+H23+H24+H25+H26+H27+H28+H29+H30+H31+H32+H33+H34+H35+H36+H37+H38</f>
        <v>29043.73</v>
      </c>
    </row>
    <row r="20" spans="1:9" ht="28.5" customHeight="1">
      <c r="A20" s="99">
        <v>1</v>
      </c>
      <c r="B20" s="100" t="s">
        <v>365</v>
      </c>
      <c r="C20" s="100" t="s">
        <v>365</v>
      </c>
      <c r="D20" s="100" t="s">
        <v>366</v>
      </c>
      <c r="E20" s="100" t="s">
        <v>367</v>
      </c>
      <c r="F20" s="104">
        <v>54104</v>
      </c>
      <c r="G20" s="101" t="s">
        <v>427</v>
      </c>
      <c r="H20" s="145">
        <v>300</v>
      </c>
    </row>
    <row r="21" spans="1:9" ht="31.5" customHeight="1">
      <c r="A21" s="99">
        <v>1</v>
      </c>
      <c r="B21" s="100" t="s">
        <v>365</v>
      </c>
      <c r="C21" s="100" t="s">
        <v>365</v>
      </c>
      <c r="D21" s="100" t="s">
        <v>366</v>
      </c>
      <c r="E21" s="100" t="s">
        <v>367</v>
      </c>
      <c r="F21" s="104">
        <v>54105</v>
      </c>
      <c r="G21" s="101" t="s">
        <v>379</v>
      </c>
      <c r="H21" s="145">
        <v>500</v>
      </c>
    </row>
    <row r="22" spans="1:9" ht="27.75" customHeight="1">
      <c r="A22" s="99">
        <v>1</v>
      </c>
      <c r="B22" s="100" t="s">
        <v>365</v>
      </c>
      <c r="C22" s="100" t="s">
        <v>365</v>
      </c>
      <c r="D22" s="100" t="s">
        <v>366</v>
      </c>
      <c r="E22" s="100" t="s">
        <v>367</v>
      </c>
      <c r="F22" s="104">
        <v>54107</v>
      </c>
      <c r="G22" s="101" t="s">
        <v>428</v>
      </c>
      <c r="H22" s="145">
        <v>10000</v>
      </c>
    </row>
    <row r="23" spans="1:9" ht="30" customHeight="1">
      <c r="A23" s="99">
        <v>1</v>
      </c>
      <c r="B23" s="100" t="s">
        <v>365</v>
      </c>
      <c r="C23" s="100" t="s">
        <v>365</v>
      </c>
      <c r="D23" s="100" t="s">
        <v>366</v>
      </c>
      <c r="E23" s="100" t="s">
        <v>367</v>
      </c>
      <c r="F23" s="104">
        <v>54110</v>
      </c>
      <c r="G23" s="101" t="s">
        <v>383</v>
      </c>
      <c r="H23" s="145">
        <v>0</v>
      </c>
    </row>
    <row r="24" spans="1:9" ht="30" customHeight="1">
      <c r="A24" s="99">
        <v>1</v>
      </c>
      <c r="B24" s="100" t="s">
        <v>365</v>
      </c>
      <c r="C24" s="100" t="s">
        <v>365</v>
      </c>
      <c r="D24" s="100" t="s">
        <v>366</v>
      </c>
      <c r="E24" s="100" t="s">
        <v>367</v>
      </c>
      <c r="F24" s="104">
        <v>54111</v>
      </c>
      <c r="G24" s="101" t="s">
        <v>384</v>
      </c>
      <c r="H24" s="145">
        <v>100</v>
      </c>
    </row>
    <row r="25" spans="1:9" ht="30.75" customHeight="1">
      <c r="A25" s="99">
        <v>1</v>
      </c>
      <c r="B25" s="100" t="s">
        <v>365</v>
      </c>
      <c r="C25" s="100" t="s">
        <v>365</v>
      </c>
      <c r="D25" s="100" t="s">
        <v>366</v>
      </c>
      <c r="E25" s="100" t="s">
        <v>367</v>
      </c>
      <c r="F25" s="104">
        <v>54112</v>
      </c>
      <c r="G25" s="101" t="s">
        <v>385</v>
      </c>
      <c r="H25" s="145">
        <v>100</v>
      </c>
    </row>
    <row r="26" spans="1:9" ht="33" customHeight="1">
      <c r="A26" s="99">
        <v>1</v>
      </c>
      <c r="B26" s="100" t="s">
        <v>365</v>
      </c>
      <c r="C26" s="100" t="s">
        <v>365</v>
      </c>
      <c r="D26" s="100" t="s">
        <v>366</v>
      </c>
      <c r="E26" s="100" t="s">
        <v>367</v>
      </c>
      <c r="F26" s="104">
        <v>54114</v>
      </c>
      <c r="G26" s="101" t="s">
        <v>386</v>
      </c>
      <c r="H26" s="145">
        <v>800</v>
      </c>
    </row>
    <row r="27" spans="1:9" ht="30" customHeight="1">
      <c r="A27" s="99">
        <v>1</v>
      </c>
      <c r="B27" s="100" t="s">
        <v>365</v>
      </c>
      <c r="C27" s="100" t="s">
        <v>365</v>
      </c>
      <c r="D27" s="100" t="s">
        <v>366</v>
      </c>
      <c r="E27" s="100" t="s">
        <v>367</v>
      </c>
      <c r="F27" s="104">
        <v>54118</v>
      </c>
      <c r="G27" s="101" t="s">
        <v>389</v>
      </c>
      <c r="H27" s="145">
        <v>600</v>
      </c>
    </row>
    <row r="28" spans="1:9" ht="30.75" customHeight="1">
      <c r="A28" s="99">
        <v>1</v>
      </c>
      <c r="B28" s="100" t="s">
        <v>365</v>
      </c>
      <c r="C28" s="100" t="s">
        <v>365</v>
      </c>
      <c r="D28" s="100" t="s">
        <v>366</v>
      </c>
      <c r="E28" s="100" t="s">
        <v>367</v>
      </c>
      <c r="F28" s="104">
        <v>54119</v>
      </c>
      <c r="G28" s="101" t="s">
        <v>390</v>
      </c>
      <c r="H28" s="145">
        <v>700</v>
      </c>
    </row>
    <row r="29" spans="1:9" ht="30.75" customHeight="1">
      <c r="A29" s="99">
        <v>1</v>
      </c>
      <c r="B29" s="100" t="s">
        <v>365</v>
      </c>
      <c r="C29" s="100" t="s">
        <v>365</v>
      </c>
      <c r="D29" s="100" t="s">
        <v>366</v>
      </c>
      <c r="E29" s="100" t="s">
        <v>367</v>
      </c>
      <c r="F29" s="104">
        <v>54199</v>
      </c>
      <c r="G29" s="101" t="s">
        <v>429</v>
      </c>
      <c r="H29" s="145">
        <v>3000</v>
      </c>
    </row>
    <row r="30" spans="1:9" ht="33.75" customHeight="1">
      <c r="A30" s="99">
        <v>1</v>
      </c>
      <c r="B30" s="100" t="s">
        <v>365</v>
      </c>
      <c r="C30" s="100" t="s">
        <v>365</v>
      </c>
      <c r="D30" s="100" t="s">
        <v>366</v>
      </c>
      <c r="E30" s="100" t="s">
        <v>367</v>
      </c>
      <c r="F30" s="104">
        <v>54201</v>
      </c>
      <c r="G30" s="101" t="s">
        <v>392</v>
      </c>
      <c r="H30" s="145">
        <v>2543.73</v>
      </c>
    </row>
    <row r="31" spans="1:9" ht="33" customHeight="1">
      <c r="A31" s="99">
        <v>1</v>
      </c>
      <c r="B31" s="100" t="s">
        <v>365</v>
      </c>
      <c r="C31" s="100" t="s">
        <v>365</v>
      </c>
      <c r="D31" s="100" t="s">
        <v>366</v>
      </c>
      <c r="E31" s="100" t="s">
        <v>367</v>
      </c>
      <c r="F31" s="104">
        <v>54202</v>
      </c>
      <c r="G31" s="101" t="s">
        <v>393</v>
      </c>
      <c r="H31" s="145">
        <v>5000</v>
      </c>
    </row>
    <row r="32" spans="1:9" ht="33" customHeight="1">
      <c r="A32" s="99">
        <v>1</v>
      </c>
      <c r="B32" s="100" t="s">
        <v>365</v>
      </c>
      <c r="C32" s="100" t="s">
        <v>365</v>
      </c>
      <c r="D32" s="100" t="s">
        <v>366</v>
      </c>
      <c r="E32" s="100" t="s">
        <v>367</v>
      </c>
      <c r="F32" s="104">
        <v>54203</v>
      </c>
      <c r="G32" s="101" t="s">
        <v>394</v>
      </c>
      <c r="H32" s="145">
        <v>200</v>
      </c>
    </row>
    <row r="33" spans="1:12" ht="32.25" customHeight="1">
      <c r="A33" s="99">
        <v>1</v>
      </c>
      <c r="B33" s="100" t="s">
        <v>365</v>
      </c>
      <c r="C33" s="100" t="s">
        <v>365</v>
      </c>
      <c r="D33" s="100" t="s">
        <v>366</v>
      </c>
      <c r="E33" s="100" t="s">
        <v>367</v>
      </c>
      <c r="F33" s="104">
        <v>54301</v>
      </c>
      <c r="G33" s="101" t="s">
        <v>396</v>
      </c>
      <c r="H33" s="145">
        <v>500</v>
      </c>
    </row>
    <row r="34" spans="1:12" ht="31.5" customHeight="1">
      <c r="A34" s="99">
        <v>1</v>
      </c>
      <c r="B34" s="100" t="s">
        <v>365</v>
      </c>
      <c r="C34" s="100" t="s">
        <v>365</v>
      </c>
      <c r="D34" s="100" t="s">
        <v>366</v>
      </c>
      <c r="E34" s="100" t="s">
        <v>367</v>
      </c>
      <c r="F34" s="104">
        <v>54302</v>
      </c>
      <c r="G34" s="101" t="s">
        <v>397</v>
      </c>
      <c r="H34" s="145">
        <v>0</v>
      </c>
    </row>
    <row r="35" spans="1:12" ht="28.5" customHeight="1">
      <c r="A35" s="99">
        <v>1</v>
      </c>
      <c r="B35" s="100" t="s">
        <v>365</v>
      </c>
      <c r="C35" s="100" t="s">
        <v>365</v>
      </c>
      <c r="D35" s="100" t="s">
        <v>366</v>
      </c>
      <c r="E35" s="100" t="s">
        <v>367</v>
      </c>
      <c r="F35" s="104">
        <v>54303</v>
      </c>
      <c r="G35" s="101" t="s">
        <v>398</v>
      </c>
      <c r="H35" s="145">
        <v>0</v>
      </c>
    </row>
    <row r="36" spans="1:12" ht="30.75" customHeight="1">
      <c r="A36" s="99">
        <v>1</v>
      </c>
      <c r="B36" s="100" t="s">
        <v>365</v>
      </c>
      <c r="C36" s="100" t="s">
        <v>365</v>
      </c>
      <c r="D36" s="100" t="s">
        <v>366</v>
      </c>
      <c r="E36" s="100" t="s">
        <v>367</v>
      </c>
      <c r="F36" s="104">
        <v>54307</v>
      </c>
      <c r="G36" s="101" t="s">
        <v>400</v>
      </c>
      <c r="H36" s="145">
        <v>500</v>
      </c>
    </row>
    <row r="37" spans="1:12" ht="30" customHeight="1">
      <c r="A37" s="99">
        <v>1</v>
      </c>
      <c r="B37" s="100" t="s">
        <v>365</v>
      </c>
      <c r="C37" s="100" t="s">
        <v>365</v>
      </c>
      <c r="D37" s="100" t="s">
        <v>366</v>
      </c>
      <c r="E37" s="100" t="s">
        <v>367</v>
      </c>
      <c r="F37" s="104">
        <v>54314</v>
      </c>
      <c r="G37" s="101" t="s">
        <v>430</v>
      </c>
      <c r="H37" s="145">
        <v>3000</v>
      </c>
    </row>
    <row r="38" spans="1:12" ht="30.75" customHeight="1">
      <c r="A38" s="99">
        <v>1</v>
      </c>
      <c r="B38" s="100" t="s">
        <v>365</v>
      </c>
      <c r="C38" s="100" t="s">
        <v>365</v>
      </c>
      <c r="D38" s="100" t="s">
        <v>366</v>
      </c>
      <c r="E38" s="100" t="s">
        <v>367</v>
      </c>
      <c r="F38" s="104">
        <v>54317</v>
      </c>
      <c r="G38" s="101" t="s">
        <v>431</v>
      </c>
      <c r="H38" s="145">
        <v>1200</v>
      </c>
    </row>
    <row r="39" spans="1:12" ht="30.75" customHeight="1">
      <c r="A39" s="99">
        <v>1</v>
      </c>
      <c r="B39" s="100" t="s">
        <v>365</v>
      </c>
      <c r="C39" s="100" t="s">
        <v>365</v>
      </c>
      <c r="D39" s="100" t="s">
        <v>366</v>
      </c>
      <c r="E39" s="100" t="s">
        <v>367</v>
      </c>
      <c r="F39" s="104">
        <v>55603</v>
      </c>
      <c r="G39" s="101" t="s">
        <v>643</v>
      </c>
      <c r="H39" s="145">
        <v>100</v>
      </c>
      <c r="I39" s="28">
        <f>+H39</f>
        <v>100</v>
      </c>
    </row>
    <row r="40" spans="1:12" ht="31.5" customHeight="1">
      <c r="A40" s="99">
        <v>1</v>
      </c>
      <c r="B40" s="100" t="s">
        <v>365</v>
      </c>
      <c r="C40" s="100" t="s">
        <v>365</v>
      </c>
      <c r="D40" s="100" t="s">
        <v>366</v>
      </c>
      <c r="E40" s="100" t="s">
        <v>367</v>
      </c>
      <c r="F40" s="104">
        <v>61101</v>
      </c>
      <c r="G40" s="101" t="s">
        <v>412</v>
      </c>
      <c r="H40" s="145">
        <v>500</v>
      </c>
      <c r="I40" s="28">
        <f>+H40+H41+H42+H43</f>
        <v>1700</v>
      </c>
    </row>
    <row r="41" spans="1:12" ht="31.5" customHeight="1">
      <c r="A41" s="99">
        <v>1</v>
      </c>
      <c r="B41" s="100" t="s">
        <v>365</v>
      </c>
      <c r="C41" s="100" t="s">
        <v>365</v>
      </c>
      <c r="D41" s="100" t="s">
        <v>366</v>
      </c>
      <c r="E41" s="100" t="s">
        <v>367</v>
      </c>
      <c r="F41" s="104">
        <v>61102</v>
      </c>
      <c r="G41" s="107" t="s">
        <v>432</v>
      </c>
      <c r="H41" s="145">
        <v>0</v>
      </c>
    </row>
    <row r="42" spans="1:12" ht="31.5" customHeight="1">
      <c r="A42" s="99">
        <v>1</v>
      </c>
      <c r="B42" s="100" t="s">
        <v>365</v>
      </c>
      <c r="C42" s="100" t="s">
        <v>365</v>
      </c>
      <c r="D42" s="100" t="s">
        <v>366</v>
      </c>
      <c r="E42" s="100" t="s">
        <v>367</v>
      </c>
      <c r="F42" s="146">
        <v>61104</v>
      </c>
      <c r="G42" s="107" t="s">
        <v>414</v>
      </c>
      <c r="H42" s="145">
        <v>1200</v>
      </c>
    </row>
    <row r="43" spans="1:12" ht="34.5" customHeight="1">
      <c r="A43" s="99">
        <v>1</v>
      </c>
      <c r="B43" s="100" t="s">
        <v>365</v>
      </c>
      <c r="C43" s="100" t="s">
        <v>365</v>
      </c>
      <c r="D43" s="100" t="s">
        <v>366</v>
      </c>
      <c r="E43" s="100" t="s">
        <v>367</v>
      </c>
      <c r="F43" s="146">
        <v>61199</v>
      </c>
      <c r="G43" s="107" t="s">
        <v>433</v>
      </c>
      <c r="H43" s="145">
        <v>0</v>
      </c>
    </row>
    <row r="44" spans="1:12" ht="32.25" customHeight="1" thickBot="1">
      <c r="A44" s="147"/>
      <c r="B44" s="148"/>
      <c r="C44" s="148"/>
      <c r="D44" s="148"/>
      <c r="E44" s="148"/>
      <c r="F44" s="149"/>
      <c r="G44" s="140" t="s">
        <v>361</v>
      </c>
      <c r="H44" s="141">
        <f>SUM(H11:H43)</f>
        <v>155888.22</v>
      </c>
      <c r="L44" s="114"/>
    </row>
    <row r="45" spans="1:12" ht="18.75">
      <c r="A45" s="2"/>
      <c r="B45" s="2"/>
      <c r="C45" s="2"/>
      <c r="D45" s="2"/>
      <c r="E45" s="2"/>
      <c r="F45" s="2"/>
      <c r="G45" s="2"/>
      <c r="H45" s="2"/>
      <c r="L45" s="114"/>
    </row>
    <row r="46" spans="1:12" ht="18.75">
      <c r="A46" s="2"/>
      <c r="B46" s="2"/>
      <c r="C46" s="527" t="s">
        <v>696</v>
      </c>
      <c r="D46" s="527"/>
      <c r="E46" s="527"/>
      <c r="F46" s="527"/>
      <c r="G46" s="527"/>
      <c r="H46" s="150">
        <v>14565.12</v>
      </c>
      <c r="L46" s="114"/>
    </row>
    <row r="47" spans="1:12" ht="18.75">
      <c r="A47" s="2"/>
      <c r="B47" s="2"/>
      <c r="C47" s="2"/>
      <c r="D47" s="2"/>
      <c r="E47" s="2"/>
      <c r="F47" s="2"/>
      <c r="G47" s="2">
        <v>51</v>
      </c>
      <c r="H47" s="28">
        <f>SUM(H10:H18)</f>
        <v>125044.48999999999</v>
      </c>
      <c r="L47" s="289"/>
    </row>
    <row r="48" spans="1:12" ht="18.75">
      <c r="A48" s="2"/>
      <c r="B48" s="2"/>
      <c r="C48" s="2"/>
      <c r="D48" s="2"/>
      <c r="E48" s="2"/>
      <c r="F48" s="2"/>
      <c r="G48" s="2">
        <v>54</v>
      </c>
      <c r="H48" s="28">
        <f>SUM(H19:H38)</f>
        <v>29043.73</v>
      </c>
    </row>
    <row r="49" spans="1:8" ht="18.75">
      <c r="A49" s="2"/>
      <c r="B49" s="2"/>
      <c r="C49" s="2"/>
      <c r="D49" s="2"/>
      <c r="E49" s="2"/>
      <c r="F49" s="2"/>
      <c r="G49" s="2">
        <v>55</v>
      </c>
      <c r="H49" s="114">
        <v>0</v>
      </c>
    </row>
    <row r="50" spans="1:8" ht="18.75">
      <c r="A50" s="2"/>
      <c r="B50" s="2"/>
      <c r="C50" s="2"/>
      <c r="D50" s="2"/>
      <c r="E50" s="2"/>
      <c r="F50" s="2"/>
      <c r="G50" s="2">
        <v>56</v>
      </c>
      <c r="H50" s="114">
        <f>+I39</f>
        <v>100</v>
      </c>
    </row>
    <row r="51" spans="1:8" ht="18.75">
      <c r="A51" s="2"/>
      <c r="B51" s="2"/>
      <c r="C51" s="2"/>
      <c r="D51" s="2"/>
      <c r="E51" s="2"/>
      <c r="F51" s="2"/>
      <c r="G51" s="2">
        <v>61</v>
      </c>
      <c r="H51" s="28">
        <f>SUM(H40:H43)</f>
        <v>1700</v>
      </c>
    </row>
    <row r="52" spans="1:8" ht="18.75">
      <c r="A52" s="2"/>
      <c r="B52" s="2"/>
      <c r="C52" s="2"/>
      <c r="D52" s="2"/>
      <c r="E52" s="2"/>
      <c r="F52" s="2"/>
      <c r="G52" s="2"/>
      <c r="H52" s="144">
        <f>SUM(H47:H51)+H46</f>
        <v>170453.34</v>
      </c>
    </row>
    <row r="53" spans="1:8" ht="18.75">
      <c r="A53" s="2"/>
      <c r="B53" s="2"/>
      <c r="C53" s="2"/>
      <c r="D53" s="2"/>
      <c r="E53" s="2"/>
      <c r="F53" s="2"/>
      <c r="G53" s="2"/>
      <c r="H53" s="2"/>
    </row>
  </sheetData>
  <mergeCells count="11">
    <mergeCell ref="A8:H8"/>
    <mergeCell ref="A9:F9"/>
    <mergeCell ref="G9:G10"/>
    <mergeCell ref="H9:H10"/>
    <mergeCell ref="C46:G46"/>
    <mergeCell ref="A7:H7"/>
    <mergeCell ref="A2:H2"/>
    <mergeCell ref="A3:H3"/>
    <mergeCell ref="A4:H4"/>
    <mergeCell ref="A5:H5"/>
    <mergeCell ref="A6:H6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6"/>
  <sheetViews>
    <sheetView workbookViewId="0">
      <selection activeCell="L15" sqref="L15"/>
    </sheetView>
  </sheetViews>
  <sheetFormatPr baseColWidth="10" defaultRowHeight="15"/>
  <cols>
    <col min="7" max="7" width="45.140625" customWidth="1"/>
    <col min="8" max="8" width="22.85546875" customWidth="1"/>
  </cols>
  <sheetData>
    <row r="1" spans="1:8" ht="18.75">
      <c r="A1" s="602" t="s">
        <v>464</v>
      </c>
      <c r="B1" s="602"/>
      <c r="C1" s="602"/>
      <c r="D1" s="602"/>
      <c r="E1" s="602"/>
      <c r="F1" s="602"/>
      <c r="G1" s="602"/>
      <c r="H1" s="602"/>
    </row>
    <row r="2" spans="1:8" ht="18.75">
      <c r="A2" s="602" t="s">
        <v>1</v>
      </c>
      <c r="B2" s="603"/>
      <c r="C2" s="603"/>
      <c r="D2" s="603"/>
      <c r="E2" s="603"/>
      <c r="F2" s="603"/>
      <c r="G2" s="603"/>
      <c r="H2" s="603"/>
    </row>
    <row r="3" spans="1:8" ht="18.75">
      <c r="A3" s="602" t="s">
        <v>314</v>
      </c>
      <c r="B3" s="603"/>
      <c r="C3" s="603"/>
      <c r="D3" s="603"/>
      <c r="E3" s="603"/>
      <c r="F3" s="603"/>
      <c r="G3" s="603"/>
      <c r="H3" s="603"/>
    </row>
    <row r="4" spans="1:8" ht="18.75">
      <c r="A4" s="602" t="s">
        <v>315</v>
      </c>
      <c r="B4" s="603"/>
      <c r="C4" s="603"/>
      <c r="D4" s="603"/>
      <c r="E4" s="603"/>
      <c r="F4" s="603"/>
      <c r="G4" s="603"/>
      <c r="H4" s="603"/>
    </row>
    <row r="5" spans="1:8" ht="18.75">
      <c r="A5" s="602" t="s">
        <v>316</v>
      </c>
      <c r="B5" s="602"/>
      <c r="C5" s="602"/>
      <c r="D5" s="602"/>
      <c r="E5" s="602"/>
      <c r="F5" s="602"/>
      <c r="G5" s="602"/>
      <c r="H5" s="602"/>
    </row>
    <row r="6" spans="1:8" ht="18.75">
      <c r="A6" s="604" t="s">
        <v>317</v>
      </c>
      <c r="B6" s="604"/>
      <c r="C6" s="604"/>
      <c r="D6" s="604"/>
      <c r="E6" s="604"/>
      <c r="F6" s="604"/>
      <c r="G6" s="604"/>
      <c r="H6" s="604"/>
    </row>
    <row r="7" spans="1:8" ht="18.75">
      <c r="A7" s="597" t="s">
        <v>434</v>
      </c>
      <c r="B7" s="597"/>
      <c r="C7" s="597"/>
      <c r="D7" s="597"/>
      <c r="E7" s="597"/>
      <c r="F7" s="597"/>
      <c r="G7" s="597"/>
      <c r="H7" s="597"/>
    </row>
    <row r="8" spans="1:8" ht="19.5" thickBot="1">
      <c r="A8" s="598" t="s">
        <v>318</v>
      </c>
      <c r="B8" s="599"/>
      <c r="C8" s="599"/>
      <c r="D8" s="599"/>
      <c r="E8" s="599"/>
      <c r="F8" s="599"/>
      <c r="G8" s="600" t="s">
        <v>319</v>
      </c>
      <c r="H8" s="601" t="s">
        <v>320</v>
      </c>
    </row>
    <row r="9" spans="1:8" ht="120.75">
      <c r="A9" s="151" t="s">
        <v>321</v>
      </c>
      <c r="B9" s="152" t="s">
        <v>322</v>
      </c>
      <c r="C9" s="152" t="s">
        <v>323</v>
      </c>
      <c r="D9" s="152" t="s">
        <v>324</v>
      </c>
      <c r="E9" s="153" t="s">
        <v>325</v>
      </c>
      <c r="F9" s="154" t="s">
        <v>326</v>
      </c>
      <c r="G9" s="600"/>
      <c r="H9" s="601"/>
    </row>
    <row r="10" spans="1:8" ht="29.25" customHeight="1">
      <c r="A10" s="155">
        <v>3</v>
      </c>
      <c r="B10" s="156" t="s">
        <v>435</v>
      </c>
      <c r="C10" s="156" t="s">
        <v>365</v>
      </c>
      <c r="D10" s="156" t="s">
        <v>328</v>
      </c>
      <c r="E10" s="156" t="s">
        <v>436</v>
      </c>
      <c r="F10" s="157">
        <v>71302</v>
      </c>
      <c r="G10" s="158" t="s">
        <v>437</v>
      </c>
      <c r="H10" s="159">
        <v>0</v>
      </c>
    </row>
    <row r="11" spans="1:8" ht="34.5" customHeight="1">
      <c r="A11" s="103"/>
      <c r="B11" s="158"/>
      <c r="C11" s="158"/>
      <c r="D11" s="158"/>
      <c r="E11" s="158"/>
      <c r="F11" s="158"/>
      <c r="G11" s="160" t="s">
        <v>361</v>
      </c>
      <c r="H11" s="161">
        <f>SUM(H10:H10)</f>
        <v>0</v>
      </c>
    </row>
    <row r="12" spans="1:8" ht="18.75">
      <c r="A12" s="2"/>
      <c r="B12" s="2"/>
      <c r="C12" s="2"/>
      <c r="D12" s="2"/>
      <c r="E12" s="2"/>
      <c r="F12" s="2"/>
      <c r="G12" s="2"/>
      <c r="H12" s="2"/>
    </row>
    <row r="13" spans="1:8" ht="18.75">
      <c r="A13" s="2"/>
      <c r="B13" s="2"/>
      <c r="C13" s="2"/>
      <c r="D13" s="2"/>
      <c r="E13" s="2"/>
      <c r="F13" s="2"/>
      <c r="G13" s="2"/>
      <c r="H13" s="2"/>
    </row>
    <row r="14" spans="1:8" ht="26.25">
      <c r="A14" s="2"/>
      <c r="B14" s="2"/>
      <c r="C14" s="2"/>
      <c r="D14" s="369"/>
      <c r="E14" s="369"/>
      <c r="F14" s="369"/>
      <c r="G14" s="370"/>
      <c r="H14" s="370"/>
    </row>
    <row r="15" spans="1:8" ht="26.25">
      <c r="A15" s="2"/>
      <c r="B15" s="2"/>
      <c r="C15" s="2"/>
      <c r="D15" s="369"/>
      <c r="E15" s="369"/>
      <c r="F15" s="369"/>
      <c r="G15" s="370" t="s">
        <v>438</v>
      </c>
      <c r="H15" s="371">
        <v>16004.26</v>
      </c>
    </row>
    <row r="16" spans="1:8" ht="26.25">
      <c r="A16" s="2"/>
      <c r="B16" s="2"/>
      <c r="C16" s="2"/>
      <c r="D16" s="2"/>
      <c r="E16" s="2"/>
      <c r="F16" s="2"/>
      <c r="G16" s="162"/>
      <c r="H16" s="162"/>
    </row>
  </sheetData>
  <mergeCells count="10">
    <mergeCell ref="A7:H7"/>
    <mergeCell ref="A8:F8"/>
    <mergeCell ref="G8:G9"/>
    <mergeCell ref="H8:H9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workbookViewId="0">
      <selection activeCell="K17" sqref="K17"/>
    </sheetView>
  </sheetViews>
  <sheetFormatPr baseColWidth="10" defaultRowHeight="15"/>
  <cols>
    <col min="7" max="7" width="33" customWidth="1"/>
    <col min="8" max="8" width="21.140625" customWidth="1"/>
  </cols>
  <sheetData>
    <row r="1" spans="1:8" ht="18.75">
      <c r="A1" s="578" t="s">
        <v>463</v>
      </c>
      <c r="B1" s="579"/>
      <c r="C1" s="579"/>
      <c r="D1" s="579"/>
      <c r="E1" s="579"/>
      <c r="F1" s="579"/>
      <c r="G1" s="579"/>
      <c r="H1" s="579"/>
    </row>
    <row r="2" spans="1:8" ht="18.75">
      <c r="A2" s="578" t="s">
        <v>1</v>
      </c>
      <c r="B2" s="579"/>
      <c r="C2" s="579"/>
      <c r="D2" s="579"/>
      <c r="E2" s="579"/>
      <c r="F2" s="579"/>
      <c r="G2" s="579"/>
      <c r="H2" s="579"/>
    </row>
    <row r="3" spans="1:8" ht="18.75">
      <c r="A3" s="578" t="s">
        <v>314</v>
      </c>
      <c r="B3" s="579"/>
      <c r="C3" s="579"/>
      <c r="D3" s="579"/>
      <c r="E3" s="579"/>
      <c r="F3" s="579"/>
      <c r="G3" s="579"/>
      <c r="H3" s="579"/>
    </row>
    <row r="4" spans="1:8" ht="18.75">
      <c r="A4" s="578" t="s">
        <v>315</v>
      </c>
      <c r="B4" s="579"/>
      <c r="C4" s="579"/>
      <c r="D4" s="579"/>
      <c r="E4" s="579"/>
      <c r="F4" s="579"/>
      <c r="G4" s="579"/>
      <c r="H4" s="579"/>
    </row>
    <row r="5" spans="1:8" ht="18.75">
      <c r="A5" s="578" t="s">
        <v>316</v>
      </c>
      <c r="B5" s="579"/>
      <c r="C5" s="579"/>
      <c r="D5" s="579"/>
      <c r="E5" s="579"/>
      <c r="F5" s="579"/>
      <c r="G5" s="579"/>
      <c r="H5" s="579"/>
    </row>
    <row r="6" spans="1:8" ht="18.75">
      <c r="A6" s="612" t="s">
        <v>317</v>
      </c>
      <c r="B6" s="612"/>
      <c r="C6" s="612"/>
      <c r="D6" s="612"/>
      <c r="E6" s="612"/>
      <c r="F6" s="612"/>
      <c r="G6" s="612"/>
      <c r="H6" s="612"/>
    </row>
    <row r="7" spans="1:8" ht="19.5" thickBot="1">
      <c r="A7" s="605" t="s">
        <v>440</v>
      </c>
      <c r="B7" s="605"/>
      <c r="C7" s="605"/>
      <c r="D7" s="605"/>
      <c r="E7" s="605"/>
      <c r="F7" s="605"/>
      <c r="G7" s="605"/>
      <c r="H7" s="605"/>
    </row>
    <row r="8" spans="1:8" ht="19.5" thickBot="1">
      <c r="A8" s="606" t="s">
        <v>318</v>
      </c>
      <c r="B8" s="607"/>
      <c r="C8" s="607"/>
      <c r="D8" s="607"/>
      <c r="E8" s="607"/>
      <c r="F8" s="607"/>
      <c r="G8" s="608" t="s">
        <v>319</v>
      </c>
      <c r="H8" s="610" t="s">
        <v>320</v>
      </c>
    </row>
    <row r="9" spans="1:8" ht="106.5">
      <c r="A9" s="164" t="s">
        <v>321</v>
      </c>
      <c r="B9" s="165" t="s">
        <v>322</v>
      </c>
      <c r="C9" s="165" t="s">
        <v>323</v>
      </c>
      <c r="D9" s="165" t="s">
        <v>324</v>
      </c>
      <c r="E9" s="166" t="s">
        <v>325</v>
      </c>
      <c r="F9" s="167" t="s">
        <v>326</v>
      </c>
      <c r="G9" s="609"/>
      <c r="H9" s="611"/>
    </row>
    <row r="10" spans="1:8" ht="18.75">
      <c r="A10" s="168"/>
      <c r="B10" s="168"/>
      <c r="C10" s="168"/>
      <c r="D10" s="168"/>
      <c r="E10" s="168"/>
      <c r="F10" s="168"/>
      <c r="G10" s="169"/>
      <c r="H10" s="170"/>
    </row>
    <row r="11" spans="1:8" ht="30" customHeight="1">
      <c r="A11" s="171">
        <v>3</v>
      </c>
      <c r="B11" s="122" t="s">
        <v>435</v>
      </c>
      <c r="C11" s="122" t="s">
        <v>365</v>
      </c>
      <c r="D11" s="122" t="s">
        <v>328</v>
      </c>
      <c r="E11" s="122" t="s">
        <v>436</v>
      </c>
      <c r="F11" s="40">
        <v>61501</v>
      </c>
      <c r="G11" s="103" t="s">
        <v>441</v>
      </c>
      <c r="H11" s="172">
        <v>10000</v>
      </c>
    </row>
    <row r="12" spans="1:8" ht="33" customHeight="1">
      <c r="A12" s="171">
        <v>3</v>
      </c>
      <c r="B12" s="122" t="s">
        <v>435</v>
      </c>
      <c r="C12" s="122" t="s">
        <v>365</v>
      </c>
      <c r="D12" s="122" t="s">
        <v>328</v>
      </c>
      <c r="E12" s="122" t="s">
        <v>436</v>
      </c>
      <c r="F12" s="40">
        <v>61502</v>
      </c>
      <c r="G12" s="103" t="s">
        <v>442</v>
      </c>
      <c r="H12" s="172">
        <v>6000</v>
      </c>
    </row>
    <row r="13" spans="1:8" ht="31.5" customHeight="1">
      <c r="A13" s="171">
        <v>3</v>
      </c>
      <c r="B13" s="122" t="s">
        <v>435</v>
      </c>
      <c r="C13" s="122" t="s">
        <v>365</v>
      </c>
      <c r="D13" s="122" t="s">
        <v>328</v>
      </c>
      <c r="E13" s="122" t="s">
        <v>436</v>
      </c>
      <c r="F13" s="40">
        <v>61503</v>
      </c>
      <c r="G13" s="103" t="s">
        <v>443</v>
      </c>
      <c r="H13" s="172">
        <v>6000</v>
      </c>
    </row>
    <row r="14" spans="1:8" ht="30" customHeight="1">
      <c r="A14" s="171">
        <v>3</v>
      </c>
      <c r="B14" s="122" t="s">
        <v>435</v>
      </c>
      <c r="C14" s="122" t="s">
        <v>365</v>
      </c>
      <c r="D14" s="122" t="s">
        <v>328</v>
      </c>
      <c r="E14" s="122" t="s">
        <v>436</v>
      </c>
      <c r="F14" s="40">
        <v>61599</v>
      </c>
      <c r="G14" s="103" t="s">
        <v>444</v>
      </c>
      <c r="H14" s="172">
        <v>7626.58</v>
      </c>
    </row>
    <row r="15" spans="1:8" ht="30.75" customHeight="1">
      <c r="A15" s="103"/>
      <c r="B15" s="103"/>
      <c r="C15" s="103"/>
      <c r="D15" s="103"/>
      <c r="E15" s="103"/>
      <c r="F15" s="103"/>
      <c r="G15" s="173" t="s">
        <v>361</v>
      </c>
      <c r="H15" s="174">
        <f>SUM(H11:H14)</f>
        <v>29626.58</v>
      </c>
    </row>
    <row r="16" spans="1:8" ht="18.75">
      <c r="A16" s="2"/>
      <c r="B16" s="2"/>
      <c r="C16" s="2"/>
      <c r="D16" s="2"/>
      <c r="E16" s="2"/>
      <c r="F16" s="2"/>
      <c r="G16" s="2"/>
      <c r="H16" s="2"/>
    </row>
    <row r="17" spans="1:8" ht="31.5" customHeight="1">
      <c r="A17" s="2"/>
      <c r="B17" s="2"/>
      <c r="C17" s="2"/>
      <c r="D17" s="2"/>
      <c r="E17" s="2"/>
      <c r="F17" s="2"/>
      <c r="G17" s="2" t="s">
        <v>445</v>
      </c>
      <c r="H17" s="150">
        <v>29626.58</v>
      </c>
    </row>
    <row r="18" spans="1:8" ht="18.75">
      <c r="A18" s="2"/>
      <c r="B18" s="2"/>
      <c r="C18" s="2"/>
      <c r="D18" s="2"/>
      <c r="E18" s="2"/>
      <c r="F18" s="2"/>
      <c r="G18" s="2"/>
      <c r="H18" s="2"/>
    </row>
    <row r="19" spans="1:8" ht="18.75">
      <c r="A19" s="2"/>
      <c r="B19" s="2"/>
      <c r="C19" s="2"/>
      <c r="D19" s="2"/>
      <c r="E19" s="2"/>
      <c r="F19" s="2"/>
      <c r="G19" s="2"/>
      <c r="H19" s="2"/>
    </row>
    <row r="20" spans="1:8" ht="18.75">
      <c r="A20" s="2"/>
      <c r="B20" s="2"/>
      <c r="C20" s="2"/>
      <c r="D20" s="2"/>
      <c r="E20" s="2"/>
      <c r="F20" s="2"/>
      <c r="G20" s="2"/>
      <c r="H20" s="2"/>
    </row>
    <row r="21" spans="1:8" ht="18.75">
      <c r="A21" s="2"/>
      <c r="B21" s="2"/>
      <c r="C21" s="2"/>
      <c r="D21" s="2"/>
      <c r="E21" s="2"/>
      <c r="F21" s="2"/>
      <c r="G21" s="2"/>
      <c r="H21" s="2"/>
    </row>
  </sheetData>
  <mergeCells count="10">
    <mergeCell ref="A7:H7"/>
    <mergeCell ref="A8:F8"/>
    <mergeCell ref="G8:G9"/>
    <mergeCell ref="H8:H9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"/>
  <sheetViews>
    <sheetView workbookViewId="0">
      <selection sqref="A1:H13"/>
    </sheetView>
  </sheetViews>
  <sheetFormatPr baseColWidth="10" defaultRowHeight="15"/>
  <cols>
    <col min="7" max="7" width="31.85546875" customWidth="1"/>
    <col min="8" max="8" width="18.5703125" customWidth="1"/>
  </cols>
  <sheetData>
    <row r="1" spans="1:8" ht="21">
      <c r="A1" s="613" t="s">
        <v>462</v>
      </c>
      <c r="B1" s="614"/>
      <c r="C1" s="614"/>
      <c r="D1" s="614"/>
      <c r="E1" s="614"/>
      <c r="F1" s="614"/>
      <c r="G1" s="614"/>
      <c r="H1" s="614"/>
    </row>
    <row r="2" spans="1:8" ht="21">
      <c r="A2" s="613" t="s">
        <v>1</v>
      </c>
      <c r="B2" s="614"/>
      <c r="C2" s="614"/>
      <c r="D2" s="614"/>
      <c r="E2" s="614"/>
      <c r="F2" s="614"/>
      <c r="G2" s="614"/>
      <c r="H2" s="614"/>
    </row>
    <row r="3" spans="1:8" ht="21">
      <c r="A3" s="613" t="s">
        <v>314</v>
      </c>
      <c r="B3" s="614"/>
      <c r="C3" s="614"/>
      <c r="D3" s="614"/>
      <c r="E3" s="614"/>
      <c r="F3" s="614"/>
      <c r="G3" s="614"/>
      <c r="H3" s="614"/>
    </row>
    <row r="4" spans="1:8" ht="21">
      <c r="A4" s="613" t="s">
        <v>315</v>
      </c>
      <c r="B4" s="614"/>
      <c r="C4" s="614"/>
      <c r="D4" s="614"/>
      <c r="E4" s="614"/>
      <c r="F4" s="614"/>
      <c r="G4" s="614"/>
      <c r="H4" s="614"/>
    </row>
    <row r="5" spans="1:8" ht="21">
      <c r="A5" s="613" t="s">
        <v>316</v>
      </c>
      <c r="B5" s="614"/>
      <c r="C5" s="614"/>
      <c r="D5" s="614"/>
      <c r="E5" s="614"/>
      <c r="F5" s="614"/>
      <c r="G5" s="614"/>
      <c r="H5" s="614"/>
    </row>
    <row r="6" spans="1:8" ht="21">
      <c r="A6" s="615" t="s">
        <v>317</v>
      </c>
      <c r="B6" s="615"/>
      <c r="C6" s="615"/>
      <c r="D6" s="615"/>
      <c r="E6" s="615"/>
      <c r="F6" s="615"/>
      <c r="G6" s="615"/>
      <c r="H6" s="615"/>
    </row>
    <row r="7" spans="1:8" ht="21.75" thickBot="1">
      <c r="A7" s="580" t="s">
        <v>446</v>
      </c>
      <c r="B7" s="580"/>
      <c r="C7" s="580"/>
      <c r="D7" s="580"/>
      <c r="E7" s="580"/>
      <c r="F7" s="580"/>
      <c r="G7" s="580"/>
      <c r="H7" s="580"/>
    </row>
    <row r="8" spans="1:8" ht="19.5" thickBot="1">
      <c r="A8" s="581" t="s">
        <v>318</v>
      </c>
      <c r="B8" s="582"/>
      <c r="C8" s="582"/>
      <c r="D8" s="582"/>
      <c r="E8" s="582"/>
      <c r="F8" s="582"/>
      <c r="G8" s="583" t="s">
        <v>319</v>
      </c>
      <c r="H8" s="585" t="s">
        <v>320</v>
      </c>
    </row>
    <row r="9" spans="1:8" ht="106.5">
      <c r="A9" s="95" t="s">
        <v>321</v>
      </c>
      <c r="B9" s="96" t="s">
        <v>322</v>
      </c>
      <c r="C9" s="96" t="s">
        <v>323</v>
      </c>
      <c r="D9" s="96" t="s">
        <v>324</v>
      </c>
      <c r="E9" s="97" t="s">
        <v>325</v>
      </c>
      <c r="F9" s="98" t="s">
        <v>326</v>
      </c>
      <c r="G9" s="584"/>
      <c r="H9" s="586"/>
    </row>
    <row r="10" spans="1:8" ht="69" customHeight="1">
      <c r="A10" s="99">
        <v>3</v>
      </c>
      <c r="B10" s="100" t="s">
        <v>435</v>
      </c>
      <c r="C10" s="100" t="s">
        <v>435</v>
      </c>
      <c r="D10" s="100" t="s">
        <v>328</v>
      </c>
      <c r="E10" s="100" t="s">
        <v>367</v>
      </c>
      <c r="F10" s="104">
        <v>61603</v>
      </c>
      <c r="G10" s="405" t="s">
        <v>897</v>
      </c>
      <c r="H10" s="145">
        <v>44920.93</v>
      </c>
    </row>
    <row r="11" spans="1:8" ht="60.75" customHeight="1">
      <c r="A11" s="175"/>
      <c r="B11" s="175"/>
      <c r="C11" s="175"/>
      <c r="D11" s="175"/>
      <c r="E11" s="175"/>
      <c r="F11" s="175"/>
      <c r="G11" s="176" t="s">
        <v>361</v>
      </c>
      <c r="H11" s="113">
        <f>+H10</f>
        <v>44920.93</v>
      </c>
    </row>
    <row r="12" spans="1:8" ht="18.75">
      <c r="A12" s="2"/>
      <c r="B12" s="2"/>
      <c r="C12" s="2"/>
      <c r="D12" s="2"/>
      <c r="E12" s="2"/>
      <c r="F12" s="2"/>
      <c r="G12" s="2"/>
      <c r="H12" s="2"/>
    </row>
    <row r="13" spans="1:8" ht="38.25">
      <c r="A13" s="2"/>
      <c r="B13" s="2"/>
      <c r="C13" s="2"/>
      <c r="D13" s="2"/>
      <c r="E13" s="2"/>
      <c r="F13" s="2"/>
      <c r="G13" s="177" t="s">
        <v>646</v>
      </c>
      <c r="H13" s="328">
        <v>44920.93</v>
      </c>
    </row>
    <row r="14" spans="1:8" ht="18.75">
      <c r="A14" s="2"/>
      <c r="B14" s="2"/>
      <c r="C14" s="2"/>
      <c r="D14" s="2"/>
      <c r="E14" s="2"/>
      <c r="F14" s="2"/>
      <c r="G14" s="2"/>
      <c r="H14" s="2"/>
    </row>
  </sheetData>
  <mergeCells count="10">
    <mergeCell ref="A7:H7"/>
    <mergeCell ref="A8:F8"/>
    <mergeCell ref="G8:G9"/>
    <mergeCell ref="H8:H9"/>
    <mergeCell ref="A1:H1"/>
    <mergeCell ref="A2:H2"/>
    <mergeCell ref="A3:H3"/>
    <mergeCell ref="A4:H4"/>
    <mergeCell ref="A5:H5"/>
    <mergeCell ref="A6:H6"/>
  </mergeCells>
  <pageMargins left="0.62992125984251968" right="0.23622047244094491" top="0.74803149606299213" bottom="0.74803149606299213" header="0.31496062992125984" footer="0.31496062992125984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2"/>
  <sheetViews>
    <sheetView workbookViewId="0">
      <selection sqref="A1:H22"/>
    </sheetView>
  </sheetViews>
  <sheetFormatPr baseColWidth="10" defaultRowHeight="15"/>
  <cols>
    <col min="6" max="6" width="13.85546875" customWidth="1"/>
    <col min="7" max="7" width="33.7109375" customWidth="1"/>
    <col min="8" max="8" width="23" customWidth="1"/>
  </cols>
  <sheetData>
    <row r="1" spans="1:8" ht="18.75">
      <c r="A1" s="578" t="s">
        <v>1</v>
      </c>
      <c r="B1" s="579"/>
      <c r="C1" s="579"/>
      <c r="D1" s="579"/>
      <c r="E1" s="579"/>
      <c r="F1" s="579"/>
      <c r="G1" s="579"/>
      <c r="H1" s="579"/>
    </row>
    <row r="2" spans="1:8" ht="18.75">
      <c r="A2" s="578" t="s">
        <v>314</v>
      </c>
      <c r="B2" s="579"/>
      <c r="C2" s="579"/>
      <c r="D2" s="579"/>
      <c r="E2" s="579"/>
      <c r="F2" s="579"/>
      <c r="G2" s="579"/>
      <c r="H2" s="579"/>
    </row>
    <row r="3" spans="1:8" ht="18.75">
      <c r="A3" s="366"/>
      <c r="B3" s="367"/>
      <c r="C3" s="367"/>
      <c r="D3" s="367"/>
      <c r="E3" s="367"/>
      <c r="F3" s="367">
        <v>2022</v>
      </c>
      <c r="G3" s="367"/>
      <c r="H3" s="367"/>
    </row>
    <row r="4" spans="1:8" ht="18.75">
      <c r="A4" s="578" t="s">
        <v>315</v>
      </c>
      <c r="B4" s="579"/>
      <c r="C4" s="579"/>
      <c r="D4" s="579"/>
      <c r="E4" s="579"/>
      <c r="F4" s="579"/>
      <c r="G4" s="579"/>
      <c r="H4" s="579"/>
    </row>
    <row r="5" spans="1:8" ht="18.75">
      <c r="A5" s="578" t="s">
        <v>316</v>
      </c>
      <c r="B5" s="579"/>
      <c r="C5" s="579"/>
      <c r="D5" s="579"/>
      <c r="E5" s="579"/>
      <c r="F5" s="579"/>
      <c r="G5" s="579"/>
      <c r="H5" s="579"/>
    </row>
    <row r="6" spans="1:8" ht="18.75">
      <c r="A6" s="612" t="s">
        <v>317</v>
      </c>
      <c r="B6" s="612"/>
      <c r="C6" s="612"/>
      <c r="D6" s="612"/>
      <c r="E6" s="612"/>
      <c r="F6" s="612"/>
      <c r="G6" s="612"/>
      <c r="H6" s="612"/>
    </row>
    <row r="7" spans="1:8" ht="19.5" thickBot="1">
      <c r="A7" s="605" t="s">
        <v>898</v>
      </c>
      <c r="B7" s="605"/>
      <c r="C7" s="605"/>
      <c r="D7" s="605"/>
      <c r="E7" s="605"/>
      <c r="F7" s="605"/>
      <c r="G7" s="605"/>
      <c r="H7" s="605"/>
    </row>
    <row r="8" spans="1:8" ht="19.5" thickBot="1">
      <c r="A8" s="606" t="s">
        <v>318</v>
      </c>
      <c r="B8" s="607"/>
      <c r="C8" s="607"/>
      <c r="D8" s="607"/>
      <c r="E8" s="607"/>
      <c r="F8" s="607"/>
      <c r="G8" s="608" t="s">
        <v>319</v>
      </c>
      <c r="H8" s="610" t="s">
        <v>320</v>
      </c>
    </row>
    <row r="9" spans="1:8" ht="106.5">
      <c r="A9" s="164" t="s">
        <v>321</v>
      </c>
      <c r="B9" s="165" t="s">
        <v>322</v>
      </c>
      <c r="C9" s="165" t="s">
        <v>323</v>
      </c>
      <c r="D9" s="165" t="s">
        <v>324</v>
      </c>
      <c r="E9" s="166" t="s">
        <v>325</v>
      </c>
      <c r="F9" s="167" t="s">
        <v>326</v>
      </c>
      <c r="G9" s="609"/>
      <c r="H9" s="611"/>
    </row>
    <row r="10" spans="1:8" ht="63.75" customHeight="1">
      <c r="A10" s="356">
        <v>3</v>
      </c>
      <c r="B10" s="357" t="s">
        <v>435</v>
      </c>
      <c r="C10" s="357" t="s">
        <v>365</v>
      </c>
      <c r="D10" s="357" t="s">
        <v>328</v>
      </c>
      <c r="E10" s="357" t="s">
        <v>436</v>
      </c>
      <c r="F10" s="358">
        <v>61699</v>
      </c>
      <c r="G10" s="361" t="s">
        <v>795</v>
      </c>
      <c r="H10" s="360">
        <f>+F22</f>
        <v>11720.66</v>
      </c>
    </row>
    <row r="11" spans="1:8" ht="22.5">
      <c r="A11" s="359"/>
      <c r="B11" s="359"/>
      <c r="C11" s="359"/>
      <c r="D11" s="359"/>
      <c r="E11" s="359"/>
      <c r="F11" s="359"/>
      <c r="G11" s="362" t="s">
        <v>361</v>
      </c>
      <c r="H11" s="363">
        <f>SUM(H10:H10)</f>
        <v>11720.66</v>
      </c>
    </row>
    <row r="13" spans="1:8" ht="45">
      <c r="G13" s="365" t="s">
        <v>646</v>
      </c>
    </row>
    <row r="16" spans="1:8" ht="59.25" customHeight="1">
      <c r="A16" s="618" t="s">
        <v>707</v>
      </c>
      <c r="B16" s="618"/>
      <c r="C16" s="618"/>
      <c r="D16" s="618"/>
      <c r="E16" s="618"/>
      <c r="F16" s="329" t="s">
        <v>701</v>
      </c>
    </row>
    <row r="17" spans="1:6" ht="139.5" customHeight="1">
      <c r="A17" s="619" t="s">
        <v>703</v>
      </c>
      <c r="B17" s="619"/>
      <c r="C17" s="619"/>
      <c r="D17" s="619"/>
      <c r="E17" s="619"/>
      <c r="F17" s="114">
        <v>818.03</v>
      </c>
    </row>
    <row r="18" spans="1:6" ht="113.25" customHeight="1">
      <c r="A18" s="616" t="s">
        <v>704</v>
      </c>
      <c r="B18" s="616"/>
      <c r="C18" s="616"/>
      <c r="D18" s="616"/>
      <c r="E18" s="616"/>
      <c r="F18" s="114">
        <v>117.83</v>
      </c>
    </row>
    <row r="19" spans="1:6" ht="57.75" customHeight="1">
      <c r="A19" s="616" t="s">
        <v>705</v>
      </c>
      <c r="B19" s="616"/>
      <c r="C19" s="616"/>
      <c r="D19" s="616"/>
      <c r="E19" s="616"/>
      <c r="F19" s="114">
        <v>13.61</v>
      </c>
    </row>
    <row r="20" spans="1:6" ht="98.25" customHeight="1">
      <c r="A20" s="616" t="s">
        <v>706</v>
      </c>
      <c r="B20" s="616"/>
      <c r="C20" s="616"/>
      <c r="D20" s="616"/>
      <c r="E20" s="616"/>
      <c r="F20" s="114">
        <v>486.06</v>
      </c>
    </row>
    <row r="21" spans="1:6" ht="96" customHeight="1">
      <c r="A21" s="616" t="s">
        <v>729</v>
      </c>
      <c r="B21" s="616"/>
      <c r="C21" s="616"/>
      <c r="D21" s="616"/>
      <c r="E21" s="616"/>
      <c r="F21" s="290">
        <v>10285.129999999999</v>
      </c>
    </row>
    <row r="22" spans="1:6" ht="18.75">
      <c r="A22" s="617" t="s">
        <v>733</v>
      </c>
      <c r="B22" s="617"/>
      <c r="C22" s="617"/>
      <c r="D22" s="617"/>
      <c r="E22" s="617"/>
      <c r="F22" s="378">
        <f>SUM(F17:F21)</f>
        <v>11720.66</v>
      </c>
    </row>
  </sheetData>
  <mergeCells count="16">
    <mergeCell ref="A7:H7"/>
    <mergeCell ref="A1:H1"/>
    <mergeCell ref="A2:H2"/>
    <mergeCell ref="A4:H4"/>
    <mergeCell ref="A5:H5"/>
    <mergeCell ref="A6:H6"/>
    <mergeCell ref="G8:G9"/>
    <mergeCell ref="H8:H9"/>
    <mergeCell ref="A16:E16"/>
    <mergeCell ref="A17:E17"/>
    <mergeCell ref="A18:E18"/>
    <mergeCell ref="A19:E19"/>
    <mergeCell ref="A20:E20"/>
    <mergeCell ref="A21:E21"/>
    <mergeCell ref="A22:E22"/>
    <mergeCell ref="A8:F8"/>
  </mergeCells>
  <pageMargins left="0.23622047244094491" right="0.23622047244094491" top="0.74803149606299213" bottom="0.15748031496062992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83"/>
  <sheetViews>
    <sheetView workbookViewId="0">
      <selection activeCell="M14" sqref="M14"/>
    </sheetView>
  </sheetViews>
  <sheetFormatPr baseColWidth="10" defaultRowHeight="15"/>
  <cols>
    <col min="1" max="1" width="8.5703125" customWidth="1"/>
    <col min="2" max="2" width="9.5703125" customWidth="1"/>
    <col min="3" max="3" width="8.7109375" customWidth="1"/>
    <col min="4" max="4" width="9" customWidth="1"/>
    <col min="5" max="5" width="9.28515625" customWidth="1"/>
    <col min="6" max="6" width="17" customWidth="1"/>
    <col min="7" max="7" width="51.42578125" customWidth="1"/>
    <col min="8" max="8" width="24.140625" customWidth="1"/>
  </cols>
  <sheetData>
    <row r="1" spans="1:11" ht="21">
      <c r="A1" s="613" t="s">
        <v>1</v>
      </c>
      <c r="B1" s="614"/>
      <c r="C1" s="614"/>
      <c r="D1" s="614"/>
      <c r="E1" s="614"/>
      <c r="F1" s="614"/>
      <c r="G1" s="614"/>
      <c r="H1" s="614"/>
    </row>
    <row r="2" spans="1:11" ht="21">
      <c r="A2" s="613" t="s">
        <v>314</v>
      </c>
      <c r="B2" s="614"/>
      <c r="C2" s="614"/>
      <c r="D2" s="614"/>
      <c r="E2" s="614"/>
      <c r="F2" s="614"/>
      <c r="G2" s="614"/>
      <c r="H2" s="614"/>
    </row>
    <row r="3" spans="1:11" ht="21">
      <c r="A3" s="614">
        <v>2022</v>
      </c>
      <c r="B3" s="614"/>
      <c r="C3" s="614"/>
      <c r="D3" s="614"/>
      <c r="E3" s="614"/>
      <c r="F3" s="614"/>
      <c r="G3" s="614"/>
      <c r="H3" s="614"/>
    </row>
    <row r="4" spans="1:11" ht="21">
      <c r="A4" s="613" t="s">
        <v>315</v>
      </c>
      <c r="B4" s="614"/>
      <c r="C4" s="614"/>
      <c r="D4" s="614"/>
      <c r="E4" s="614"/>
      <c r="F4" s="614"/>
      <c r="G4" s="614"/>
      <c r="H4" s="614"/>
      <c r="K4" t="s">
        <v>546</v>
      </c>
    </row>
    <row r="5" spans="1:11" ht="21">
      <c r="A5" s="613" t="s">
        <v>316</v>
      </c>
      <c r="B5" s="614"/>
      <c r="C5" s="614"/>
      <c r="D5" s="614"/>
      <c r="E5" s="614"/>
      <c r="F5" s="614"/>
      <c r="G5" s="614"/>
      <c r="H5" s="614"/>
    </row>
    <row r="6" spans="1:11" ht="18.75">
      <c r="A6" s="612" t="s">
        <v>317</v>
      </c>
      <c r="B6" s="612"/>
      <c r="C6" s="612"/>
      <c r="D6" s="612"/>
      <c r="E6" s="612"/>
      <c r="F6" s="612"/>
      <c r="G6" s="612"/>
      <c r="H6" s="612"/>
    </row>
    <row r="7" spans="1:11" ht="19.5" thickBot="1">
      <c r="A7" s="605" t="s">
        <v>698</v>
      </c>
      <c r="B7" s="605"/>
      <c r="C7" s="605"/>
      <c r="D7" s="605"/>
      <c r="E7" s="605"/>
      <c r="F7" s="605"/>
      <c r="G7" s="605"/>
      <c r="H7" s="605"/>
    </row>
    <row r="8" spans="1:11" ht="19.5" thickBot="1">
      <c r="A8" s="606" t="s">
        <v>318</v>
      </c>
      <c r="B8" s="607"/>
      <c r="C8" s="607"/>
      <c r="D8" s="607"/>
      <c r="E8" s="607"/>
      <c r="F8" s="607"/>
      <c r="G8" s="608" t="s">
        <v>319</v>
      </c>
      <c r="H8" s="610" t="s">
        <v>320</v>
      </c>
    </row>
    <row r="9" spans="1:11" ht="106.5">
      <c r="A9" s="164" t="s">
        <v>321</v>
      </c>
      <c r="B9" s="165" t="s">
        <v>322</v>
      </c>
      <c r="C9" s="165" t="s">
        <v>323</v>
      </c>
      <c r="D9" s="165" t="s">
        <v>324</v>
      </c>
      <c r="E9" s="166" t="s">
        <v>325</v>
      </c>
      <c r="F9" s="167" t="s">
        <v>326</v>
      </c>
      <c r="G9" s="609"/>
      <c r="H9" s="611"/>
    </row>
    <row r="10" spans="1:11" ht="30" customHeight="1">
      <c r="A10" s="356">
        <v>3</v>
      </c>
      <c r="B10" s="357" t="s">
        <v>435</v>
      </c>
      <c r="C10" s="357" t="s">
        <v>365</v>
      </c>
      <c r="D10" s="357" t="s">
        <v>328</v>
      </c>
      <c r="E10" s="357" t="s">
        <v>436</v>
      </c>
      <c r="F10" s="358">
        <v>54303</v>
      </c>
      <c r="G10" s="359" t="s">
        <v>791</v>
      </c>
      <c r="H10" s="360">
        <f>+'PROYECTOS 2022'!N18+'PROYECTOS 2022'!N40</f>
        <v>32429.96</v>
      </c>
    </row>
    <row r="11" spans="1:11" ht="31.5" customHeight="1">
      <c r="A11" s="356">
        <v>3</v>
      </c>
      <c r="B11" s="357" t="s">
        <v>435</v>
      </c>
      <c r="C11" s="357" t="s">
        <v>365</v>
      </c>
      <c r="D11" s="357" t="s">
        <v>328</v>
      </c>
      <c r="E11" s="357" t="s">
        <v>436</v>
      </c>
      <c r="F11" s="358">
        <v>61601</v>
      </c>
      <c r="G11" s="359" t="s">
        <v>792</v>
      </c>
      <c r="H11" s="360">
        <f>+'PROYECTOS 2022'!N12+'PROYECTOS 2022'!N41</f>
        <v>159168.23000000001</v>
      </c>
    </row>
    <row r="12" spans="1:11" ht="43.5" customHeight="1">
      <c r="A12" s="356">
        <v>3</v>
      </c>
      <c r="B12" s="357" t="s">
        <v>435</v>
      </c>
      <c r="C12" s="357" t="s">
        <v>365</v>
      </c>
      <c r="D12" s="357" t="s">
        <v>328</v>
      </c>
      <c r="E12" s="357" t="s">
        <v>436</v>
      </c>
      <c r="F12" s="358">
        <v>61602</v>
      </c>
      <c r="G12" s="361" t="s">
        <v>793</v>
      </c>
      <c r="H12" s="360">
        <f>+'PROYECTOS 2022'!N13+'PROYECTOS 2022'!N42</f>
        <v>246150.55</v>
      </c>
    </row>
    <row r="13" spans="1:11" ht="32.25" customHeight="1">
      <c r="A13" s="356">
        <v>3</v>
      </c>
      <c r="B13" s="357" t="s">
        <v>435</v>
      </c>
      <c r="C13" s="357" t="s">
        <v>365</v>
      </c>
      <c r="D13" s="357" t="s">
        <v>328</v>
      </c>
      <c r="E13" s="357" t="s">
        <v>436</v>
      </c>
      <c r="F13" s="358">
        <v>61603</v>
      </c>
      <c r="G13" s="359" t="s">
        <v>794</v>
      </c>
      <c r="H13" s="360">
        <f>+'PROYECTOS 2022'!N14+'PROYECTOS 2022'!N43</f>
        <v>35000</v>
      </c>
    </row>
    <row r="14" spans="1:11" ht="30" customHeight="1">
      <c r="A14" s="356">
        <v>3</v>
      </c>
      <c r="B14" s="357" t="s">
        <v>435</v>
      </c>
      <c r="C14" s="357" t="s">
        <v>365</v>
      </c>
      <c r="D14" s="357" t="s">
        <v>328</v>
      </c>
      <c r="E14" s="357" t="s">
        <v>436</v>
      </c>
      <c r="F14" s="358">
        <v>61604</v>
      </c>
      <c r="G14" s="359" t="s">
        <v>447</v>
      </c>
      <c r="H14" s="360">
        <f>+'PROYECTOS 2022'!N44</f>
        <v>2453.62</v>
      </c>
    </row>
    <row r="15" spans="1:11" ht="30" customHeight="1">
      <c r="A15" s="356">
        <v>3</v>
      </c>
      <c r="B15" s="357" t="s">
        <v>435</v>
      </c>
      <c r="C15" s="357" t="s">
        <v>365</v>
      </c>
      <c r="D15" s="357" t="s">
        <v>328</v>
      </c>
      <c r="E15" s="357" t="s">
        <v>436</v>
      </c>
      <c r="F15" s="358">
        <v>61606</v>
      </c>
      <c r="G15" s="359" t="s">
        <v>448</v>
      </c>
      <c r="H15" s="360">
        <f>+'PROYECTOS 2022'!N16+'PROYECTOS 2022'!N45</f>
        <v>25000</v>
      </c>
    </row>
    <row r="16" spans="1:11" ht="31.5" customHeight="1">
      <c r="A16" s="356">
        <v>3</v>
      </c>
      <c r="B16" s="357" t="s">
        <v>435</v>
      </c>
      <c r="C16" s="357" t="s">
        <v>365</v>
      </c>
      <c r="D16" s="357" t="s">
        <v>328</v>
      </c>
      <c r="E16" s="357" t="s">
        <v>436</v>
      </c>
      <c r="F16" s="358">
        <v>61607</v>
      </c>
      <c r="G16" s="359" t="s">
        <v>449</v>
      </c>
      <c r="H16" s="360">
        <v>0</v>
      </c>
    </row>
    <row r="17" spans="1:11" ht="30.75" customHeight="1">
      <c r="A17" s="356">
        <v>3</v>
      </c>
      <c r="B17" s="357" t="s">
        <v>435</v>
      </c>
      <c r="C17" s="357" t="s">
        <v>365</v>
      </c>
      <c r="D17" s="357" t="s">
        <v>328</v>
      </c>
      <c r="E17" s="357" t="s">
        <v>436</v>
      </c>
      <c r="F17" s="358">
        <v>61608</v>
      </c>
      <c r="G17" s="359" t="s">
        <v>450</v>
      </c>
      <c r="H17" s="360">
        <v>0</v>
      </c>
    </row>
    <row r="18" spans="1:11" ht="43.5" customHeight="1">
      <c r="A18" s="356">
        <v>3</v>
      </c>
      <c r="B18" s="357" t="s">
        <v>435</v>
      </c>
      <c r="C18" s="357" t="s">
        <v>365</v>
      </c>
      <c r="D18" s="357" t="s">
        <v>328</v>
      </c>
      <c r="E18" s="357" t="s">
        <v>436</v>
      </c>
      <c r="F18" s="358">
        <v>61699</v>
      </c>
      <c r="G18" s="361" t="s">
        <v>795</v>
      </c>
      <c r="H18" s="360">
        <f>+'PROYECTOS 2022'!N17+'PROYECTOS 2022'!N47</f>
        <v>119489.3</v>
      </c>
    </row>
    <row r="19" spans="1:11" ht="31.5" customHeight="1">
      <c r="A19" s="359"/>
      <c r="B19" s="359"/>
      <c r="C19" s="359"/>
      <c r="D19" s="359"/>
      <c r="E19" s="359"/>
      <c r="F19" s="359"/>
      <c r="G19" s="362" t="s">
        <v>361</v>
      </c>
      <c r="H19" s="363">
        <f>SUM(H10:H18)</f>
        <v>619691.66</v>
      </c>
    </row>
    <row r="20" spans="1:11" ht="18.75">
      <c r="A20" s="2"/>
      <c r="B20" s="2"/>
      <c r="C20" s="2"/>
      <c r="D20" s="2"/>
      <c r="E20" s="2"/>
      <c r="F20" s="2"/>
      <c r="G20" s="2"/>
      <c r="H20" s="2"/>
    </row>
    <row r="21" spans="1:11" ht="18.75">
      <c r="A21" s="2"/>
      <c r="B21" s="2"/>
      <c r="C21" s="2"/>
      <c r="D21" s="2"/>
      <c r="E21" s="2"/>
      <c r="F21" s="2"/>
      <c r="G21" s="2" t="s">
        <v>697</v>
      </c>
      <c r="H21" s="150">
        <f>+'PROYECTOS 2022'!D12</f>
        <v>512627.45</v>
      </c>
    </row>
    <row r="22" spans="1:11" ht="18.75">
      <c r="A22" s="619"/>
      <c r="B22" s="619"/>
      <c r="C22" s="619"/>
      <c r="D22" s="619"/>
      <c r="E22" s="619"/>
      <c r="F22" s="2"/>
      <c r="G22" s="2" t="s">
        <v>895</v>
      </c>
      <c r="H22" s="28">
        <f>+'PROYECTOS 2022'!D41</f>
        <v>107064.21</v>
      </c>
    </row>
    <row r="23" spans="1:11" ht="26.25">
      <c r="A23" s="408"/>
      <c r="B23" s="408"/>
      <c r="C23" s="408"/>
      <c r="D23" s="408"/>
      <c r="E23" s="408"/>
      <c r="F23" s="2"/>
      <c r="G23" s="2"/>
      <c r="H23" s="447">
        <f>SUM(H21:H22)</f>
        <v>619691.66</v>
      </c>
    </row>
    <row r="24" spans="1:11" ht="38.25" customHeight="1">
      <c r="A24" s="618" t="s">
        <v>707</v>
      </c>
      <c r="B24" s="618"/>
      <c r="C24" s="618"/>
      <c r="D24" s="618"/>
      <c r="E24" s="618"/>
      <c r="F24" s="329" t="s">
        <v>701</v>
      </c>
      <c r="H24" s="376"/>
      <c r="K24" s="281">
        <f>+H24-H19</f>
        <v>-619691.66</v>
      </c>
    </row>
    <row r="25" spans="1:11" ht="98.25" customHeight="1">
      <c r="A25" s="619" t="s">
        <v>703</v>
      </c>
      <c r="B25" s="619"/>
      <c r="C25" s="619"/>
      <c r="D25" s="619"/>
      <c r="E25" s="619"/>
      <c r="F25" s="114">
        <v>818.03</v>
      </c>
    </row>
    <row r="26" spans="1:11" ht="81" customHeight="1">
      <c r="A26" s="621" t="s">
        <v>704</v>
      </c>
      <c r="B26" s="621"/>
      <c r="C26" s="621"/>
      <c r="D26" s="621"/>
      <c r="E26" s="621"/>
      <c r="F26" s="114">
        <v>117.83</v>
      </c>
    </row>
    <row r="27" spans="1:11" ht="74.25" customHeight="1">
      <c r="A27" s="621" t="s">
        <v>705</v>
      </c>
      <c r="B27" s="621"/>
      <c r="C27" s="621"/>
      <c r="D27" s="621"/>
      <c r="E27" s="621"/>
      <c r="F27" s="114">
        <v>13.61</v>
      </c>
    </row>
    <row r="28" spans="1:11" ht="83.25" customHeight="1">
      <c r="A28" s="621" t="s">
        <v>706</v>
      </c>
      <c r="B28" s="621"/>
      <c r="C28" s="621"/>
      <c r="D28" s="621"/>
      <c r="E28" s="621"/>
      <c r="F28" s="114">
        <v>486.06</v>
      </c>
    </row>
    <row r="29" spans="1:11" ht="64.5" customHeight="1">
      <c r="A29" s="621" t="s">
        <v>729</v>
      </c>
      <c r="B29" s="621"/>
      <c r="C29" s="621"/>
      <c r="D29" s="621"/>
      <c r="E29" s="621"/>
      <c r="F29" s="114">
        <v>10285.129999999999</v>
      </c>
    </row>
    <row r="30" spans="1:11" ht="41.25" customHeight="1">
      <c r="A30" s="617" t="s">
        <v>733</v>
      </c>
      <c r="B30" s="617"/>
      <c r="C30" s="617"/>
      <c r="D30" s="617"/>
      <c r="E30" s="617"/>
      <c r="F30" s="150">
        <f>SUM(F25:F29)</f>
        <v>11720.66</v>
      </c>
    </row>
    <row r="31" spans="1:11" ht="18.75">
      <c r="A31" s="616"/>
      <c r="B31" s="616"/>
      <c r="C31" s="616"/>
      <c r="D31" s="616"/>
      <c r="E31" s="616"/>
      <c r="F31" s="150"/>
    </row>
    <row r="32" spans="1:11" ht="18.75">
      <c r="A32" s="616"/>
      <c r="B32" s="616"/>
      <c r="C32" s="616"/>
      <c r="D32" s="616"/>
      <c r="E32" s="616"/>
      <c r="F32" s="114"/>
    </row>
    <row r="33" spans="1:8" ht="18.75">
      <c r="A33" s="616"/>
      <c r="B33" s="616"/>
      <c r="C33" s="616"/>
      <c r="D33" s="616"/>
      <c r="E33" s="616"/>
      <c r="F33" s="114"/>
    </row>
    <row r="34" spans="1:8" ht="18.75">
      <c r="A34" s="626" t="s">
        <v>708</v>
      </c>
      <c r="B34" s="626"/>
      <c r="C34" s="626"/>
      <c r="D34" s="626"/>
      <c r="E34" s="626"/>
      <c r="F34" s="57"/>
    </row>
    <row r="35" spans="1:8" ht="37.5" customHeight="1">
      <c r="A35" s="624" t="s">
        <v>702</v>
      </c>
      <c r="B35" s="624"/>
      <c r="C35" s="624"/>
      <c r="D35" s="624"/>
      <c r="E35" s="624"/>
      <c r="F35" s="57">
        <v>1876.34</v>
      </c>
      <c r="G35" s="374">
        <v>61603</v>
      </c>
      <c r="H35" s="343">
        <f>+F35+F46+F47+F56+F57</f>
        <v>27877.79</v>
      </c>
    </row>
    <row r="36" spans="1:8" ht="36.75" customHeight="1">
      <c r="A36" s="624" t="s">
        <v>887</v>
      </c>
      <c r="B36" s="624"/>
      <c r="C36" s="624"/>
      <c r="D36" s="624"/>
      <c r="E36" s="624"/>
      <c r="F36" s="57">
        <v>648.04999999999995</v>
      </c>
      <c r="G36" s="374">
        <v>61602</v>
      </c>
      <c r="H36" s="343">
        <f>+F36+F43+F52+F55+F61</f>
        <v>82305.87</v>
      </c>
    </row>
    <row r="37" spans="1:8" ht="36" customHeight="1">
      <c r="A37" s="624" t="s">
        <v>709</v>
      </c>
      <c r="B37" s="624"/>
      <c r="C37" s="624"/>
      <c r="D37" s="624"/>
      <c r="E37" s="624"/>
      <c r="F37" s="57">
        <v>944.47</v>
      </c>
      <c r="G37" s="374">
        <v>61604</v>
      </c>
      <c r="H37" s="343">
        <f>+F37+F49+F64</f>
        <v>3434.24</v>
      </c>
    </row>
    <row r="38" spans="1:8" ht="59.25" customHeight="1">
      <c r="A38" s="624" t="s">
        <v>710</v>
      </c>
      <c r="B38" s="624"/>
      <c r="C38" s="624"/>
      <c r="D38" s="624"/>
      <c r="E38" s="624"/>
      <c r="F38" s="57">
        <v>311.58999999999997</v>
      </c>
      <c r="G38" s="374">
        <v>61699</v>
      </c>
      <c r="H38" s="343">
        <f>+F38+F40+F41+F44+F50+F53+F54+F60+F63</f>
        <v>67574.510000000009</v>
      </c>
    </row>
    <row r="39" spans="1:8" ht="37.5" customHeight="1">
      <c r="A39" s="624" t="s">
        <v>711</v>
      </c>
      <c r="B39" s="624"/>
      <c r="C39" s="624"/>
      <c r="D39" s="624"/>
      <c r="E39" s="624"/>
      <c r="F39" s="57">
        <v>131.26</v>
      </c>
      <c r="G39" s="374">
        <v>61606</v>
      </c>
      <c r="H39" s="343">
        <f>+F39+F59</f>
        <v>239.92</v>
      </c>
    </row>
    <row r="40" spans="1:8" ht="36.75" customHeight="1">
      <c r="A40" s="624" t="s">
        <v>712</v>
      </c>
      <c r="B40" s="624"/>
      <c r="C40" s="624"/>
      <c r="D40" s="624"/>
      <c r="E40" s="624"/>
      <c r="F40" s="57">
        <v>6797.47</v>
      </c>
      <c r="G40" s="374">
        <v>61699</v>
      </c>
      <c r="H40" s="375"/>
    </row>
    <row r="41" spans="1:8" ht="44.25" customHeight="1">
      <c r="A41" s="624" t="s">
        <v>713</v>
      </c>
      <c r="B41" s="624"/>
      <c r="C41" s="624"/>
      <c r="D41" s="624"/>
      <c r="E41" s="624"/>
      <c r="F41" s="57">
        <v>5113.47</v>
      </c>
      <c r="G41" s="374">
        <v>61699</v>
      </c>
      <c r="H41" s="375"/>
    </row>
    <row r="42" spans="1:8" ht="48.75" customHeight="1">
      <c r="A42" s="622" t="s">
        <v>714</v>
      </c>
      <c r="B42" s="622"/>
      <c r="C42" s="622"/>
      <c r="D42" s="622"/>
      <c r="E42" s="622"/>
      <c r="F42" s="57">
        <v>10570.76</v>
      </c>
      <c r="G42" s="374">
        <v>61601</v>
      </c>
      <c r="H42" s="343">
        <f>+F42+F45+F58+F62</f>
        <v>24171.18</v>
      </c>
    </row>
    <row r="43" spans="1:8" ht="37.5" customHeight="1">
      <c r="A43" s="622" t="s">
        <v>715</v>
      </c>
      <c r="B43" s="622"/>
      <c r="C43" s="622"/>
      <c r="D43" s="622"/>
      <c r="E43" s="622"/>
      <c r="F43" s="57">
        <v>15727.08</v>
      </c>
      <c r="G43" s="374">
        <v>61602</v>
      </c>
      <c r="H43" s="375"/>
    </row>
    <row r="44" spans="1:8" ht="22.5">
      <c r="A44" s="624" t="s">
        <v>716</v>
      </c>
      <c r="B44" s="624"/>
      <c r="C44" s="624"/>
      <c r="D44" s="624"/>
      <c r="E44" s="624"/>
      <c r="F44" s="57">
        <v>1155.44</v>
      </c>
      <c r="G44" s="374">
        <v>61699</v>
      </c>
      <c r="H44" s="375"/>
    </row>
    <row r="45" spans="1:8" ht="48" customHeight="1">
      <c r="A45" s="622" t="s">
        <v>717</v>
      </c>
      <c r="B45" s="622"/>
      <c r="C45" s="622"/>
      <c r="D45" s="622"/>
      <c r="E45" s="622"/>
      <c r="F45" s="57">
        <v>5.48</v>
      </c>
      <c r="G45" s="374">
        <v>61601</v>
      </c>
      <c r="H45" s="375"/>
    </row>
    <row r="46" spans="1:8" ht="36" customHeight="1">
      <c r="A46" s="624" t="s">
        <v>718</v>
      </c>
      <c r="B46" s="624"/>
      <c r="C46" s="624"/>
      <c r="D46" s="624"/>
      <c r="E46" s="624"/>
      <c r="F46" s="57">
        <v>9711.91</v>
      </c>
      <c r="G46" s="374">
        <v>61603</v>
      </c>
      <c r="H46" s="375"/>
    </row>
    <row r="47" spans="1:8" ht="39.75" customHeight="1">
      <c r="A47" s="624" t="s">
        <v>719</v>
      </c>
      <c r="B47" s="624"/>
      <c r="C47" s="624"/>
      <c r="D47" s="624"/>
      <c r="E47" s="624"/>
      <c r="F47" s="57">
        <v>1419.72</v>
      </c>
      <c r="G47" s="374">
        <v>61603</v>
      </c>
      <c r="H47" s="375"/>
    </row>
    <row r="48" spans="1:8" ht="35.25" customHeight="1">
      <c r="A48" s="624" t="s">
        <v>720</v>
      </c>
      <c r="B48" s="624"/>
      <c r="C48" s="624"/>
      <c r="D48" s="624"/>
      <c r="E48" s="624"/>
      <c r="F48" s="57">
        <v>2453.62</v>
      </c>
      <c r="G48" s="374">
        <v>61604</v>
      </c>
      <c r="H48" s="375"/>
    </row>
    <row r="49" spans="1:8" ht="38.25" customHeight="1">
      <c r="A49" s="624" t="s">
        <v>721</v>
      </c>
      <c r="B49" s="624"/>
      <c r="C49" s="624"/>
      <c r="D49" s="624"/>
      <c r="E49" s="624"/>
      <c r="F49" s="57">
        <v>36.15</v>
      </c>
      <c r="G49" s="374">
        <v>61604</v>
      </c>
      <c r="H49" s="375"/>
    </row>
    <row r="50" spans="1:8" ht="40.5" customHeight="1">
      <c r="A50" s="624" t="s">
        <v>722</v>
      </c>
      <c r="B50" s="624"/>
      <c r="C50" s="624"/>
      <c r="D50" s="624"/>
      <c r="E50" s="624"/>
      <c r="F50" s="57">
        <v>8766.7900000000009</v>
      </c>
      <c r="G50" s="374">
        <v>61699</v>
      </c>
      <c r="H50" s="375"/>
    </row>
    <row r="51" spans="1:8" ht="60" customHeight="1">
      <c r="A51" s="624" t="s">
        <v>886</v>
      </c>
      <c r="B51" s="624"/>
      <c r="C51" s="624"/>
      <c r="D51" s="624"/>
      <c r="E51" s="624"/>
      <c r="F51" s="57">
        <v>28528.51</v>
      </c>
      <c r="G51" s="374">
        <v>61699</v>
      </c>
      <c r="H51" s="375"/>
    </row>
    <row r="52" spans="1:8" ht="38.25" customHeight="1">
      <c r="A52" s="624" t="s">
        <v>723</v>
      </c>
      <c r="B52" s="624"/>
      <c r="C52" s="624"/>
      <c r="D52" s="624"/>
      <c r="E52" s="624"/>
      <c r="F52" s="57">
        <v>3965.8</v>
      </c>
      <c r="G52" s="374">
        <v>61602</v>
      </c>
      <c r="H52" s="375"/>
    </row>
    <row r="53" spans="1:8" ht="41.25" customHeight="1">
      <c r="A53" s="624" t="s">
        <v>724</v>
      </c>
      <c r="B53" s="624"/>
      <c r="C53" s="624"/>
      <c r="D53" s="624"/>
      <c r="E53" s="624"/>
      <c r="F53" s="57">
        <v>14179.47</v>
      </c>
      <c r="G53" s="374">
        <v>61699</v>
      </c>
      <c r="H53" s="375"/>
    </row>
    <row r="54" spans="1:8" ht="54.75" customHeight="1">
      <c r="A54" s="622" t="s">
        <v>725</v>
      </c>
      <c r="B54" s="622"/>
      <c r="C54" s="622"/>
      <c r="D54" s="622"/>
      <c r="E54" s="622"/>
      <c r="F54" s="57">
        <v>550.54</v>
      </c>
      <c r="G54" s="374">
        <v>61699</v>
      </c>
      <c r="H54" s="375"/>
    </row>
    <row r="55" spans="1:8" ht="41.25" customHeight="1">
      <c r="A55" s="623" t="s">
        <v>726</v>
      </c>
      <c r="B55" s="623"/>
      <c r="C55" s="623"/>
      <c r="D55" s="623"/>
      <c r="E55" s="623"/>
      <c r="F55" s="57">
        <v>30967.47</v>
      </c>
      <c r="G55" s="374">
        <v>61602</v>
      </c>
      <c r="H55" s="375"/>
    </row>
    <row r="56" spans="1:8" ht="51.75" customHeight="1">
      <c r="A56" s="622" t="s">
        <v>727</v>
      </c>
      <c r="B56" s="622"/>
      <c r="C56" s="622"/>
      <c r="D56" s="622"/>
      <c r="E56" s="622"/>
      <c r="F56" s="57">
        <v>12160.36</v>
      </c>
      <c r="G56" s="374">
        <v>61603</v>
      </c>
      <c r="H56" s="375"/>
    </row>
    <row r="57" spans="1:8" ht="39.75" customHeight="1">
      <c r="A57" s="623" t="s">
        <v>728</v>
      </c>
      <c r="B57" s="623"/>
      <c r="C57" s="623"/>
      <c r="D57" s="623"/>
      <c r="E57" s="623"/>
      <c r="F57" s="57">
        <v>2709.46</v>
      </c>
      <c r="G57" s="374">
        <v>61603</v>
      </c>
      <c r="H57" s="375"/>
    </row>
    <row r="58" spans="1:8" ht="48" customHeight="1">
      <c r="A58" s="622" t="s">
        <v>730</v>
      </c>
      <c r="B58" s="622"/>
      <c r="C58" s="622"/>
      <c r="D58" s="622"/>
      <c r="E58" s="622"/>
      <c r="F58" s="57">
        <v>5297.47</v>
      </c>
      <c r="G58" s="374">
        <v>61601</v>
      </c>
      <c r="H58" s="375"/>
    </row>
    <row r="59" spans="1:8" ht="52.5" customHeight="1">
      <c r="A59" s="623" t="s">
        <v>731</v>
      </c>
      <c r="B59" s="623"/>
      <c r="C59" s="623"/>
      <c r="D59" s="623"/>
      <c r="E59" s="623"/>
      <c r="F59" s="377">
        <v>108.66</v>
      </c>
      <c r="G59" s="374">
        <v>61606</v>
      </c>
      <c r="H59" s="375"/>
    </row>
    <row r="60" spans="1:8" ht="39.75" customHeight="1">
      <c r="A60" s="623" t="s">
        <v>813</v>
      </c>
      <c r="B60" s="623"/>
      <c r="C60" s="623"/>
      <c r="D60" s="623"/>
      <c r="E60" s="623"/>
      <c r="F60" s="377">
        <v>2171.23</v>
      </c>
      <c r="G60" s="374">
        <v>61699</v>
      </c>
      <c r="H60" s="375"/>
    </row>
    <row r="61" spans="1:8" ht="58.5" customHeight="1">
      <c r="A61" s="625" t="s">
        <v>804</v>
      </c>
      <c r="B61" s="625"/>
      <c r="C61" s="625"/>
      <c r="D61" s="625"/>
      <c r="E61" s="625"/>
      <c r="F61" s="57">
        <v>30997.47</v>
      </c>
      <c r="G61" s="374">
        <v>61602</v>
      </c>
      <c r="H61" s="375"/>
    </row>
    <row r="62" spans="1:8" ht="50.25" customHeight="1">
      <c r="A62" s="625" t="s">
        <v>805</v>
      </c>
      <c r="B62" s="625"/>
      <c r="C62" s="625"/>
      <c r="D62" s="625"/>
      <c r="E62" s="625"/>
      <c r="F62" s="57">
        <v>8297.4699999999993</v>
      </c>
      <c r="G62" s="374">
        <v>61601</v>
      </c>
      <c r="H62" s="375"/>
    </row>
    <row r="63" spans="1:8" ht="36" customHeight="1">
      <c r="A63" s="625" t="s">
        <v>806</v>
      </c>
      <c r="B63" s="625"/>
      <c r="C63" s="625"/>
      <c r="D63" s="625"/>
      <c r="E63" s="625"/>
      <c r="F63" s="57">
        <v>28528.51</v>
      </c>
      <c r="G63" s="374">
        <v>61699</v>
      </c>
      <c r="H63" s="375"/>
    </row>
    <row r="64" spans="1:8" ht="36" customHeight="1">
      <c r="A64" s="625" t="s">
        <v>720</v>
      </c>
      <c r="B64" s="625"/>
      <c r="C64" s="625"/>
      <c r="D64" s="625"/>
      <c r="E64" s="625"/>
      <c r="F64" s="57">
        <v>2453.62</v>
      </c>
      <c r="G64" s="374">
        <v>61604</v>
      </c>
      <c r="H64" s="375"/>
    </row>
    <row r="65" spans="1:8" ht="22.5">
      <c r="A65" s="624" t="s">
        <v>732</v>
      </c>
      <c r="B65" s="624"/>
      <c r="C65" s="624"/>
      <c r="D65" s="624"/>
      <c r="E65" s="624"/>
      <c r="F65" s="330">
        <f>SUM(F35:F64)</f>
        <v>236585.64</v>
      </c>
      <c r="G65" s="374"/>
      <c r="H65" s="343">
        <f>SUM(H35:H64)</f>
        <v>205603.51000000004</v>
      </c>
    </row>
    <row r="66" spans="1:8" ht="22.5">
      <c r="A66" s="620"/>
      <c r="B66" s="620"/>
      <c r="C66" s="620"/>
      <c r="D66" s="620"/>
      <c r="E66" s="620"/>
      <c r="F66" s="289"/>
      <c r="H66" s="344"/>
    </row>
    <row r="67" spans="1:8">
      <c r="A67" s="620"/>
      <c r="B67" s="620"/>
      <c r="C67" s="620"/>
      <c r="D67" s="620"/>
      <c r="E67" s="620"/>
      <c r="F67" s="289"/>
      <c r="H67" s="281"/>
    </row>
    <row r="68" spans="1:8">
      <c r="A68" s="620"/>
      <c r="B68" s="620"/>
      <c r="C68" s="620"/>
      <c r="D68" s="620"/>
      <c r="E68" s="620"/>
      <c r="F68" s="289"/>
    </row>
    <row r="69" spans="1:8">
      <c r="A69" s="620"/>
      <c r="B69" s="620"/>
      <c r="C69" s="620"/>
      <c r="D69" s="620"/>
      <c r="E69" s="620"/>
      <c r="F69" s="289"/>
    </row>
    <row r="70" spans="1:8">
      <c r="A70" s="620"/>
      <c r="B70" s="620"/>
      <c r="C70" s="620"/>
      <c r="D70" s="620"/>
      <c r="E70" s="620"/>
      <c r="F70" s="289"/>
    </row>
    <row r="71" spans="1:8">
      <c r="A71" s="620"/>
      <c r="B71" s="620"/>
      <c r="C71" s="620"/>
      <c r="D71" s="620"/>
      <c r="E71" s="620"/>
      <c r="F71" s="289"/>
    </row>
    <row r="72" spans="1:8">
      <c r="A72" s="620"/>
      <c r="B72" s="620"/>
      <c r="C72" s="620"/>
      <c r="D72" s="620"/>
      <c r="E72" s="620"/>
      <c r="F72" s="289"/>
    </row>
    <row r="73" spans="1:8">
      <c r="A73" s="620"/>
      <c r="B73" s="620"/>
      <c r="C73" s="620"/>
      <c r="D73" s="620"/>
      <c r="E73" s="620"/>
      <c r="F73" s="289"/>
    </row>
    <row r="74" spans="1:8">
      <c r="A74" s="620"/>
      <c r="B74" s="620"/>
      <c r="C74" s="620"/>
      <c r="D74" s="620"/>
      <c r="E74" s="620"/>
      <c r="F74" s="289"/>
    </row>
    <row r="75" spans="1:8">
      <c r="A75" s="620"/>
      <c r="B75" s="620"/>
      <c r="C75" s="620"/>
      <c r="D75" s="620"/>
      <c r="E75" s="620"/>
      <c r="F75" s="289"/>
    </row>
    <row r="76" spans="1:8">
      <c r="A76" s="620"/>
      <c r="B76" s="620"/>
      <c r="C76" s="620"/>
      <c r="D76" s="620"/>
      <c r="E76" s="620"/>
      <c r="F76" s="289"/>
    </row>
    <row r="77" spans="1:8">
      <c r="A77" s="620"/>
      <c r="B77" s="620"/>
      <c r="C77" s="620"/>
      <c r="D77" s="620"/>
      <c r="E77" s="620"/>
      <c r="F77" s="289"/>
    </row>
    <row r="78" spans="1:8">
      <c r="A78" s="620"/>
      <c r="B78" s="620"/>
      <c r="C78" s="620"/>
      <c r="D78" s="620"/>
      <c r="E78" s="620"/>
      <c r="F78" s="289"/>
    </row>
    <row r="79" spans="1:8">
      <c r="A79" s="620"/>
      <c r="B79" s="620"/>
      <c r="C79" s="620"/>
      <c r="D79" s="620"/>
      <c r="E79" s="620"/>
      <c r="F79" s="289"/>
    </row>
    <row r="80" spans="1:8">
      <c r="A80" s="620"/>
      <c r="B80" s="620"/>
      <c r="C80" s="620"/>
      <c r="D80" s="620"/>
      <c r="E80" s="620"/>
      <c r="F80" s="289"/>
    </row>
    <row r="81" spans="1:5">
      <c r="A81" s="620"/>
      <c r="B81" s="620"/>
      <c r="C81" s="620"/>
      <c r="D81" s="620"/>
      <c r="E81" s="620"/>
    </row>
    <row r="82" spans="1:5">
      <c r="A82" s="620"/>
      <c r="B82" s="620"/>
      <c r="C82" s="620"/>
      <c r="D82" s="620"/>
      <c r="E82" s="620"/>
    </row>
    <row r="83" spans="1:5">
      <c r="A83" s="620"/>
      <c r="B83" s="620"/>
      <c r="C83" s="620"/>
      <c r="D83" s="620"/>
      <c r="E83" s="620"/>
    </row>
  </sheetData>
  <mergeCells count="71">
    <mergeCell ref="A8:F8"/>
    <mergeCell ref="G8:G9"/>
    <mergeCell ref="H8:H9"/>
    <mergeCell ref="A1:H1"/>
    <mergeCell ref="A2:H2"/>
    <mergeCell ref="A4:H4"/>
    <mergeCell ref="A5:H5"/>
    <mergeCell ref="A6:H6"/>
    <mergeCell ref="A7:H7"/>
    <mergeCell ref="A3:H3"/>
    <mergeCell ref="A22:E22"/>
    <mergeCell ref="A24:E24"/>
    <mergeCell ref="A35:E35"/>
    <mergeCell ref="A25:E25"/>
    <mergeCell ref="A26:E26"/>
    <mergeCell ref="A34:E34"/>
    <mergeCell ref="A36:E36"/>
    <mergeCell ref="A37:E37"/>
    <mergeCell ref="A38:E38"/>
    <mergeCell ref="A27:E27"/>
    <mergeCell ref="A28:E28"/>
    <mergeCell ref="A31:E31"/>
    <mergeCell ref="A32:E32"/>
    <mergeCell ref="A33:E33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54:E54"/>
    <mergeCell ref="A55:E55"/>
    <mergeCell ref="A56:E56"/>
    <mergeCell ref="A57:E57"/>
    <mergeCell ref="A49:E49"/>
    <mergeCell ref="A50:E50"/>
    <mergeCell ref="A51:E51"/>
    <mergeCell ref="A52:E52"/>
    <mergeCell ref="A53:E53"/>
    <mergeCell ref="A70:E70"/>
    <mergeCell ref="A71:E71"/>
    <mergeCell ref="A72:E72"/>
    <mergeCell ref="A59:E59"/>
    <mergeCell ref="A60:E60"/>
    <mergeCell ref="A65:E65"/>
    <mergeCell ref="A66:E66"/>
    <mergeCell ref="A67:E67"/>
    <mergeCell ref="A64:E64"/>
    <mergeCell ref="A63:E63"/>
    <mergeCell ref="A61:E61"/>
    <mergeCell ref="A62:E62"/>
    <mergeCell ref="A83:E83"/>
    <mergeCell ref="A29:E29"/>
    <mergeCell ref="A58:E58"/>
    <mergeCell ref="A30:E30"/>
    <mergeCell ref="A78:E78"/>
    <mergeCell ref="A79:E79"/>
    <mergeCell ref="A80:E80"/>
    <mergeCell ref="A81:E81"/>
    <mergeCell ref="A82:E82"/>
    <mergeCell ref="A73:E73"/>
    <mergeCell ref="A74:E74"/>
    <mergeCell ref="A75:E75"/>
    <mergeCell ref="A76:E76"/>
    <mergeCell ref="A77:E77"/>
    <mergeCell ref="A68:E68"/>
    <mergeCell ref="A69:E69"/>
  </mergeCells>
  <pageMargins left="0.23622047244094491" right="0.23622047244094491" top="0.55118110236220474" bottom="0" header="0.31496062992125984" footer="0.31496062992125984"/>
  <pageSetup scale="85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9"/>
  <sheetViews>
    <sheetView workbookViewId="0">
      <selection activeCell="H33" sqref="H33"/>
    </sheetView>
  </sheetViews>
  <sheetFormatPr baseColWidth="10" defaultRowHeight="15"/>
  <cols>
    <col min="1" max="1" width="9.5703125" customWidth="1"/>
    <col min="2" max="2" width="8.85546875" customWidth="1"/>
    <col min="3" max="3" width="9.42578125" customWidth="1"/>
    <col min="4" max="4" width="8.85546875" customWidth="1"/>
    <col min="5" max="5" width="8.7109375" customWidth="1"/>
    <col min="6" max="6" width="13" customWidth="1"/>
    <col min="7" max="7" width="49.140625" customWidth="1"/>
    <col min="8" max="8" width="25.85546875" customWidth="1"/>
    <col min="10" max="10" width="23.5703125" customWidth="1"/>
  </cols>
  <sheetData>
    <row r="1" spans="1:11" ht="18.75">
      <c r="A1" s="578" t="s">
        <v>439</v>
      </c>
      <c r="B1" s="579"/>
      <c r="C1" s="579"/>
      <c r="D1" s="579"/>
      <c r="E1" s="579"/>
      <c r="F1" s="579"/>
      <c r="G1" s="579"/>
      <c r="H1" s="579"/>
    </row>
    <row r="2" spans="1:11" ht="18.75">
      <c r="A2" s="578" t="s">
        <v>1</v>
      </c>
      <c r="B2" s="579"/>
      <c r="C2" s="579"/>
      <c r="D2" s="579"/>
      <c r="E2" s="579"/>
      <c r="F2" s="579"/>
      <c r="G2" s="579"/>
      <c r="H2" s="579"/>
    </row>
    <row r="3" spans="1:11" ht="18.75">
      <c r="A3" s="578" t="s">
        <v>314</v>
      </c>
      <c r="B3" s="579"/>
      <c r="C3" s="579"/>
      <c r="D3" s="579"/>
      <c r="E3" s="579"/>
      <c r="F3" s="579"/>
      <c r="G3" s="579"/>
      <c r="H3" s="579"/>
    </row>
    <row r="4" spans="1:11" ht="18.75">
      <c r="A4" s="578" t="s">
        <v>315</v>
      </c>
      <c r="B4" s="579"/>
      <c r="C4" s="579"/>
      <c r="D4" s="579"/>
      <c r="E4" s="579"/>
      <c r="F4" s="579"/>
      <c r="G4" s="579"/>
      <c r="H4" s="579"/>
    </row>
    <row r="5" spans="1:11" ht="18.75">
      <c r="A5" s="578" t="s">
        <v>316</v>
      </c>
      <c r="B5" s="579"/>
      <c r="C5" s="579"/>
      <c r="D5" s="579"/>
      <c r="E5" s="579"/>
      <c r="F5" s="579"/>
      <c r="G5" s="579"/>
      <c r="H5" s="579"/>
    </row>
    <row r="6" spans="1:11" ht="18.75">
      <c r="A6" s="612" t="s">
        <v>317</v>
      </c>
      <c r="B6" s="612"/>
      <c r="C6" s="612"/>
      <c r="D6" s="612"/>
      <c r="E6" s="612"/>
      <c r="F6" s="612"/>
      <c r="G6" s="612"/>
      <c r="H6" s="612"/>
    </row>
    <row r="7" spans="1:11" ht="19.5" thickBot="1">
      <c r="A7" s="605" t="s">
        <v>451</v>
      </c>
      <c r="B7" s="605"/>
      <c r="C7" s="605"/>
      <c r="D7" s="605"/>
      <c r="E7" s="605"/>
      <c r="F7" s="605"/>
      <c r="G7" s="605"/>
      <c r="H7" s="605"/>
    </row>
    <row r="8" spans="1:11" ht="18.75">
      <c r="A8" s="627" t="s">
        <v>318</v>
      </c>
      <c r="B8" s="628"/>
      <c r="C8" s="628"/>
      <c r="D8" s="628"/>
      <c r="E8" s="628"/>
      <c r="F8" s="628"/>
      <c r="G8" s="608" t="s">
        <v>319</v>
      </c>
      <c r="H8" s="610" t="s">
        <v>320</v>
      </c>
    </row>
    <row r="9" spans="1:11" ht="100.5" customHeight="1">
      <c r="A9" s="168" t="s">
        <v>321</v>
      </c>
      <c r="B9" s="168" t="s">
        <v>322</v>
      </c>
      <c r="C9" s="168" t="s">
        <v>323</v>
      </c>
      <c r="D9" s="168" t="s">
        <v>324</v>
      </c>
      <c r="E9" s="168" t="s">
        <v>325</v>
      </c>
      <c r="F9" s="168" t="s">
        <v>326</v>
      </c>
      <c r="G9" s="629"/>
      <c r="H9" s="611"/>
    </row>
    <row r="10" spans="1:11" ht="32.25" customHeight="1">
      <c r="A10" s="350">
        <v>3</v>
      </c>
      <c r="B10" s="351" t="s">
        <v>435</v>
      </c>
      <c r="C10" s="351" t="s">
        <v>365</v>
      </c>
      <c r="D10" s="351" t="s">
        <v>328</v>
      </c>
      <c r="E10" s="351" t="s">
        <v>436</v>
      </c>
      <c r="F10" s="364">
        <v>61201</v>
      </c>
      <c r="G10" s="353" t="s">
        <v>906</v>
      </c>
      <c r="H10" s="352">
        <f>+'PROYECTOS 2022'!N59</f>
        <v>45000</v>
      </c>
    </row>
    <row r="11" spans="1:11" ht="30" customHeight="1">
      <c r="A11" s="350">
        <v>3</v>
      </c>
      <c r="B11" s="351" t="s">
        <v>435</v>
      </c>
      <c r="C11" s="351" t="s">
        <v>365</v>
      </c>
      <c r="D11" s="351" t="s">
        <v>328</v>
      </c>
      <c r="E11" s="351" t="s">
        <v>436</v>
      </c>
      <c r="F11" s="323">
        <v>61601</v>
      </c>
      <c r="G11" s="293" t="s">
        <v>792</v>
      </c>
      <c r="H11" s="352">
        <f>+'PROYECTOS 2022'!N53</f>
        <v>148375</v>
      </c>
    </row>
    <row r="12" spans="1:11" ht="38.25" customHeight="1">
      <c r="A12" s="350">
        <v>3</v>
      </c>
      <c r="B12" s="351" t="s">
        <v>435</v>
      </c>
      <c r="C12" s="351" t="s">
        <v>365</v>
      </c>
      <c r="D12" s="351" t="s">
        <v>328</v>
      </c>
      <c r="E12" s="351" t="s">
        <v>436</v>
      </c>
      <c r="F12" s="323">
        <v>61602</v>
      </c>
      <c r="G12" s="353" t="s">
        <v>793</v>
      </c>
      <c r="H12" s="352">
        <f>+'PROYECTOS 2022'!N54</f>
        <v>32840.75</v>
      </c>
    </row>
    <row r="13" spans="1:11" ht="26.25" customHeight="1">
      <c r="A13" s="350">
        <v>3</v>
      </c>
      <c r="B13" s="351" t="s">
        <v>435</v>
      </c>
      <c r="C13" s="351" t="s">
        <v>365</v>
      </c>
      <c r="D13" s="351" t="s">
        <v>328</v>
      </c>
      <c r="E13" s="351" t="s">
        <v>436</v>
      </c>
      <c r="F13" s="323">
        <v>61603</v>
      </c>
      <c r="G13" s="293" t="s">
        <v>794</v>
      </c>
      <c r="H13" s="352">
        <f>+'PROYECTOS 2022'!N55</f>
        <v>41593</v>
      </c>
    </row>
    <row r="14" spans="1:11" ht="26.25" customHeight="1">
      <c r="A14" s="350"/>
      <c r="B14" s="351"/>
      <c r="C14" s="351"/>
      <c r="D14" s="351"/>
      <c r="E14" s="351"/>
      <c r="F14" s="323">
        <v>61604</v>
      </c>
      <c r="G14" s="293" t="s">
        <v>447</v>
      </c>
      <c r="H14" s="352">
        <f>+'PROYECTOS 2022'!N56</f>
        <v>115976.79000000001</v>
      </c>
      <c r="J14" s="344">
        <v>397660.54</v>
      </c>
    </row>
    <row r="15" spans="1:11" ht="40.5" customHeight="1">
      <c r="A15" s="350"/>
      <c r="B15" s="351"/>
      <c r="C15" s="351"/>
      <c r="D15" s="351"/>
      <c r="E15" s="351"/>
      <c r="F15" s="323">
        <v>61607</v>
      </c>
      <c r="G15" s="353" t="s">
        <v>796</v>
      </c>
      <c r="H15" s="352">
        <f>+'PROYECTOS 2022'!N57</f>
        <v>9500</v>
      </c>
      <c r="J15" s="344">
        <f>+'PROYECTOS 2022'!E52</f>
        <v>397660.54000000004</v>
      </c>
    </row>
    <row r="16" spans="1:11" ht="39" customHeight="1">
      <c r="A16" s="350">
        <v>3</v>
      </c>
      <c r="B16" s="351" t="s">
        <v>435</v>
      </c>
      <c r="C16" s="351" t="s">
        <v>365</v>
      </c>
      <c r="D16" s="351" t="s">
        <v>328</v>
      </c>
      <c r="E16" s="351" t="s">
        <v>436</v>
      </c>
      <c r="F16" s="323">
        <v>61699</v>
      </c>
      <c r="G16" s="310" t="s">
        <v>797</v>
      </c>
      <c r="H16" s="352">
        <f>+'PROYECTOS 2022'!N58</f>
        <v>4375</v>
      </c>
      <c r="J16" s="347">
        <f>+J14-J15</f>
        <v>0</v>
      </c>
      <c r="K16" t="s">
        <v>798</v>
      </c>
    </row>
    <row r="17" spans="1:10" ht="22.5">
      <c r="A17" s="293"/>
      <c r="B17" s="293"/>
      <c r="C17" s="293"/>
      <c r="D17" s="293"/>
      <c r="E17" s="293"/>
      <c r="F17" s="293"/>
      <c r="G17" s="354" t="s">
        <v>361</v>
      </c>
      <c r="H17" s="355">
        <f>SUM(H10:H16)</f>
        <v>397660.54000000004</v>
      </c>
      <c r="J17" s="344"/>
    </row>
    <row r="18" spans="1:10" ht="22.5">
      <c r="A18" s="2"/>
      <c r="B18" s="2"/>
      <c r="C18" s="2"/>
      <c r="D18" s="2"/>
      <c r="E18" s="2"/>
      <c r="F18" s="527" t="s">
        <v>699</v>
      </c>
      <c r="G18" s="527"/>
      <c r="H18" s="150">
        <v>397660.54</v>
      </c>
      <c r="J18" s="347"/>
    </row>
    <row r="19" spans="1:10" ht="18.75">
      <c r="A19" s="2"/>
      <c r="B19" s="2"/>
      <c r="C19" s="2"/>
      <c r="D19" s="2"/>
      <c r="E19" s="2"/>
      <c r="F19" s="2"/>
      <c r="G19" s="2"/>
      <c r="H19" s="2"/>
    </row>
  </sheetData>
  <mergeCells count="11">
    <mergeCell ref="A6:H6"/>
    <mergeCell ref="A1:H1"/>
    <mergeCell ref="A2:H2"/>
    <mergeCell ref="A3:H3"/>
    <mergeCell ref="A4:H4"/>
    <mergeCell ref="A5:H5"/>
    <mergeCell ref="F18:G18"/>
    <mergeCell ref="A7:H7"/>
    <mergeCell ref="A8:F8"/>
    <mergeCell ref="G8:G9"/>
    <mergeCell ref="H8:H9"/>
  </mergeCells>
  <pageMargins left="0.23622047244094491" right="0.23622047244094491" top="0" bottom="0" header="0.31496062992125984" footer="0.31496062992125984"/>
  <pageSetup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26"/>
  <sheetViews>
    <sheetView tabSelected="1" topLeftCell="A48" zoomScale="148" zoomScaleNormal="148" workbookViewId="0">
      <selection activeCell="B53" sqref="B53"/>
    </sheetView>
  </sheetViews>
  <sheetFormatPr baseColWidth="10" defaultRowHeight="15"/>
  <cols>
    <col min="1" max="1" width="15.42578125" customWidth="1"/>
    <col min="2" max="2" width="62.42578125" customWidth="1"/>
    <col min="3" max="3" width="23.7109375" customWidth="1"/>
    <col min="4" max="4" width="26.85546875" customWidth="1"/>
    <col min="5" max="5" width="25.140625" customWidth="1"/>
    <col min="6" max="6" width="21.140625" customWidth="1"/>
    <col min="7" max="7" width="33.28515625" customWidth="1"/>
    <col min="8" max="8" width="30.42578125" customWidth="1"/>
    <col min="9" max="9" width="62.7109375" customWidth="1"/>
    <col min="10" max="10" width="44.42578125" customWidth="1"/>
    <col min="11" max="11" width="33.7109375" customWidth="1"/>
    <col min="12" max="12" width="28.85546875" customWidth="1"/>
    <col min="13" max="13" width="40.42578125" customWidth="1"/>
    <col min="14" max="14" width="23.5703125" customWidth="1"/>
    <col min="15" max="15" width="21.7109375" customWidth="1"/>
    <col min="16" max="16" width="17" customWidth="1"/>
  </cols>
  <sheetData>
    <row r="1" spans="1:16" ht="29.25">
      <c r="A1" s="631" t="s">
        <v>461</v>
      </c>
      <c r="B1" s="632"/>
      <c r="C1" s="632"/>
      <c r="D1" s="632"/>
      <c r="E1" s="632"/>
      <c r="F1" s="294"/>
      <c r="G1" s="295"/>
      <c r="H1" s="295"/>
      <c r="I1" s="295"/>
      <c r="J1" s="295"/>
    </row>
    <row r="2" spans="1:16" ht="29.25">
      <c r="A2" s="633" t="s">
        <v>1</v>
      </c>
      <c r="B2" s="634"/>
      <c r="C2" s="634"/>
      <c r="D2" s="634"/>
      <c r="E2" s="634"/>
      <c r="F2" s="296"/>
      <c r="G2" s="295"/>
      <c r="H2" s="295"/>
      <c r="I2" s="295"/>
      <c r="J2" s="295"/>
    </row>
    <row r="3" spans="1:16" ht="48.75" customHeight="1">
      <c r="A3" s="635" t="s">
        <v>452</v>
      </c>
      <c r="B3" s="635"/>
      <c r="C3" s="635"/>
      <c r="D3" s="635"/>
      <c r="E3" s="638" t="s">
        <v>867</v>
      </c>
      <c r="F3" s="639"/>
      <c r="G3" s="384" t="s">
        <v>823</v>
      </c>
      <c r="H3" s="384" t="s">
        <v>824</v>
      </c>
      <c r="I3" s="383" t="s">
        <v>916</v>
      </c>
      <c r="J3" s="473" t="s">
        <v>954</v>
      </c>
      <c r="K3" s="233" t="s">
        <v>960</v>
      </c>
      <c r="L3" s="233" t="s">
        <v>961</v>
      </c>
    </row>
    <row r="4" spans="1:16" ht="58.5">
      <c r="A4" s="297" t="s">
        <v>453</v>
      </c>
      <c r="B4" s="297" t="s">
        <v>454</v>
      </c>
      <c r="C4" s="298"/>
      <c r="D4" s="297" t="s">
        <v>455</v>
      </c>
      <c r="E4" s="299" t="s">
        <v>954</v>
      </c>
      <c r="F4" s="380" t="s">
        <v>955</v>
      </c>
      <c r="G4" s="383"/>
      <c r="H4" s="383"/>
      <c r="I4" s="383"/>
      <c r="J4" s="475"/>
      <c r="K4" s="474"/>
      <c r="L4" s="183"/>
    </row>
    <row r="5" spans="1:16" ht="39.75" customHeight="1">
      <c r="A5" s="300">
        <v>61501</v>
      </c>
      <c r="B5" s="301" t="s">
        <v>456</v>
      </c>
      <c r="C5" s="302"/>
      <c r="D5" s="335">
        <f>+PREINVERSION!H11</f>
        <v>10000</v>
      </c>
      <c r="E5" s="299"/>
      <c r="F5" s="380"/>
      <c r="G5" s="383"/>
      <c r="H5" s="383"/>
      <c r="I5" s="383"/>
      <c r="J5" s="475"/>
      <c r="K5" s="474"/>
      <c r="L5" s="183"/>
    </row>
    <row r="6" spans="1:16" ht="39.75" customHeight="1">
      <c r="A6" s="300">
        <v>61502</v>
      </c>
      <c r="B6" s="301" t="s">
        <v>457</v>
      </c>
      <c r="C6" s="302"/>
      <c r="D6" s="335">
        <f>+PREINVERSION!H12</f>
        <v>6000</v>
      </c>
      <c r="E6" s="299"/>
      <c r="F6" s="380"/>
      <c r="G6" s="383"/>
      <c r="H6" s="383"/>
      <c r="I6" s="383"/>
      <c r="J6" s="475"/>
      <c r="K6" s="474"/>
      <c r="L6" s="183"/>
    </row>
    <row r="7" spans="1:16" ht="36.75" customHeight="1">
      <c r="A7" s="300">
        <v>61503</v>
      </c>
      <c r="B7" s="301" t="s">
        <v>458</v>
      </c>
      <c r="C7" s="302"/>
      <c r="D7" s="335">
        <f>+PREINVERSION!H13</f>
        <v>6000</v>
      </c>
      <c r="E7" s="299"/>
      <c r="F7" s="380"/>
      <c r="G7" s="383"/>
      <c r="H7" s="383"/>
      <c r="I7" s="383"/>
      <c r="J7" s="475"/>
      <c r="K7" s="474"/>
      <c r="L7" s="183"/>
    </row>
    <row r="8" spans="1:16" ht="36.75" customHeight="1">
      <c r="A8" s="300">
        <v>61599</v>
      </c>
      <c r="B8" s="301" t="s">
        <v>459</v>
      </c>
      <c r="C8" s="303"/>
      <c r="D8" s="335">
        <f>+PREINVERSION!H14</f>
        <v>7626.58</v>
      </c>
      <c r="E8" s="299"/>
      <c r="F8" s="380"/>
      <c r="G8" s="383"/>
      <c r="H8" s="383"/>
      <c r="I8" s="383"/>
      <c r="J8" s="475"/>
      <c r="K8" s="474"/>
      <c r="L8" s="183"/>
    </row>
    <row r="9" spans="1:16" ht="36" customHeight="1">
      <c r="A9" s="304" t="s">
        <v>5</v>
      </c>
      <c r="B9" s="305">
        <v>0</v>
      </c>
      <c r="C9" s="306"/>
      <c r="D9" s="307">
        <f>SUM(D5:D8)</f>
        <v>29626.58</v>
      </c>
      <c r="E9" s="308"/>
      <c r="F9" s="380"/>
      <c r="G9" s="383"/>
      <c r="H9" s="383"/>
      <c r="I9" s="383"/>
      <c r="J9" s="475"/>
      <c r="K9" s="474"/>
      <c r="L9" s="183"/>
    </row>
    <row r="10" spans="1:16" ht="29.25">
      <c r="A10" s="636" t="s">
        <v>460</v>
      </c>
      <c r="B10" s="637"/>
      <c r="C10" s="637"/>
      <c r="D10" s="637"/>
      <c r="E10" s="637"/>
      <c r="F10" s="637"/>
      <c r="G10" s="383"/>
      <c r="H10" s="383"/>
      <c r="I10" s="383"/>
      <c r="J10" s="475"/>
      <c r="K10" s="474"/>
      <c r="L10" s="183"/>
    </row>
    <row r="11" spans="1:16" ht="63">
      <c r="A11" s="313"/>
      <c r="B11" s="312" t="s">
        <v>454</v>
      </c>
      <c r="C11" s="314" t="s">
        <v>660</v>
      </c>
      <c r="D11" s="316" t="s">
        <v>663</v>
      </c>
      <c r="E11" s="317"/>
      <c r="F11" s="379"/>
      <c r="G11" s="383"/>
      <c r="H11" s="383"/>
      <c r="I11" s="383"/>
      <c r="J11" s="475"/>
      <c r="K11" s="474"/>
      <c r="L11" s="183"/>
      <c r="N11" s="346">
        <v>0.7</v>
      </c>
    </row>
    <row r="12" spans="1:16" ht="31.5">
      <c r="A12" s="313"/>
      <c r="B12" s="312"/>
      <c r="C12" s="314"/>
      <c r="D12" s="318">
        <f>SUM(C13:C40)</f>
        <v>512627.45</v>
      </c>
      <c r="E12" s="317"/>
      <c r="F12" s="379"/>
      <c r="G12" s="396"/>
      <c r="H12" s="396"/>
      <c r="I12" s="383"/>
      <c r="J12" s="475"/>
      <c r="K12" s="474"/>
      <c r="L12" s="183"/>
      <c r="M12" s="341">
        <v>61601</v>
      </c>
      <c r="N12" s="343">
        <f>+C30+C35+C38+C40</f>
        <v>140300</v>
      </c>
      <c r="O12" s="28"/>
      <c r="P12" s="28"/>
    </row>
    <row r="13" spans="1:16" ht="50.25" customHeight="1">
      <c r="A13" s="323">
        <v>61699</v>
      </c>
      <c r="B13" s="310" t="s">
        <v>877</v>
      </c>
      <c r="C13" s="309">
        <v>6000</v>
      </c>
      <c r="D13" s="293"/>
      <c r="E13" s="293"/>
      <c r="F13" s="381"/>
      <c r="G13" s="396" t="s">
        <v>825</v>
      </c>
      <c r="H13" s="396" t="s">
        <v>826</v>
      </c>
      <c r="I13" s="183"/>
      <c r="J13" s="474"/>
      <c r="K13" s="474"/>
      <c r="L13" s="183"/>
      <c r="M13" s="341">
        <v>61602</v>
      </c>
      <c r="N13" s="343">
        <f>+C18+C19+C21+C36+C39</f>
        <v>199426</v>
      </c>
      <c r="O13" s="28"/>
      <c r="P13" s="28"/>
    </row>
    <row r="14" spans="1:16" ht="53.25" customHeight="1">
      <c r="A14" s="323">
        <v>61603</v>
      </c>
      <c r="B14" s="310" t="s">
        <v>647</v>
      </c>
      <c r="C14" s="309">
        <v>5000</v>
      </c>
      <c r="D14" s="293"/>
      <c r="E14" s="293"/>
      <c r="F14" s="381"/>
      <c r="G14" s="396" t="s">
        <v>843</v>
      </c>
      <c r="H14" s="396" t="s">
        <v>844</v>
      </c>
      <c r="I14" s="183"/>
      <c r="J14" s="474"/>
      <c r="K14" s="474"/>
      <c r="L14" s="183"/>
      <c r="M14" s="341">
        <v>61603</v>
      </c>
      <c r="N14" s="343">
        <f>+C14+C15+C23+C31</f>
        <v>35000</v>
      </c>
      <c r="O14" s="28"/>
      <c r="P14" s="28"/>
    </row>
    <row r="15" spans="1:16" ht="52.5" customHeight="1">
      <c r="A15" s="323">
        <v>61603</v>
      </c>
      <c r="B15" s="310" t="s">
        <v>874</v>
      </c>
      <c r="C15" s="309">
        <v>15000</v>
      </c>
      <c r="D15" s="293"/>
      <c r="E15" s="293"/>
      <c r="F15" s="381"/>
      <c r="G15" s="396" t="s">
        <v>837</v>
      </c>
      <c r="H15" s="396" t="s">
        <v>838</v>
      </c>
      <c r="I15" s="183"/>
      <c r="J15" s="474"/>
      <c r="K15" s="474"/>
      <c r="L15" s="183"/>
      <c r="M15" s="341">
        <v>61604</v>
      </c>
      <c r="N15" s="343">
        <v>0</v>
      </c>
      <c r="O15" s="114"/>
      <c r="P15" s="114"/>
    </row>
    <row r="16" spans="1:16" ht="53.25" customHeight="1">
      <c r="A16" s="323">
        <v>61699</v>
      </c>
      <c r="B16" s="310" t="s">
        <v>649</v>
      </c>
      <c r="C16" s="309">
        <v>20000</v>
      </c>
      <c r="D16" s="293"/>
      <c r="E16" s="293"/>
      <c r="F16" s="381"/>
      <c r="G16" s="396" t="s">
        <v>835</v>
      </c>
      <c r="H16" s="396" t="s">
        <v>836</v>
      </c>
      <c r="I16" s="183"/>
      <c r="J16" s="474"/>
      <c r="K16" s="474"/>
      <c r="L16" s="183"/>
      <c r="M16" s="341">
        <v>61606</v>
      </c>
      <c r="N16" s="344">
        <v>25000</v>
      </c>
      <c r="O16" s="114"/>
      <c r="P16" s="114"/>
    </row>
    <row r="17" spans="1:16" ht="55.5" customHeight="1">
      <c r="A17" s="323">
        <v>61699</v>
      </c>
      <c r="B17" s="310" t="s">
        <v>650</v>
      </c>
      <c r="C17" s="309">
        <v>8000</v>
      </c>
      <c r="D17" s="293"/>
      <c r="E17" s="293"/>
      <c r="F17" s="381"/>
      <c r="G17" s="396" t="s">
        <v>841</v>
      </c>
      <c r="H17" s="396" t="s">
        <v>842</v>
      </c>
      <c r="I17" s="183"/>
      <c r="J17" s="474"/>
      <c r="K17" s="474"/>
      <c r="L17" s="183"/>
      <c r="M17" s="341">
        <v>61699</v>
      </c>
      <c r="N17" s="343">
        <v>109000</v>
      </c>
      <c r="O17" s="28"/>
      <c r="P17" s="28"/>
    </row>
    <row r="18" spans="1:16" ht="54" customHeight="1">
      <c r="A18" s="323">
        <v>61602</v>
      </c>
      <c r="B18" s="310" t="s">
        <v>651</v>
      </c>
      <c r="C18" s="309">
        <v>15000</v>
      </c>
      <c r="D18" s="293"/>
      <c r="E18" s="293"/>
      <c r="F18" s="381"/>
      <c r="G18" s="396" t="s">
        <v>845</v>
      </c>
      <c r="H18" s="396" t="s">
        <v>846</v>
      </c>
      <c r="I18" s="183"/>
      <c r="J18" s="474"/>
      <c r="K18" s="474"/>
      <c r="L18" s="183"/>
      <c r="M18" s="341">
        <v>54303</v>
      </c>
      <c r="N18" s="343">
        <f>+C34</f>
        <v>3901.45</v>
      </c>
      <c r="O18" s="28"/>
      <c r="P18" s="28"/>
    </row>
    <row r="19" spans="1:16" ht="78.75" customHeight="1">
      <c r="A19" s="323">
        <v>61602</v>
      </c>
      <c r="B19" s="310" t="s">
        <v>652</v>
      </c>
      <c r="C19" s="309">
        <v>25000</v>
      </c>
      <c r="D19" s="293"/>
      <c r="E19" s="293"/>
      <c r="F19" s="381"/>
      <c r="G19" s="396" t="s">
        <v>833</v>
      </c>
      <c r="H19" s="396" t="s">
        <v>834</v>
      </c>
      <c r="I19" s="183"/>
      <c r="J19" s="474"/>
      <c r="K19" s="474"/>
      <c r="L19" s="183"/>
      <c r="M19" s="341"/>
      <c r="N19" s="343">
        <f>SUM(N12:N18)</f>
        <v>512627.45</v>
      </c>
      <c r="O19" s="28"/>
      <c r="P19" s="28"/>
    </row>
    <row r="20" spans="1:16" ht="71.25" customHeight="1">
      <c r="A20" s="323">
        <v>61699</v>
      </c>
      <c r="B20" s="310" t="s">
        <v>653</v>
      </c>
      <c r="C20" s="309">
        <v>6000</v>
      </c>
      <c r="D20" s="293"/>
      <c r="E20" s="309">
        <v>5000</v>
      </c>
      <c r="F20" s="381"/>
      <c r="G20" s="396" t="s">
        <v>827</v>
      </c>
      <c r="H20" s="396" t="s">
        <v>828</v>
      </c>
      <c r="I20" s="183"/>
      <c r="J20" s="474"/>
      <c r="K20" s="474"/>
      <c r="L20" s="497" t="s">
        <v>991</v>
      </c>
    </row>
    <row r="21" spans="1:16" ht="59.25" customHeight="1">
      <c r="A21" s="323">
        <v>61602</v>
      </c>
      <c r="B21" s="310" t="s">
        <v>875</v>
      </c>
      <c r="C21" s="309">
        <v>5000</v>
      </c>
      <c r="D21" s="293"/>
      <c r="E21" s="293"/>
      <c r="F21" s="381"/>
      <c r="G21" s="396" t="s">
        <v>849</v>
      </c>
      <c r="H21" s="396" t="s">
        <v>850</v>
      </c>
      <c r="I21" s="183"/>
      <c r="J21" s="474"/>
      <c r="K21" s="474"/>
      <c r="L21" s="183"/>
    </row>
    <row r="22" spans="1:16" ht="80.25" customHeight="1">
      <c r="A22" s="323">
        <v>61699</v>
      </c>
      <c r="B22" s="310" t="s">
        <v>654</v>
      </c>
      <c r="C22" s="309">
        <v>5000</v>
      </c>
      <c r="D22" s="293"/>
      <c r="E22" s="293"/>
      <c r="F22" s="482">
        <v>5000</v>
      </c>
      <c r="G22" s="396" t="s">
        <v>847</v>
      </c>
      <c r="H22" s="396" t="s">
        <v>848</v>
      </c>
      <c r="I22" s="183"/>
      <c r="J22" s="474"/>
      <c r="K22" s="474"/>
      <c r="L22" s="183"/>
    </row>
    <row r="23" spans="1:16" ht="58.5" customHeight="1">
      <c r="A23" s="323">
        <v>61603</v>
      </c>
      <c r="B23" s="310" t="s">
        <v>655</v>
      </c>
      <c r="C23" s="309">
        <v>3000</v>
      </c>
      <c r="D23" s="293"/>
      <c r="E23" s="293"/>
      <c r="F23" s="381"/>
      <c r="G23" s="396" t="s">
        <v>904</v>
      </c>
      <c r="H23" s="396" t="s">
        <v>905</v>
      </c>
      <c r="I23" s="183"/>
      <c r="J23" s="474"/>
      <c r="K23" s="474"/>
      <c r="L23" s="183"/>
    </row>
    <row r="24" spans="1:16" ht="53.25" customHeight="1">
      <c r="A24" s="323">
        <v>61699</v>
      </c>
      <c r="B24" s="310" t="s">
        <v>876</v>
      </c>
      <c r="C24" s="309">
        <v>37000</v>
      </c>
      <c r="D24" s="293"/>
      <c r="E24" s="309">
        <v>23000</v>
      </c>
      <c r="F24" s="381"/>
      <c r="G24" s="396" t="s">
        <v>831</v>
      </c>
      <c r="H24" s="396" t="s">
        <v>832</v>
      </c>
      <c r="I24" s="483" t="s">
        <v>996</v>
      </c>
      <c r="J24" s="474"/>
      <c r="K24" s="474"/>
      <c r="L24" s="183"/>
      <c r="M24" t="s">
        <v>978</v>
      </c>
    </row>
    <row r="25" spans="1:16" ht="53.25" customHeight="1">
      <c r="A25" s="323">
        <v>61606</v>
      </c>
      <c r="B25" s="310" t="s">
        <v>860</v>
      </c>
      <c r="C25" s="309">
        <v>5000</v>
      </c>
      <c r="D25" s="293"/>
      <c r="E25" s="293"/>
      <c r="F25" s="381"/>
      <c r="G25" s="396" t="s">
        <v>925</v>
      </c>
      <c r="H25" s="396" t="s">
        <v>926</v>
      </c>
      <c r="I25" s="463" t="s">
        <v>927</v>
      </c>
      <c r="J25" s="474"/>
      <c r="K25" s="474"/>
      <c r="L25" s="183"/>
    </row>
    <row r="26" spans="1:16" ht="56.25" customHeight="1">
      <c r="A26" s="323">
        <v>61606</v>
      </c>
      <c r="B26" s="310" t="s">
        <v>861</v>
      </c>
      <c r="C26" s="309">
        <v>5000</v>
      </c>
      <c r="D26" s="293"/>
      <c r="E26" s="293"/>
      <c r="F26" s="381"/>
      <c r="G26" s="396"/>
      <c r="H26" s="396"/>
      <c r="I26" s="183"/>
      <c r="J26" s="474"/>
      <c r="K26" s="474"/>
      <c r="L26" s="183"/>
    </row>
    <row r="27" spans="1:16" ht="55.5" customHeight="1">
      <c r="A27" s="323">
        <v>61606</v>
      </c>
      <c r="B27" s="310" t="s">
        <v>657</v>
      </c>
      <c r="C27" s="309">
        <v>15000</v>
      </c>
      <c r="D27" s="293"/>
      <c r="E27" s="293"/>
      <c r="F27" s="381"/>
      <c r="G27" s="396" t="s">
        <v>839</v>
      </c>
      <c r="H27" s="396" t="s">
        <v>840</v>
      </c>
      <c r="I27" s="183"/>
      <c r="J27" s="474"/>
      <c r="K27" s="474"/>
      <c r="L27" s="183"/>
    </row>
    <row r="28" spans="1:16" ht="49.5" customHeight="1">
      <c r="A28" s="323">
        <v>61699</v>
      </c>
      <c r="B28" s="310" t="s">
        <v>822</v>
      </c>
      <c r="C28" s="309">
        <v>5000</v>
      </c>
      <c r="D28" s="293"/>
      <c r="E28" s="293"/>
      <c r="F28" s="381"/>
      <c r="G28" s="396" t="s">
        <v>856</v>
      </c>
      <c r="H28" s="396"/>
      <c r="I28" s="183"/>
      <c r="J28" s="474"/>
      <c r="K28" s="474"/>
      <c r="L28" s="183"/>
    </row>
    <row r="29" spans="1:16" ht="63.75">
      <c r="A29" s="323">
        <v>61699</v>
      </c>
      <c r="B29" s="310" t="s">
        <v>878</v>
      </c>
      <c r="C29" s="309">
        <v>6000</v>
      </c>
      <c r="D29" s="293"/>
      <c r="E29" s="293"/>
      <c r="F29" s="381"/>
      <c r="G29" s="396" t="s">
        <v>879</v>
      </c>
      <c r="H29" s="396" t="s">
        <v>880</v>
      </c>
      <c r="I29" s="183"/>
      <c r="J29" s="474"/>
      <c r="K29" s="474"/>
      <c r="L29" s="183"/>
    </row>
    <row r="30" spans="1:16" ht="84" customHeight="1">
      <c r="A30" s="323">
        <v>61601</v>
      </c>
      <c r="B30" s="310" t="s">
        <v>658</v>
      </c>
      <c r="C30" s="309">
        <v>100000</v>
      </c>
      <c r="D30" s="293"/>
      <c r="E30" s="309">
        <v>20000</v>
      </c>
      <c r="F30" s="381"/>
      <c r="G30" s="396" t="s">
        <v>829</v>
      </c>
      <c r="H30" s="396" t="s">
        <v>830</v>
      </c>
      <c r="J30" s="474">
        <v>20000</v>
      </c>
      <c r="K30" s="474">
        <v>0</v>
      </c>
      <c r="L30" s="477" t="s">
        <v>962</v>
      </c>
      <c r="M30" s="496" t="s">
        <v>990</v>
      </c>
    </row>
    <row r="31" spans="1:16" ht="55.5" customHeight="1">
      <c r="A31" s="323">
        <v>61603</v>
      </c>
      <c r="B31" s="310" t="s">
        <v>788</v>
      </c>
      <c r="C31" s="309">
        <v>12000</v>
      </c>
      <c r="D31" s="293"/>
      <c r="E31" s="293"/>
      <c r="F31" s="381"/>
      <c r="G31" s="396" t="s">
        <v>903</v>
      </c>
      <c r="H31" s="396" t="s">
        <v>931</v>
      </c>
      <c r="I31" s="183"/>
      <c r="J31" s="474"/>
      <c r="K31" s="474"/>
      <c r="L31" s="183"/>
    </row>
    <row r="32" spans="1:16" ht="54.75" customHeight="1">
      <c r="A32" s="323">
        <v>61699</v>
      </c>
      <c r="B32" s="310" t="s">
        <v>747</v>
      </c>
      <c r="C32" s="309">
        <v>5000</v>
      </c>
      <c r="D32" s="293"/>
      <c r="E32" s="293"/>
      <c r="F32" s="381"/>
      <c r="G32" s="396"/>
      <c r="H32" s="396"/>
      <c r="I32" s="183"/>
      <c r="J32" s="474"/>
      <c r="K32" s="474"/>
      <c r="L32" s="183"/>
    </row>
    <row r="33" spans="1:14" ht="37.5" customHeight="1">
      <c r="A33" s="323">
        <v>61699</v>
      </c>
      <c r="B33" s="310" t="s">
        <v>748</v>
      </c>
      <c r="C33" s="309">
        <v>8000</v>
      </c>
      <c r="D33" s="293"/>
      <c r="E33" s="293"/>
      <c r="F33" s="381"/>
      <c r="G33" s="396"/>
      <c r="H33" s="396"/>
      <c r="I33" s="183"/>
      <c r="J33" s="474"/>
      <c r="K33" s="474"/>
      <c r="L33" s="183"/>
    </row>
    <row r="34" spans="1:14" ht="57.75" customHeight="1">
      <c r="A34" s="323">
        <v>54303</v>
      </c>
      <c r="B34" s="310" t="s">
        <v>789</v>
      </c>
      <c r="C34" s="309">
        <v>3901.45</v>
      </c>
      <c r="D34" s="293"/>
      <c r="E34" s="293"/>
      <c r="F34" s="381"/>
      <c r="G34" s="396"/>
      <c r="H34" s="396"/>
      <c r="I34" s="183"/>
      <c r="J34" s="474"/>
      <c r="K34" s="474"/>
      <c r="L34" s="183"/>
    </row>
    <row r="35" spans="1:14" ht="76.5" customHeight="1">
      <c r="A35" s="323">
        <v>61601</v>
      </c>
      <c r="B35" s="310" t="s">
        <v>881</v>
      </c>
      <c r="C35" s="309">
        <v>7700</v>
      </c>
      <c r="D35" s="293"/>
      <c r="E35" s="293"/>
      <c r="F35" s="381"/>
      <c r="G35" s="396" t="s">
        <v>853</v>
      </c>
      <c r="H35" s="396" t="s">
        <v>854</v>
      </c>
      <c r="I35" s="183"/>
      <c r="J35" s="474"/>
      <c r="K35" s="474"/>
      <c r="L35" s="183"/>
    </row>
    <row r="36" spans="1:14" ht="86.25" customHeight="1">
      <c r="A36" s="323">
        <v>61602</v>
      </c>
      <c r="B36" s="310" t="s">
        <v>868</v>
      </c>
      <c r="C36" s="309">
        <v>152426</v>
      </c>
      <c r="D36" s="293"/>
      <c r="E36" s="293"/>
      <c r="F36" s="498" t="s">
        <v>994</v>
      </c>
      <c r="G36" s="396"/>
      <c r="H36" s="396"/>
      <c r="I36" s="503" t="s">
        <v>989</v>
      </c>
      <c r="J36" s="502" t="s">
        <v>992</v>
      </c>
      <c r="K36" s="501" t="s">
        <v>995</v>
      </c>
      <c r="L36" s="183"/>
    </row>
    <row r="37" spans="1:14" ht="79.5" customHeight="1">
      <c r="A37" s="323">
        <v>61699</v>
      </c>
      <c r="B37" s="310" t="s">
        <v>801</v>
      </c>
      <c r="C37" s="309">
        <v>3000</v>
      </c>
      <c r="D37" s="293"/>
      <c r="E37" s="309">
        <v>30</v>
      </c>
      <c r="F37" s="381"/>
      <c r="G37" s="396" t="s">
        <v>851</v>
      </c>
      <c r="H37" s="396" t="s">
        <v>852</v>
      </c>
      <c r="I37" s="458" t="s">
        <v>985</v>
      </c>
      <c r="J37" s="487" t="s">
        <v>986</v>
      </c>
      <c r="K37" s="474"/>
      <c r="L37" s="183"/>
    </row>
    <row r="38" spans="1:14" ht="75" customHeight="1">
      <c r="A38" s="323">
        <v>61601</v>
      </c>
      <c r="B38" s="310" t="s">
        <v>802</v>
      </c>
      <c r="C38" s="309">
        <v>17600</v>
      </c>
      <c r="D38" s="293"/>
      <c r="E38" s="293"/>
      <c r="F38" s="381"/>
      <c r="G38" s="396" t="s">
        <v>928</v>
      </c>
      <c r="H38" s="396" t="s">
        <v>929</v>
      </c>
      <c r="I38" s="464" t="s">
        <v>930</v>
      </c>
      <c r="J38" s="474"/>
      <c r="K38" s="474"/>
      <c r="L38" s="183"/>
    </row>
    <row r="39" spans="1:14" ht="99.75" customHeight="1">
      <c r="A39" s="323">
        <v>61602</v>
      </c>
      <c r="B39" s="310" t="s">
        <v>803</v>
      </c>
      <c r="C39" s="481">
        <v>2000</v>
      </c>
      <c r="D39" s="368"/>
      <c r="E39" s="293"/>
      <c r="F39" s="482">
        <v>1500</v>
      </c>
      <c r="G39" s="396"/>
      <c r="H39" s="396"/>
      <c r="I39" s="483" t="s">
        <v>979</v>
      </c>
      <c r="J39" s="484" t="s">
        <v>980</v>
      </c>
      <c r="K39" s="474"/>
      <c r="L39" s="183"/>
    </row>
    <row r="40" spans="1:14" ht="59.25" customHeight="1">
      <c r="A40" s="323">
        <v>61601</v>
      </c>
      <c r="B40" s="310" t="s">
        <v>869</v>
      </c>
      <c r="C40" s="319">
        <v>15000</v>
      </c>
      <c r="D40" s="368"/>
      <c r="E40" s="293"/>
      <c r="F40" s="381"/>
      <c r="G40" s="396" t="s">
        <v>901</v>
      </c>
      <c r="H40" s="396" t="s">
        <v>902</v>
      </c>
      <c r="I40" s="183"/>
      <c r="J40" s="474"/>
      <c r="K40" s="474"/>
      <c r="L40" s="183"/>
      <c r="M40" s="404">
        <v>54303</v>
      </c>
      <c r="N40" s="281">
        <f>+C43</f>
        <v>28528.51</v>
      </c>
    </row>
    <row r="41" spans="1:14" ht="54.75" customHeight="1">
      <c r="A41" s="323"/>
      <c r="B41" s="457" t="s">
        <v>758</v>
      </c>
      <c r="C41" s="309"/>
      <c r="D41" s="320">
        <f>SUM(C42:C48)</f>
        <v>107064.21</v>
      </c>
      <c r="E41" s="293"/>
      <c r="F41" s="381"/>
      <c r="G41" s="396"/>
      <c r="H41" s="396"/>
      <c r="I41" s="183"/>
      <c r="J41" s="474"/>
      <c r="K41" s="474"/>
      <c r="L41" s="183"/>
      <c r="M41" s="404">
        <v>61601</v>
      </c>
      <c r="N41" s="114">
        <f>+C44+C48</f>
        <v>18868.23</v>
      </c>
    </row>
    <row r="42" spans="1:14" ht="57.75" customHeight="1">
      <c r="A42" s="323">
        <v>61604</v>
      </c>
      <c r="B42" s="310" t="s">
        <v>720</v>
      </c>
      <c r="C42" s="309">
        <v>2453.62</v>
      </c>
      <c r="D42" s="293"/>
      <c r="E42" s="293"/>
      <c r="F42" s="381"/>
      <c r="G42" s="396"/>
      <c r="H42" s="396"/>
      <c r="I42" s="183"/>
      <c r="J42" s="474"/>
      <c r="K42" s="474"/>
      <c r="L42" s="183"/>
      <c r="M42" s="404">
        <v>61602</v>
      </c>
      <c r="N42" s="114">
        <f>+C45+C46</f>
        <v>46724.55</v>
      </c>
    </row>
    <row r="43" spans="1:14" ht="60.75" customHeight="1">
      <c r="A43" s="488">
        <v>54303</v>
      </c>
      <c r="B43" s="310" t="s">
        <v>790</v>
      </c>
      <c r="C43" s="309">
        <v>28528.51</v>
      </c>
      <c r="D43" s="293"/>
      <c r="E43" s="309">
        <v>5000</v>
      </c>
      <c r="F43" s="482">
        <v>-30</v>
      </c>
      <c r="G43" s="396"/>
      <c r="H43" s="396"/>
      <c r="I43" s="183"/>
      <c r="J43" s="500" t="s">
        <v>983</v>
      </c>
      <c r="K43" s="499" t="s">
        <v>993</v>
      </c>
      <c r="L43" s="183"/>
      <c r="M43" s="404">
        <v>61603</v>
      </c>
      <c r="N43" s="114">
        <v>0</v>
      </c>
    </row>
    <row r="44" spans="1:14" ht="83.25" customHeight="1">
      <c r="A44" s="323">
        <v>61601</v>
      </c>
      <c r="B44" s="310" t="s">
        <v>953</v>
      </c>
      <c r="C44" s="309">
        <v>10570.76</v>
      </c>
      <c r="D44" s="293"/>
      <c r="E44" s="293"/>
      <c r="F44" s="381"/>
      <c r="G44" s="396"/>
      <c r="H44" s="396"/>
      <c r="I44" s="183"/>
      <c r="J44" s="474"/>
      <c r="K44" s="474"/>
      <c r="L44" s="183"/>
      <c r="M44" s="404">
        <v>61604</v>
      </c>
      <c r="N44" s="114">
        <f>+C42</f>
        <v>2453.62</v>
      </c>
    </row>
    <row r="45" spans="1:14" ht="78" customHeight="1">
      <c r="A45" s="323">
        <v>61602</v>
      </c>
      <c r="B45" s="310" t="s">
        <v>882</v>
      </c>
      <c r="C45" s="309">
        <v>15727.08</v>
      </c>
      <c r="D45" s="293"/>
      <c r="E45" s="293"/>
      <c r="F45" s="293"/>
      <c r="G45" s="466"/>
      <c r="H45" s="396"/>
      <c r="I45" s="183"/>
      <c r="J45" s="474"/>
      <c r="K45" s="474"/>
      <c r="L45" s="183"/>
      <c r="M45" s="404">
        <v>61606</v>
      </c>
      <c r="N45" s="114">
        <v>0</v>
      </c>
    </row>
    <row r="46" spans="1:14" ht="78.75" customHeight="1">
      <c r="A46" s="323">
        <v>61602</v>
      </c>
      <c r="B46" s="310" t="s">
        <v>883</v>
      </c>
      <c r="C46" s="309">
        <v>30997.47</v>
      </c>
      <c r="D46" s="293"/>
      <c r="E46" s="293"/>
      <c r="F46" s="293"/>
      <c r="G46" s="467" t="s">
        <v>933</v>
      </c>
      <c r="H46" s="465" t="s">
        <v>932</v>
      </c>
      <c r="I46" s="183"/>
      <c r="J46" s="474"/>
      <c r="K46" s="474"/>
      <c r="L46" s="183"/>
      <c r="M46" s="404">
        <v>61607</v>
      </c>
      <c r="N46" s="114">
        <v>0</v>
      </c>
    </row>
    <row r="47" spans="1:14" ht="136.5" customHeight="1">
      <c r="A47" s="323">
        <v>61699</v>
      </c>
      <c r="B47" s="310" t="s">
        <v>884</v>
      </c>
      <c r="C47" s="309">
        <v>10489.3</v>
      </c>
      <c r="D47" s="293"/>
      <c r="E47" s="293"/>
      <c r="F47" s="293"/>
      <c r="G47" s="396"/>
      <c r="H47" s="396"/>
      <c r="I47" s="183"/>
      <c r="J47" s="474"/>
      <c r="K47" s="474"/>
      <c r="L47" s="183"/>
      <c r="M47" s="404">
        <v>61699</v>
      </c>
      <c r="N47" s="114">
        <f>+C47</f>
        <v>10489.3</v>
      </c>
    </row>
    <row r="48" spans="1:14" ht="79.5" customHeight="1">
      <c r="A48" s="323">
        <v>61601</v>
      </c>
      <c r="B48" s="310" t="s">
        <v>885</v>
      </c>
      <c r="C48" s="319">
        <v>8297.4699999999993</v>
      </c>
      <c r="D48" s="293"/>
      <c r="E48" s="293"/>
      <c r="F48" s="293"/>
      <c r="G48" s="396"/>
      <c r="H48" s="396"/>
      <c r="I48" s="183"/>
      <c r="J48" s="474"/>
      <c r="K48" s="474"/>
      <c r="L48" s="183"/>
      <c r="N48" s="28">
        <f>SUM(N40:N47)</f>
        <v>107064.21</v>
      </c>
    </row>
    <row r="49" spans="1:16" ht="31.5">
      <c r="A49" s="323"/>
      <c r="B49" s="310"/>
      <c r="C49" s="319"/>
      <c r="D49" s="321">
        <v>44920.93</v>
      </c>
      <c r="E49" s="293"/>
      <c r="F49" s="293"/>
      <c r="G49" s="396"/>
      <c r="H49" s="396"/>
      <c r="I49" s="183"/>
      <c r="J49" s="474"/>
      <c r="K49" s="474"/>
      <c r="L49" s="183"/>
    </row>
    <row r="50" spans="1:16" ht="61.5" customHeight="1">
      <c r="A50" s="323">
        <v>61603</v>
      </c>
      <c r="B50" s="310" t="s">
        <v>888</v>
      </c>
      <c r="C50" s="319">
        <v>44920.93</v>
      </c>
      <c r="D50" s="293"/>
      <c r="E50" s="312" t="s">
        <v>896</v>
      </c>
      <c r="F50" s="293"/>
      <c r="G50" s="396"/>
      <c r="H50" s="396"/>
      <c r="I50" s="183"/>
      <c r="J50" s="474"/>
      <c r="K50" s="474"/>
      <c r="L50" s="183"/>
    </row>
    <row r="51" spans="1:16" ht="31.5">
      <c r="A51" s="636" t="s">
        <v>659</v>
      </c>
      <c r="B51" s="637"/>
      <c r="C51" s="637"/>
      <c r="D51" s="637"/>
      <c r="E51" s="637"/>
      <c r="F51" s="637"/>
      <c r="G51" s="396"/>
      <c r="H51" s="396"/>
      <c r="I51" s="183"/>
    </row>
    <row r="52" spans="1:16" ht="63.75">
      <c r="A52" s="293"/>
      <c r="B52" s="315" t="s">
        <v>454</v>
      </c>
      <c r="C52" s="314" t="s">
        <v>660</v>
      </c>
      <c r="D52" s="293"/>
      <c r="E52" s="322">
        <f>+D53+D62+D69+D72+D81+D90+D97+D104+D114</f>
        <v>397660.54000000004</v>
      </c>
      <c r="F52" s="382" t="s">
        <v>700</v>
      </c>
      <c r="G52" s="396"/>
      <c r="H52" s="396"/>
      <c r="I52" s="183"/>
      <c r="K52" s="344">
        <v>397660.54</v>
      </c>
      <c r="L52" s="344"/>
      <c r="N52" s="345">
        <v>0.02</v>
      </c>
    </row>
    <row r="53" spans="1:16" ht="41.25" customHeight="1">
      <c r="A53" s="293"/>
      <c r="B53" s="315" t="s">
        <v>661</v>
      </c>
      <c r="C53" s="309"/>
      <c r="D53" s="320">
        <f>SUM(C54:C61)</f>
        <v>36500</v>
      </c>
      <c r="E53" s="293"/>
      <c r="F53" s="381"/>
      <c r="G53" s="396"/>
      <c r="H53" s="396"/>
      <c r="I53" s="183"/>
      <c r="M53" s="341">
        <v>61601</v>
      </c>
      <c r="N53" s="339">
        <v>148375</v>
      </c>
      <c r="O53" s="28"/>
      <c r="P53" s="28"/>
    </row>
    <row r="54" spans="1:16" ht="59.25" customHeight="1">
      <c r="A54" s="323">
        <v>61601</v>
      </c>
      <c r="B54" s="310" t="s">
        <v>662</v>
      </c>
      <c r="C54" s="309">
        <v>5000</v>
      </c>
      <c r="D54" s="293"/>
      <c r="E54" s="293"/>
      <c r="F54" s="381"/>
      <c r="G54" s="396"/>
      <c r="H54" s="396"/>
      <c r="I54" s="183"/>
      <c r="M54" s="341">
        <v>61602</v>
      </c>
      <c r="N54" s="339">
        <f>+C60+C66+C79+C80+C92+C111</f>
        <v>32840.75</v>
      </c>
      <c r="O54" s="28"/>
    </row>
    <row r="55" spans="1:16" ht="55.5" customHeight="1">
      <c r="A55" s="323">
        <v>61601</v>
      </c>
      <c r="B55" s="310" t="s">
        <v>664</v>
      </c>
      <c r="C55" s="309">
        <v>5000</v>
      </c>
      <c r="D55" s="293"/>
      <c r="E55" s="293"/>
      <c r="F55" s="381"/>
      <c r="G55" s="396" t="s">
        <v>857</v>
      </c>
      <c r="H55" s="396" t="s">
        <v>998</v>
      </c>
      <c r="I55" s="183"/>
      <c r="M55" s="341">
        <v>61603</v>
      </c>
      <c r="N55" s="339">
        <f>+C63+C73+C74+C86+C91+C95+C96</f>
        <v>41593</v>
      </c>
      <c r="O55" s="28"/>
    </row>
    <row r="56" spans="1:16" ht="58.5" customHeight="1">
      <c r="A56" s="323">
        <v>61601</v>
      </c>
      <c r="B56" s="310" t="s">
        <v>665</v>
      </c>
      <c r="C56" s="309">
        <v>5000</v>
      </c>
      <c r="D56" s="293"/>
      <c r="E56" s="293"/>
      <c r="F56" s="381"/>
      <c r="G56" s="396"/>
      <c r="H56" s="396"/>
      <c r="I56" s="183"/>
      <c r="M56" s="341">
        <v>61604</v>
      </c>
      <c r="N56" s="339">
        <f>+C61+C64+C65+C71+C75+C77+C93+C99+C102+C105+C116</f>
        <v>115976.79000000001</v>
      </c>
      <c r="O56" s="28"/>
    </row>
    <row r="57" spans="1:16" ht="54.75" customHeight="1">
      <c r="A57" s="323">
        <v>61601</v>
      </c>
      <c r="B57" s="310" t="s">
        <v>666</v>
      </c>
      <c r="C57" s="309">
        <v>5000</v>
      </c>
      <c r="D57" s="293"/>
      <c r="E57" s="293"/>
      <c r="F57" s="381"/>
      <c r="G57" s="396"/>
      <c r="H57" s="396"/>
      <c r="I57" s="183"/>
      <c r="M57" s="341">
        <v>61607</v>
      </c>
      <c r="N57" s="339">
        <f>+C94+C113</f>
        <v>9500</v>
      </c>
      <c r="O57" s="28"/>
    </row>
    <row r="58" spans="1:16" ht="54" customHeight="1">
      <c r="A58" s="323">
        <v>61601</v>
      </c>
      <c r="B58" s="310" t="s">
        <v>667</v>
      </c>
      <c r="C58" s="309">
        <v>5000</v>
      </c>
      <c r="D58" s="293"/>
      <c r="E58" s="293"/>
      <c r="F58" s="381"/>
      <c r="G58" s="396"/>
      <c r="H58" s="396"/>
      <c r="I58" s="183"/>
      <c r="M58" s="341">
        <v>61699</v>
      </c>
      <c r="N58" s="339">
        <f>+C78</f>
        <v>4375</v>
      </c>
      <c r="O58" s="114"/>
    </row>
    <row r="59" spans="1:16" ht="56.25" customHeight="1">
      <c r="A59" s="323">
        <v>61601</v>
      </c>
      <c r="B59" s="310" t="s">
        <v>668</v>
      </c>
      <c r="C59" s="309">
        <v>5000</v>
      </c>
      <c r="D59" s="293"/>
      <c r="E59" s="293"/>
      <c r="F59" s="381"/>
      <c r="G59" s="396"/>
      <c r="H59" s="396"/>
      <c r="I59" s="183"/>
      <c r="M59" s="341">
        <v>61201</v>
      </c>
      <c r="N59" s="339">
        <f>+C82</f>
        <v>45000</v>
      </c>
      <c r="O59" s="28"/>
    </row>
    <row r="60" spans="1:16" ht="74.25" customHeight="1">
      <c r="A60" s="323">
        <v>61602</v>
      </c>
      <c r="B60" s="310" t="s">
        <v>669</v>
      </c>
      <c r="C60" s="309">
        <v>5000</v>
      </c>
      <c r="D60" s="293"/>
      <c r="E60" s="293"/>
      <c r="F60" s="381"/>
      <c r="G60" s="396"/>
      <c r="H60" s="396"/>
      <c r="I60" s="183"/>
      <c r="M60" s="341"/>
      <c r="N60" s="286">
        <f>SUM(N53:N59)</f>
        <v>397660.54000000004</v>
      </c>
      <c r="O60" s="28"/>
    </row>
    <row r="61" spans="1:16" ht="63.75">
      <c r="A61" s="395">
        <v>61604</v>
      </c>
      <c r="B61" s="310" t="s">
        <v>872</v>
      </c>
      <c r="C61" s="319">
        <v>1500</v>
      </c>
      <c r="D61" s="293"/>
      <c r="E61" s="293"/>
      <c r="F61" s="381"/>
      <c r="G61" s="396"/>
      <c r="H61" s="396"/>
      <c r="I61" s="183"/>
      <c r="M61" s="341"/>
      <c r="N61" s="286"/>
    </row>
    <row r="62" spans="1:16" ht="40.5" customHeight="1">
      <c r="A62" s="323"/>
      <c r="B62" s="315" t="s">
        <v>670</v>
      </c>
      <c r="C62" s="309"/>
      <c r="D62" s="320">
        <f>SUM(C63:C68)</f>
        <v>35000</v>
      </c>
      <c r="E62" s="293"/>
      <c r="F62" s="381"/>
      <c r="G62" s="396"/>
      <c r="H62" s="396"/>
      <c r="I62" s="183"/>
      <c r="M62" s="341"/>
      <c r="N62" s="289"/>
    </row>
    <row r="63" spans="1:16" ht="84" customHeight="1">
      <c r="A63" s="323">
        <v>61603</v>
      </c>
      <c r="B63" s="310" t="s">
        <v>671</v>
      </c>
      <c r="C63" s="309">
        <v>12000</v>
      </c>
      <c r="D63" s="293"/>
      <c r="E63" s="293"/>
      <c r="F63" s="381"/>
      <c r="G63" s="396"/>
      <c r="H63" s="396"/>
      <c r="I63" s="183"/>
      <c r="M63" s="342"/>
      <c r="N63" s="289"/>
    </row>
    <row r="64" spans="1:16" ht="77.25" customHeight="1">
      <c r="A64" s="323">
        <v>61604</v>
      </c>
      <c r="B64" s="310" t="s">
        <v>672</v>
      </c>
      <c r="C64" s="309">
        <v>5000</v>
      </c>
      <c r="D64" s="293"/>
      <c r="E64" s="293"/>
      <c r="F64" s="381"/>
      <c r="G64" s="396"/>
      <c r="H64" s="396"/>
      <c r="I64" s="183"/>
      <c r="M64" s="342"/>
      <c r="N64" s="289"/>
    </row>
    <row r="65" spans="1:14" ht="79.5" customHeight="1">
      <c r="A65" s="323">
        <v>61604</v>
      </c>
      <c r="B65" s="310" t="s">
        <v>673</v>
      </c>
      <c r="C65" s="309">
        <v>5000</v>
      </c>
      <c r="D65" s="293"/>
      <c r="E65" s="293"/>
      <c r="F65" s="381"/>
      <c r="G65" s="396"/>
      <c r="H65" s="396"/>
      <c r="I65" s="183"/>
      <c r="M65" s="342"/>
      <c r="N65" s="289"/>
    </row>
    <row r="66" spans="1:14" ht="73.5" customHeight="1">
      <c r="A66" s="323">
        <v>61602</v>
      </c>
      <c r="B66" s="310" t="s">
        <v>759</v>
      </c>
      <c r="C66" s="309">
        <v>5000</v>
      </c>
      <c r="D66" s="293"/>
      <c r="E66" s="293"/>
      <c r="F66" s="381"/>
      <c r="G66" s="396" t="s">
        <v>922</v>
      </c>
      <c r="H66" s="396" t="s">
        <v>923</v>
      </c>
      <c r="I66" s="464" t="s">
        <v>924</v>
      </c>
      <c r="M66" s="342"/>
      <c r="N66" s="289"/>
    </row>
    <row r="67" spans="1:14" ht="98.25" customHeight="1">
      <c r="A67" s="323">
        <v>61601</v>
      </c>
      <c r="B67" s="310" t="s">
        <v>674</v>
      </c>
      <c r="C67" s="309">
        <v>5000</v>
      </c>
      <c r="D67" s="293"/>
      <c r="E67" s="293"/>
      <c r="F67" s="381"/>
      <c r="G67" s="396"/>
      <c r="H67" s="396"/>
      <c r="I67" s="183"/>
      <c r="N67" s="289"/>
    </row>
    <row r="68" spans="1:14" ht="83.25" customHeight="1">
      <c r="A68" s="323">
        <v>61601</v>
      </c>
      <c r="B68" s="310" t="s">
        <v>675</v>
      </c>
      <c r="C68" s="319">
        <v>3000</v>
      </c>
      <c r="D68" s="293"/>
      <c r="E68" s="293"/>
      <c r="F68" s="381"/>
      <c r="G68" s="396"/>
      <c r="H68" s="396"/>
      <c r="I68" s="183"/>
    </row>
    <row r="69" spans="1:14" ht="40.5" customHeight="1">
      <c r="A69" s="323"/>
      <c r="B69" s="315" t="s">
        <v>676</v>
      </c>
      <c r="C69" s="321"/>
      <c r="D69" s="320">
        <f>SUM(C70:C71)</f>
        <v>26700</v>
      </c>
      <c r="E69" s="293"/>
      <c r="F69" s="381"/>
      <c r="G69" s="396"/>
      <c r="H69" s="396"/>
      <c r="I69" s="183"/>
    </row>
    <row r="70" spans="1:14" ht="83.25" customHeight="1">
      <c r="A70" s="323">
        <v>61601</v>
      </c>
      <c r="B70" s="310" t="s">
        <v>677</v>
      </c>
      <c r="C70" s="309">
        <v>5000</v>
      </c>
      <c r="D70" s="293"/>
      <c r="E70" s="293"/>
      <c r="F70" s="381"/>
      <c r="G70" s="396"/>
      <c r="H70" s="396"/>
      <c r="I70" s="183"/>
    </row>
    <row r="71" spans="1:14" ht="60" customHeight="1">
      <c r="A71" s="323">
        <v>61604</v>
      </c>
      <c r="B71" s="310" t="s">
        <v>678</v>
      </c>
      <c r="C71" s="319">
        <v>21700</v>
      </c>
      <c r="D71" s="293"/>
      <c r="E71" s="293"/>
      <c r="F71" s="381"/>
      <c r="G71" s="396" t="s">
        <v>943</v>
      </c>
      <c r="H71" s="396" t="s">
        <v>944</v>
      </c>
      <c r="I71" s="464" t="s">
        <v>945</v>
      </c>
    </row>
    <row r="72" spans="1:14" ht="42.75" customHeight="1">
      <c r="A72" s="323"/>
      <c r="B72" s="315" t="s">
        <v>679</v>
      </c>
      <c r="C72" s="309"/>
      <c r="D72" s="320">
        <f>SUM(C73:C80)</f>
        <v>35000</v>
      </c>
      <c r="E72" s="293"/>
      <c r="F72" s="381"/>
      <c r="G72" s="396"/>
      <c r="H72" s="396"/>
      <c r="I72" s="183"/>
    </row>
    <row r="73" spans="1:14" ht="83.25" customHeight="1">
      <c r="A73" s="323">
        <v>61603</v>
      </c>
      <c r="B73" s="310" t="s">
        <v>680</v>
      </c>
      <c r="C73" s="309">
        <v>4375</v>
      </c>
      <c r="D73" s="293"/>
      <c r="E73" s="293"/>
      <c r="F73" s="381"/>
      <c r="G73" s="396"/>
      <c r="H73" s="396"/>
      <c r="I73" s="183"/>
    </row>
    <row r="74" spans="1:14" ht="78" customHeight="1">
      <c r="A74" s="323">
        <v>61603</v>
      </c>
      <c r="B74" s="310" t="s">
        <v>681</v>
      </c>
      <c r="C74" s="309">
        <v>4375</v>
      </c>
      <c r="D74" s="293"/>
      <c r="E74" s="293"/>
      <c r="F74" s="381"/>
      <c r="G74" s="396"/>
      <c r="H74" s="396"/>
      <c r="I74" s="183"/>
    </row>
    <row r="75" spans="1:14" ht="96" customHeight="1">
      <c r="A75" s="323">
        <v>61604</v>
      </c>
      <c r="B75" s="310" t="s">
        <v>760</v>
      </c>
      <c r="C75" s="309">
        <v>4375</v>
      </c>
      <c r="D75" s="293"/>
      <c r="E75" s="293"/>
      <c r="F75" s="381"/>
      <c r="G75" s="396" t="s">
        <v>855</v>
      </c>
      <c r="H75" s="396" t="s">
        <v>1003</v>
      </c>
      <c r="I75" s="183"/>
    </row>
    <row r="76" spans="1:14" ht="59.25" customHeight="1">
      <c r="A76" s="323">
        <v>61601</v>
      </c>
      <c r="B76" s="310" t="s">
        <v>682</v>
      </c>
      <c r="C76" s="309">
        <v>4375</v>
      </c>
      <c r="D76" s="293"/>
      <c r="E76" s="293"/>
      <c r="F76" s="381"/>
      <c r="G76" s="396"/>
      <c r="H76" s="396"/>
      <c r="I76" s="183"/>
    </row>
    <row r="77" spans="1:14" ht="82.5" customHeight="1">
      <c r="A77" s="323">
        <v>61604</v>
      </c>
      <c r="B77" s="310" t="s">
        <v>761</v>
      </c>
      <c r="C77" s="309">
        <v>4375</v>
      </c>
      <c r="D77" s="293"/>
      <c r="E77" s="293"/>
      <c r="F77" s="381"/>
      <c r="G77" s="396"/>
      <c r="H77" s="396"/>
      <c r="I77" s="183"/>
    </row>
    <row r="78" spans="1:14" ht="78" customHeight="1">
      <c r="A78" s="323">
        <v>61699</v>
      </c>
      <c r="B78" s="310" t="s">
        <v>686</v>
      </c>
      <c r="C78" s="309">
        <v>4375</v>
      </c>
      <c r="D78" s="293"/>
      <c r="E78" s="293"/>
      <c r="F78" s="381"/>
      <c r="G78" s="396"/>
      <c r="H78" s="396"/>
      <c r="I78" s="183"/>
    </row>
    <row r="79" spans="1:14" ht="59.25" customHeight="1">
      <c r="A79" s="323">
        <v>61602</v>
      </c>
      <c r="B79" s="310" t="s">
        <v>683</v>
      </c>
      <c r="C79" s="309">
        <v>4375</v>
      </c>
      <c r="D79" s="293"/>
      <c r="E79" s="293"/>
      <c r="F79" s="381"/>
      <c r="G79" s="396"/>
      <c r="H79" s="396"/>
      <c r="I79" s="183"/>
    </row>
    <row r="80" spans="1:14" ht="56.25" customHeight="1">
      <c r="A80" s="323">
        <v>61602</v>
      </c>
      <c r="B80" s="310" t="s">
        <v>684</v>
      </c>
      <c r="C80" s="319">
        <v>4375</v>
      </c>
      <c r="D80" s="293"/>
      <c r="E80" s="293"/>
      <c r="F80" s="381"/>
      <c r="G80" s="396"/>
      <c r="H80" s="396"/>
      <c r="I80" s="183"/>
    </row>
    <row r="81" spans="1:10" ht="51" customHeight="1">
      <c r="A81" s="323"/>
      <c r="B81" s="315" t="s">
        <v>739</v>
      </c>
      <c r="C81" s="309"/>
      <c r="D81" s="320">
        <f>+C82+C83+C84+C85+C86+C87+C88+C89</f>
        <v>80000</v>
      </c>
      <c r="E81" s="293"/>
      <c r="F81" s="381"/>
      <c r="G81" s="396"/>
      <c r="H81" s="396"/>
      <c r="I81" s="183"/>
    </row>
    <row r="82" spans="1:10" ht="99" customHeight="1">
      <c r="A82" s="323">
        <v>61201</v>
      </c>
      <c r="B82" s="310" t="s">
        <v>762</v>
      </c>
      <c r="C82" s="309">
        <v>45000</v>
      </c>
      <c r="D82" s="293"/>
      <c r="E82" s="293"/>
      <c r="F82" s="381"/>
      <c r="G82" s="396"/>
      <c r="H82" s="396"/>
      <c r="I82" s="183"/>
    </row>
    <row r="83" spans="1:10" ht="75" customHeight="1">
      <c r="A83" s="323">
        <v>61601</v>
      </c>
      <c r="B83" s="310" t="s">
        <v>740</v>
      </c>
      <c r="C83" s="309">
        <v>5000</v>
      </c>
      <c r="D83" s="293"/>
      <c r="E83" s="293"/>
      <c r="F83" s="381"/>
      <c r="G83" s="396" t="s">
        <v>913</v>
      </c>
      <c r="H83" s="396" t="s">
        <v>914</v>
      </c>
      <c r="I83" s="504" t="s">
        <v>915</v>
      </c>
      <c r="J83" s="459" t="s">
        <v>917</v>
      </c>
    </row>
    <row r="84" spans="1:10" ht="79.5" customHeight="1">
      <c r="A84" s="323">
        <v>61601</v>
      </c>
      <c r="B84" s="310" t="s">
        <v>741</v>
      </c>
      <c r="C84" s="309">
        <v>5000</v>
      </c>
      <c r="D84" s="293"/>
      <c r="E84" s="293"/>
      <c r="F84" s="381"/>
      <c r="G84" s="396"/>
      <c r="H84" s="396"/>
      <c r="I84" s="183"/>
    </row>
    <row r="85" spans="1:10" ht="99" customHeight="1">
      <c r="A85" s="323">
        <v>61601</v>
      </c>
      <c r="B85" s="310" t="s">
        <v>742</v>
      </c>
      <c r="C85" s="309">
        <v>5000</v>
      </c>
      <c r="D85" s="293"/>
      <c r="E85" s="293"/>
      <c r="F85" s="381"/>
      <c r="G85" s="396"/>
      <c r="H85" s="396"/>
      <c r="I85" s="183"/>
    </row>
    <row r="86" spans="1:10" ht="56.25" customHeight="1">
      <c r="A86" s="323">
        <v>61603</v>
      </c>
      <c r="B86" s="310" t="s">
        <v>763</v>
      </c>
      <c r="C86" s="309">
        <v>5000</v>
      </c>
      <c r="D86" s="293"/>
      <c r="E86" s="293"/>
      <c r="F86" s="381"/>
      <c r="G86" s="396"/>
      <c r="H86" s="396"/>
      <c r="I86" s="183"/>
    </row>
    <row r="87" spans="1:10" ht="78.75" customHeight="1">
      <c r="A87" s="323">
        <v>61601</v>
      </c>
      <c r="B87" s="310" t="s">
        <v>743</v>
      </c>
      <c r="C87" s="309">
        <v>5000</v>
      </c>
      <c r="D87" s="293"/>
      <c r="E87" s="293"/>
      <c r="F87" s="381"/>
      <c r="G87" s="468" t="s">
        <v>940</v>
      </c>
      <c r="H87" s="468" t="s">
        <v>941</v>
      </c>
      <c r="I87" s="505" t="s">
        <v>942</v>
      </c>
    </row>
    <row r="88" spans="1:10" ht="81.75" customHeight="1">
      <c r="A88" s="323">
        <v>61601</v>
      </c>
      <c r="B88" s="310" t="s">
        <v>744</v>
      </c>
      <c r="C88" s="309">
        <v>5000</v>
      </c>
      <c r="D88" s="293"/>
      <c r="E88" s="293"/>
      <c r="F88" s="381"/>
      <c r="G88" s="396" t="s">
        <v>975</v>
      </c>
      <c r="H88" s="396" t="s">
        <v>976</v>
      </c>
      <c r="I88" s="506" t="s">
        <v>977</v>
      </c>
    </row>
    <row r="89" spans="1:10" ht="76.5" customHeight="1">
      <c r="A89" s="323">
        <v>61601</v>
      </c>
      <c r="B89" s="310" t="s">
        <v>745</v>
      </c>
      <c r="C89" s="319">
        <v>5000</v>
      </c>
      <c r="D89" s="293"/>
      <c r="E89" s="293"/>
      <c r="F89" s="381"/>
      <c r="G89" s="396"/>
      <c r="H89" s="396"/>
      <c r="I89" s="183"/>
    </row>
    <row r="90" spans="1:10" ht="45" customHeight="1">
      <c r="A90" s="323"/>
      <c r="B90" s="315" t="s">
        <v>764</v>
      </c>
      <c r="C90" s="319"/>
      <c r="D90" s="320">
        <f>SUM(C91:C96)</f>
        <v>35000</v>
      </c>
      <c r="E90" s="293"/>
      <c r="F90" s="381"/>
      <c r="G90" s="396"/>
      <c r="H90" s="396"/>
      <c r="I90" s="183"/>
    </row>
    <row r="91" spans="1:10" ht="83.25" customHeight="1">
      <c r="A91" s="323">
        <v>61603</v>
      </c>
      <c r="B91" s="310" t="s">
        <v>765</v>
      </c>
      <c r="C91" s="309">
        <v>5000</v>
      </c>
      <c r="D91" s="293"/>
      <c r="E91" s="293"/>
      <c r="F91" s="381"/>
      <c r="G91" s="396"/>
      <c r="H91" s="396"/>
      <c r="I91" s="183"/>
    </row>
    <row r="92" spans="1:10" ht="81.75" customHeight="1">
      <c r="A92" s="323">
        <v>61602</v>
      </c>
      <c r="B92" s="310" t="s">
        <v>766</v>
      </c>
      <c r="C92" s="309">
        <v>4090.75</v>
      </c>
      <c r="D92" s="293"/>
      <c r="E92" s="293"/>
      <c r="F92" s="381"/>
      <c r="G92" s="396"/>
      <c r="H92" s="396"/>
      <c r="I92" s="183"/>
    </row>
    <row r="93" spans="1:10" ht="87" customHeight="1">
      <c r="A93" s="323">
        <v>61604</v>
      </c>
      <c r="B93" s="310" t="s">
        <v>810</v>
      </c>
      <c r="C93" s="309">
        <v>9066.25</v>
      </c>
      <c r="D93" s="293"/>
      <c r="E93" s="293"/>
      <c r="F93" s="381"/>
      <c r="G93" s="396" t="s">
        <v>966</v>
      </c>
      <c r="H93" s="396" t="s">
        <v>967</v>
      </c>
      <c r="I93" s="507" t="s">
        <v>968</v>
      </c>
    </row>
    <row r="94" spans="1:10" ht="82.5" customHeight="1">
      <c r="A94" s="323">
        <v>61607</v>
      </c>
      <c r="B94" s="310" t="s">
        <v>767</v>
      </c>
      <c r="C94" s="309">
        <v>6000</v>
      </c>
      <c r="D94" s="293"/>
      <c r="E94" s="293"/>
      <c r="F94" s="381"/>
      <c r="G94" s="396" t="s">
        <v>1007</v>
      </c>
      <c r="H94" s="396" t="s">
        <v>1008</v>
      </c>
      <c r="I94" s="505" t="s">
        <v>1009</v>
      </c>
    </row>
    <row r="95" spans="1:10" ht="66.75" customHeight="1">
      <c r="A95" s="323">
        <v>61603</v>
      </c>
      <c r="B95" s="310" t="s">
        <v>971</v>
      </c>
      <c r="C95" s="309">
        <v>5500</v>
      </c>
      <c r="D95" s="293"/>
      <c r="E95" s="293"/>
      <c r="F95" s="381"/>
      <c r="G95" s="396"/>
      <c r="H95" s="396"/>
      <c r="I95" s="476"/>
      <c r="J95" s="477"/>
    </row>
    <row r="96" spans="1:10" ht="75.75" customHeight="1">
      <c r="A96" s="323">
        <v>61603</v>
      </c>
      <c r="B96" s="310" t="s">
        <v>894</v>
      </c>
      <c r="C96" s="319">
        <v>5343</v>
      </c>
      <c r="D96" s="293"/>
      <c r="E96" s="293"/>
      <c r="F96" s="381"/>
      <c r="G96" s="396" t="s">
        <v>1010</v>
      </c>
      <c r="H96" s="396" t="s">
        <v>1011</v>
      </c>
      <c r="I96" s="505" t="s">
        <v>1012</v>
      </c>
    </row>
    <row r="97" spans="1:12" ht="37.5" customHeight="1">
      <c r="A97" s="323"/>
      <c r="B97" s="315" t="s">
        <v>746</v>
      </c>
      <c r="C97" s="309"/>
      <c r="D97" s="320">
        <f>SUM(C98:C103)</f>
        <v>35000</v>
      </c>
      <c r="E97" s="293"/>
      <c r="F97" s="381"/>
      <c r="G97" s="396"/>
      <c r="H97" s="396"/>
      <c r="I97" s="183"/>
    </row>
    <row r="98" spans="1:12" ht="54.75" customHeight="1">
      <c r="A98" s="323">
        <v>61601</v>
      </c>
      <c r="B98" s="310" t="s">
        <v>754</v>
      </c>
      <c r="C98" s="309">
        <v>2000</v>
      </c>
      <c r="D98" s="293"/>
      <c r="E98" s="293"/>
      <c r="F98" s="381"/>
      <c r="G98" s="396"/>
      <c r="H98" s="396"/>
      <c r="I98" s="183"/>
    </row>
    <row r="99" spans="1:12" ht="60.75" customHeight="1">
      <c r="A99" s="323">
        <v>61604</v>
      </c>
      <c r="B99" s="310" t="s">
        <v>751</v>
      </c>
      <c r="C99" s="309">
        <v>3000</v>
      </c>
      <c r="D99" s="293"/>
      <c r="E99" s="293"/>
      <c r="F99" s="381"/>
      <c r="G99" s="396" t="s">
        <v>858</v>
      </c>
      <c r="H99" s="396" t="s">
        <v>997</v>
      </c>
      <c r="I99" s="183"/>
    </row>
    <row r="100" spans="1:12" ht="87" customHeight="1">
      <c r="A100" s="323">
        <v>61601</v>
      </c>
      <c r="B100" s="310" t="s">
        <v>752</v>
      </c>
      <c r="C100" s="309">
        <v>2500</v>
      </c>
      <c r="D100" s="293"/>
      <c r="E100" s="293"/>
      <c r="F100" s="381"/>
      <c r="G100" s="396"/>
      <c r="H100" s="396"/>
      <c r="I100" s="183"/>
    </row>
    <row r="101" spans="1:12" ht="60.75" customHeight="1">
      <c r="A101" s="323">
        <v>61601</v>
      </c>
      <c r="B101" s="310" t="s">
        <v>753</v>
      </c>
      <c r="C101" s="309">
        <v>2500</v>
      </c>
      <c r="D101" s="293"/>
      <c r="E101" s="293"/>
      <c r="F101" s="381"/>
      <c r="G101" s="396"/>
      <c r="H101" s="396"/>
      <c r="I101" s="183"/>
    </row>
    <row r="102" spans="1:12" ht="80.25" customHeight="1">
      <c r="A102" s="323">
        <v>61604</v>
      </c>
      <c r="B102" s="310" t="s">
        <v>755</v>
      </c>
      <c r="C102" s="309">
        <v>11000</v>
      </c>
      <c r="D102" s="293"/>
      <c r="E102" s="293"/>
      <c r="F102" s="381"/>
      <c r="G102" s="468" t="s">
        <v>936</v>
      </c>
      <c r="H102" s="468" t="s">
        <v>937</v>
      </c>
      <c r="I102" s="469" t="s">
        <v>938</v>
      </c>
    </row>
    <row r="103" spans="1:12" ht="80.25" customHeight="1">
      <c r="A103" s="323">
        <v>61601</v>
      </c>
      <c r="B103" s="310" t="s">
        <v>756</v>
      </c>
      <c r="C103" s="319">
        <v>14000</v>
      </c>
      <c r="D103" s="293"/>
      <c r="E103" s="293"/>
      <c r="F103" s="381"/>
      <c r="G103" s="396"/>
      <c r="H103" s="396"/>
      <c r="I103" s="183"/>
    </row>
    <row r="104" spans="1:12" ht="35.25" customHeight="1">
      <c r="A104" s="323"/>
      <c r="B104" s="315" t="s">
        <v>768</v>
      </c>
      <c r="C104" s="309"/>
      <c r="D104" s="320">
        <f>SUM(C105:C113)</f>
        <v>89460.540000000008</v>
      </c>
      <c r="E104" s="293"/>
      <c r="F104" s="489"/>
      <c r="G104" s="490"/>
      <c r="H104" s="490"/>
      <c r="I104" s="491"/>
    </row>
    <row r="105" spans="1:12" ht="77.25" customHeight="1">
      <c r="A105" s="323">
        <v>61604</v>
      </c>
      <c r="B105" s="310" t="s">
        <v>769</v>
      </c>
      <c r="C105" s="309">
        <v>45960.54</v>
      </c>
      <c r="D105" s="293"/>
      <c r="E105" s="293"/>
      <c r="F105" s="183"/>
      <c r="G105" s="494" t="s">
        <v>987</v>
      </c>
      <c r="H105" s="494" t="s">
        <v>988</v>
      </c>
      <c r="I105" s="494"/>
      <c r="J105" s="494"/>
      <c r="K105" s="494"/>
      <c r="L105" s="495"/>
    </row>
    <row r="106" spans="1:12" ht="56.25" customHeight="1">
      <c r="A106" s="323">
        <v>61601</v>
      </c>
      <c r="B106" s="310" t="s">
        <v>817</v>
      </c>
      <c r="C106" s="309">
        <v>5000</v>
      </c>
      <c r="D106" s="293"/>
      <c r="E106" s="293"/>
      <c r="F106" s="492"/>
      <c r="G106" s="493" t="s">
        <v>946</v>
      </c>
      <c r="H106" s="493" t="s">
        <v>947</v>
      </c>
      <c r="I106" s="505" t="s">
        <v>948</v>
      </c>
    </row>
    <row r="107" spans="1:12" ht="60" customHeight="1">
      <c r="A107" s="323">
        <v>61601</v>
      </c>
      <c r="B107" s="310" t="s">
        <v>818</v>
      </c>
      <c r="C107" s="309">
        <v>5000</v>
      </c>
      <c r="D107" s="293"/>
      <c r="E107" s="293"/>
      <c r="F107" s="381"/>
      <c r="G107" s="396"/>
      <c r="H107" s="396"/>
      <c r="I107" s="508"/>
    </row>
    <row r="108" spans="1:12" ht="59.25" customHeight="1">
      <c r="A108" s="323">
        <v>61601</v>
      </c>
      <c r="B108" s="310" t="s">
        <v>819</v>
      </c>
      <c r="C108" s="309">
        <v>5000</v>
      </c>
      <c r="D108" s="293"/>
      <c r="E108" s="293"/>
      <c r="F108" s="381"/>
      <c r="G108" s="468" t="s">
        <v>935</v>
      </c>
      <c r="H108" s="468" t="s">
        <v>934</v>
      </c>
      <c r="I108" s="505" t="s">
        <v>939</v>
      </c>
    </row>
    <row r="109" spans="1:12" ht="54" customHeight="1">
      <c r="A109" s="323">
        <v>61601</v>
      </c>
      <c r="B109" s="310" t="s">
        <v>820</v>
      </c>
      <c r="C109" s="309">
        <v>5000</v>
      </c>
      <c r="D109" s="293"/>
      <c r="E109" s="293"/>
      <c r="F109" s="381"/>
      <c r="G109" s="396"/>
      <c r="H109" s="396"/>
      <c r="I109" s="508"/>
    </row>
    <row r="110" spans="1:12" ht="54.75" customHeight="1">
      <c r="A110" s="323">
        <v>61601</v>
      </c>
      <c r="B110" s="310" t="s">
        <v>821</v>
      </c>
      <c r="C110" s="309">
        <v>5000</v>
      </c>
      <c r="D110" s="293"/>
      <c r="E110" s="293"/>
      <c r="F110" s="381"/>
      <c r="G110" s="396"/>
      <c r="H110" s="396"/>
      <c r="I110" s="508"/>
    </row>
    <row r="111" spans="1:12" ht="95.25" customHeight="1">
      <c r="A111" s="323">
        <v>61602</v>
      </c>
      <c r="B111" s="310" t="s">
        <v>685</v>
      </c>
      <c r="C111" s="309">
        <v>10000</v>
      </c>
      <c r="D111" s="293"/>
      <c r="E111" s="293"/>
      <c r="F111" s="470">
        <v>-2500</v>
      </c>
      <c r="G111" s="396"/>
      <c r="H111" s="396"/>
      <c r="I111" s="509" t="s">
        <v>956</v>
      </c>
      <c r="J111" s="471" t="s">
        <v>984</v>
      </c>
    </row>
    <row r="112" spans="1:12" ht="60" customHeight="1">
      <c r="A112" s="323">
        <v>61601</v>
      </c>
      <c r="B112" s="310" t="s">
        <v>873</v>
      </c>
      <c r="C112" s="309">
        <v>5000</v>
      </c>
      <c r="D112" s="293"/>
      <c r="E112" s="293"/>
      <c r="F112" s="381"/>
      <c r="G112" s="396"/>
      <c r="H112" s="396"/>
      <c r="I112" s="183"/>
    </row>
    <row r="113" spans="1:10" ht="75.75" customHeight="1">
      <c r="A113" s="323">
        <v>61607</v>
      </c>
      <c r="B113" s="310" t="s">
        <v>870</v>
      </c>
      <c r="C113" s="319">
        <v>3500</v>
      </c>
      <c r="D113" s="293"/>
      <c r="E113" s="293"/>
      <c r="F113" s="381"/>
      <c r="G113" s="396"/>
      <c r="H113" s="396"/>
      <c r="I113" s="183"/>
    </row>
    <row r="114" spans="1:10" ht="31.5">
      <c r="A114" s="293"/>
      <c r="B114" s="315" t="s">
        <v>859</v>
      </c>
      <c r="C114" s="309"/>
      <c r="D114" s="320">
        <f>SUM(C115:C119)</f>
        <v>25000</v>
      </c>
      <c r="E114" s="293"/>
      <c r="F114" s="381"/>
      <c r="G114" s="396"/>
      <c r="H114" s="396"/>
      <c r="I114" s="183"/>
    </row>
    <row r="115" spans="1:10" ht="60" customHeight="1">
      <c r="A115" s="323">
        <v>61601</v>
      </c>
      <c r="B115" s="310" t="s">
        <v>862</v>
      </c>
      <c r="C115" s="309">
        <v>5000</v>
      </c>
      <c r="D115" s="293"/>
      <c r="E115" s="293"/>
      <c r="F115" s="381"/>
      <c r="G115" s="396"/>
      <c r="H115" s="396"/>
      <c r="I115" s="183"/>
    </row>
    <row r="116" spans="1:10" ht="63.75" customHeight="1">
      <c r="A116" s="323">
        <v>61604</v>
      </c>
      <c r="B116" s="310" t="s">
        <v>863</v>
      </c>
      <c r="C116" s="309">
        <v>5000</v>
      </c>
      <c r="D116" s="293"/>
      <c r="E116" s="293"/>
      <c r="F116" s="381"/>
      <c r="G116" s="396"/>
      <c r="H116" s="396"/>
      <c r="I116" s="183"/>
    </row>
    <row r="117" spans="1:10" ht="59.25" customHeight="1">
      <c r="A117" s="323">
        <v>61601</v>
      </c>
      <c r="B117" s="310" t="s">
        <v>864</v>
      </c>
      <c r="C117" s="309">
        <v>5000</v>
      </c>
      <c r="D117" s="293"/>
      <c r="E117" s="293"/>
      <c r="F117" s="381"/>
      <c r="G117" s="396"/>
      <c r="H117" s="396"/>
      <c r="I117" s="183"/>
    </row>
    <row r="118" spans="1:10" ht="61.5" customHeight="1">
      <c r="A118" s="323">
        <v>61601</v>
      </c>
      <c r="B118" s="310" t="s">
        <v>865</v>
      </c>
      <c r="C118" s="481">
        <v>5000</v>
      </c>
      <c r="D118" s="293"/>
      <c r="E118" s="293"/>
      <c r="F118" s="381"/>
      <c r="G118" s="396"/>
      <c r="H118" s="396"/>
      <c r="I118" s="183"/>
    </row>
    <row r="119" spans="1:10" ht="60.75" customHeight="1">
      <c r="A119" s="323">
        <v>61601</v>
      </c>
      <c r="B119" s="310" t="s">
        <v>866</v>
      </c>
      <c r="C119" s="319">
        <v>5000</v>
      </c>
      <c r="D119" s="293"/>
      <c r="E119" s="293"/>
      <c r="F119" s="381"/>
      <c r="G119" s="396"/>
      <c r="H119" s="396"/>
      <c r="I119" s="183"/>
    </row>
    <row r="120" spans="1:10">
      <c r="A120" s="183"/>
      <c r="B120" s="183"/>
      <c r="C120" s="183"/>
    </row>
    <row r="122" spans="1:10" ht="22.5">
      <c r="A122" s="630" t="s">
        <v>957</v>
      </c>
      <c r="B122" s="630"/>
      <c r="C122" s="630"/>
      <c r="D122" s="630"/>
      <c r="E122" s="630"/>
      <c r="F122" s="630"/>
      <c r="G122" s="630"/>
      <c r="H122" s="630"/>
      <c r="I122" s="630"/>
    </row>
    <row r="123" spans="1:10" ht="61.5">
      <c r="A123" s="462"/>
      <c r="B123" s="310" t="s">
        <v>918</v>
      </c>
      <c r="C123" s="309">
        <v>4997.47</v>
      </c>
      <c r="D123" s="293"/>
      <c r="E123" s="293"/>
      <c r="F123" s="293"/>
      <c r="G123" s="293" t="s">
        <v>919</v>
      </c>
      <c r="H123" s="293" t="s">
        <v>920</v>
      </c>
      <c r="I123" s="510" t="s">
        <v>921</v>
      </c>
      <c r="J123" s="460"/>
    </row>
    <row r="124" spans="1:10" ht="81.75">
      <c r="A124" s="462"/>
      <c r="B124" s="310" t="s">
        <v>949</v>
      </c>
      <c r="C124" s="309">
        <v>5000</v>
      </c>
      <c r="D124" s="293"/>
      <c r="E124" s="293"/>
      <c r="F124" s="293"/>
      <c r="G124" s="293" t="s">
        <v>950</v>
      </c>
      <c r="H124" s="293" t="s">
        <v>951</v>
      </c>
      <c r="I124" s="510" t="s">
        <v>952</v>
      </c>
      <c r="J124" s="460"/>
    </row>
    <row r="125" spans="1:10" ht="81" customHeight="1">
      <c r="A125" s="462">
        <v>61601</v>
      </c>
      <c r="B125" s="472" t="s">
        <v>959</v>
      </c>
      <c r="C125" s="309">
        <v>2500</v>
      </c>
      <c r="D125" s="293"/>
      <c r="E125" s="293"/>
      <c r="F125" s="293"/>
      <c r="G125" s="293" t="s">
        <v>963</v>
      </c>
      <c r="H125" s="293" t="s">
        <v>964</v>
      </c>
      <c r="I125" s="310" t="s">
        <v>958</v>
      </c>
      <c r="J125" s="478" t="s">
        <v>965</v>
      </c>
    </row>
    <row r="126" spans="1:10" ht="63">
      <c r="A126" s="462">
        <v>61603</v>
      </c>
      <c r="B126" s="310" t="s">
        <v>972</v>
      </c>
      <c r="C126" s="309">
        <v>5000</v>
      </c>
      <c r="D126" s="293"/>
      <c r="E126" s="293"/>
      <c r="F126" s="293"/>
      <c r="G126" s="479" t="s">
        <v>969</v>
      </c>
      <c r="H126" s="293" t="s">
        <v>970</v>
      </c>
      <c r="I126" s="310" t="s">
        <v>973</v>
      </c>
      <c r="J126" s="480" t="s">
        <v>974</v>
      </c>
    </row>
    <row r="127" spans="1:10" ht="85.5" customHeight="1">
      <c r="A127" s="462">
        <v>61606</v>
      </c>
      <c r="B127" s="485" t="s">
        <v>981</v>
      </c>
      <c r="C127" s="309">
        <v>1500</v>
      </c>
      <c r="D127" s="293"/>
      <c r="E127" s="293"/>
      <c r="F127" s="293"/>
      <c r="G127" s="293"/>
      <c r="H127" s="293"/>
      <c r="I127" s="310" t="s">
        <v>980</v>
      </c>
      <c r="J127" s="486" t="s">
        <v>982</v>
      </c>
    </row>
    <row r="128" spans="1:10" ht="40.5">
      <c r="A128" s="462"/>
      <c r="B128" s="310" t="s">
        <v>999</v>
      </c>
      <c r="C128" s="309"/>
      <c r="D128" s="293"/>
      <c r="E128" s="293"/>
      <c r="F128" s="293"/>
      <c r="G128" s="293" t="s">
        <v>1000</v>
      </c>
      <c r="H128" s="293" t="s">
        <v>1001</v>
      </c>
      <c r="I128" s="643" t="s">
        <v>1002</v>
      </c>
      <c r="J128" s="460"/>
    </row>
    <row r="129" spans="1:10" ht="40.5">
      <c r="A129" s="462">
        <v>61601</v>
      </c>
      <c r="B129" s="310" t="s">
        <v>1004</v>
      </c>
      <c r="C129" s="309"/>
      <c r="D129" s="293"/>
      <c r="E129" s="293"/>
      <c r="F129" s="293"/>
      <c r="G129" s="293" t="s">
        <v>1005</v>
      </c>
      <c r="H129" s="293" t="s">
        <v>902</v>
      </c>
      <c r="I129" s="469" t="s">
        <v>1006</v>
      </c>
      <c r="J129" s="460"/>
    </row>
    <row r="130" spans="1:10" ht="20.25">
      <c r="A130" s="462"/>
      <c r="B130" s="293"/>
      <c r="C130" s="309"/>
      <c r="D130" s="293"/>
      <c r="E130" s="293"/>
      <c r="F130" s="293"/>
      <c r="G130" s="293"/>
      <c r="H130" s="293"/>
      <c r="I130" s="293"/>
      <c r="J130" s="460"/>
    </row>
    <row r="131" spans="1:10" ht="20.25">
      <c r="A131" s="462"/>
      <c r="B131" s="293"/>
      <c r="C131" s="309"/>
      <c r="D131" s="293"/>
      <c r="E131" s="293"/>
      <c r="F131" s="293"/>
      <c r="G131" s="293"/>
      <c r="H131" s="293"/>
      <c r="I131" s="293"/>
      <c r="J131" s="460"/>
    </row>
    <row r="132" spans="1:10" ht="20.25">
      <c r="A132" s="462"/>
      <c r="B132" s="293"/>
      <c r="C132" s="309"/>
      <c r="D132" s="293"/>
      <c r="E132" s="293"/>
      <c r="F132" s="293"/>
      <c r="G132" s="293"/>
      <c r="H132" s="293"/>
      <c r="I132" s="293"/>
      <c r="J132" s="460"/>
    </row>
    <row r="133" spans="1:10" ht="20.25">
      <c r="A133" s="462"/>
      <c r="B133" s="293"/>
      <c r="C133" s="309"/>
      <c r="D133" s="293"/>
      <c r="E133" s="293"/>
      <c r="F133" s="293"/>
      <c r="G133" s="293"/>
      <c r="H133" s="293"/>
      <c r="I133" s="293"/>
      <c r="J133" s="460"/>
    </row>
    <row r="134" spans="1:10" ht="20.25">
      <c r="A134" s="462"/>
      <c r="B134" s="293"/>
      <c r="C134" s="309"/>
      <c r="D134" s="293"/>
      <c r="E134" s="293"/>
      <c r="F134" s="293"/>
      <c r="G134" s="293"/>
      <c r="H134" s="293"/>
      <c r="I134" s="293"/>
      <c r="J134" s="460"/>
    </row>
    <row r="135" spans="1:10" ht="20.25">
      <c r="A135" s="462"/>
      <c r="B135" s="293"/>
      <c r="C135" s="309"/>
      <c r="D135" s="293"/>
      <c r="E135" s="293"/>
      <c r="F135" s="293"/>
      <c r="G135" s="293"/>
      <c r="H135" s="293"/>
      <c r="I135" s="293"/>
      <c r="J135" s="460"/>
    </row>
    <row r="136" spans="1:10" ht="20.25">
      <c r="A136" s="462"/>
      <c r="B136" s="293"/>
      <c r="C136" s="309"/>
      <c r="D136" s="293"/>
      <c r="E136" s="293"/>
      <c r="F136" s="293"/>
      <c r="G136" s="293"/>
      <c r="H136" s="293"/>
      <c r="I136" s="293"/>
      <c r="J136" s="460"/>
    </row>
    <row r="137" spans="1:10" ht="20.25">
      <c r="A137" s="462"/>
      <c r="B137" s="293"/>
      <c r="C137" s="309"/>
      <c r="D137" s="293"/>
      <c r="E137" s="293"/>
      <c r="F137" s="293"/>
      <c r="G137" s="293"/>
      <c r="H137" s="293"/>
      <c r="I137" s="293"/>
      <c r="J137" s="460"/>
    </row>
    <row r="138" spans="1:10" ht="20.25">
      <c r="A138" s="462"/>
      <c r="B138" s="293"/>
      <c r="C138" s="309"/>
      <c r="D138" s="293"/>
      <c r="E138" s="293"/>
      <c r="F138" s="293"/>
      <c r="G138" s="293"/>
      <c r="H138" s="293"/>
      <c r="I138" s="293"/>
      <c r="J138" s="460"/>
    </row>
    <row r="139" spans="1:10" ht="20.25">
      <c r="A139" s="462"/>
      <c r="B139" s="293"/>
      <c r="C139" s="309"/>
      <c r="D139" s="293"/>
      <c r="E139" s="293"/>
      <c r="F139" s="293"/>
      <c r="G139" s="293"/>
      <c r="H139" s="293"/>
      <c r="I139" s="293"/>
      <c r="J139" s="460"/>
    </row>
    <row r="140" spans="1:10" ht="20.25">
      <c r="A140" s="462"/>
      <c r="B140" s="293"/>
      <c r="C140" s="309"/>
      <c r="D140" s="293"/>
      <c r="E140" s="293"/>
      <c r="F140" s="293"/>
      <c r="G140" s="293"/>
      <c r="H140" s="293"/>
      <c r="I140" s="293"/>
      <c r="J140" s="460"/>
    </row>
    <row r="141" spans="1:10" ht="20.25">
      <c r="A141" s="462"/>
      <c r="B141" s="293"/>
      <c r="C141" s="309"/>
      <c r="D141" s="293"/>
      <c r="E141" s="293"/>
      <c r="F141" s="293"/>
      <c r="G141" s="293"/>
      <c r="H141" s="293"/>
      <c r="I141" s="293"/>
      <c r="J141" s="460"/>
    </row>
    <row r="142" spans="1:10" ht="20.25">
      <c r="A142" s="462"/>
      <c r="B142" s="293"/>
      <c r="C142" s="309"/>
      <c r="D142" s="293"/>
      <c r="E142" s="293"/>
      <c r="F142" s="293"/>
      <c r="G142" s="293"/>
      <c r="H142" s="293"/>
      <c r="I142" s="293"/>
      <c r="J142" s="460"/>
    </row>
    <row r="143" spans="1:10" ht="20.25">
      <c r="A143" s="462"/>
      <c r="B143" s="293"/>
      <c r="C143" s="309"/>
      <c r="D143" s="293"/>
      <c r="E143" s="293"/>
      <c r="F143" s="293"/>
      <c r="G143" s="293"/>
      <c r="H143" s="293"/>
      <c r="I143" s="293"/>
      <c r="J143" s="460"/>
    </row>
    <row r="144" spans="1:10" ht="20.25">
      <c r="A144" s="462"/>
      <c r="B144" s="293"/>
      <c r="C144" s="309"/>
      <c r="D144" s="293"/>
      <c r="E144" s="293"/>
      <c r="F144" s="293"/>
      <c r="G144" s="293"/>
      <c r="H144" s="293"/>
      <c r="I144" s="293"/>
      <c r="J144" s="460"/>
    </row>
    <row r="145" spans="1:10" ht="20.25">
      <c r="A145" s="460"/>
      <c r="B145" s="461"/>
      <c r="C145" s="339"/>
      <c r="D145" s="461"/>
      <c r="E145" s="461"/>
      <c r="F145" s="461"/>
      <c r="G145" s="461"/>
      <c r="H145" s="461"/>
      <c r="I145" s="461"/>
      <c r="J145" s="460"/>
    </row>
    <row r="146" spans="1:10" ht="20.25">
      <c r="A146" s="460"/>
      <c r="B146" s="461"/>
      <c r="C146" s="339"/>
      <c r="D146" s="461"/>
      <c r="E146" s="461"/>
      <c r="F146" s="461"/>
      <c r="G146" s="461"/>
      <c r="H146" s="461"/>
      <c r="I146" s="461"/>
      <c r="J146" s="460"/>
    </row>
    <row r="147" spans="1:10" ht="20.25">
      <c r="A147" s="460"/>
      <c r="B147" s="461"/>
      <c r="C147" s="339"/>
      <c r="D147" s="461"/>
      <c r="E147" s="461"/>
      <c r="F147" s="461"/>
      <c r="G147" s="461"/>
      <c r="H147" s="461"/>
      <c r="I147" s="461"/>
      <c r="J147" s="460"/>
    </row>
    <row r="148" spans="1:10" ht="20.25">
      <c r="A148" s="460"/>
      <c r="B148" s="461"/>
      <c r="C148" s="339"/>
      <c r="D148" s="461"/>
      <c r="E148" s="461"/>
      <c r="F148" s="461"/>
      <c r="G148" s="461"/>
      <c r="H148" s="461"/>
      <c r="I148" s="461"/>
      <c r="J148" s="460"/>
    </row>
    <row r="149" spans="1:10" ht="20.25">
      <c r="A149" s="460"/>
      <c r="B149" s="461"/>
      <c r="C149" s="339"/>
      <c r="D149" s="461"/>
      <c r="E149" s="461"/>
      <c r="F149" s="461"/>
      <c r="G149" s="461"/>
      <c r="H149" s="461"/>
      <c r="I149" s="461"/>
      <c r="J149" s="460"/>
    </row>
    <row r="150" spans="1:10" ht="20.25">
      <c r="A150" s="460"/>
      <c r="B150" s="461"/>
      <c r="C150" s="339"/>
      <c r="D150" s="461"/>
      <c r="E150" s="461"/>
      <c r="F150" s="461"/>
      <c r="G150" s="461"/>
      <c r="H150" s="461"/>
      <c r="I150" s="461"/>
      <c r="J150" s="460"/>
    </row>
    <row r="151" spans="1:10" ht="20.25">
      <c r="A151" s="460"/>
      <c r="B151" s="461"/>
      <c r="C151" s="339"/>
      <c r="D151" s="461"/>
      <c r="E151" s="461"/>
      <c r="F151" s="461"/>
      <c r="G151" s="461"/>
      <c r="H151" s="461"/>
      <c r="I151" s="461"/>
      <c r="J151" s="460"/>
    </row>
    <row r="152" spans="1:10" ht="20.25">
      <c r="A152" s="460"/>
      <c r="B152" s="461"/>
      <c r="C152" s="339"/>
      <c r="D152" s="461"/>
      <c r="E152" s="461"/>
      <c r="F152" s="461"/>
      <c r="G152" s="461"/>
      <c r="H152" s="461"/>
      <c r="I152" s="461"/>
      <c r="J152" s="460"/>
    </row>
    <row r="153" spans="1:10" ht="20.25">
      <c r="A153" s="460"/>
      <c r="B153" s="461"/>
      <c r="C153" s="339"/>
      <c r="D153" s="461"/>
      <c r="E153" s="461"/>
      <c r="F153" s="461"/>
      <c r="G153" s="461"/>
      <c r="H153" s="461"/>
      <c r="I153" s="461"/>
      <c r="J153" s="460"/>
    </row>
    <row r="154" spans="1:10" ht="20.25">
      <c r="A154" s="460"/>
      <c r="B154" s="461"/>
      <c r="C154" s="339"/>
      <c r="D154" s="461"/>
      <c r="E154" s="461"/>
      <c r="F154" s="461"/>
      <c r="G154" s="461"/>
      <c r="H154" s="461"/>
      <c r="I154" s="461"/>
      <c r="J154" s="460"/>
    </row>
    <row r="155" spans="1:10" ht="20.25">
      <c r="A155" s="460"/>
      <c r="B155" s="461"/>
      <c r="C155" s="339"/>
      <c r="D155" s="461"/>
      <c r="E155" s="461"/>
      <c r="F155" s="461"/>
      <c r="G155" s="461"/>
      <c r="H155" s="461"/>
      <c r="I155" s="461"/>
      <c r="J155" s="460"/>
    </row>
    <row r="156" spans="1:10" ht="20.25">
      <c r="A156" s="460"/>
      <c r="B156" s="461"/>
      <c r="C156" s="339"/>
      <c r="D156" s="461"/>
      <c r="E156" s="461"/>
      <c r="F156" s="461"/>
      <c r="G156" s="461"/>
      <c r="H156" s="461"/>
      <c r="I156" s="461"/>
      <c r="J156" s="460"/>
    </row>
    <row r="157" spans="1:10" ht="20.25">
      <c r="A157" s="460"/>
      <c r="B157" s="461"/>
      <c r="C157" s="339"/>
      <c r="D157" s="461"/>
      <c r="E157" s="461"/>
      <c r="F157" s="461"/>
      <c r="G157" s="461"/>
      <c r="H157" s="461"/>
      <c r="I157" s="461"/>
      <c r="J157" s="460"/>
    </row>
    <row r="158" spans="1:10" ht="20.25">
      <c r="A158" s="460"/>
      <c r="B158" s="461"/>
      <c r="C158" s="339"/>
      <c r="D158" s="461"/>
      <c r="E158" s="461"/>
      <c r="F158" s="461"/>
      <c r="G158" s="461"/>
      <c r="H158" s="461"/>
      <c r="I158" s="461"/>
      <c r="J158" s="460"/>
    </row>
    <row r="159" spans="1:10" ht="20.25">
      <c r="A159" s="460"/>
      <c r="B159" s="461"/>
      <c r="C159" s="339"/>
      <c r="D159" s="461"/>
      <c r="E159" s="461"/>
      <c r="F159" s="461"/>
      <c r="G159" s="461"/>
      <c r="H159" s="461"/>
      <c r="I159" s="461"/>
      <c r="J159" s="460"/>
    </row>
    <row r="160" spans="1:10" ht="20.25">
      <c r="A160" s="460"/>
      <c r="B160" s="461"/>
      <c r="C160" s="339"/>
      <c r="D160" s="461"/>
      <c r="E160" s="461"/>
      <c r="F160" s="461"/>
      <c r="G160" s="461"/>
      <c r="H160" s="461"/>
      <c r="I160" s="461"/>
      <c r="J160" s="460"/>
    </row>
    <row r="161" spans="1:10" ht="20.25">
      <c r="A161" s="460"/>
      <c r="B161" s="461"/>
      <c r="C161" s="339"/>
      <c r="D161" s="461"/>
      <c r="E161" s="461"/>
      <c r="F161" s="461"/>
      <c r="G161" s="461"/>
      <c r="H161" s="461"/>
      <c r="I161" s="461"/>
      <c r="J161" s="460"/>
    </row>
    <row r="162" spans="1:10" ht="20.25">
      <c r="A162" s="460"/>
      <c r="B162" s="461"/>
      <c r="C162" s="339"/>
      <c r="D162" s="461"/>
      <c r="E162" s="461"/>
      <c r="F162" s="461"/>
      <c r="G162" s="461"/>
      <c r="H162" s="461"/>
      <c r="I162" s="461"/>
      <c r="J162" s="460"/>
    </row>
    <row r="163" spans="1:10" ht="20.25">
      <c r="A163" s="460"/>
      <c r="B163" s="461"/>
      <c r="C163" s="339"/>
      <c r="D163" s="461"/>
      <c r="E163" s="461"/>
      <c r="F163" s="461"/>
      <c r="G163" s="461"/>
      <c r="H163" s="461"/>
      <c r="I163" s="461"/>
      <c r="J163" s="460"/>
    </row>
    <row r="164" spans="1:10" ht="20.25">
      <c r="A164" s="460"/>
      <c r="B164" s="461"/>
      <c r="C164" s="339"/>
      <c r="D164" s="461"/>
      <c r="E164" s="461"/>
      <c r="F164" s="461"/>
      <c r="G164" s="461"/>
      <c r="H164" s="461"/>
      <c r="I164" s="461"/>
      <c r="J164" s="460"/>
    </row>
    <row r="165" spans="1:10" ht="20.25">
      <c r="A165" s="460"/>
      <c r="B165" s="461"/>
      <c r="C165" s="339"/>
      <c r="D165" s="461"/>
      <c r="E165" s="461"/>
      <c r="F165" s="461"/>
      <c r="G165" s="461"/>
      <c r="H165" s="461"/>
      <c r="I165" s="461"/>
      <c r="J165" s="460"/>
    </row>
    <row r="166" spans="1:10" ht="20.25">
      <c r="A166" s="460"/>
      <c r="B166" s="461"/>
      <c r="C166" s="339"/>
      <c r="D166" s="461"/>
      <c r="E166" s="461"/>
      <c r="F166" s="461"/>
      <c r="G166" s="461"/>
      <c r="H166" s="461"/>
      <c r="I166" s="461"/>
      <c r="J166" s="460"/>
    </row>
    <row r="167" spans="1:10" ht="20.25">
      <c r="A167" s="460"/>
      <c r="B167" s="461"/>
      <c r="C167" s="339"/>
      <c r="D167" s="461"/>
      <c r="E167" s="461"/>
      <c r="F167" s="461"/>
      <c r="G167" s="461"/>
      <c r="H167" s="461"/>
      <c r="I167" s="461"/>
      <c r="J167" s="460"/>
    </row>
    <row r="168" spans="1:10" ht="20.25">
      <c r="A168" s="460"/>
      <c r="B168" s="461"/>
      <c r="C168" s="339"/>
      <c r="D168" s="461"/>
      <c r="E168" s="461"/>
      <c r="F168" s="461"/>
      <c r="G168" s="461"/>
      <c r="H168" s="461"/>
      <c r="I168" s="461"/>
      <c r="J168" s="460"/>
    </row>
    <row r="169" spans="1:10" ht="20.25">
      <c r="A169" s="460"/>
      <c r="B169" s="461"/>
      <c r="C169" s="339"/>
      <c r="D169" s="461"/>
      <c r="E169" s="461"/>
      <c r="F169" s="461"/>
      <c r="G169" s="461"/>
      <c r="H169" s="461"/>
      <c r="I169" s="461"/>
      <c r="J169" s="460"/>
    </row>
    <row r="170" spans="1:10" ht="20.25">
      <c r="A170" s="460"/>
      <c r="B170" s="461"/>
      <c r="C170" s="339"/>
      <c r="D170" s="461"/>
      <c r="E170" s="461"/>
      <c r="F170" s="461"/>
      <c r="G170" s="461"/>
      <c r="H170" s="461"/>
      <c r="I170" s="461"/>
      <c r="J170" s="460"/>
    </row>
    <row r="171" spans="1:10" ht="20.25">
      <c r="A171" s="460"/>
      <c r="B171" s="461"/>
      <c r="C171" s="339"/>
      <c r="D171" s="461"/>
      <c r="E171" s="461"/>
      <c r="F171" s="461"/>
      <c r="G171" s="461"/>
      <c r="H171" s="461"/>
      <c r="I171" s="461"/>
      <c r="J171" s="460"/>
    </row>
    <row r="172" spans="1:10" ht="20.25">
      <c r="A172" s="460"/>
      <c r="B172" s="461"/>
      <c r="C172" s="339"/>
      <c r="D172" s="461"/>
      <c r="E172" s="461"/>
      <c r="F172" s="461"/>
      <c r="G172" s="461"/>
      <c r="H172" s="461"/>
      <c r="I172" s="461"/>
      <c r="J172" s="460"/>
    </row>
    <row r="173" spans="1:10" ht="20.25">
      <c r="A173" s="460"/>
      <c r="B173" s="461"/>
      <c r="C173" s="339"/>
      <c r="D173" s="461"/>
      <c r="E173" s="461"/>
      <c r="F173" s="461"/>
      <c r="G173" s="461"/>
      <c r="H173" s="461"/>
      <c r="I173" s="461"/>
      <c r="J173" s="460"/>
    </row>
    <row r="174" spans="1:10" ht="20.25">
      <c r="A174" s="460"/>
      <c r="B174" s="461"/>
      <c r="C174" s="339"/>
      <c r="D174" s="461"/>
      <c r="E174" s="461"/>
      <c r="F174" s="461"/>
      <c r="G174" s="461"/>
      <c r="H174" s="461"/>
      <c r="I174" s="461"/>
      <c r="J174" s="460"/>
    </row>
    <row r="175" spans="1:10" ht="20.25">
      <c r="A175" s="460"/>
      <c r="B175" s="461"/>
      <c r="C175" s="339"/>
      <c r="D175" s="461"/>
      <c r="E175" s="461"/>
      <c r="F175" s="461"/>
      <c r="G175" s="461"/>
      <c r="H175" s="461"/>
      <c r="I175" s="461"/>
      <c r="J175" s="460"/>
    </row>
    <row r="176" spans="1:10" ht="20.25">
      <c r="A176" s="460"/>
      <c r="B176" s="461"/>
      <c r="C176" s="339"/>
      <c r="D176" s="461"/>
      <c r="E176" s="461"/>
      <c r="F176" s="461"/>
      <c r="G176" s="461"/>
      <c r="H176" s="461"/>
      <c r="I176" s="461"/>
      <c r="J176" s="460"/>
    </row>
    <row r="177" spans="1:10" ht="20.25">
      <c r="A177" s="460"/>
      <c r="B177" s="461"/>
      <c r="C177" s="339"/>
      <c r="D177" s="461"/>
      <c r="E177" s="461"/>
      <c r="F177" s="461"/>
      <c r="G177" s="461"/>
      <c r="H177" s="461"/>
      <c r="I177" s="461"/>
      <c r="J177" s="460"/>
    </row>
    <row r="178" spans="1:10" ht="20.25">
      <c r="A178" s="460"/>
      <c r="B178" s="461"/>
      <c r="C178" s="461"/>
      <c r="D178" s="461"/>
      <c r="E178" s="461"/>
      <c r="F178" s="461"/>
      <c r="G178" s="461"/>
      <c r="H178" s="461"/>
      <c r="I178" s="461"/>
      <c r="J178" s="460"/>
    </row>
    <row r="179" spans="1:10" ht="20.25">
      <c r="A179" s="460"/>
      <c r="B179" s="461"/>
      <c r="C179" s="461"/>
      <c r="D179" s="461"/>
      <c r="E179" s="461"/>
      <c r="F179" s="461"/>
      <c r="G179" s="461"/>
      <c r="H179" s="461"/>
      <c r="I179" s="461"/>
      <c r="J179" s="460"/>
    </row>
    <row r="180" spans="1:10" ht="20.25">
      <c r="A180" s="460"/>
      <c r="B180" s="461"/>
      <c r="C180" s="461"/>
      <c r="D180" s="461"/>
      <c r="E180" s="461"/>
      <c r="F180" s="461"/>
      <c r="G180" s="461"/>
      <c r="H180" s="461"/>
      <c r="I180" s="461"/>
      <c r="J180" s="460"/>
    </row>
    <row r="181" spans="1:10" ht="20.25">
      <c r="A181" s="460"/>
      <c r="B181" s="461"/>
      <c r="C181" s="461"/>
      <c r="D181" s="461"/>
      <c r="E181" s="461"/>
      <c r="F181" s="461"/>
      <c r="G181" s="461"/>
      <c r="H181" s="461"/>
      <c r="I181" s="461"/>
      <c r="J181" s="460"/>
    </row>
    <row r="182" spans="1:10" ht="20.25">
      <c r="A182" s="460"/>
      <c r="B182" s="461"/>
      <c r="C182" s="461"/>
      <c r="D182" s="461"/>
      <c r="E182" s="461"/>
      <c r="F182" s="461"/>
      <c r="G182" s="461"/>
      <c r="H182" s="461"/>
      <c r="I182" s="461"/>
      <c r="J182" s="460"/>
    </row>
    <row r="183" spans="1:10" ht="20.25">
      <c r="A183" s="460"/>
      <c r="B183" s="461"/>
      <c r="C183" s="461"/>
      <c r="D183" s="461"/>
      <c r="E183" s="461"/>
      <c r="F183" s="461"/>
      <c r="G183" s="461"/>
      <c r="H183" s="461"/>
      <c r="I183" s="461"/>
      <c r="J183" s="460"/>
    </row>
    <row r="184" spans="1:10" ht="20.25">
      <c r="A184" s="460"/>
      <c r="B184" s="461"/>
      <c r="C184" s="461"/>
      <c r="D184" s="461"/>
      <c r="E184" s="461"/>
      <c r="F184" s="461"/>
      <c r="G184" s="461"/>
      <c r="H184" s="461"/>
      <c r="I184" s="461"/>
      <c r="J184" s="460"/>
    </row>
    <row r="185" spans="1:10" ht="20.25">
      <c r="A185" s="460"/>
      <c r="B185" s="461"/>
      <c r="C185" s="461"/>
      <c r="D185" s="461"/>
      <c r="E185" s="461"/>
      <c r="F185" s="461"/>
      <c r="G185" s="461"/>
      <c r="H185" s="461"/>
      <c r="I185" s="461"/>
      <c r="J185" s="460"/>
    </row>
    <row r="186" spans="1:10" ht="20.25">
      <c r="A186" s="460"/>
      <c r="B186" s="461"/>
      <c r="C186" s="461"/>
      <c r="D186" s="461"/>
      <c r="E186" s="461"/>
      <c r="F186" s="461"/>
      <c r="G186" s="461"/>
      <c r="H186" s="461"/>
      <c r="I186" s="461"/>
      <c r="J186" s="460"/>
    </row>
    <row r="187" spans="1:10" ht="20.25">
      <c r="A187" s="460"/>
      <c r="B187" s="461"/>
      <c r="C187" s="461"/>
      <c r="D187" s="461"/>
      <c r="E187" s="461"/>
      <c r="F187" s="461"/>
      <c r="G187" s="461"/>
      <c r="H187" s="461"/>
      <c r="I187" s="461"/>
      <c r="J187" s="460"/>
    </row>
    <row r="188" spans="1:10" ht="20.25">
      <c r="A188" s="460"/>
      <c r="B188" s="461"/>
      <c r="C188" s="461"/>
      <c r="D188" s="461"/>
      <c r="E188" s="461"/>
      <c r="F188" s="461"/>
      <c r="G188" s="461"/>
      <c r="H188" s="461"/>
      <c r="I188" s="461"/>
      <c r="J188" s="460"/>
    </row>
    <row r="189" spans="1:10" ht="20.25">
      <c r="A189" s="460"/>
      <c r="B189" s="461"/>
      <c r="C189" s="461"/>
      <c r="D189" s="461"/>
      <c r="E189" s="461"/>
      <c r="F189" s="461"/>
      <c r="G189" s="461"/>
      <c r="H189" s="461"/>
      <c r="I189" s="461"/>
      <c r="J189" s="460"/>
    </row>
    <row r="190" spans="1:10" ht="20.25">
      <c r="A190" s="460"/>
      <c r="B190" s="461"/>
      <c r="C190" s="461"/>
      <c r="D190" s="461"/>
      <c r="E190" s="461"/>
      <c r="F190" s="461"/>
      <c r="G190" s="461"/>
      <c r="H190" s="461"/>
      <c r="I190" s="461"/>
      <c r="J190" s="460"/>
    </row>
    <row r="191" spans="1:10" ht="20.25">
      <c r="A191" s="460"/>
      <c r="B191" s="461"/>
      <c r="C191" s="461"/>
      <c r="D191" s="461"/>
      <c r="E191" s="461"/>
      <c r="F191" s="461"/>
      <c r="G191" s="461"/>
      <c r="H191" s="461"/>
      <c r="I191" s="461"/>
      <c r="J191" s="460"/>
    </row>
    <row r="192" spans="1:10" ht="20.25">
      <c r="A192" s="460"/>
      <c r="B192" s="461"/>
      <c r="C192" s="461"/>
      <c r="D192" s="461"/>
      <c r="E192" s="461"/>
      <c r="F192" s="461"/>
      <c r="G192" s="461"/>
      <c r="H192" s="461"/>
      <c r="I192" s="461"/>
      <c r="J192" s="460"/>
    </row>
    <row r="193" spans="1:10" ht="20.25">
      <c r="A193" s="460"/>
      <c r="B193" s="461"/>
      <c r="C193" s="461"/>
      <c r="D193" s="461"/>
      <c r="E193" s="461"/>
      <c r="F193" s="461"/>
      <c r="G193" s="461"/>
      <c r="H193" s="461"/>
      <c r="I193" s="461"/>
      <c r="J193" s="460"/>
    </row>
    <row r="194" spans="1:10" ht="20.25">
      <c r="A194" s="460"/>
      <c r="B194" s="461"/>
      <c r="C194" s="461"/>
      <c r="D194" s="461"/>
      <c r="E194" s="461"/>
      <c r="F194" s="461"/>
      <c r="G194" s="461"/>
      <c r="H194" s="461"/>
      <c r="I194" s="461"/>
      <c r="J194" s="460"/>
    </row>
    <row r="195" spans="1:10" ht="20.25">
      <c r="A195" s="460"/>
      <c r="B195" s="461"/>
      <c r="C195" s="461"/>
      <c r="D195" s="461"/>
      <c r="E195" s="461"/>
      <c r="F195" s="461"/>
      <c r="G195" s="461"/>
      <c r="H195" s="461"/>
      <c r="I195" s="461"/>
      <c r="J195" s="460"/>
    </row>
    <row r="196" spans="1:10" ht="20.25">
      <c r="A196" s="460"/>
      <c r="B196" s="461"/>
      <c r="C196" s="461"/>
      <c r="D196" s="461"/>
      <c r="E196" s="461"/>
      <c r="F196" s="461"/>
      <c r="G196" s="461"/>
      <c r="H196" s="461"/>
      <c r="I196" s="461"/>
      <c r="J196" s="460"/>
    </row>
    <row r="197" spans="1:10" ht="20.25">
      <c r="A197" s="460"/>
      <c r="B197" s="461"/>
      <c r="C197" s="461"/>
      <c r="D197" s="461"/>
      <c r="E197" s="461"/>
      <c r="F197" s="461"/>
      <c r="G197" s="461"/>
      <c r="H197" s="461"/>
      <c r="I197" s="461"/>
      <c r="J197" s="460"/>
    </row>
    <row r="198" spans="1:10" ht="20.25">
      <c r="A198" s="460"/>
      <c r="B198" s="461"/>
      <c r="C198" s="461"/>
      <c r="D198" s="461"/>
      <c r="E198" s="461"/>
      <c r="F198" s="461"/>
      <c r="G198" s="461"/>
      <c r="H198" s="461"/>
      <c r="I198" s="461"/>
      <c r="J198" s="460"/>
    </row>
    <row r="199" spans="1:10" ht="20.25">
      <c r="A199" s="460"/>
      <c r="B199" s="461"/>
      <c r="C199" s="461"/>
      <c r="D199" s="461"/>
      <c r="E199" s="461"/>
      <c r="F199" s="461"/>
      <c r="G199" s="461"/>
      <c r="H199" s="461"/>
      <c r="I199" s="461"/>
      <c r="J199" s="460"/>
    </row>
    <row r="200" spans="1:10" ht="20.25">
      <c r="A200" s="460"/>
      <c r="B200" s="461"/>
      <c r="C200" s="461"/>
      <c r="D200" s="461"/>
      <c r="E200" s="461"/>
      <c r="F200" s="461"/>
      <c r="G200" s="461"/>
      <c r="H200" s="461"/>
      <c r="I200" s="461"/>
      <c r="J200" s="460"/>
    </row>
    <row r="201" spans="1:10" ht="20.25">
      <c r="A201" s="460"/>
      <c r="B201" s="461"/>
      <c r="C201" s="461"/>
      <c r="D201" s="461"/>
      <c r="E201" s="461"/>
      <c r="F201" s="461"/>
      <c r="G201" s="461"/>
      <c r="H201" s="461"/>
      <c r="I201" s="461"/>
      <c r="J201" s="460"/>
    </row>
    <row r="202" spans="1:10" ht="20.25">
      <c r="A202" s="460"/>
      <c r="B202" s="461"/>
      <c r="C202" s="461"/>
      <c r="D202" s="461"/>
      <c r="E202" s="461"/>
      <c r="F202" s="461"/>
      <c r="G202" s="461"/>
      <c r="H202" s="461"/>
      <c r="I202" s="461"/>
      <c r="J202" s="460"/>
    </row>
    <row r="203" spans="1:10" ht="20.25">
      <c r="A203" s="460"/>
      <c r="B203" s="461"/>
      <c r="C203" s="461"/>
      <c r="D203" s="461"/>
      <c r="E203" s="461"/>
      <c r="F203" s="461"/>
      <c r="G203" s="461"/>
      <c r="H203" s="461"/>
      <c r="I203" s="461"/>
      <c r="J203" s="460"/>
    </row>
    <row r="204" spans="1:10" ht="20.25">
      <c r="A204" s="460"/>
      <c r="B204" s="461"/>
      <c r="C204" s="461"/>
      <c r="D204" s="461"/>
      <c r="E204" s="461"/>
      <c r="F204" s="461"/>
      <c r="G204" s="461"/>
      <c r="H204" s="461"/>
      <c r="I204" s="461"/>
      <c r="J204" s="460"/>
    </row>
    <row r="205" spans="1:10" ht="20.25">
      <c r="A205" s="460"/>
      <c r="B205" s="461"/>
      <c r="C205" s="461"/>
      <c r="D205" s="461"/>
      <c r="E205" s="461"/>
      <c r="F205" s="461"/>
      <c r="G205" s="461"/>
      <c r="H205" s="461"/>
      <c r="I205" s="461"/>
      <c r="J205" s="460"/>
    </row>
    <row r="206" spans="1:10" ht="20.25">
      <c r="A206" s="460"/>
      <c r="B206" s="461"/>
      <c r="C206" s="461"/>
      <c r="D206" s="461"/>
      <c r="E206" s="461"/>
      <c r="F206" s="461"/>
      <c r="G206" s="461"/>
      <c r="H206" s="461"/>
      <c r="I206" s="461"/>
      <c r="J206" s="460"/>
    </row>
    <row r="207" spans="1:10" ht="20.25">
      <c r="A207" s="460"/>
      <c r="B207" s="461"/>
      <c r="C207" s="461"/>
      <c r="D207" s="461"/>
      <c r="E207" s="461"/>
      <c r="F207" s="461"/>
      <c r="G207" s="461"/>
      <c r="H207" s="461"/>
      <c r="I207" s="461"/>
      <c r="J207" s="460"/>
    </row>
    <row r="208" spans="1:10" ht="20.25">
      <c r="A208" s="460"/>
      <c r="B208" s="461"/>
      <c r="C208" s="461"/>
      <c r="D208" s="461"/>
      <c r="E208" s="461"/>
      <c r="F208" s="461"/>
      <c r="G208" s="461"/>
      <c r="H208" s="461"/>
      <c r="I208" s="461"/>
      <c r="J208" s="460"/>
    </row>
    <row r="209" spans="1:10" ht="20.25">
      <c r="A209" s="460"/>
      <c r="B209" s="461"/>
      <c r="C209" s="461"/>
      <c r="D209" s="461"/>
      <c r="E209" s="461"/>
      <c r="F209" s="461"/>
      <c r="G209" s="461"/>
      <c r="H209" s="461"/>
      <c r="I209" s="461"/>
      <c r="J209" s="460"/>
    </row>
    <row r="210" spans="1:10" ht="20.25">
      <c r="A210" s="460"/>
      <c r="B210" s="461"/>
      <c r="C210" s="461"/>
      <c r="D210" s="461"/>
      <c r="E210" s="461"/>
      <c r="F210" s="461"/>
      <c r="G210" s="461"/>
      <c r="H210" s="461"/>
      <c r="I210" s="461"/>
      <c r="J210" s="460"/>
    </row>
    <row r="211" spans="1:10" ht="20.25">
      <c r="A211" s="460"/>
      <c r="B211" s="461"/>
      <c r="C211" s="461"/>
      <c r="D211" s="461"/>
      <c r="E211" s="461"/>
      <c r="F211" s="461"/>
      <c r="G211" s="461"/>
      <c r="H211" s="461"/>
      <c r="I211" s="461"/>
      <c r="J211" s="460"/>
    </row>
    <row r="212" spans="1:10" ht="20.25">
      <c r="A212" s="460"/>
      <c r="B212" s="461"/>
      <c r="C212" s="461"/>
      <c r="D212" s="461"/>
      <c r="E212" s="461"/>
      <c r="F212" s="461"/>
      <c r="G212" s="461"/>
      <c r="H212" s="461"/>
      <c r="I212" s="461"/>
      <c r="J212" s="460"/>
    </row>
    <row r="213" spans="1:10" ht="20.25">
      <c r="A213" s="460"/>
      <c r="B213" s="461"/>
      <c r="C213" s="461"/>
      <c r="D213" s="461"/>
      <c r="E213" s="461"/>
      <c r="F213" s="461"/>
      <c r="G213" s="461"/>
      <c r="H213" s="461"/>
      <c r="I213" s="461"/>
      <c r="J213" s="460"/>
    </row>
    <row r="214" spans="1:10" ht="20.25">
      <c r="A214" s="460"/>
      <c r="B214" s="461"/>
      <c r="C214" s="461"/>
      <c r="D214" s="461"/>
      <c r="E214" s="461"/>
      <c r="F214" s="461"/>
      <c r="G214" s="461"/>
      <c r="H214" s="461"/>
      <c r="I214" s="461"/>
      <c r="J214" s="460"/>
    </row>
    <row r="215" spans="1:10" ht="20.25">
      <c r="A215" s="460"/>
      <c r="B215" s="461"/>
      <c r="C215" s="461"/>
      <c r="D215" s="461"/>
      <c r="E215" s="461"/>
      <c r="F215" s="461"/>
      <c r="G215" s="461"/>
      <c r="H215" s="461"/>
      <c r="I215" s="461"/>
      <c r="J215" s="460"/>
    </row>
    <row r="216" spans="1:10" ht="20.25">
      <c r="A216" s="460"/>
      <c r="B216" s="461"/>
      <c r="C216" s="461"/>
      <c r="D216" s="461"/>
      <c r="E216" s="461"/>
      <c r="F216" s="461"/>
      <c r="G216" s="461"/>
      <c r="H216" s="461"/>
      <c r="I216" s="461"/>
      <c r="J216" s="460"/>
    </row>
    <row r="217" spans="1:10" ht="20.25">
      <c r="A217" s="460"/>
      <c r="B217" s="461"/>
      <c r="C217" s="461"/>
      <c r="D217" s="461"/>
      <c r="E217" s="461"/>
      <c r="F217" s="461"/>
      <c r="G217" s="461"/>
      <c r="H217" s="461"/>
      <c r="I217" s="461"/>
      <c r="J217" s="460"/>
    </row>
    <row r="218" spans="1:10" ht="20.25">
      <c r="A218" s="460"/>
      <c r="B218" s="461"/>
      <c r="C218" s="461"/>
      <c r="D218" s="461"/>
      <c r="E218" s="461"/>
      <c r="F218" s="461"/>
      <c r="G218" s="461"/>
      <c r="H218" s="461"/>
      <c r="I218" s="461"/>
      <c r="J218" s="460"/>
    </row>
    <row r="219" spans="1:10" ht="20.25">
      <c r="A219" s="460"/>
      <c r="B219" s="461"/>
      <c r="C219" s="461"/>
      <c r="D219" s="461"/>
      <c r="E219" s="461"/>
      <c r="F219" s="461"/>
      <c r="G219" s="461"/>
      <c r="H219" s="461"/>
      <c r="I219" s="461"/>
      <c r="J219" s="460"/>
    </row>
    <row r="220" spans="1:10" ht="20.25">
      <c r="A220" s="460"/>
      <c r="B220" s="461"/>
      <c r="C220" s="461"/>
      <c r="D220" s="461"/>
      <c r="E220" s="461"/>
      <c r="F220" s="461"/>
      <c r="G220" s="461"/>
      <c r="H220" s="461"/>
      <c r="I220" s="461"/>
      <c r="J220" s="460"/>
    </row>
    <row r="221" spans="1:10" ht="20.25">
      <c r="A221" s="460"/>
      <c r="B221" s="461"/>
      <c r="C221" s="461"/>
      <c r="D221" s="461"/>
      <c r="E221" s="461"/>
      <c r="F221" s="461"/>
      <c r="G221" s="461"/>
      <c r="H221" s="461"/>
      <c r="I221" s="461"/>
      <c r="J221" s="460"/>
    </row>
    <row r="222" spans="1:10" ht="20.25">
      <c r="A222" s="460"/>
      <c r="B222" s="461"/>
      <c r="C222" s="461"/>
      <c r="D222" s="461"/>
      <c r="E222" s="461"/>
      <c r="F222" s="461"/>
      <c r="G222" s="461"/>
      <c r="H222" s="461"/>
      <c r="I222" s="461"/>
      <c r="J222" s="460"/>
    </row>
    <row r="223" spans="1:10" ht="20.25">
      <c r="A223" s="460"/>
      <c r="B223" s="461"/>
      <c r="C223" s="461"/>
      <c r="D223" s="461"/>
      <c r="E223" s="461"/>
      <c r="F223" s="461"/>
      <c r="G223" s="461"/>
      <c r="H223" s="461"/>
      <c r="I223" s="461"/>
      <c r="J223" s="460"/>
    </row>
    <row r="224" spans="1:10" ht="20.25">
      <c r="A224" s="460"/>
      <c r="B224" s="461"/>
      <c r="C224" s="461"/>
      <c r="D224" s="461"/>
      <c r="E224" s="461"/>
      <c r="F224" s="461"/>
      <c r="G224" s="461"/>
      <c r="H224" s="461"/>
      <c r="I224" s="461"/>
      <c r="J224" s="460"/>
    </row>
    <row r="225" spans="1:10" ht="20.25">
      <c r="A225" s="460"/>
      <c r="B225" s="461"/>
      <c r="C225" s="461"/>
      <c r="D225" s="461"/>
      <c r="E225" s="461"/>
      <c r="F225" s="461"/>
      <c r="G225" s="461"/>
      <c r="H225" s="461"/>
      <c r="I225" s="461"/>
      <c r="J225" s="460"/>
    </row>
    <row r="226" spans="1:10" ht="20.25">
      <c r="A226" s="460"/>
      <c r="B226" s="461"/>
      <c r="C226" s="461"/>
      <c r="D226" s="461"/>
      <c r="E226" s="461"/>
      <c r="F226" s="461"/>
      <c r="G226" s="461"/>
      <c r="H226" s="461"/>
      <c r="I226" s="461"/>
      <c r="J226" s="460"/>
    </row>
    <row r="227" spans="1:10" ht="20.25">
      <c r="A227" s="460"/>
      <c r="B227" s="461"/>
      <c r="C227" s="461"/>
      <c r="D227" s="461"/>
      <c r="E227" s="461"/>
      <c r="F227" s="461"/>
      <c r="G227" s="461"/>
      <c r="H227" s="461"/>
      <c r="I227" s="461"/>
      <c r="J227" s="460"/>
    </row>
    <row r="228" spans="1:10" ht="20.25">
      <c r="A228" s="460"/>
      <c r="B228" s="461"/>
      <c r="C228" s="461"/>
      <c r="D228" s="461"/>
      <c r="E228" s="461"/>
      <c r="F228" s="461"/>
      <c r="G228" s="461"/>
      <c r="H228" s="461"/>
      <c r="I228" s="461"/>
      <c r="J228" s="460"/>
    </row>
    <row r="229" spans="1:10" ht="20.25">
      <c r="A229" s="460"/>
      <c r="B229" s="461"/>
      <c r="C229" s="461"/>
      <c r="D229" s="461"/>
      <c r="E229" s="461"/>
      <c r="F229" s="461"/>
      <c r="G229" s="461"/>
      <c r="H229" s="461"/>
      <c r="I229" s="461"/>
      <c r="J229" s="460"/>
    </row>
    <row r="230" spans="1:10" ht="20.25">
      <c r="A230" s="460"/>
      <c r="B230" s="461"/>
      <c r="C230" s="461"/>
      <c r="D230" s="461"/>
      <c r="E230" s="461"/>
      <c r="F230" s="461"/>
      <c r="G230" s="461"/>
      <c r="H230" s="461"/>
      <c r="I230" s="461"/>
      <c r="J230" s="460"/>
    </row>
    <row r="231" spans="1:10" ht="20.25">
      <c r="A231" s="460"/>
      <c r="B231" s="461"/>
      <c r="C231" s="461"/>
      <c r="D231" s="461"/>
      <c r="E231" s="461"/>
      <c r="F231" s="461"/>
      <c r="G231" s="461"/>
      <c r="H231" s="461"/>
      <c r="I231" s="461"/>
      <c r="J231" s="460"/>
    </row>
    <row r="232" spans="1:10" ht="20.25">
      <c r="A232" s="460"/>
      <c r="B232" s="461"/>
      <c r="C232" s="461"/>
      <c r="D232" s="461"/>
      <c r="E232" s="461"/>
      <c r="F232" s="461"/>
      <c r="G232" s="461"/>
      <c r="H232" s="461"/>
      <c r="I232" s="461"/>
      <c r="J232" s="460"/>
    </row>
    <row r="233" spans="1:10" ht="20.25">
      <c r="A233" s="460"/>
      <c r="B233" s="461"/>
      <c r="C233" s="461"/>
      <c r="D233" s="461"/>
      <c r="E233" s="461"/>
      <c r="F233" s="461"/>
      <c r="G233" s="461"/>
      <c r="H233" s="461"/>
      <c r="I233" s="461"/>
      <c r="J233" s="460"/>
    </row>
    <row r="234" spans="1:10" ht="20.25">
      <c r="A234" s="460"/>
      <c r="B234" s="461"/>
      <c r="C234" s="461"/>
      <c r="D234" s="461"/>
      <c r="E234" s="461"/>
      <c r="F234" s="461"/>
      <c r="G234" s="461"/>
      <c r="H234" s="461"/>
      <c r="I234" s="461"/>
      <c r="J234" s="460"/>
    </row>
    <row r="235" spans="1:10" ht="20.25">
      <c r="A235" s="460"/>
      <c r="B235" s="461"/>
      <c r="C235" s="461"/>
      <c r="D235" s="461"/>
      <c r="E235" s="461"/>
      <c r="F235" s="461"/>
      <c r="G235" s="461"/>
      <c r="H235" s="461"/>
      <c r="I235" s="461"/>
      <c r="J235" s="460"/>
    </row>
    <row r="236" spans="1:10" ht="20.25">
      <c r="A236" s="460"/>
      <c r="B236" s="461"/>
      <c r="C236" s="461"/>
      <c r="D236" s="461"/>
      <c r="E236" s="461"/>
      <c r="F236" s="461"/>
      <c r="G236" s="461"/>
      <c r="H236" s="461"/>
      <c r="I236" s="461"/>
      <c r="J236" s="460"/>
    </row>
    <row r="237" spans="1:10" ht="20.25">
      <c r="A237" s="460"/>
      <c r="B237" s="461"/>
      <c r="C237" s="461"/>
      <c r="D237" s="461"/>
      <c r="E237" s="461"/>
      <c r="F237" s="461"/>
      <c r="G237" s="461"/>
      <c r="H237" s="461"/>
      <c r="I237" s="461"/>
      <c r="J237" s="460"/>
    </row>
    <row r="238" spans="1:10" ht="20.25">
      <c r="A238" s="460"/>
      <c r="B238" s="461"/>
      <c r="C238" s="461"/>
      <c r="D238" s="461"/>
      <c r="E238" s="461"/>
      <c r="F238" s="461"/>
      <c r="G238" s="461"/>
      <c r="H238" s="461"/>
      <c r="I238" s="461"/>
      <c r="J238" s="460"/>
    </row>
    <row r="239" spans="1:10" ht="20.25">
      <c r="A239" s="460"/>
      <c r="B239" s="461"/>
      <c r="C239" s="461"/>
      <c r="D239" s="461"/>
      <c r="E239" s="461"/>
      <c r="F239" s="461"/>
      <c r="G239" s="461"/>
      <c r="H239" s="461"/>
      <c r="I239" s="461"/>
      <c r="J239" s="460"/>
    </row>
    <row r="240" spans="1:10" ht="20.25">
      <c r="A240" s="460"/>
      <c r="B240" s="461"/>
      <c r="C240" s="461"/>
      <c r="D240" s="461"/>
      <c r="E240" s="461"/>
      <c r="F240" s="461"/>
      <c r="G240" s="461"/>
      <c r="H240" s="461"/>
      <c r="I240" s="461"/>
      <c r="J240" s="460"/>
    </row>
    <row r="241" spans="1:10" ht="20.25">
      <c r="A241" s="460"/>
      <c r="B241" s="461"/>
      <c r="C241" s="461"/>
      <c r="D241" s="461"/>
      <c r="E241" s="461"/>
      <c r="F241" s="461"/>
      <c r="G241" s="461"/>
      <c r="H241" s="461"/>
      <c r="I241" s="461"/>
      <c r="J241" s="460"/>
    </row>
    <row r="242" spans="1:10" ht="20.25">
      <c r="A242" s="460"/>
      <c r="B242" s="461"/>
      <c r="C242" s="461"/>
      <c r="D242" s="461"/>
      <c r="E242" s="461"/>
      <c r="F242" s="461"/>
      <c r="G242" s="461"/>
      <c r="H242" s="461"/>
      <c r="I242" s="461"/>
      <c r="J242" s="460"/>
    </row>
    <row r="243" spans="1:10" ht="20.25">
      <c r="A243" s="460"/>
      <c r="B243" s="461"/>
      <c r="C243" s="461"/>
      <c r="D243" s="461"/>
      <c r="E243" s="461"/>
      <c r="F243" s="461"/>
      <c r="G243" s="461"/>
      <c r="H243" s="461"/>
      <c r="I243" s="461"/>
      <c r="J243" s="460"/>
    </row>
    <row r="244" spans="1:10" ht="20.25">
      <c r="A244" s="460"/>
      <c r="B244" s="461"/>
      <c r="C244" s="461"/>
      <c r="D244" s="461"/>
      <c r="E244" s="461"/>
      <c r="F244" s="461"/>
      <c r="G244" s="461"/>
      <c r="H244" s="461"/>
      <c r="I244" s="461"/>
      <c r="J244" s="460"/>
    </row>
    <row r="245" spans="1:10" ht="20.25">
      <c r="A245" s="460"/>
      <c r="B245" s="461"/>
      <c r="C245" s="461"/>
      <c r="D245" s="461"/>
      <c r="E245" s="461"/>
      <c r="F245" s="461"/>
      <c r="G245" s="461"/>
      <c r="H245" s="461"/>
      <c r="I245" s="461"/>
      <c r="J245" s="460"/>
    </row>
    <row r="246" spans="1:10" ht="20.25">
      <c r="A246" s="460"/>
      <c r="B246" s="461"/>
      <c r="C246" s="461"/>
      <c r="D246" s="461"/>
      <c r="E246" s="461"/>
      <c r="F246" s="461"/>
      <c r="G246" s="461"/>
      <c r="H246" s="461"/>
      <c r="I246" s="461"/>
      <c r="J246" s="460"/>
    </row>
    <row r="247" spans="1:10" ht="20.25">
      <c r="A247" s="460"/>
      <c r="B247" s="461"/>
      <c r="C247" s="461"/>
      <c r="D247" s="461"/>
      <c r="E247" s="461"/>
      <c r="F247" s="461"/>
      <c r="G247" s="461"/>
      <c r="H247" s="461"/>
      <c r="I247" s="461"/>
      <c r="J247" s="460"/>
    </row>
    <row r="248" spans="1:10" ht="20.25">
      <c r="A248" s="460"/>
      <c r="B248" s="461"/>
      <c r="C248" s="461"/>
      <c r="D248" s="461"/>
      <c r="E248" s="461"/>
      <c r="F248" s="461"/>
      <c r="G248" s="461"/>
      <c r="H248" s="461"/>
      <c r="I248" s="461"/>
      <c r="J248" s="460"/>
    </row>
    <row r="249" spans="1:10" ht="20.25">
      <c r="A249" s="460"/>
      <c r="B249" s="461"/>
      <c r="C249" s="461"/>
      <c r="D249" s="461"/>
      <c r="E249" s="461"/>
      <c r="F249" s="461"/>
      <c r="G249" s="461"/>
      <c r="H249" s="461"/>
      <c r="I249" s="461"/>
      <c r="J249" s="460"/>
    </row>
    <row r="250" spans="1:10" ht="20.25">
      <c r="A250" s="460"/>
      <c r="B250" s="461"/>
      <c r="C250" s="461"/>
      <c r="D250" s="461"/>
      <c r="E250" s="461"/>
      <c r="F250" s="461"/>
      <c r="G250" s="461"/>
      <c r="H250" s="461"/>
      <c r="I250" s="461"/>
      <c r="J250" s="460"/>
    </row>
    <row r="251" spans="1:10" ht="20.25">
      <c r="A251" s="460"/>
      <c r="B251" s="461"/>
      <c r="C251" s="461"/>
      <c r="D251" s="461"/>
      <c r="E251" s="461"/>
      <c r="F251" s="461"/>
      <c r="G251" s="461"/>
      <c r="H251" s="461"/>
      <c r="I251" s="461"/>
      <c r="J251" s="460"/>
    </row>
    <row r="252" spans="1:10" ht="20.25">
      <c r="A252" s="460"/>
      <c r="B252" s="461"/>
      <c r="C252" s="461"/>
      <c r="D252" s="461"/>
      <c r="E252" s="461"/>
      <c r="F252" s="461"/>
      <c r="G252" s="461"/>
      <c r="H252" s="461"/>
      <c r="I252" s="461"/>
      <c r="J252" s="460"/>
    </row>
    <row r="253" spans="1:10" ht="20.25">
      <c r="A253" s="460"/>
      <c r="B253" s="461"/>
      <c r="C253" s="461"/>
      <c r="D253" s="461"/>
      <c r="E253" s="461"/>
      <c r="F253" s="461"/>
      <c r="G253" s="461"/>
      <c r="H253" s="461"/>
      <c r="I253" s="461"/>
      <c r="J253" s="460"/>
    </row>
    <row r="254" spans="1:10" ht="20.25">
      <c r="A254" s="460"/>
      <c r="B254" s="461"/>
      <c r="C254" s="461"/>
      <c r="D254" s="461"/>
      <c r="E254" s="461"/>
      <c r="F254" s="461"/>
      <c r="G254" s="461"/>
      <c r="H254" s="461"/>
      <c r="I254" s="461"/>
      <c r="J254" s="460"/>
    </row>
    <row r="255" spans="1:10" ht="20.25">
      <c r="A255" s="460"/>
      <c r="B255" s="461"/>
      <c r="C255" s="461"/>
      <c r="D255" s="461"/>
      <c r="E255" s="461"/>
      <c r="F255" s="461"/>
      <c r="G255" s="461"/>
      <c r="H255" s="461"/>
      <c r="I255" s="461"/>
      <c r="J255" s="460"/>
    </row>
    <row r="256" spans="1:10" ht="20.25">
      <c r="A256" s="460"/>
      <c r="B256" s="461"/>
      <c r="C256" s="461"/>
      <c r="D256" s="461"/>
      <c r="E256" s="461"/>
      <c r="F256" s="461"/>
      <c r="G256" s="461"/>
      <c r="H256" s="461"/>
      <c r="I256" s="461"/>
      <c r="J256" s="460"/>
    </row>
    <row r="257" spans="1:10" ht="20.25">
      <c r="A257" s="460"/>
      <c r="B257" s="461"/>
      <c r="C257" s="461"/>
      <c r="D257" s="461"/>
      <c r="E257" s="461"/>
      <c r="F257" s="461"/>
      <c r="G257" s="461"/>
      <c r="H257" s="461"/>
      <c r="I257" s="461"/>
      <c r="J257" s="460"/>
    </row>
    <row r="258" spans="1:10" ht="20.25">
      <c r="A258" s="460"/>
      <c r="B258" s="461"/>
      <c r="C258" s="461"/>
      <c r="D258" s="461"/>
      <c r="E258" s="461"/>
      <c r="F258" s="461"/>
      <c r="G258" s="461"/>
      <c r="H258" s="461"/>
      <c r="I258" s="461"/>
      <c r="J258" s="460"/>
    </row>
    <row r="259" spans="1:10" ht="20.25">
      <c r="A259" s="460"/>
      <c r="B259" s="461"/>
      <c r="C259" s="461"/>
      <c r="D259" s="461"/>
      <c r="E259" s="461"/>
      <c r="F259" s="461"/>
      <c r="G259" s="461"/>
      <c r="H259" s="461"/>
      <c r="I259" s="461"/>
      <c r="J259" s="460"/>
    </row>
    <row r="260" spans="1:10" ht="20.25">
      <c r="A260" s="460"/>
      <c r="B260" s="461"/>
      <c r="C260" s="461"/>
      <c r="D260" s="461"/>
      <c r="E260" s="461"/>
      <c r="F260" s="461"/>
      <c r="G260" s="461"/>
      <c r="H260" s="461"/>
      <c r="I260" s="461"/>
      <c r="J260" s="460"/>
    </row>
    <row r="261" spans="1:10" ht="20.25">
      <c r="A261" s="460"/>
      <c r="B261" s="461"/>
      <c r="C261" s="461"/>
      <c r="D261" s="461"/>
      <c r="E261" s="461"/>
      <c r="F261" s="461"/>
      <c r="G261" s="461"/>
      <c r="H261" s="461"/>
      <c r="I261" s="461"/>
      <c r="J261" s="460"/>
    </row>
    <row r="262" spans="1:10" ht="20.25">
      <c r="A262" s="460"/>
      <c r="B262" s="461"/>
      <c r="C262" s="461"/>
      <c r="D262" s="461"/>
      <c r="E262" s="461"/>
      <c r="F262" s="461"/>
      <c r="G262" s="461"/>
      <c r="H262" s="461"/>
      <c r="I262" s="461"/>
      <c r="J262" s="460"/>
    </row>
    <row r="263" spans="1:10" ht="20.25">
      <c r="A263" s="460"/>
      <c r="B263" s="461"/>
      <c r="C263" s="461"/>
      <c r="D263" s="461"/>
      <c r="E263" s="461"/>
      <c r="F263" s="461"/>
      <c r="G263" s="461"/>
      <c r="H263" s="461"/>
      <c r="I263" s="461"/>
      <c r="J263" s="460"/>
    </row>
    <row r="264" spans="1:10" ht="20.25">
      <c r="A264" s="460"/>
      <c r="B264" s="461"/>
      <c r="C264" s="461"/>
      <c r="D264" s="461"/>
      <c r="E264" s="461"/>
      <c r="F264" s="461"/>
      <c r="G264" s="461"/>
      <c r="H264" s="461"/>
      <c r="I264" s="461"/>
      <c r="J264" s="460"/>
    </row>
    <row r="265" spans="1:10" ht="20.25">
      <c r="A265" s="460"/>
      <c r="B265" s="461"/>
      <c r="C265" s="461"/>
      <c r="D265" s="461"/>
      <c r="E265" s="461"/>
      <c r="F265" s="461"/>
      <c r="G265" s="461"/>
      <c r="H265" s="461"/>
      <c r="I265" s="461"/>
      <c r="J265" s="460"/>
    </row>
    <row r="266" spans="1:10" ht="20.25">
      <c r="A266" s="460"/>
      <c r="B266" s="461"/>
      <c r="C266" s="461"/>
      <c r="D266" s="461"/>
      <c r="E266" s="461"/>
      <c r="F266" s="461"/>
      <c r="G266" s="461"/>
      <c r="H266" s="461"/>
      <c r="I266" s="461"/>
      <c r="J266" s="460"/>
    </row>
    <row r="267" spans="1:10" ht="20.25">
      <c r="A267" s="460"/>
      <c r="B267" s="461"/>
      <c r="C267" s="461"/>
      <c r="D267" s="461"/>
      <c r="E267" s="461"/>
      <c r="F267" s="461"/>
      <c r="G267" s="461"/>
      <c r="H267" s="461"/>
      <c r="I267" s="461"/>
      <c r="J267" s="460"/>
    </row>
    <row r="268" spans="1:10" ht="20.25">
      <c r="A268" s="460"/>
      <c r="B268" s="461"/>
      <c r="C268" s="461"/>
      <c r="D268" s="461"/>
      <c r="E268" s="461"/>
      <c r="F268" s="461"/>
      <c r="G268" s="461"/>
      <c r="H268" s="461"/>
      <c r="I268" s="461"/>
      <c r="J268" s="460"/>
    </row>
    <row r="269" spans="1:10" ht="20.25">
      <c r="A269" s="460"/>
      <c r="B269" s="461"/>
      <c r="C269" s="461"/>
      <c r="D269" s="461"/>
      <c r="E269" s="461"/>
      <c r="F269" s="461"/>
      <c r="G269" s="461"/>
      <c r="H269" s="461"/>
      <c r="I269" s="461"/>
      <c r="J269" s="460"/>
    </row>
    <row r="270" spans="1:10" ht="20.25">
      <c r="A270" s="460"/>
      <c r="B270" s="461"/>
      <c r="C270" s="461"/>
      <c r="D270" s="461"/>
      <c r="E270" s="461"/>
      <c r="F270" s="461"/>
      <c r="G270" s="461"/>
      <c r="H270" s="461"/>
      <c r="I270" s="461"/>
      <c r="J270" s="460"/>
    </row>
    <row r="271" spans="1:10" ht="20.25">
      <c r="A271" s="460"/>
      <c r="B271" s="461"/>
      <c r="C271" s="461"/>
      <c r="D271" s="461"/>
      <c r="E271" s="461"/>
      <c r="F271" s="461"/>
      <c r="G271" s="461"/>
      <c r="H271" s="461"/>
      <c r="I271" s="461"/>
      <c r="J271" s="460"/>
    </row>
    <row r="272" spans="1:10" ht="20.25">
      <c r="A272" s="460"/>
      <c r="B272" s="461"/>
      <c r="C272" s="461"/>
      <c r="D272" s="461"/>
      <c r="E272" s="461"/>
      <c r="F272" s="461"/>
      <c r="G272" s="461"/>
      <c r="H272" s="461"/>
      <c r="I272" s="461"/>
      <c r="J272" s="460"/>
    </row>
    <row r="273" spans="1:10" ht="20.25">
      <c r="A273" s="460"/>
      <c r="B273" s="461"/>
      <c r="C273" s="461"/>
      <c r="D273" s="461"/>
      <c r="E273" s="461"/>
      <c r="F273" s="461"/>
      <c r="G273" s="461"/>
      <c r="H273" s="461"/>
      <c r="I273" s="461"/>
      <c r="J273" s="460"/>
    </row>
    <row r="274" spans="1:10" ht="20.25">
      <c r="A274" s="460"/>
      <c r="B274" s="461"/>
      <c r="C274" s="461"/>
      <c r="D274" s="461"/>
      <c r="E274" s="461"/>
      <c r="F274" s="461"/>
      <c r="G274" s="461"/>
      <c r="H274" s="461"/>
      <c r="I274" s="461"/>
      <c r="J274" s="460"/>
    </row>
    <row r="275" spans="1:10" ht="20.25">
      <c r="A275" s="460"/>
      <c r="B275" s="461"/>
      <c r="C275" s="461"/>
      <c r="D275" s="461"/>
      <c r="E275" s="461"/>
      <c r="F275" s="461"/>
      <c r="G275" s="461"/>
      <c r="H275" s="461"/>
      <c r="I275" s="461"/>
      <c r="J275" s="460"/>
    </row>
    <row r="276" spans="1:10" ht="20.25">
      <c r="A276" s="460"/>
      <c r="B276" s="461"/>
      <c r="C276" s="461"/>
      <c r="D276" s="461"/>
      <c r="E276" s="461"/>
      <c r="F276" s="461"/>
      <c r="G276" s="461"/>
      <c r="H276" s="461"/>
      <c r="I276" s="461"/>
      <c r="J276" s="460"/>
    </row>
    <row r="277" spans="1:10" ht="20.25">
      <c r="A277" s="460"/>
      <c r="B277" s="461"/>
      <c r="C277" s="461"/>
      <c r="D277" s="461"/>
      <c r="E277" s="461"/>
      <c r="F277" s="461"/>
      <c r="G277" s="461"/>
      <c r="H277" s="461"/>
      <c r="I277" s="461"/>
      <c r="J277" s="460"/>
    </row>
    <row r="278" spans="1:10" ht="20.25">
      <c r="A278" s="460"/>
      <c r="B278" s="461"/>
      <c r="C278" s="461"/>
      <c r="D278" s="461"/>
      <c r="E278" s="461"/>
      <c r="F278" s="461"/>
      <c r="G278" s="461"/>
      <c r="H278" s="461"/>
      <c r="I278" s="461"/>
      <c r="J278" s="460"/>
    </row>
    <row r="279" spans="1:10" ht="20.25">
      <c r="A279" s="460"/>
      <c r="B279" s="461"/>
      <c r="C279" s="461"/>
      <c r="D279" s="461"/>
      <c r="E279" s="461"/>
      <c r="F279" s="461"/>
      <c r="G279" s="461"/>
      <c r="H279" s="461"/>
      <c r="I279" s="461"/>
      <c r="J279" s="460"/>
    </row>
    <row r="280" spans="1:10" ht="20.25">
      <c r="A280" s="460"/>
      <c r="B280" s="461"/>
      <c r="C280" s="461"/>
      <c r="D280" s="461"/>
      <c r="E280" s="461"/>
      <c r="F280" s="461"/>
      <c r="G280" s="461"/>
      <c r="H280" s="461"/>
      <c r="I280" s="461"/>
      <c r="J280" s="460"/>
    </row>
    <row r="281" spans="1:10" ht="20.25">
      <c r="A281" s="460"/>
      <c r="B281" s="461"/>
      <c r="C281" s="461"/>
      <c r="D281" s="461"/>
      <c r="E281" s="461"/>
      <c r="F281" s="461"/>
      <c r="G281" s="461"/>
      <c r="H281" s="461"/>
      <c r="I281" s="461"/>
      <c r="J281" s="460"/>
    </row>
    <row r="282" spans="1:10" ht="20.25">
      <c r="A282" s="460"/>
      <c r="B282" s="461"/>
      <c r="C282" s="461"/>
      <c r="D282" s="461"/>
      <c r="E282" s="461"/>
      <c r="F282" s="461"/>
      <c r="G282" s="461"/>
      <c r="H282" s="461"/>
      <c r="I282" s="461"/>
      <c r="J282" s="460"/>
    </row>
    <row r="283" spans="1:10" ht="20.25">
      <c r="A283" s="460"/>
      <c r="B283" s="461"/>
      <c r="C283" s="461"/>
      <c r="D283" s="461"/>
      <c r="E283" s="461"/>
      <c r="F283" s="461"/>
      <c r="G283" s="461"/>
      <c r="H283" s="461"/>
      <c r="I283" s="461"/>
      <c r="J283" s="460"/>
    </row>
    <row r="284" spans="1:10" ht="20.25">
      <c r="A284" s="460"/>
      <c r="B284" s="461"/>
      <c r="C284" s="461"/>
      <c r="D284" s="461"/>
      <c r="E284" s="461"/>
      <c r="F284" s="461"/>
      <c r="G284" s="461"/>
      <c r="H284" s="461"/>
      <c r="I284" s="461"/>
      <c r="J284" s="460"/>
    </row>
    <row r="285" spans="1:10" ht="20.25">
      <c r="A285" s="460"/>
      <c r="B285" s="461"/>
      <c r="C285" s="461"/>
      <c r="D285" s="461"/>
      <c r="E285" s="461"/>
      <c r="F285" s="461"/>
      <c r="G285" s="461"/>
      <c r="H285" s="461"/>
      <c r="I285" s="461"/>
      <c r="J285" s="460"/>
    </row>
    <row r="286" spans="1:10" ht="20.25">
      <c r="A286" s="460"/>
      <c r="B286" s="461"/>
      <c r="C286" s="461"/>
      <c r="D286" s="461"/>
      <c r="E286" s="461"/>
      <c r="F286" s="461"/>
      <c r="G286" s="461"/>
      <c r="H286" s="461"/>
      <c r="I286" s="461"/>
      <c r="J286" s="460"/>
    </row>
    <row r="287" spans="1:10" ht="20.25">
      <c r="A287" s="460"/>
      <c r="B287" s="461"/>
      <c r="C287" s="461"/>
      <c r="D287" s="461"/>
      <c r="E287" s="461"/>
      <c r="F287" s="461"/>
      <c r="G287" s="461"/>
      <c r="H287" s="461"/>
      <c r="I287" s="461"/>
      <c r="J287" s="460"/>
    </row>
    <row r="288" spans="1:10" ht="20.25">
      <c r="A288" s="460"/>
      <c r="B288" s="461"/>
      <c r="C288" s="461"/>
      <c r="D288" s="461"/>
      <c r="E288" s="461"/>
      <c r="F288" s="461"/>
      <c r="G288" s="461"/>
      <c r="H288" s="461"/>
      <c r="I288" s="461"/>
      <c r="J288" s="460"/>
    </row>
    <row r="289" spans="1:10" ht="20.25">
      <c r="A289" s="460"/>
      <c r="B289" s="461"/>
      <c r="C289" s="461"/>
      <c r="D289" s="461"/>
      <c r="E289" s="461"/>
      <c r="F289" s="461"/>
      <c r="G289" s="461"/>
      <c r="H289" s="461"/>
      <c r="I289" s="461"/>
      <c r="J289" s="460"/>
    </row>
    <row r="290" spans="1:10" ht="20.25">
      <c r="A290" s="460"/>
      <c r="B290" s="461"/>
      <c r="C290" s="461"/>
      <c r="D290" s="461"/>
      <c r="E290" s="461"/>
      <c r="F290" s="461"/>
      <c r="G290" s="461"/>
      <c r="H290" s="461"/>
      <c r="I290" s="461"/>
      <c r="J290" s="460"/>
    </row>
    <row r="291" spans="1:10" ht="20.25">
      <c r="A291" s="460"/>
      <c r="B291" s="461"/>
      <c r="C291" s="461"/>
      <c r="D291" s="461"/>
      <c r="E291" s="461"/>
      <c r="F291" s="461"/>
      <c r="G291" s="461"/>
      <c r="H291" s="461"/>
      <c r="I291" s="461"/>
      <c r="J291" s="460"/>
    </row>
    <row r="292" spans="1:10" ht="20.25">
      <c r="A292" s="460"/>
      <c r="B292" s="461"/>
      <c r="C292" s="461"/>
      <c r="D292" s="461"/>
      <c r="E292" s="461"/>
      <c r="F292" s="461"/>
      <c r="G292" s="461"/>
      <c r="H292" s="461"/>
      <c r="I292" s="461"/>
      <c r="J292" s="460"/>
    </row>
    <row r="293" spans="1:10" ht="20.25">
      <c r="A293" s="460"/>
      <c r="B293" s="461"/>
      <c r="C293" s="461"/>
      <c r="D293" s="461"/>
      <c r="E293" s="461"/>
      <c r="F293" s="461"/>
      <c r="G293" s="461"/>
      <c r="H293" s="461"/>
      <c r="I293" s="461"/>
      <c r="J293" s="460"/>
    </row>
    <row r="294" spans="1:10" ht="20.25">
      <c r="A294" s="460"/>
      <c r="B294" s="461"/>
      <c r="C294" s="461"/>
      <c r="D294" s="461"/>
      <c r="E294" s="461"/>
      <c r="F294" s="461"/>
      <c r="G294" s="461"/>
      <c r="H294" s="461"/>
      <c r="I294" s="461"/>
      <c r="J294" s="460"/>
    </row>
    <row r="295" spans="1:10" ht="20.25">
      <c r="A295" s="460"/>
      <c r="B295" s="461"/>
      <c r="C295" s="461"/>
      <c r="D295" s="461"/>
      <c r="E295" s="461"/>
      <c r="F295" s="461"/>
      <c r="G295" s="461"/>
      <c r="H295" s="461"/>
      <c r="I295" s="461"/>
      <c r="J295" s="460"/>
    </row>
    <row r="296" spans="1:10" ht="20.25">
      <c r="A296" s="460"/>
      <c r="B296" s="461"/>
      <c r="C296" s="461"/>
      <c r="D296" s="461"/>
      <c r="E296" s="461"/>
      <c r="F296" s="461"/>
      <c r="G296" s="461"/>
      <c r="H296" s="461"/>
      <c r="I296" s="461"/>
      <c r="J296" s="460"/>
    </row>
    <row r="297" spans="1:10" ht="20.25">
      <c r="A297" s="460"/>
      <c r="B297" s="461"/>
      <c r="C297" s="461"/>
      <c r="D297" s="461"/>
      <c r="E297" s="461"/>
      <c r="F297" s="461"/>
      <c r="G297" s="461"/>
      <c r="H297" s="461"/>
      <c r="I297" s="461"/>
      <c r="J297" s="460"/>
    </row>
    <row r="298" spans="1:10" ht="20.25">
      <c r="A298" s="460"/>
      <c r="B298" s="461"/>
      <c r="C298" s="461"/>
      <c r="D298" s="461"/>
      <c r="E298" s="461"/>
      <c r="F298" s="461"/>
      <c r="G298" s="461"/>
      <c r="H298" s="461"/>
      <c r="I298" s="461"/>
      <c r="J298" s="460"/>
    </row>
    <row r="299" spans="1:10" ht="20.25">
      <c r="A299" s="460"/>
      <c r="B299" s="461"/>
      <c r="C299" s="461"/>
      <c r="D299" s="461"/>
      <c r="E299" s="461"/>
      <c r="F299" s="461"/>
      <c r="G299" s="461"/>
      <c r="H299" s="461"/>
      <c r="I299" s="461"/>
      <c r="J299" s="460"/>
    </row>
    <row r="300" spans="1:10" ht="20.25">
      <c r="A300" s="460"/>
      <c r="B300" s="461"/>
      <c r="C300" s="461"/>
      <c r="D300" s="461"/>
      <c r="E300" s="461"/>
      <c r="F300" s="461"/>
      <c r="G300" s="461"/>
      <c r="H300" s="461"/>
      <c r="I300" s="461"/>
      <c r="J300" s="460"/>
    </row>
    <row r="301" spans="1:10" ht="20.25">
      <c r="A301" s="460"/>
      <c r="B301" s="461"/>
      <c r="C301" s="461"/>
      <c r="D301" s="461"/>
      <c r="E301" s="461"/>
      <c r="F301" s="461"/>
      <c r="G301" s="461"/>
      <c r="H301" s="461"/>
      <c r="I301" s="461"/>
      <c r="J301" s="460"/>
    </row>
    <row r="302" spans="1:10" ht="20.25">
      <c r="A302" s="460"/>
      <c r="B302" s="461"/>
      <c r="C302" s="461"/>
      <c r="D302" s="461"/>
      <c r="E302" s="461"/>
      <c r="F302" s="461"/>
      <c r="G302" s="461"/>
      <c r="H302" s="461"/>
      <c r="I302" s="461"/>
      <c r="J302" s="460"/>
    </row>
    <row r="303" spans="1:10" ht="20.25">
      <c r="A303" s="460"/>
      <c r="B303" s="461"/>
      <c r="C303" s="461"/>
      <c r="D303" s="461"/>
      <c r="E303" s="461"/>
      <c r="F303" s="461"/>
      <c r="G303" s="461"/>
      <c r="H303" s="461"/>
      <c r="I303" s="461"/>
      <c r="J303" s="460"/>
    </row>
    <row r="304" spans="1:10" ht="20.25">
      <c r="A304" s="460"/>
      <c r="B304" s="461"/>
      <c r="C304" s="461"/>
      <c r="D304" s="461"/>
      <c r="E304" s="461"/>
      <c r="F304" s="461"/>
      <c r="G304" s="461"/>
      <c r="H304" s="461"/>
      <c r="I304" s="461"/>
      <c r="J304" s="460"/>
    </row>
    <row r="305" spans="1:10" ht="20.25">
      <c r="A305" s="460"/>
      <c r="B305" s="461"/>
      <c r="C305" s="461"/>
      <c r="D305" s="461"/>
      <c r="E305" s="461"/>
      <c r="F305" s="461"/>
      <c r="G305" s="461"/>
      <c r="H305" s="461"/>
      <c r="I305" s="461"/>
      <c r="J305" s="460"/>
    </row>
    <row r="306" spans="1:10" ht="20.25">
      <c r="A306" s="460"/>
      <c r="B306" s="461"/>
      <c r="C306" s="461"/>
      <c r="D306" s="461"/>
      <c r="E306" s="461"/>
      <c r="F306" s="461"/>
      <c r="G306" s="461"/>
      <c r="H306" s="461"/>
      <c r="I306" s="461"/>
      <c r="J306" s="460"/>
    </row>
    <row r="307" spans="1:10" ht="20.25">
      <c r="A307" s="460"/>
      <c r="B307" s="461"/>
      <c r="C307" s="461"/>
      <c r="D307" s="461"/>
      <c r="E307" s="461"/>
      <c r="F307" s="461"/>
      <c r="G307" s="461"/>
      <c r="H307" s="461"/>
      <c r="I307" s="461"/>
      <c r="J307" s="460"/>
    </row>
    <row r="308" spans="1:10" ht="20.25">
      <c r="A308" s="460"/>
      <c r="B308" s="461"/>
      <c r="C308" s="461"/>
      <c r="D308" s="461"/>
      <c r="E308" s="461"/>
      <c r="F308" s="461"/>
      <c r="G308" s="461"/>
      <c r="H308" s="461"/>
      <c r="I308" s="461"/>
      <c r="J308" s="460"/>
    </row>
    <row r="309" spans="1:10" ht="20.25">
      <c r="A309" s="460"/>
      <c r="B309" s="461"/>
      <c r="C309" s="461"/>
      <c r="D309" s="461"/>
      <c r="E309" s="461"/>
      <c r="F309" s="461"/>
      <c r="G309" s="461"/>
      <c r="H309" s="461"/>
      <c r="I309" s="461"/>
      <c r="J309" s="460"/>
    </row>
    <row r="310" spans="1:10" ht="20.25">
      <c r="A310" s="460"/>
      <c r="B310" s="461"/>
      <c r="C310" s="461"/>
      <c r="D310" s="461"/>
      <c r="E310" s="461"/>
      <c r="F310" s="461"/>
      <c r="G310" s="461"/>
      <c r="H310" s="461"/>
      <c r="I310" s="461"/>
      <c r="J310" s="460"/>
    </row>
    <row r="311" spans="1:10" ht="20.25">
      <c r="A311" s="460"/>
      <c r="B311" s="461"/>
      <c r="C311" s="461"/>
      <c r="D311" s="461"/>
      <c r="E311" s="461"/>
      <c r="F311" s="461"/>
      <c r="G311" s="461"/>
      <c r="H311" s="461"/>
      <c r="I311" s="461"/>
      <c r="J311" s="460"/>
    </row>
    <row r="312" spans="1:10" ht="20.25">
      <c r="A312" s="460"/>
      <c r="B312" s="461"/>
      <c r="C312" s="461"/>
      <c r="D312" s="461"/>
      <c r="E312" s="461"/>
      <c r="F312" s="461"/>
      <c r="G312" s="461"/>
      <c r="H312" s="461"/>
      <c r="I312" s="461"/>
      <c r="J312" s="460"/>
    </row>
    <row r="313" spans="1:10" ht="20.25">
      <c r="A313" s="460"/>
      <c r="B313" s="461"/>
      <c r="C313" s="461"/>
      <c r="D313" s="461"/>
      <c r="E313" s="461"/>
      <c r="F313" s="461"/>
      <c r="G313" s="461"/>
      <c r="H313" s="461"/>
      <c r="I313" s="461"/>
      <c r="J313" s="460"/>
    </row>
    <row r="314" spans="1:10" ht="20.25">
      <c r="A314" s="460"/>
      <c r="B314" s="461"/>
      <c r="C314" s="461"/>
      <c r="D314" s="461"/>
      <c r="E314" s="461"/>
      <c r="F314" s="461"/>
      <c r="G314" s="461"/>
      <c r="H314" s="461"/>
      <c r="I314" s="461"/>
      <c r="J314" s="460"/>
    </row>
    <row r="315" spans="1:10" ht="20.25">
      <c r="A315" s="460"/>
      <c r="B315" s="461"/>
      <c r="C315" s="461"/>
      <c r="D315" s="461"/>
      <c r="E315" s="461"/>
      <c r="F315" s="461"/>
      <c r="G315" s="461"/>
      <c r="H315" s="461"/>
      <c r="I315" s="461"/>
      <c r="J315" s="460"/>
    </row>
    <row r="316" spans="1:10" ht="20.25">
      <c r="A316" s="460"/>
      <c r="B316" s="461"/>
      <c r="C316" s="461"/>
      <c r="D316" s="461"/>
      <c r="E316" s="461"/>
      <c r="F316" s="461"/>
      <c r="G316" s="461"/>
      <c r="H316" s="461"/>
      <c r="I316" s="461"/>
      <c r="J316" s="460"/>
    </row>
    <row r="317" spans="1:10" ht="18">
      <c r="A317" s="460"/>
      <c r="B317" s="460"/>
      <c r="C317" s="460"/>
      <c r="D317" s="460"/>
      <c r="E317" s="460"/>
      <c r="F317" s="460"/>
      <c r="G317" s="460"/>
      <c r="H317" s="460"/>
      <c r="I317" s="460"/>
      <c r="J317" s="460"/>
    </row>
    <row r="318" spans="1:10" ht="18">
      <c r="A318" s="460"/>
      <c r="B318" s="460"/>
      <c r="C318" s="460"/>
      <c r="D318" s="460"/>
      <c r="E318" s="460"/>
      <c r="F318" s="460"/>
      <c r="G318" s="460"/>
      <c r="H318" s="460"/>
      <c r="I318" s="460"/>
      <c r="J318" s="460"/>
    </row>
    <row r="319" spans="1:10" ht="18">
      <c r="A319" s="460"/>
      <c r="B319" s="460"/>
      <c r="C319" s="460"/>
      <c r="D319" s="460"/>
      <c r="E319" s="460"/>
      <c r="F319" s="460"/>
      <c r="G319" s="460"/>
      <c r="H319" s="460"/>
      <c r="I319" s="460"/>
      <c r="J319" s="460"/>
    </row>
    <row r="320" spans="1:10" ht="18">
      <c r="A320" s="460"/>
      <c r="B320" s="460"/>
      <c r="C320" s="460"/>
      <c r="D320" s="460"/>
      <c r="E320" s="460"/>
      <c r="F320" s="460"/>
      <c r="G320" s="460"/>
      <c r="H320" s="460"/>
      <c r="I320" s="460"/>
      <c r="J320" s="460"/>
    </row>
    <row r="321" spans="1:10" ht="18">
      <c r="A321" s="460"/>
      <c r="B321" s="460"/>
      <c r="C321" s="460"/>
      <c r="D321" s="460"/>
      <c r="E321" s="460"/>
      <c r="F321" s="460"/>
      <c r="G321" s="460"/>
      <c r="H321" s="460"/>
      <c r="I321" s="460"/>
      <c r="J321" s="460"/>
    </row>
    <row r="322" spans="1:10" ht="18">
      <c r="A322" s="460"/>
      <c r="B322" s="460"/>
      <c r="C322" s="460"/>
      <c r="D322" s="460"/>
      <c r="E322" s="460"/>
      <c r="F322" s="460"/>
      <c r="G322" s="460"/>
      <c r="H322" s="460"/>
      <c r="I322" s="460"/>
      <c r="J322" s="460"/>
    </row>
    <row r="323" spans="1:10" ht="18">
      <c r="A323" s="460"/>
      <c r="B323" s="460"/>
      <c r="C323" s="460"/>
      <c r="D323" s="460"/>
      <c r="E323" s="460"/>
      <c r="F323" s="460"/>
      <c r="G323" s="460"/>
      <c r="H323" s="460"/>
      <c r="I323" s="460"/>
      <c r="J323" s="460"/>
    </row>
    <row r="324" spans="1:10" ht="18">
      <c r="A324" s="460"/>
      <c r="B324" s="460"/>
      <c r="C324" s="460"/>
      <c r="D324" s="460"/>
      <c r="E324" s="460"/>
      <c r="F324" s="460"/>
      <c r="G324" s="460"/>
      <c r="H324" s="460"/>
      <c r="I324" s="460"/>
      <c r="J324" s="460"/>
    </row>
    <row r="325" spans="1:10" ht="18">
      <c r="A325" s="460"/>
      <c r="B325" s="460"/>
      <c r="C325" s="460"/>
      <c r="D325" s="460"/>
      <c r="E325" s="460"/>
      <c r="F325" s="460"/>
      <c r="G325" s="460"/>
      <c r="H325" s="460"/>
      <c r="I325" s="460"/>
      <c r="J325" s="460"/>
    </row>
    <row r="326" spans="1:10" ht="18">
      <c r="A326" s="460"/>
      <c r="B326" s="460"/>
      <c r="C326" s="460"/>
      <c r="D326" s="460"/>
      <c r="E326" s="460"/>
      <c r="F326" s="460"/>
      <c r="G326" s="460"/>
      <c r="H326" s="460"/>
      <c r="I326" s="460"/>
      <c r="J326" s="460"/>
    </row>
  </sheetData>
  <mergeCells count="7">
    <mergeCell ref="A122:I122"/>
    <mergeCell ref="A1:E1"/>
    <mergeCell ref="A2:E2"/>
    <mergeCell ref="A3:D3"/>
    <mergeCell ref="A10:F10"/>
    <mergeCell ref="A51:F51"/>
    <mergeCell ref="E3:F3"/>
  </mergeCells>
  <pageMargins left="0.23622047244094491" right="0.23622047244094491" top="0.74803149606299213" bottom="0.55118110236220474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opLeftCell="A19" workbookViewId="0">
      <selection activeCell="B14" sqref="B14:C14"/>
    </sheetView>
  </sheetViews>
  <sheetFormatPr baseColWidth="10" defaultRowHeight="15"/>
  <cols>
    <col min="2" max="2" width="32.28515625" customWidth="1"/>
    <col min="3" max="3" width="35.7109375" customWidth="1"/>
    <col min="4" max="4" width="42.85546875" customWidth="1"/>
  </cols>
  <sheetData>
    <row r="1" spans="1:4" ht="23.25">
      <c r="A1" s="514" t="s">
        <v>468</v>
      </c>
      <c r="B1" s="514"/>
      <c r="C1" s="514"/>
      <c r="D1" s="514"/>
    </row>
    <row r="2" spans="1:4" ht="23.25">
      <c r="A2" s="514" t="s">
        <v>466</v>
      </c>
      <c r="B2" s="514"/>
      <c r="C2" s="514"/>
      <c r="D2" s="514"/>
    </row>
    <row r="3" spans="1:4" ht="24" thickBot="1">
      <c r="A3" s="514" t="s">
        <v>493</v>
      </c>
      <c r="B3" s="514"/>
      <c r="C3" s="514"/>
      <c r="D3" s="514"/>
    </row>
    <row r="4" spans="1:4" ht="23.25">
      <c r="A4" s="515" t="s">
        <v>470</v>
      </c>
      <c r="B4" s="515"/>
      <c r="C4" s="515"/>
      <c r="D4" s="515"/>
    </row>
    <row r="5" spans="1:4" ht="23.25">
      <c r="A5" s="516" t="s">
        <v>496</v>
      </c>
      <c r="B5" s="516"/>
      <c r="C5" s="516"/>
      <c r="D5" s="516"/>
    </row>
    <row r="6" spans="1:4" ht="23.25">
      <c r="A6" s="517" t="s">
        <v>497</v>
      </c>
      <c r="B6" s="517"/>
      <c r="C6" s="517"/>
      <c r="D6" s="517"/>
    </row>
    <row r="7" spans="1:4" ht="24" thickBot="1">
      <c r="A7" s="518" t="s">
        <v>498</v>
      </c>
      <c r="B7" s="518"/>
      <c r="C7" s="518"/>
      <c r="D7" s="518"/>
    </row>
    <row r="8" spans="1:4" ht="18.75">
      <c r="A8" s="198"/>
      <c r="B8" s="519"/>
      <c r="C8" s="519"/>
      <c r="D8" s="198"/>
    </row>
    <row r="9" spans="1:4" ht="33.75">
      <c r="A9" s="199" t="s">
        <v>499</v>
      </c>
      <c r="B9" s="520" t="s">
        <v>8</v>
      </c>
      <c r="C9" s="520"/>
      <c r="D9" s="385">
        <v>827501.79</v>
      </c>
    </row>
    <row r="10" spans="1:4" ht="33.75">
      <c r="A10" s="199"/>
      <c r="B10" s="513"/>
      <c r="C10" s="513"/>
      <c r="D10" s="386"/>
    </row>
    <row r="11" spans="1:4" ht="33.75">
      <c r="A11" s="199" t="s">
        <v>500</v>
      </c>
      <c r="B11" s="520" t="s">
        <v>7</v>
      </c>
      <c r="C11" s="520"/>
      <c r="D11" s="385">
        <v>1648577.69</v>
      </c>
    </row>
    <row r="12" spans="1:4" ht="33.75">
      <c r="A12" s="199"/>
      <c r="B12" s="513"/>
      <c r="C12" s="513"/>
      <c r="D12" s="386"/>
    </row>
    <row r="13" spans="1:4" ht="33.75">
      <c r="A13" s="199" t="s">
        <v>501</v>
      </c>
      <c r="B13" s="520" t="s">
        <v>502</v>
      </c>
      <c r="C13" s="520"/>
      <c r="D13" s="385">
        <v>0</v>
      </c>
    </row>
    <row r="14" spans="1:4" ht="34.5" thickBot="1">
      <c r="A14" s="198"/>
      <c r="B14" s="521"/>
      <c r="C14" s="521"/>
      <c r="D14" s="386"/>
    </row>
    <row r="15" spans="1:4" ht="34.5" thickBot="1">
      <c r="A15" s="200"/>
      <c r="B15" s="522" t="s">
        <v>5</v>
      </c>
      <c r="C15" s="522"/>
      <c r="D15" s="387">
        <f>SUM(D8:D14)</f>
        <v>2476079.48</v>
      </c>
    </row>
    <row r="16" spans="1:4" ht="19.5" thickBot="1">
      <c r="A16" s="44"/>
      <c r="B16" s="201"/>
      <c r="C16" s="201"/>
      <c r="D16" s="202"/>
    </row>
    <row r="17" spans="1:4" ht="23.25">
      <c r="A17" s="515" t="s">
        <v>503</v>
      </c>
      <c r="B17" s="515"/>
      <c r="C17" s="515"/>
      <c r="D17" s="515"/>
    </row>
    <row r="18" spans="1:4" ht="24" thickBot="1">
      <c r="A18" s="518" t="s">
        <v>498</v>
      </c>
      <c r="B18" s="518"/>
      <c r="C18" s="518"/>
      <c r="D18" s="518"/>
    </row>
    <row r="19" spans="1:4" ht="19.5" thickBot="1">
      <c r="A19" s="203" t="s">
        <v>504</v>
      </c>
      <c r="B19" s="204" t="s">
        <v>505</v>
      </c>
      <c r="C19" s="205" t="s">
        <v>2</v>
      </c>
      <c r="D19" s="205" t="s">
        <v>6</v>
      </c>
    </row>
    <row r="20" spans="1:4" ht="18.75">
      <c r="A20" s="206"/>
      <c r="B20" s="44"/>
      <c r="C20" s="207"/>
      <c r="D20" s="207"/>
    </row>
    <row r="21" spans="1:4" ht="36">
      <c r="A21" s="208">
        <v>1</v>
      </c>
      <c r="B21" s="209" t="s">
        <v>506</v>
      </c>
      <c r="C21" s="388">
        <f>+'ESTRUCTURA PRESUPUESTARIA'!G9+'ESTRUCTURA PRESUPUESTARIA'!G15+'ESTRUCTURA PRESUPUESTARIA'!G21</f>
        <v>1603656.76</v>
      </c>
      <c r="D21" s="388">
        <f>+C21</f>
        <v>1603656.76</v>
      </c>
    </row>
    <row r="22" spans="1:4" ht="36">
      <c r="A22" s="208"/>
      <c r="B22" s="209"/>
      <c r="C22" s="389"/>
      <c r="D22" s="390">
        <v>0</v>
      </c>
    </row>
    <row r="23" spans="1:4" ht="36">
      <c r="A23" s="208">
        <v>2</v>
      </c>
      <c r="B23" s="209" t="s">
        <v>507</v>
      </c>
      <c r="C23" s="388">
        <f>+'ESTRUCTURA PRESUPUESTARIA'!G12</f>
        <v>827501.78499999992</v>
      </c>
      <c r="D23" s="388">
        <f>+C23</f>
        <v>827501.78499999992</v>
      </c>
    </row>
    <row r="24" spans="1:4" ht="36">
      <c r="A24" s="208"/>
      <c r="B24" s="209"/>
      <c r="C24" s="389"/>
      <c r="D24" s="390">
        <v>0</v>
      </c>
    </row>
    <row r="25" spans="1:4" ht="36">
      <c r="A25" s="208">
        <v>3</v>
      </c>
      <c r="B25" s="209" t="s">
        <v>508</v>
      </c>
      <c r="C25" s="388">
        <v>44920.93</v>
      </c>
      <c r="D25" s="388">
        <v>44920.93</v>
      </c>
    </row>
    <row r="26" spans="1:4" ht="36">
      <c r="A26" s="208"/>
      <c r="B26" s="209"/>
      <c r="C26" s="389"/>
      <c r="D26" s="390"/>
    </row>
    <row r="27" spans="1:4" ht="36">
      <c r="A27" s="208">
        <v>4</v>
      </c>
      <c r="B27" s="209" t="s">
        <v>509</v>
      </c>
      <c r="C27" s="388">
        <v>0</v>
      </c>
      <c r="D27" s="388">
        <v>0</v>
      </c>
    </row>
    <row r="28" spans="1:4" ht="36.75" thickBot="1">
      <c r="A28" s="206"/>
      <c r="B28" s="44"/>
      <c r="C28" s="389"/>
      <c r="D28" s="390"/>
    </row>
    <row r="29" spans="1:4" ht="36.75" thickBot="1">
      <c r="A29" s="210"/>
      <c r="B29" s="204" t="s">
        <v>510</v>
      </c>
      <c r="C29" s="391">
        <f>SUM(C20:C28)</f>
        <v>2476079.4750000001</v>
      </c>
      <c r="D29" s="391">
        <f>SUM(D20:D28)</f>
        <v>2476079.4750000001</v>
      </c>
    </row>
  </sheetData>
  <mergeCells count="17">
    <mergeCell ref="B13:C13"/>
    <mergeCell ref="B14:C14"/>
    <mergeCell ref="B15:C15"/>
    <mergeCell ref="A17:D17"/>
    <mergeCell ref="A18:D18"/>
    <mergeCell ref="B12:C12"/>
    <mergeCell ref="A1:D1"/>
    <mergeCell ref="A2:D2"/>
    <mergeCell ref="A3:D3"/>
    <mergeCell ref="A4:D4"/>
    <mergeCell ref="A5:D5"/>
    <mergeCell ref="A6:D6"/>
    <mergeCell ref="A7:D7"/>
    <mergeCell ref="B8:C8"/>
    <mergeCell ref="B9:C9"/>
    <mergeCell ref="B10:C10"/>
    <mergeCell ref="B11:C11"/>
  </mergeCells>
  <pageMargins left="0.62992125984251968" right="0.23622047244094491" top="0.74803149606299213" bottom="0.74803149606299213" header="0.31496062992125984" footer="0.31496062992125984"/>
  <pageSetup paperSize="9" scale="7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I25"/>
  <sheetViews>
    <sheetView workbookViewId="0">
      <selection activeCell="E9" sqref="E9"/>
    </sheetView>
  </sheetViews>
  <sheetFormatPr baseColWidth="10" defaultRowHeight="15"/>
  <cols>
    <col min="2" max="2" width="61.42578125" customWidth="1"/>
    <col min="3" max="3" width="20.28515625" customWidth="1"/>
    <col min="4" max="4" width="30" customWidth="1"/>
    <col min="5" max="5" width="19.7109375" customWidth="1"/>
    <col min="6" max="6" width="29.28515625" customWidth="1"/>
  </cols>
  <sheetData>
    <row r="1" spans="1:9" ht="74.25" customHeight="1">
      <c r="A1" s="640" t="s">
        <v>770</v>
      </c>
      <c r="B1" s="641"/>
      <c r="C1" s="641"/>
      <c r="D1" s="641"/>
      <c r="E1" s="641"/>
      <c r="F1" s="641"/>
    </row>
    <row r="2" spans="1:9" ht="63">
      <c r="A2" s="334"/>
      <c r="B2" s="312" t="s">
        <v>454</v>
      </c>
      <c r="C2" s="314" t="s">
        <v>660</v>
      </c>
      <c r="E2" s="317"/>
      <c r="F2" s="316" t="s">
        <v>663</v>
      </c>
      <c r="H2" s="372" t="s">
        <v>809</v>
      </c>
      <c r="I2" s="372"/>
    </row>
    <row r="3" spans="1:9" ht="29.25">
      <c r="A3" s="334"/>
      <c r="B3" s="312"/>
      <c r="C3" s="314"/>
      <c r="D3" s="318">
        <f>SUM(C4:C24)</f>
        <v>810093.54</v>
      </c>
      <c r="E3" s="317"/>
      <c r="F3" s="336">
        <v>810093.54</v>
      </c>
    </row>
    <row r="4" spans="1:9" ht="50.25" customHeight="1">
      <c r="A4" s="323"/>
      <c r="B4" s="337" t="s">
        <v>771</v>
      </c>
      <c r="C4" s="309">
        <v>50000</v>
      </c>
      <c r="D4" s="293"/>
      <c r="E4" s="293"/>
      <c r="F4" s="293"/>
    </row>
    <row r="5" spans="1:9" ht="50.25" customHeight="1">
      <c r="A5" s="323"/>
      <c r="B5" s="337" t="s">
        <v>772</v>
      </c>
      <c r="C5" s="309">
        <v>33000</v>
      </c>
      <c r="D5" s="293"/>
      <c r="E5" s="293"/>
      <c r="F5" s="293"/>
    </row>
    <row r="6" spans="1:9" ht="34.5" customHeight="1">
      <c r="A6" s="323"/>
      <c r="B6" s="337" t="s">
        <v>773</v>
      </c>
      <c r="C6" s="309">
        <v>80000</v>
      </c>
      <c r="D6" s="293"/>
      <c r="E6" s="293"/>
      <c r="F6" s="293"/>
    </row>
    <row r="7" spans="1:9" ht="50.25" customHeight="1">
      <c r="A7" s="323"/>
      <c r="B7" s="337" t="s">
        <v>774</v>
      </c>
      <c r="C7" s="309">
        <v>75000</v>
      </c>
      <c r="D7" s="293"/>
      <c r="E7" s="293"/>
      <c r="F7" s="293"/>
    </row>
    <row r="8" spans="1:9" ht="50.25" customHeight="1">
      <c r="A8" s="323"/>
      <c r="B8" s="337" t="s">
        <v>648</v>
      </c>
      <c r="C8" s="309">
        <v>19600</v>
      </c>
      <c r="D8" s="293"/>
      <c r="E8" s="293"/>
      <c r="F8" s="293"/>
    </row>
    <row r="9" spans="1:9" ht="50.25" customHeight="1">
      <c r="A9" s="323"/>
      <c r="B9" s="337" t="s">
        <v>650</v>
      </c>
      <c r="C9" s="309">
        <v>7000</v>
      </c>
      <c r="D9" s="293"/>
      <c r="E9" s="293"/>
      <c r="F9" s="293"/>
    </row>
    <row r="10" spans="1:9" ht="62.25" customHeight="1">
      <c r="A10" s="323"/>
      <c r="B10" s="337" t="s">
        <v>775</v>
      </c>
      <c r="C10" s="309">
        <v>35000</v>
      </c>
      <c r="D10" s="293"/>
      <c r="E10" s="293"/>
      <c r="F10" s="293"/>
    </row>
    <row r="11" spans="1:9" ht="62.25" customHeight="1">
      <c r="A11" s="323"/>
      <c r="B11" s="337" t="s">
        <v>776</v>
      </c>
      <c r="C11" s="309">
        <v>5000</v>
      </c>
      <c r="D11" s="293"/>
      <c r="E11" s="293"/>
      <c r="F11" s="293"/>
    </row>
    <row r="12" spans="1:9" ht="53.25" customHeight="1">
      <c r="A12" s="323"/>
      <c r="B12" s="337" t="s">
        <v>655</v>
      </c>
      <c r="C12" s="309">
        <v>2000</v>
      </c>
      <c r="D12" s="293"/>
      <c r="E12" s="293"/>
      <c r="F12" s="293"/>
    </row>
    <row r="13" spans="1:9" ht="62.25" customHeight="1">
      <c r="A13" s="323"/>
      <c r="B13" s="337" t="s">
        <v>656</v>
      </c>
      <c r="C13" s="309">
        <v>28000</v>
      </c>
      <c r="D13" s="293"/>
      <c r="E13" s="293"/>
      <c r="F13" s="293"/>
    </row>
    <row r="14" spans="1:9" ht="62.25" customHeight="1">
      <c r="A14" s="323"/>
      <c r="B14" s="337" t="s">
        <v>777</v>
      </c>
      <c r="C14" s="309">
        <v>7000</v>
      </c>
      <c r="D14" s="293"/>
      <c r="E14" s="293"/>
      <c r="F14" s="293"/>
    </row>
    <row r="15" spans="1:9" ht="43.5" customHeight="1">
      <c r="A15" s="323"/>
      <c r="B15" s="337" t="s">
        <v>748</v>
      </c>
      <c r="C15" s="309">
        <v>6000</v>
      </c>
      <c r="D15" s="293"/>
      <c r="E15" s="293"/>
      <c r="F15" s="293"/>
    </row>
    <row r="16" spans="1:9" ht="62.25" customHeight="1">
      <c r="A16" s="323"/>
      <c r="B16" s="337" t="s">
        <v>778</v>
      </c>
      <c r="C16" s="309">
        <v>50000</v>
      </c>
      <c r="D16" s="293"/>
      <c r="E16" s="293"/>
      <c r="F16" s="293"/>
    </row>
    <row r="17" spans="1:6" ht="44.25" customHeight="1">
      <c r="A17" s="323"/>
      <c r="B17" s="337" t="s">
        <v>779</v>
      </c>
      <c r="C17" s="309">
        <v>40000</v>
      </c>
      <c r="D17" s="293"/>
      <c r="E17" s="293"/>
      <c r="F17" s="293"/>
    </row>
    <row r="18" spans="1:6" ht="62.25" customHeight="1">
      <c r="A18" s="323"/>
      <c r="B18" s="337" t="s">
        <v>780</v>
      </c>
      <c r="C18" s="309">
        <v>9000</v>
      </c>
      <c r="D18" s="293"/>
      <c r="E18" s="293"/>
      <c r="F18" s="293"/>
    </row>
    <row r="19" spans="1:6" ht="62.25" customHeight="1">
      <c r="A19" s="323"/>
      <c r="B19" s="337" t="s">
        <v>781</v>
      </c>
      <c r="C19" s="309">
        <v>30000</v>
      </c>
      <c r="D19" s="293"/>
      <c r="E19" s="293"/>
      <c r="F19" s="293"/>
    </row>
    <row r="20" spans="1:6" ht="70.5" customHeight="1">
      <c r="A20" s="323"/>
      <c r="B20" s="337" t="s">
        <v>782</v>
      </c>
      <c r="C20" s="309">
        <v>173000</v>
      </c>
      <c r="D20" s="293"/>
      <c r="E20" s="293"/>
      <c r="F20" s="293"/>
    </row>
    <row r="21" spans="1:6" ht="67.5" customHeight="1">
      <c r="A21" s="323"/>
      <c r="B21" s="337" t="s">
        <v>783</v>
      </c>
      <c r="C21" s="309">
        <v>68000.539999999994</v>
      </c>
      <c r="D21" s="293"/>
      <c r="E21" s="293"/>
      <c r="F21" s="293"/>
    </row>
    <row r="22" spans="1:6" ht="40.5">
      <c r="A22" s="323"/>
      <c r="B22" s="310" t="s">
        <v>784</v>
      </c>
      <c r="C22" s="309">
        <v>68493</v>
      </c>
      <c r="D22" s="293"/>
      <c r="E22" s="293"/>
      <c r="F22" s="293"/>
    </row>
    <row r="23" spans="1:6" ht="39" customHeight="1">
      <c r="A23" s="103"/>
      <c r="B23" s="337" t="s">
        <v>785</v>
      </c>
      <c r="C23" s="309">
        <v>20000</v>
      </c>
      <c r="D23" s="103"/>
      <c r="E23" s="183"/>
      <c r="F23" s="183"/>
    </row>
    <row r="24" spans="1:6" ht="42.75">
      <c r="A24" s="103"/>
      <c r="B24" s="337" t="s">
        <v>786</v>
      </c>
      <c r="C24" s="319">
        <v>4000</v>
      </c>
      <c r="D24" s="103"/>
      <c r="E24" s="183"/>
      <c r="F24" s="183"/>
    </row>
    <row r="25" spans="1:6" ht="20.25">
      <c r="C25" s="338"/>
    </row>
  </sheetData>
  <mergeCells count="1">
    <mergeCell ref="A1:F1"/>
  </mergeCells>
  <pageMargins left="0.62992125984251968" right="0.23622047244094491" top="0.74803149606299213" bottom="0.74803149606299213" header="0.31496062992125984" footer="0.31496062992125984"/>
  <pageSetup scale="7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B22"/>
  <sheetViews>
    <sheetView workbookViewId="0">
      <selection activeCell="I13" sqref="I13"/>
    </sheetView>
  </sheetViews>
  <sheetFormatPr baseColWidth="10" defaultRowHeight="15"/>
  <cols>
    <col min="1" max="1" width="76.140625" customWidth="1"/>
    <col min="2" max="2" width="31.42578125" customWidth="1"/>
  </cols>
  <sheetData>
    <row r="1" spans="1:2" ht="69" customHeight="1">
      <c r="A1" s="642" t="s">
        <v>738</v>
      </c>
      <c r="B1" s="642"/>
    </row>
    <row r="2" spans="1:2" ht="33.75" customHeight="1">
      <c r="A2" s="332" t="s">
        <v>734</v>
      </c>
      <c r="B2" s="163">
        <v>270031.15999999997</v>
      </c>
    </row>
    <row r="3" spans="1:2" ht="35.25" customHeight="1">
      <c r="A3" s="332" t="s">
        <v>735</v>
      </c>
      <c r="B3" s="163">
        <v>810093.54</v>
      </c>
    </row>
    <row r="4" spans="1:2" ht="38.25" customHeight="1">
      <c r="A4" s="332" t="s">
        <v>736</v>
      </c>
      <c r="B4" s="163">
        <v>271200.12</v>
      </c>
    </row>
    <row r="5" spans="1:2" ht="39" customHeight="1">
      <c r="A5" s="332" t="s">
        <v>737</v>
      </c>
      <c r="B5" s="331">
        <f>SUM(B2:B4)</f>
        <v>1351324.8199999998</v>
      </c>
    </row>
    <row r="6" spans="1:2" ht="18.75">
      <c r="A6" s="2"/>
      <c r="B6" s="114"/>
    </row>
    <row r="7" spans="1:2" ht="18.75">
      <c r="A7" s="2"/>
      <c r="B7" s="114"/>
    </row>
    <row r="8" spans="1:2" ht="18.75">
      <c r="A8" s="2"/>
      <c r="B8" s="114"/>
    </row>
    <row r="9" spans="1:2" ht="18.75">
      <c r="A9" s="2"/>
      <c r="B9" s="114"/>
    </row>
    <row r="10" spans="1:2" ht="18.75">
      <c r="A10" s="2"/>
      <c r="B10" s="114"/>
    </row>
    <row r="11" spans="1:2" ht="18.75">
      <c r="A11" s="2"/>
      <c r="B11" s="114"/>
    </row>
    <row r="12" spans="1:2" ht="18.75">
      <c r="A12" s="2"/>
      <c r="B12" s="114"/>
    </row>
    <row r="13" spans="1:2" ht="18.75">
      <c r="A13" s="2"/>
      <c r="B13" s="2"/>
    </row>
    <row r="14" spans="1:2" ht="18.75">
      <c r="A14" s="2"/>
      <c r="B14" s="2"/>
    </row>
    <row r="15" spans="1:2" ht="18.75">
      <c r="A15" s="2"/>
      <c r="B15" s="2"/>
    </row>
    <row r="16" spans="1:2" ht="18.75">
      <c r="A16" s="2"/>
      <c r="B16" s="2"/>
    </row>
    <row r="17" spans="1:2" ht="18.75">
      <c r="A17" s="2"/>
      <c r="B17" s="2"/>
    </row>
    <row r="18" spans="1:2" ht="18.75">
      <c r="A18" s="2"/>
      <c r="B18" s="2"/>
    </row>
    <row r="19" spans="1:2" ht="18.75">
      <c r="A19" s="2"/>
      <c r="B19" s="2"/>
    </row>
    <row r="20" spans="1:2" ht="18.75">
      <c r="A20" s="2"/>
      <c r="B20" s="2"/>
    </row>
    <row r="21" spans="1:2" ht="18.75">
      <c r="A21" s="2"/>
      <c r="B21" s="2"/>
    </row>
    <row r="22" spans="1:2" ht="18.75">
      <c r="A22" s="2"/>
      <c r="B22" s="2"/>
    </row>
  </sheetData>
  <mergeCells count="1">
    <mergeCell ref="A1:B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A21" sqref="A21:C21"/>
    </sheetView>
  </sheetViews>
  <sheetFormatPr baseColWidth="10" defaultRowHeight="15"/>
  <cols>
    <col min="1" max="1" width="18" customWidth="1"/>
    <col min="2" max="2" width="60.85546875" customWidth="1"/>
    <col min="3" max="3" width="38.28515625" customWidth="1"/>
    <col min="4" max="4" width="25.28515625" customWidth="1"/>
    <col min="5" max="5" width="21" customWidth="1"/>
    <col min="6" max="6" width="17.42578125" customWidth="1"/>
    <col min="7" max="7" width="18.85546875" customWidth="1"/>
    <col min="8" max="8" width="22" customWidth="1"/>
    <col min="9" max="9" width="19.85546875" customWidth="1"/>
    <col min="10" max="10" width="19.5703125" customWidth="1"/>
    <col min="11" max="11" width="18.7109375" customWidth="1"/>
    <col min="12" max="12" width="22.85546875" customWidth="1"/>
    <col min="13" max="13" width="22" customWidth="1"/>
  </cols>
  <sheetData>
    <row r="1" spans="1:3" ht="23.25">
      <c r="A1" s="514" t="s">
        <v>468</v>
      </c>
      <c r="B1" s="514"/>
      <c r="C1" s="514"/>
    </row>
    <row r="2" spans="1:3" ht="23.25">
      <c r="A2" s="514" t="s">
        <v>314</v>
      </c>
      <c r="B2" s="514"/>
      <c r="C2" s="514"/>
    </row>
    <row r="3" spans="1:3" ht="23.25">
      <c r="A3" s="514" t="s">
        <v>1</v>
      </c>
      <c r="B3" s="514"/>
      <c r="C3" s="514"/>
    </row>
    <row r="4" spans="1:3" ht="24" thickBot="1">
      <c r="A4" s="514" t="s">
        <v>493</v>
      </c>
      <c r="B4" s="514"/>
      <c r="C4" s="514"/>
    </row>
    <row r="5" spans="1:3" ht="21">
      <c r="A5" s="524" t="s">
        <v>470</v>
      </c>
      <c r="B5" s="524"/>
      <c r="C5" s="524"/>
    </row>
    <row r="6" spans="1:3" ht="21">
      <c r="A6" s="525" t="s">
        <v>511</v>
      </c>
      <c r="B6" s="525"/>
      <c r="C6" s="525"/>
    </row>
    <row r="7" spans="1:3" ht="21">
      <c r="A7" s="526" t="s">
        <v>512</v>
      </c>
      <c r="B7" s="526"/>
      <c r="C7" s="526"/>
    </row>
    <row r="8" spans="1:3" ht="21.75" thickBot="1">
      <c r="A8" s="523" t="s">
        <v>498</v>
      </c>
      <c r="B8" s="523"/>
      <c r="C8" s="523"/>
    </row>
    <row r="9" spans="1:3" ht="23.25">
      <c r="A9" s="208">
        <v>11</v>
      </c>
      <c r="B9" s="211" t="s">
        <v>513</v>
      </c>
      <c r="C9" s="212">
        <f>+'PROYECCION DE INGRESOS'!J5</f>
        <v>192519.47399999999</v>
      </c>
    </row>
    <row r="10" spans="1:3" ht="23.25">
      <c r="A10" s="208">
        <v>12</v>
      </c>
      <c r="B10" s="213" t="s">
        <v>514</v>
      </c>
      <c r="C10" s="214">
        <v>481831.56</v>
      </c>
    </row>
    <row r="11" spans="1:3" ht="23.25">
      <c r="A11" s="208">
        <v>14</v>
      </c>
      <c r="B11" s="213" t="s">
        <v>515</v>
      </c>
      <c r="C11" s="215">
        <f>+'PROYECCION DE INGRESOS'!J36</f>
        <v>1622.3130000000001</v>
      </c>
    </row>
    <row r="12" spans="1:3" ht="23.25">
      <c r="A12" s="208">
        <v>15</v>
      </c>
      <c r="B12" s="213" t="s">
        <v>516</v>
      </c>
      <c r="C12" s="215">
        <f>+'PROYECCION DE INGRESOS'!J38</f>
        <v>41911.673999999999</v>
      </c>
    </row>
    <row r="13" spans="1:3" ht="23.25">
      <c r="A13" s="208">
        <v>16</v>
      </c>
      <c r="B13" s="213" t="s">
        <v>517</v>
      </c>
      <c r="C13" s="215">
        <v>0</v>
      </c>
    </row>
    <row r="14" spans="1:3" ht="23.25">
      <c r="A14" s="208">
        <v>21</v>
      </c>
      <c r="B14" s="213" t="s">
        <v>518</v>
      </c>
      <c r="C14" s="215">
        <f>+'PROYECCION DE INGRESOS'!J33</f>
        <v>21865.851000000002</v>
      </c>
    </row>
    <row r="15" spans="1:3" ht="23.25">
      <c r="A15" s="208">
        <v>22</v>
      </c>
      <c r="B15" s="213" t="s">
        <v>519</v>
      </c>
      <c r="C15" s="215">
        <v>68986.75</v>
      </c>
    </row>
    <row r="16" spans="1:3" ht="27" customHeight="1">
      <c r="A16" s="208">
        <v>22</v>
      </c>
      <c r="B16" s="216" t="s">
        <v>520</v>
      </c>
      <c r="C16" s="215">
        <v>456683.22</v>
      </c>
    </row>
    <row r="17" spans="1:13" ht="23.25">
      <c r="A17" s="208">
        <v>32</v>
      </c>
      <c r="B17" s="213" t="s">
        <v>521</v>
      </c>
      <c r="C17" s="215">
        <v>1210658.6399999999</v>
      </c>
      <c r="D17" s="28">
        <f>+'CONSOLIDADO INGRESOS'!C50+'CONSOLIDADO INGRESOS'!D50+'CONSOLIDADO INGRESOS'!G50+'CONSOLIDADO INGRESOS'!I50+11720.66</f>
        <v>1222379.2999999998</v>
      </c>
      <c r="H17" s="215"/>
    </row>
    <row r="18" spans="1:13" ht="19.5" thickBot="1">
      <c r="A18" s="217"/>
      <c r="B18" s="218"/>
      <c r="C18" s="218"/>
    </row>
    <row r="19" spans="1:13" ht="27" thickBot="1">
      <c r="A19" s="219"/>
      <c r="B19" s="205" t="s">
        <v>5</v>
      </c>
      <c r="C19" s="220">
        <f>SUM(C9:C18)</f>
        <v>2476079.4819999998</v>
      </c>
    </row>
    <row r="20" spans="1:13" ht="19.5" thickBot="1">
      <c r="A20" s="221"/>
      <c r="B20" s="222"/>
      <c r="C20" s="30"/>
    </row>
    <row r="21" spans="1:13" ht="21">
      <c r="A21" s="524" t="s">
        <v>470</v>
      </c>
      <c r="B21" s="524"/>
      <c r="C21" s="524"/>
    </row>
    <row r="22" spans="1:13" ht="21">
      <c r="A22" s="525" t="s">
        <v>522</v>
      </c>
      <c r="B22" s="525"/>
      <c r="C22" s="525"/>
    </row>
    <row r="23" spans="1:13" ht="21">
      <c r="A23" s="526" t="s">
        <v>523</v>
      </c>
      <c r="B23" s="526"/>
      <c r="C23" s="526"/>
    </row>
    <row r="24" spans="1:13" ht="21.75" thickBot="1">
      <c r="A24" s="523" t="s">
        <v>498</v>
      </c>
      <c r="B24" s="523"/>
      <c r="C24" s="523"/>
    </row>
    <row r="25" spans="1:13" ht="21">
      <c r="A25" s="223">
        <v>51</v>
      </c>
      <c r="B25" s="213" t="s">
        <v>524</v>
      </c>
      <c r="C25" s="1">
        <v>967557.74</v>
      </c>
      <c r="D25" s="340">
        <v>218168.52</v>
      </c>
      <c r="E25" s="340">
        <v>7550</v>
      </c>
      <c r="F25" s="340">
        <v>0</v>
      </c>
      <c r="G25" s="340">
        <v>0</v>
      </c>
      <c r="H25" s="340">
        <v>0</v>
      </c>
      <c r="I25" s="449">
        <v>0</v>
      </c>
      <c r="J25" s="449">
        <v>125044.49</v>
      </c>
      <c r="K25" s="449">
        <v>0</v>
      </c>
      <c r="L25" s="449">
        <v>616794.73</v>
      </c>
      <c r="M25" s="28">
        <f>SUM(D25:L25)</f>
        <v>967557.74</v>
      </c>
    </row>
    <row r="26" spans="1:13" ht="21">
      <c r="A26" s="223">
        <v>54</v>
      </c>
      <c r="B26" s="213" t="s">
        <v>525</v>
      </c>
      <c r="C26" s="1">
        <v>399287.33</v>
      </c>
      <c r="D26" s="340">
        <v>271694.8</v>
      </c>
      <c r="E26" s="340">
        <v>18450</v>
      </c>
      <c r="F26" s="340">
        <v>0</v>
      </c>
      <c r="G26" s="340">
        <v>0</v>
      </c>
      <c r="H26" s="340">
        <v>0</v>
      </c>
      <c r="I26" s="449">
        <v>32429.96</v>
      </c>
      <c r="J26" s="449">
        <v>29043.73</v>
      </c>
      <c r="K26" s="449">
        <v>0</v>
      </c>
      <c r="L26" s="449">
        <v>47668.84</v>
      </c>
      <c r="M26" s="28">
        <f t="shared" ref="M26:M33" si="0">SUM(D26:L26)</f>
        <v>399287.32999999996</v>
      </c>
    </row>
    <row r="27" spans="1:13" ht="21">
      <c r="A27" s="223">
        <v>55</v>
      </c>
      <c r="B27" s="213" t="s">
        <v>526</v>
      </c>
      <c r="C27" s="1">
        <v>8400</v>
      </c>
      <c r="D27" s="340">
        <v>6150</v>
      </c>
      <c r="E27" s="340">
        <v>0</v>
      </c>
      <c r="F27" s="340">
        <v>0</v>
      </c>
      <c r="G27" s="340">
        <v>0</v>
      </c>
      <c r="H27" s="340">
        <v>0</v>
      </c>
      <c r="I27" s="449">
        <v>0</v>
      </c>
      <c r="J27" s="449">
        <v>100</v>
      </c>
      <c r="K27" s="449">
        <v>0</v>
      </c>
      <c r="L27" s="449">
        <v>2150</v>
      </c>
      <c r="M27" s="28">
        <f t="shared" si="0"/>
        <v>8400</v>
      </c>
    </row>
    <row r="28" spans="1:13" ht="21">
      <c r="A28" s="223">
        <v>56</v>
      </c>
      <c r="B28" s="213" t="s">
        <v>527</v>
      </c>
      <c r="C28" s="1">
        <v>1000</v>
      </c>
      <c r="D28" s="340">
        <v>0</v>
      </c>
      <c r="E28" s="340">
        <v>0</v>
      </c>
      <c r="F28" s="340">
        <v>0</v>
      </c>
      <c r="G28" s="340">
        <v>0</v>
      </c>
      <c r="H28" s="340">
        <v>0</v>
      </c>
      <c r="I28" s="449">
        <v>0</v>
      </c>
      <c r="J28" s="449">
        <v>0</v>
      </c>
      <c r="K28" s="449">
        <v>0</v>
      </c>
      <c r="L28" s="449">
        <v>1000</v>
      </c>
      <c r="M28" s="28">
        <f t="shared" si="0"/>
        <v>1000</v>
      </c>
    </row>
    <row r="29" spans="1:13" ht="21">
      <c r="A29" s="223" t="s">
        <v>529</v>
      </c>
      <c r="B29" s="213" t="s">
        <v>530</v>
      </c>
      <c r="C29" s="1">
        <v>1099834.4099999999</v>
      </c>
      <c r="D29" s="340">
        <v>9000</v>
      </c>
      <c r="E29" s="340">
        <v>13944</v>
      </c>
      <c r="F29" s="340">
        <v>44920.93</v>
      </c>
      <c r="G29" s="340">
        <v>11720.66</v>
      </c>
      <c r="H29" s="340">
        <v>29626.58</v>
      </c>
      <c r="I29" s="449">
        <v>587261.69999999995</v>
      </c>
      <c r="J29" s="449">
        <v>1700</v>
      </c>
      <c r="K29" s="449">
        <v>397660.54</v>
      </c>
      <c r="L29" s="449">
        <v>4000</v>
      </c>
      <c r="M29" s="28">
        <f t="shared" si="0"/>
        <v>1099834.4099999999</v>
      </c>
    </row>
    <row r="30" spans="1:13" ht="21">
      <c r="A30" s="223">
        <v>71</v>
      </c>
      <c r="B30" s="213" t="s">
        <v>528</v>
      </c>
      <c r="C30" s="1">
        <v>0</v>
      </c>
      <c r="D30" s="340">
        <v>0</v>
      </c>
      <c r="E30" s="340">
        <v>0</v>
      </c>
      <c r="F30" s="340">
        <v>0</v>
      </c>
      <c r="G30" s="340">
        <v>0</v>
      </c>
      <c r="H30" s="340">
        <v>0</v>
      </c>
      <c r="I30" s="449">
        <v>0</v>
      </c>
      <c r="J30" s="449">
        <v>0</v>
      </c>
      <c r="K30" s="449">
        <v>0</v>
      </c>
      <c r="L30" s="449">
        <v>0</v>
      </c>
      <c r="M30" s="28">
        <f t="shared" si="0"/>
        <v>0</v>
      </c>
    </row>
    <row r="31" spans="1:13" ht="21">
      <c r="A31" s="223">
        <v>72</v>
      </c>
      <c r="B31" s="213" t="s">
        <v>521</v>
      </c>
      <c r="C31" s="1">
        <v>0</v>
      </c>
      <c r="D31" s="340">
        <v>0</v>
      </c>
      <c r="E31" s="340">
        <v>0</v>
      </c>
      <c r="F31" s="340">
        <v>0</v>
      </c>
      <c r="G31" s="340">
        <v>0</v>
      </c>
      <c r="H31" s="340">
        <v>0</v>
      </c>
      <c r="I31" s="449">
        <v>0</v>
      </c>
      <c r="J31" s="449">
        <v>0</v>
      </c>
      <c r="K31" s="449">
        <v>0</v>
      </c>
      <c r="L31" s="449">
        <v>0</v>
      </c>
      <c r="M31" s="28">
        <f t="shared" si="0"/>
        <v>0</v>
      </c>
    </row>
    <row r="32" spans="1:13" ht="21">
      <c r="A32" s="223">
        <v>99</v>
      </c>
      <c r="B32" s="213" t="s">
        <v>531</v>
      </c>
      <c r="C32" s="1">
        <v>0</v>
      </c>
      <c r="D32" s="340">
        <v>0</v>
      </c>
      <c r="E32" s="340">
        <v>0</v>
      </c>
      <c r="F32" s="340">
        <v>0</v>
      </c>
      <c r="G32" s="340">
        <v>0</v>
      </c>
      <c r="H32" s="340">
        <v>0</v>
      </c>
      <c r="I32" s="449">
        <v>0</v>
      </c>
      <c r="J32" s="449">
        <v>0</v>
      </c>
      <c r="K32" s="449">
        <v>0</v>
      </c>
      <c r="L32" s="449">
        <v>0</v>
      </c>
      <c r="M32" s="28">
        <f t="shared" si="0"/>
        <v>0</v>
      </c>
    </row>
    <row r="33" spans="1:13" ht="21.75" thickBot="1">
      <c r="A33" s="224"/>
      <c r="B33" s="225"/>
      <c r="C33" s="225"/>
      <c r="D33" s="340">
        <v>0</v>
      </c>
      <c r="E33" s="340">
        <v>0</v>
      </c>
      <c r="F33" s="340">
        <v>0</v>
      </c>
      <c r="G33" s="340">
        <v>0</v>
      </c>
      <c r="H33" s="340">
        <v>0</v>
      </c>
      <c r="I33" s="449">
        <v>0</v>
      </c>
      <c r="J33" s="449">
        <v>0</v>
      </c>
      <c r="K33" s="449">
        <v>0</v>
      </c>
      <c r="L33" s="449">
        <v>0</v>
      </c>
      <c r="M33" s="28">
        <f t="shared" si="0"/>
        <v>0</v>
      </c>
    </row>
    <row r="34" spans="1:13" ht="27" thickBot="1">
      <c r="A34" s="219"/>
      <c r="B34" s="226" t="s">
        <v>5</v>
      </c>
      <c r="C34" s="227">
        <f>SUM(C25:C33)</f>
        <v>2476079.48</v>
      </c>
      <c r="D34" s="448">
        <f>SUM(D25:D33)</f>
        <v>505013.31999999995</v>
      </c>
      <c r="E34" s="448">
        <f t="shared" ref="E34:H34" si="1">SUM(E25:E33)</f>
        <v>39944</v>
      </c>
      <c r="F34" s="448">
        <f t="shared" si="1"/>
        <v>44920.93</v>
      </c>
      <c r="G34" s="448">
        <f t="shared" si="1"/>
        <v>11720.66</v>
      </c>
      <c r="H34" s="448">
        <f t="shared" si="1"/>
        <v>29626.58</v>
      </c>
      <c r="I34" s="448">
        <f t="shared" ref="I34" si="2">SUM(I25:I33)</f>
        <v>619691.65999999992</v>
      </c>
      <c r="J34" s="448">
        <f t="shared" ref="J34" si="3">SUM(J25:J33)</f>
        <v>155888.22</v>
      </c>
      <c r="K34" s="448">
        <f t="shared" ref="K34" si="4">SUM(K25:K33)</f>
        <v>397660.54</v>
      </c>
      <c r="L34" s="448">
        <f t="shared" ref="L34:M34" si="5">SUM(L25:L33)</f>
        <v>671613.57</v>
      </c>
      <c r="M34" s="448">
        <f t="shared" si="5"/>
        <v>2476079.4799999995</v>
      </c>
    </row>
  </sheetData>
  <mergeCells count="12">
    <mergeCell ref="A24:C24"/>
    <mergeCell ref="A1:C1"/>
    <mergeCell ref="A2:C2"/>
    <mergeCell ref="A3:C3"/>
    <mergeCell ref="A4:C4"/>
    <mergeCell ref="A5:C5"/>
    <mergeCell ref="A6:C6"/>
    <mergeCell ref="A7:C7"/>
    <mergeCell ref="A8:C8"/>
    <mergeCell ref="A21:C21"/>
    <mergeCell ref="A22:C22"/>
    <mergeCell ref="A23:C23"/>
  </mergeCells>
  <pageMargins left="0.62992125984251968" right="0.23622047244094491" top="0.74803149606299213" bottom="0.74803149606299213" header="0.31496062992125984" footer="0.31496062992125984"/>
  <pageSetup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6"/>
  <sheetViews>
    <sheetView zoomScale="154" zoomScaleNormal="154" workbookViewId="0">
      <pane xSplit="2" ySplit="3" topLeftCell="K37" activePane="bottomRight" state="frozen"/>
      <selection pane="topRight" activeCell="C1" sqref="C1"/>
      <selection pane="bottomLeft" activeCell="A4" sqref="A4"/>
      <selection pane="bottomRight" activeCell="A15" sqref="A15"/>
    </sheetView>
  </sheetViews>
  <sheetFormatPr baseColWidth="10" defaultRowHeight="15"/>
  <cols>
    <col min="2" max="2" width="60" customWidth="1"/>
    <col min="3" max="3" width="12.7109375" customWidth="1"/>
    <col min="4" max="4" width="12.5703125" customWidth="1"/>
    <col min="5" max="5" width="12.28515625" customWidth="1"/>
    <col min="6" max="6" width="12.85546875" customWidth="1"/>
    <col min="7" max="7" width="12.28515625" customWidth="1"/>
    <col min="8" max="9" width="12" customWidth="1"/>
    <col min="10" max="10" width="12.5703125" customWidth="1"/>
    <col min="11" max="12" width="12.42578125" customWidth="1"/>
    <col min="13" max="13" width="12.5703125" customWidth="1"/>
    <col min="14" max="15" width="13.7109375" customWidth="1"/>
  </cols>
  <sheetData>
    <row r="1" spans="1:15" ht="26.25">
      <c r="A1" s="529" t="s">
        <v>542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</row>
    <row r="2" spans="1:15" ht="18.75">
      <c r="E2" s="527">
        <v>2021</v>
      </c>
      <c r="F2" s="527"/>
      <c r="G2" s="527"/>
      <c r="H2" s="527"/>
      <c r="I2" s="527"/>
      <c r="J2" s="527"/>
      <c r="K2" s="527"/>
      <c r="L2" s="527"/>
      <c r="M2" s="527"/>
      <c r="N2" s="527"/>
    </row>
    <row r="3" spans="1:15">
      <c r="A3" s="183" t="s">
        <v>453</v>
      </c>
      <c r="B3" s="183" t="s">
        <v>476</v>
      </c>
      <c r="C3" s="228">
        <v>44136</v>
      </c>
      <c r="D3" s="228">
        <v>44166</v>
      </c>
      <c r="E3" s="183" t="s">
        <v>532</v>
      </c>
      <c r="F3" s="183" t="s">
        <v>533</v>
      </c>
      <c r="G3" s="183" t="s">
        <v>534</v>
      </c>
      <c r="H3" s="183" t="s">
        <v>535</v>
      </c>
      <c r="I3" s="183" t="s">
        <v>536</v>
      </c>
      <c r="J3" s="183" t="s">
        <v>537</v>
      </c>
      <c r="K3" s="183" t="s">
        <v>538</v>
      </c>
      <c r="L3" s="183" t="s">
        <v>539</v>
      </c>
      <c r="M3" s="183" t="s">
        <v>540</v>
      </c>
      <c r="N3" s="183" t="s">
        <v>541</v>
      </c>
      <c r="O3" s="183" t="s">
        <v>543</v>
      </c>
    </row>
    <row r="4" spans="1:15" ht="18.75">
      <c r="A4" s="229">
        <v>11801</v>
      </c>
      <c r="B4" s="230" t="s">
        <v>13</v>
      </c>
      <c r="C4" s="232">
        <v>1377.3</v>
      </c>
      <c r="D4" s="232">
        <v>1773.06</v>
      </c>
      <c r="E4" s="232">
        <v>1741.49</v>
      </c>
      <c r="F4" s="232">
        <v>1954.52</v>
      </c>
      <c r="G4" s="232">
        <v>1365.1</v>
      </c>
      <c r="H4" s="232">
        <v>1011.69</v>
      </c>
      <c r="I4" s="232">
        <v>1359.63</v>
      </c>
      <c r="J4" s="232">
        <v>1221.73</v>
      </c>
      <c r="K4" s="232">
        <v>1213.55</v>
      </c>
      <c r="L4" s="232">
        <v>1364.17</v>
      </c>
      <c r="M4" s="232">
        <v>1128.2</v>
      </c>
      <c r="N4" s="232">
        <v>970.95</v>
      </c>
      <c r="O4" s="232">
        <f>SUM(C4:N4)</f>
        <v>16481.39</v>
      </c>
    </row>
    <row r="5" spans="1:15" ht="18.75">
      <c r="A5" s="229">
        <v>11802</v>
      </c>
      <c r="B5" s="230" t="s">
        <v>15</v>
      </c>
      <c r="C5" s="232">
        <v>727.74</v>
      </c>
      <c r="D5" s="232">
        <v>1205.31</v>
      </c>
      <c r="E5" s="232">
        <v>364.44</v>
      </c>
      <c r="F5" s="232">
        <v>1206.45</v>
      </c>
      <c r="G5" s="232">
        <v>4.5599999999999996</v>
      </c>
      <c r="H5" s="232">
        <v>749.44</v>
      </c>
      <c r="I5" s="232">
        <v>1237.8699999999999</v>
      </c>
      <c r="J5" s="232">
        <v>54.27</v>
      </c>
      <c r="K5" s="232">
        <v>53.69</v>
      </c>
      <c r="L5" s="232">
        <v>1935.61</v>
      </c>
      <c r="M5" s="232">
        <v>385.74</v>
      </c>
      <c r="N5" s="232">
        <v>381.18</v>
      </c>
      <c r="O5" s="232">
        <f t="shared" ref="O5:O46" si="0">SUM(C5:N5)</f>
        <v>8306.2999999999993</v>
      </c>
    </row>
    <row r="6" spans="1:15" ht="18.75">
      <c r="A6" s="229">
        <v>11803</v>
      </c>
      <c r="B6" s="230" t="s">
        <v>20</v>
      </c>
      <c r="C6" s="232">
        <v>1101.5899999999999</v>
      </c>
      <c r="D6" s="232">
        <v>1101.5899999999999</v>
      </c>
      <c r="E6" s="232">
        <v>1101.5899999999999</v>
      </c>
      <c r="F6" s="232">
        <v>1101.5899999999999</v>
      </c>
      <c r="G6" s="232">
        <v>1101.5899999999999</v>
      </c>
      <c r="H6" s="232">
        <v>1144.42</v>
      </c>
      <c r="I6" s="232">
        <v>1318.77</v>
      </c>
      <c r="J6" s="232">
        <v>1758.81</v>
      </c>
      <c r="K6" s="232">
        <v>1144.42</v>
      </c>
      <c r="L6" s="232">
        <v>1144.42</v>
      </c>
      <c r="M6" s="232">
        <v>1144.42</v>
      </c>
      <c r="N6" s="232">
        <v>1144.42</v>
      </c>
      <c r="O6" s="232">
        <f t="shared" si="0"/>
        <v>14307.63</v>
      </c>
    </row>
    <row r="7" spans="1:15" ht="18.75">
      <c r="A7" s="229">
        <v>11804</v>
      </c>
      <c r="B7" s="230" t="s">
        <v>21</v>
      </c>
      <c r="C7" s="232">
        <v>4664.3599999999997</v>
      </c>
      <c r="D7" s="232">
        <v>10925.05</v>
      </c>
      <c r="E7" s="232">
        <v>13481.04</v>
      </c>
      <c r="F7" s="232">
        <v>8952.3799999999992</v>
      </c>
      <c r="G7" s="232">
        <v>613.17999999999995</v>
      </c>
      <c r="H7" s="232">
        <v>721.17</v>
      </c>
      <c r="I7" s="232">
        <v>30348.9</v>
      </c>
      <c r="J7" s="232">
        <v>1421.72</v>
      </c>
      <c r="K7" s="232">
        <v>15660.7</v>
      </c>
      <c r="L7" s="232">
        <v>15638.99</v>
      </c>
      <c r="M7" s="232">
        <v>885.33</v>
      </c>
      <c r="N7" s="232">
        <v>726.67</v>
      </c>
      <c r="O7" s="232">
        <f t="shared" si="0"/>
        <v>104039.49</v>
      </c>
    </row>
    <row r="8" spans="1:15" ht="18.75">
      <c r="A8" s="229">
        <v>11806</v>
      </c>
      <c r="B8" s="230" t="s">
        <v>22</v>
      </c>
      <c r="C8" s="232">
        <v>201.01</v>
      </c>
      <c r="D8" s="232">
        <v>39.99</v>
      </c>
      <c r="E8" s="232">
        <v>986.44</v>
      </c>
      <c r="F8" s="232">
        <v>63.98</v>
      </c>
      <c r="G8" s="232">
        <v>86.82</v>
      </c>
      <c r="H8" s="232">
        <v>156.5</v>
      </c>
      <c r="I8" s="232">
        <v>139.37</v>
      </c>
      <c r="J8" s="232">
        <v>106.23</v>
      </c>
      <c r="K8" s="232">
        <v>83.39</v>
      </c>
      <c r="L8" s="232">
        <v>93.66</v>
      </c>
      <c r="M8" s="232">
        <v>141.68</v>
      </c>
      <c r="N8" s="232">
        <v>111.94</v>
      </c>
      <c r="O8" s="232">
        <f t="shared" si="0"/>
        <v>2211.0100000000002</v>
      </c>
    </row>
    <row r="9" spans="1:15" ht="18.75">
      <c r="A9" s="229">
        <v>11810</v>
      </c>
      <c r="B9" s="230" t="s">
        <v>23</v>
      </c>
      <c r="C9" s="232">
        <v>0</v>
      </c>
      <c r="D9" s="232">
        <v>3.43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232">
        <v>0</v>
      </c>
      <c r="K9" s="232">
        <v>0</v>
      </c>
      <c r="L9" s="232">
        <v>0</v>
      </c>
      <c r="M9" s="232">
        <v>0</v>
      </c>
      <c r="N9" s="232">
        <v>0</v>
      </c>
      <c r="O9" s="232">
        <f t="shared" si="0"/>
        <v>3.43</v>
      </c>
    </row>
    <row r="10" spans="1:15" ht="18.75">
      <c r="A10" s="229">
        <v>11815</v>
      </c>
      <c r="B10" s="230" t="s">
        <v>24</v>
      </c>
      <c r="C10" s="232">
        <v>1561</v>
      </c>
      <c r="D10" s="232">
        <v>1522.05</v>
      </c>
      <c r="E10" s="232">
        <v>4689.5</v>
      </c>
      <c r="F10" s="232">
        <v>1791</v>
      </c>
      <c r="G10" s="232">
        <v>2457</v>
      </c>
      <c r="H10" s="232">
        <v>4887.5</v>
      </c>
      <c r="I10" s="232">
        <v>2875.5</v>
      </c>
      <c r="J10" s="232">
        <v>2049.5</v>
      </c>
      <c r="K10" s="232">
        <v>3123.5</v>
      </c>
      <c r="L10" s="232">
        <v>4843.5</v>
      </c>
      <c r="M10" s="232">
        <v>2137.5</v>
      </c>
      <c r="N10" s="232">
        <v>1894.5</v>
      </c>
      <c r="O10" s="232">
        <f t="shared" si="0"/>
        <v>33832.050000000003</v>
      </c>
    </row>
    <row r="11" spans="1:15" ht="18.75">
      <c r="A11" s="229">
        <v>11816</v>
      </c>
      <c r="B11" s="230" t="s">
        <v>25</v>
      </c>
      <c r="C11" s="232">
        <v>251.24</v>
      </c>
      <c r="D11" s="232">
        <v>291.20999999999998</v>
      </c>
      <c r="E11" s="232">
        <v>0</v>
      </c>
      <c r="F11" s="232">
        <v>365.44</v>
      </c>
      <c r="G11" s="232">
        <v>182.72</v>
      </c>
      <c r="H11" s="232">
        <v>216.96</v>
      </c>
      <c r="I11" s="232">
        <v>182.72</v>
      </c>
      <c r="J11" s="232">
        <v>182.72</v>
      </c>
      <c r="K11" s="232">
        <v>220.34</v>
      </c>
      <c r="L11" s="232">
        <v>68.52</v>
      </c>
      <c r="M11" s="232">
        <v>182.72</v>
      </c>
      <c r="N11" s="232">
        <v>251.24</v>
      </c>
      <c r="O11" s="232">
        <f t="shared" si="0"/>
        <v>2395.83</v>
      </c>
    </row>
    <row r="12" spans="1:15" ht="18.75">
      <c r="A12" s="229">
        <v>11817</v>
      </c>
      <c r="B12" s="230" t="s">
        <v>26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706.58</v>
      </c>
      <c r="M12" s="232">
        <v>0</v>
      </c>
      <c r="N12" s="232">
        <v>0</v>
      </c>
      <c r="O12" s="232">
        <f t="shared" si="0"/>
        <v>706.58</v>
      </c>
    </row>
    <row r="13" spans="1:15" ht="18.75">
      <c r="A13" s="229">
        <v>11818</v>
      </c>
      <c r="B13" s="230" t="s">
        <v>27</v>
      </c>
      <c r="C13" s="232">
        <v>6.86</v>
      </c>
      <c r="D13" s="232">
        <v>41.16</v>
      </c>
      <c r="E13" s="232">
        <v>34.299999999999997</v>
      </c>
      <c r="F13" s="232">
        <v>97.96</v>
      </c>
      <c r="G13" s="232">
        <v>61.74</v>
      </c>
      <c r="H13" s="232">
        <v>96.04</v>
      </c>
      <c r="I13" s="232">
        <v>737.45</v>
      </c>
      <c r="J13" s="232">
        <v>126.91</v>
      </c>
      <c r="K13" s="232">
        <v>370.44</v>
      </c>
      <c r="L13" s="232">
        <v>0</v>
      </c>
      <c r="M13" s="232">
        <v>30.87</v>
      </c>
      <c r="N13" s="232">
        <v>6.86</v>
      </c>
      <c r="O13" s="232">
        <f t="shared" si="0"/>
        <v>1610.59</v>
      </c>
    </row>
    <row r="14" spans="1:15" ht="18.75">
      <c r="A14" s="229">
        <v>11899</v>
      </c>
      <c r="B14" s="230" t="s">
        <v>28</v>
      </c>
      <c r="C14" s="232">
        <v>13.98</v>
      </c>
      <c r="D14" s="232">
        <v>2.44</v>
      </c>
      <c r="E14" s="232">
        <v>6.05</v>
      </c>
      <c r="F14" s="232">
        <v>4.96</v>
      </c>
      <c r="G14" s="232">
        <v>4.6900000000000004</v>
      </c>
      <c r="H14" s="232">
        <v>5.2</v>
      </c>
      <c r="I14" s="232">
        <v>8.3800000000000008</v>
      </c>
      <c r="J14" s="232">
        <v>20.9</v>
      </c>
      <c r="K14" s="232">
        <v>43.35</v>
      </c>
      <c r="L14" s="232">
        <v>17.010000000000002</v>
      </c>
      <c r="M14" s="232">
        <v>16.809999999999999</v>
      </c>
      <c r="N14" s="232">
        <v>20.39</v>
      </c>
      <c r="O14" s="232">
        <f t="shared" si="0"/>
        <v>164.16000000000003</v>
      </c>
    </row>
    <row r="15" spans="1:15" ht="37.5">
      <c r="A15" s="229">
        <v>12105</v>
      </c>
      <c r="B15" s="231" t="s">
        <v>29</v>
      </c>
      <c r="C15" s="232">
        <v>4697.5600000000004</v>
      </c>
      <c r="D15" s="232">
        <v>3306.38</v>
      </c>
      <c r="E15" s="232">
        <v>5685.75</v>
      </c>
      <c r="F15" s="232">
        <v>4662.0600000000004</v>
      </c>
      <c r="G15" s="232">
        <v>4669.45</v>
      </c>
      <c r="H15" s="232">
        <v>5250.78</v>
      </c>
      <c r="I15" s="232">
        <v>5309.08</v>
      </c>
      <c r="J15" s="232">
        <v>4322.21</v>
      </c>
      <c r="K15" s="232">
        <v>5582.79</v>
      </c>
      <c r="L15" s="232">
        <v>7098.48</v>
      </c>
      <c r="M15" s="232">
        <v>6196.89</v>
      </c>
      <c r="N15" s="232">
        <v>4937.7299999999996</v>
      </c>
      <c r="O15" s="232">
        <f t="shared" si="0"/>
        <v>61719.159999999989</v>
      </c>
    </row>
    <row r="16" spans="1:15" ht="37.5">
      <c r="A16" s="229">
        <v>12106</v>
      </c>
      <c r="B16" s="231" t="s">
        <v>30</v>
      </c>
      <c r="C16" s="232">
        <v>1.9</v>
      </c>
      <c r="D16" s="232">
        <v>2.85</v>
      </c>
      <c r="E16" s="232">
        <v>13.3</v>
      </c>
      <c r="F16" s="232">
        <v>10.45</v>
      </c>
      <c r="G16" s="232">
        <v>9.5</v>
      </c>
      <c r="H16" s="232">
        <v>8.5500000000000007</v>
      </c>
      <c r="I16" s="232">
        <v>14.25</v>
      </c>
      <c r="J16" s="232">
        <v>9.6</v>
      </c>
      <c r="K16" s="232">
        <v>14.25</v>
      </c>
      <c r="L16" s="232">
        <v>19</v>
      </c>
      <c r="M16" s="232">
        <v>2.85</v>
      </c>
      <c r="N16" s="232">
        <v>7.6</v>
      </c>
      <c r="O16" s="232">
        <f t="shared" si="0"/>
        <v>114.09999999999998</v>
      </c>
    </row>
    <row r="17" spans="1:15" ht="18.75">
      <c r="A17" s="229">
        <v>12107</v>
      </c>
      <c r="B17" s="230" t="s">
        <v>32</v>
      </c>
      <c r="C17" s="232">
        <v>7164.5</v>
      </c>
      <c r="D17" s="232">
        <v>3874</v>
      </c>
      <c r="E17" s="232">
        <v>15727</v>
      </c>
      <c r="F17" s="232">
        <v>6941</v>
      </c>
      <c r="G17" s="232">
        <v>6233.5</v>
      </c>
      <c r="H17" s="232">
        <v>14421</v>
      </c>
      <c r="I17" s="232">
        <v>10859</v>
      </c>
      <c r="J17" s="232">
        <v>7796.5</v>
      </c>
      <c r="K17" s="232">
        <v>11118</v>
      </c>
      <c r="L17" s="232">
        <v>15438</v>
      </c>
      <c r="M17" s="232">
        <v>7446</v>
      </c>
      <c r="N17" s="232">
        <v>6668</v>
      </c>
      <c r="O17" s="232">
        <f t="shared" si="0"/>
        <v>113686.5</v>
      </c>
    </row>
    <row r="18" spans="1:15" ht="18.75">
      <c r="A18" s="229">
        <v>12108</v>
      </c>
      <c r="B18" s="230" t="s">
        <v>33</v>
      </c>
      <c r="C18" s="232">
        <v>2775.76</v>
      </c>
      <c r="D18" s="232">
        <v>1928.55</v>
      </c>
      <c r="E18" s="232">
        <v>5235.07</v>
      </c>
      <c r="F18" s="232">
        <v>4827.1899999999996</v>
      </c>
      <c r="G18" s="232">
        <v>3025.64</v>
      </c>
      <c r="H18" s="232">
        <v>2135.09</v>
      </c>
      <c r="I18" s="232">
        <v>2461.9</v>
      </c>
      <c r="J18" s="232">
        <v>1745.02</v>
      </c>
      <c r="K18" s="232">
        <v>2028.77</v>
      </c>
      <c r="L18" s="232">
        <v>2169.41</v>
      </c>
      <c r="M18" s="232">
        <v>2118.17</v>
      </c>
      <c r="N18" s="232">
        <v>1569.16</v>
      </c>
      <c r="O18" s="232">
        <f t="shared" si="0"/>
        <v>32019.73</v>
      </c>
    </row>
    <row r="19" spans="1:15" ht="18.75">
      <c r="A19" s="229">
        <v>12109</v>
      </c>
      <c r="B19" s="230" t="s">
        <v>35</v>
      </c>
      <c r="C19" s="232">
        <v>1855.27</v>
      </c>
      <c r="D19" s="232">
        <v>1380.48</v>
      </c>
      <c r="E19" s="232">
        <v>4050.79</v>
      </c>
      <c r="F19" s="232">
        <v>3358.65</v>
      </c>
      <c r="G19" s="232">
        <v>1659.47</v>
      </c>
      <c r="H19" s="232">
        <v>1269.3900000000001</v>
      </c>
      <c r="I19" s="232">
        <v>1359.81</v>
      </c>
      <c r="J19" s="232">
        <v>1076.9000000000001</v>
      </c>
      <c r="K19" s="232">
        <v>1194.72</v>
      </c>
      <c r="L19" s="232">
        <v>1872.95</v>
      </c>
      <c r="M19" s="232">
        <v>1414.08</v>
      </c>
      <c r="N19" s="232">
        <v>811.46</v>
      </c>
      <c r="O19" s="232">
        <f t="shared" si="0"/>
        <v>21303.97</v>
      </c>
    </row>
    <row r="20" spans="1:15" ht="18.75">
      <c r="A20" s="229">
        <v>12110</v>
      </c>
      <c r="B20" s="230" t="s">
        <v>37</v>
      </c>
      <c r="C20" s="232">
        <v>0</v>
      </c>
      <c r="D20" s="232">
        <v>0</v>
      </c>
      <c r="E20" s="232">
        <v>0</v>
      </c>
      <c r="F20" s="232">
        <v>0</v>
      </c>
      <c r="G20" s="232">
        <v>0</v>
      </c>
      <c r="H20" s="232">
        <v>0</v>
      </c>
      <c r="I20" s="232">
        <v>0</v>
      </c>
      <c r="J20" s="232">
        <v>0</v>
      </c>
      <c r="K20" s="232">
        <v>0</v>
      </c>
      <c r="L20" s="232">
        <v>0</v>
      </c>
      <c r="M20" s="232">
        <v>0</v>
      </c>
      <c r="N20" s="232">
        <v>0</v>
      </c>
      <c r="O20" s="232">
        <f t="shared" si="0"/>
        <v>0</v>
      </c>
    </row>
    <row r="21" spans="1:15" ht="18.75">
      <c r="A21" s="229">
        <v>12111</v>
      </c>
      <c r="B21" s="230" t="s">
        <v>38</v>
      </c>
      <c r="C21" s="232">
        <v>1126.07</v>
      </c>
      <c r="D21" s="232">
        <v>888.55</v>
      </c>
      <c r="E21" s="232">
        <v>1505.09</v>
      </c>
      <c r="F21" s="232">
        <v>598.86</v>
      </c>
      <c r="G21" s="232">
        <v>1021.15</v>
      </c>
      <c r="H21" s="232">
        <v>714.47</v>
      </c>
      <c r="I21" s="232">
        <v>1257.27</v>
      </c>
      <c r="J21" s="232">
        <v>973.84</v>
      </c>
      <c r="K21" s="232">
        <v>1269</v>
      </c>
      <c r="L21" s="232">
        <v>1296.5999999999999</v>
      </c>
      <c r="M21" s="232">
        <v>1583</v>
      </c>
      <c r="N21" s="232">
        <v>1483.07</v>
      </c>
      <c r="O21" s="232">
        <f t="shared" si="0"/>
        <v>13716.97</v>
      </c>
    </row>
    <row r="22" spans="1:15" ht="18.75">
      <c r="A22" s="229">
        <v>12112</v>
      </c>
      <c r="B22" s="230" t="s">
        <v>41</v>
      </c>
      <c r="C22" s="232">
        <v>145</v>
      </c>
      <c r="D22" s="232">
        <v>167.5</v>
      </c>
      <c r="E22" s="232">
        <v>305</v>
      </c>
      <c r="F22" s="232">
        <v>200.53</v>
      </c>
      <c r="G22" s="232">
        <v>145</v>
      </c>
      <c r="H22" s="232">
        <v>112.5</v>
      </c>
      <c r="I22" s="232">
        <v>100</v>
      </c>
      <c r="J22" s="232">
        <v>85</v>
      </c>
      <c r="K22" s="232">
        <v>156</v>
      </c>
      <c r="L22" s="232">
        <v>147.5</v>
      </c>
      <c r="M22" s="232">
        <v>308.45999999999998</v>
      </c>
      <c r="N22" s="232">
        <v>87.5</v>
      </c>
      <c r="O22" s="232">
        <f t="shared" si="0"/>
        <v>1959.99</v>
      </c>
    </row>
    <row r="23" spans="1:15" ht="18.75">
      <c r="A23" s="229">
        <v>12113</v>
      </c>
      <c r="B23" s="230" t="s">
        <v>43</v>
      </c>
      <c r="C23" s="232">
        <v>2309.5</v>
      </c>
      <c r="D23" s="232">
        <v>1084</v>
      </c>
      <c r="E23" s="232">
        <v>4926</v>
      </c>
      <c r="F23" s="232">
        <v>2359</v>
      </c>
      <c r="G23" s="232">
        <v>2071.5</v>
      </c>
      <c r="H23" s="232">
        <v>4383.5</v>
      </c>
      <c r="I23" s="232">
        <v>3500</v>
      </c>
      <c r="J23" s="232">
        <v>1038.5</v>
      </c>
      <c r="K23" s="232">
        <v>3129</v>
      </c>
      <c r="L23" s="232">
        <v>5660</v>
      </c>
      <c r="M23" s="232">
        <v>2285</v>
      </c>
      <c r="N23" s="232">
        <v>2063.5</v>
      </c>
      <c r="O23" s="232">
        <f t="shared" si="0"/>
        <v>34809.5</v>
      </c>
    </row>
    <row r="24" spans="1:15" ht="18.75">
      <c r="A24" s="229">
        <v>12114</v>
      </c>
      <c r="B24" s="230" t="s">
        <v>45</v>
      </c>
      <c r="C24" s="232">
        <v>1277.51</v>
      </c>
      <c r="D24" s="232">
        <v>1356.86</v>
      </c>
      <c r="E24" s="232">
        <v>2214.77</v>
      </c>
      <c r="F24" s="232">
        <v>1675</v>
      </c>
      <c r="G24" s="232">
        <v>872.22</v>
      </c>
      <c r="H24" s="232">
        <v>824.83</v>
      </c>
      <c r="I24" s="232">
        <v>2916.11</v>
      </c>
      <c r="J24" s="232">
        <v>823.66</v>
      </c>
      <c r="K24" s="232">
        <v>1685.16</v>
      </c>
      <c r="L24" s="232">
        <v>1974.65</v>
      </c>
      <c r="M24" s="232">
        <v>988.99</v>
      </c>
      <c r="N24" s="232">
        <v>821.81</v>
      </c>
      <c r="O24" s="232">
        <f t="shared" si="0"/>
        <v>17431.570000000003</v>
      </c>
    </row>
    <row r="25" spans="1:15" ht="18.75">
      <c r="A25" s="229">
        <v>12115</v>
      </c>
      <c r="B25" s="230" t="s">
        <v>46</v>
      </c>
      <c r="C25" s="232">
        <v>5583.48</v>
      </c>
      <c r="D25" s="232">
        <v>3700.61</v>
      </c>
      <c r="E25" s="232">
        <v>6303.17</v>
      </c>
      <c r="F25" s="232">
        <v>5850.28</v>
      </c>
      <c r="G25" s="232">
        <v>3136.49</v>
      </c>
      <c r="H25" s="232">
        <v>4195.09</v>
      </c>
      <c r="I25" s="232">
        <v>4202.96</v>
      </c>
      <c r="J25" s="232">
        <v>4485.09</v>
      </c>
      <c r="K25" s="232">
        <v>5314.24</v>
      </c>
      <c r="L25" s="232">
        <v>5741</v>
      </c>
      <c r="M25" s="232">
        <v>4411.0600000000004</v>
      </c>
      <c r="N25" s="232">
        <v>4134.3</v>
      </c>
      <c r="O25" s="232">
        <f t="shared" si="0"/>
        <v>57057.77</v>
      </c>
    </row>
    <row r="26" spans="1:15" ht="18.75">
      <c r="A26" s="229">
        <v>12117</v>
      </c>
      <c r="B26" s="230" t="s">
        <v>47</v>
      </c>
      <c r="C26" s="232">
        <v>769.12</v>
      </c>
      <c r="D26" s="232">
        <v>525.67999999999995</v>
      </c>
      <c r="E26" s="232">
        <v>1357.53</v>
      </c>
      <c r="F26" s="232">
        <v>1092.1500000000001</v>
      </c>
      <c r="G26" s="232">
        <v>592.35</v>
      </c>
      <c r="H26" s="232">
        <v>472.12</v>
      </c>
      <c r="I26" s="232">
        <v>503.77</v>
      </c>
      <c r="J26" s="232">
        <v>371.73</v>
      </c>
      <c r="K26" s="232">
        <v>383.54</v>
      </c>
      <c r="L26" s="232">
        <v>720.88</v>
      </c>
      <c r="M26" s="232">
        <v>446.33</v>
      </c>
      <c r="N26" s="232">
        <v>303.81</v>
      </c>
      <c r="O26" s="232">
        <f t="shared" si="0"/>
        <v>7539.0099999999993</v>
      </c>
    </row>
    <row r="27" spans="1:15" ht="18.75">
      <c r="A27" s="229">
        <v>12118</v>
      </c>
      <c r="B27" s="230" t="s">
        <v>48</v>
      </c>
      <c r="C27" s="232">
        <v>825</v>
      </c>
      <c r="D27" s="232">
        <v>0</v>
      </c>
      <c r="E27" s="232">
        <v>0</v>
      </c>
      <c r="F27" s="232">
        <v>855</v>
      </c>
      <c r="G27" s="232">
        <v>0</v>
      </c>
      <c r="H27" s="232">
        <v>0</v>
      </c>
      <c r="I27" s="232">
        <v>9447</v>
      </c>
      <c r="J27" s="232">
        <v>0</v>
      </c>
      <c r="K27" s="232">
        <v>0</v>
      </c>
      <c r="L27" s="232">
        <v>750</v>
      </c>
      <c r="M27" s="232">
        <v>116.63</v>
      </c>
      <c r="N27" s="232">
        <v>0</v>
      </c>
      <c r="O27" s="232">
        <f t="shared" si="0"/>
        <v>11993.63</v>
      </c>
    </row>
    <row r="28" spans="1:15" ht="18.75">
      <c r="A28" s="229">
        <v>12119</v>
      </c>
      <c r="B28" s="230" t="s">
        <v>49</v>
      </c>
      <c r="C28" s="232">
        <v>6</v>
      </c>
      <c r="D28" s="232">
        <v>9</v>
      </c>
      <c r="E28" s="232">
        <v>7</v>
      </c>
      <c r="F28" s="232">
        <v>15</v>
      </c>
      <c r="G28" s="232">
        <v>11</v>
      </c>
      <c r="H28" s="232">
        <v>7</v>
      </c>
      <c r="I28" s="232">
        <v>40</v>
      </c>
      <c r="J28" s="232">
        <v>152</v>
      </c>
      <c r="K28" s="232">
        <v>220.43</v>
      </c>
      <c r="L28" s="232">
        <v>112</v>
      </c>
      <c r="M28" s="232">
        <v>90</v>
      </c>
      <c r="N28" s="232">
        <v>143</v>
      </c>
      <c r="O28" s="232">
        <f t="shared" si="0"/>
        <v>812.43000000000006</v>
      </c>
    </row>
    <row r="29" spans="1:15" ht="18.75">
      <c r="A29" s="229">
        <v>12123</v>
      </c>
      <c r="B29" s="230" t="s">
        <v>50</v>
      </c>
      <c r="C29" s="232">
        <v>2355.75</v>
      </c>
      <c r="D29" s="232">
        <v>1802.05</v>
      </c>
      <c r="E29" s="232">
        <v>2672.4</v>
      </c>
      <c r="F29" s="232">
        <v>1881.25</v>
      </c>
      <c r="G29" s="232">
        <v>1903.55</v>
      </c>
      <c r="H29" s="232">
        <v>2251.6</v>
      </c>
      <c r="I29" s="232">
        <v>2568.8000000000002</v>
      </c>
      <c r="J29" s="232">
        <v>2770.2</v>
      </c>
      <c r="K29" s="232">
        <v>2812.2</v>
      </c>
      <c r="L29" s="232">
        <v>3411.05</v>
      </c>
      <c r="M29" s="232">
        <v>2810.8</v>
      </c>
      <c r="N29" s="232">
        <v>2552.9499999999998</v>
      </c>
      <c r="O29" s="232">
        <f t="shared" si="0"/>
        <v>29792.600000000002</v>
      </c>
    </row>
    <row r="30" spans="1:15" ht="18.75">
      <c r="A30" s="229">
        <v>12199</v>
      </c>
      <c r="B30" s="230" t="s">
        <v>51</v>
      </c>
      <c r="C30" s="232">
        <v>81.16</v>
      </c>
      <c r="D30" s="232">
        <v>98.4</v>
      </c>
      <c r="E30" s="232">
        <v>112.72</v>
      </c>
      <c r="F30" s="232">
        <v>158.4</v>
      </c>
      <c r="G30" s="232">
        <v>353.14</v>
      </c>
      <c r="H30" s="232">
        <v>67.13</v>
      </c>
      <c r="I30" s="232">
        <v>13.44</v>
      </c>
      <c r="J30" s="232">
        <v>318.48</v>
      </c>
      <c r="K30" s="232">
        <v>38.04</v>
      </c>
      <c r="L30" s="232">
        <v>171.54</v>
      </c>
      <c r="M30" s="232">
        <v>203.91</v>
      </c>
      <c r="N30" s="232">
        <v>44.05</v>
      </c>
      <c r="O30" s="232">
        <f t="shared" si="0"/>
        <v>1660.4099999999999</v>
      </c>
    </row>
    <row r="31" spans="1:15" ht="18.75">
      <c r="A31" s="229">
        <v>12210</v>
      </c>
      <c r="B31" s="230" t="s">
        <v>52</v>
      </c>
      <c r="C31" s="232">
        <v>303.91000000000003</v>
      </c>
      <c r="D31" s="232">
        <v>1.02</v>
      </c>
      <c r="E31" s="232">
        <v>3971.81</v>
      </c>
      <c r="F31" s="232">
        <v>303.91000000000003</v>
      </c>
      <c r="G31" s="232">
        <v>301.52999999999997</v>
      </c>
      <c r="H31" s="232">
        <v>1.53</v>
      </c>
      <c r="I31" s="232">
        <v>4.42</v>
      </c>
      <c r="J31" s="232">
        <v>7.99</v>
      </c>
      <c r="K31" s="232">
        <v>79.22</v>
      </c>
      <c r="L31" s="232">
        <v>3.4</v>
      </c>
      <c r="M31" s="232">
        <v>3.4</v>
      </c>
      <c r="N31" s="232">
        <v>3.74</v>
      </c>
      <c r="O31" s="232">
        <f t="shared" si="0"/>
        <v>4985.8799999999983</v>
      </c>
    </row>
    <row r="32" spans="1:15" ht="18.75">
      <c r="A32" s="229">
        <v>12211</v>
      </c>
      <c r="B32" s="230" t="s">
        <v>53</v>
      </c>
      <c r="C32" s="232">
        <v>2.52</v>
      </c>
      <c r="D32" s="232">
        <v>3.78</v>
      </c>
      <c r="E32" s="232">
        <v>2.94</v>
      </c>
      <c r="F32" s="232">
        <v>6.3</v>
      </c>
      <c r="G32" s="232">
        <v>4.62</v>
      </c>
      <c r="H32" s="232">
        <v>2.98</v>
      </c>
      <c r="I32" s="232">
        <v>16.8</v>
      </c>
      <c r="J32" s="232">
        <v>63.84</v>
      </c>
      <c r="K32" s="232">
        <v>92.4</v>
      </c>
      <c r="L32" s="232">
        <v>47.04</v>
      </c>
      <c r="M32" s="232">
        <v>37.799999999999997</v>
      </c>
      <c r="N32" s="232">
        <v>60.1</v>
      </c>
      <c r="O32" s="232">
        <f t="shared" si="0"/>
        <v>341.12</v>
      </c>
    </row>
    <row r="33" spans="1:15" ht="18.75">
      <c r="A33" s="229">
        <v>21102</v>
      </c>
      <c r="B33" s="230" t="s">
        <v>54</v>
      </c>
      <c r="C33" s="232">
        <v>0</v>
      </c>
      <c r="D33" s="232"/>
      <c r="E33" s="232">
        <v>0</v>
      </c>
      <c r="F33" s="232">
        <v>0</v>
      </c>
      <c r="G33" s="232">
        <v>0</v>
      </c>
      <c r="H33" s="232">
        <v>0</v>
      </c>
      <c r="I33" s="232">
        <v>0</v>
      </c>
      <c r="J33" s="232"/>
      <c r="K33" s="232">
        <v>0</v>
      </c>
      <c r="L33" s="232">
        <v>0</v>
      </c>
      <c r="M33" s="232">
        <v>0</v>
      </c>
      <c r="N33" s="232"/>
      <c r="O33" s="232">
        <f t="shared" si="0"/>
        <v>0</v>
      </c>
    </row>
    <row r="34" spans="1:15" ht="18.75">
      <c r="A34" s="229">
        <v>21105</v>
      </c>
      <c r="B34" s="230" t="s">
        <v>55</v>
      </c>
      <c r="C34" s="232">
        <v>0</v>
      </c>
      <c r="D34" s="232"/>
      <c r="E34" s="232">
        <v>0</v>
      </c>
      <c r="F34" s="232">
        <v>223.34</v>
      </c>
      <c r="G34" s="232">
        <v>0</v>
      </c>
      <c r="H34" s="232">
        <v>171.67</v>
      </c>
      <c r="I34" s="232">
        <v>0</v>
      </c>
      <c r="J34" s="232"/>
      <c r="K34" s="232">
        <v>0</v>
      </c>
      <c r="L34" s="232">
        <v>0</v>
      </c>
      <c r="M34" s="232">
        <v>0</v>
      </c>
      <c r="N34" s="232"/>
      <c r="O34" s="232">
        <f t="shared" si="0"/>
        <v>395.01</v>
      </c>
    </row>
    <row r="35" spans="1:15" ht="18.75">
      <c r="A35" s="229">
        <v>21201</v>
      </c>
      <c r="B35" s="230" t="s">
        <v>56</v>
      </c>
      <c r="C35" s="232">
        <v>6315.2</v>
      </c>
      <c r="D35" s="232">
        <v>1488.36</v>
      </c>
      <c r="E35" s="232">
        <v>2623.39</v>
      </c>
      <c r="F35" s="232">
        <v>1850.9</v>
      </c>
      <c r="G35" s="232">
        <v>1842.52</v>
      </c>
      <c r="H35" s="232">
        <v>798.34</v>
      </c>
      <c r="I35" s="232">
        <v>754.17</v>
      </c>
      <c r="J35" s="232">
        <v>1092.51</v>
      </c>
      <c r="K35" s="232">
        <v>1083.3499999999999</v>
      </c>
      <c r="L35" s="232">
        <v>1213.3599999999999</v>
      </c>
      <c r="M35" s="232">
        <v>590.84</v>
      </c>
      <c r="N35" s="232">
        <v>776.67</v>
      </c>
      <c r="O35" s="232">
        <f t="shared" si="0"/>
        <v>20429.609999999997</v>
      </c>
    </row>
    <row r="36" spans="1:15" ht="18.75">
      <c r="A36" s="229">
        <v>14299</v>
      </c>
      <c r="B36" s="230" t="s">
        <v>57</v>
      </c>
      <c r="C36" s="232">
        <v>134.22999999999999</v>
      </c>
      <c r="D36" s="232">
        <v>38.4</v>
      </c>
      <c r="E36" s="232">
        <v>120.23</v>
      </c>
      <c r="F36" s="232">
        <v>150.30000000000001</v>
      </c>
      <c r="G36" s="232">
        <v>56.45</v>
      </c>
      <c r="H36" s="232">
        <v>58.53</v>
      </c>
      <c r="I36" s="232">
        <v>184.64</v>
      </c>
      <c r="J36" s="232">
        <v>333.29</v>
      </c>
      <c r="K36" s="232">
        <v>272.5</v>
      </c>
      <c r="L36" s="232">
        <v>0</v>
      </c>
      <c r="M36" s="232">
        <v>0</v>
      </c>
      <c r="N36" s="232">
        <v>193.49</v>
      </c>
      <c r="O36" s="232">
        <f t="shared" si="0"/>
        <v>1542.06</v>
      </c>
    </row>
    <row r="37" spans="1:15" ht="18.75">
      <c r="A37" s="229">
        <v>14399</v>
      </c>
      <c r="B37" s="230" t="s">
        <v>58</v>
      </c>
      <c r="C37" s="232">
        <v>3</v>
      </c>
      <c r="D37" s="232"/>
      <c r="E37" s="232">
        <v>0</v>
      </c>
      <c r="F37" s="232">
        <v>0</v>
      </c>
      <c r="G37" s="232">
        <v>0</v>
      </c>
      <c r="H37" s="232">
        <v>0</v>
      </c>
      <c r="I37" s="232">
        <v>0</v>
      </c>
      <c r="J37" s="232"/>
      <c r="K37" s="232"/>
      <c r="L37" s="232">
        <v>0</v>
      </c>
      <c r="M37" s="232">
        <v>0</v>
      </c>
      <c r="N37" s="232"/>
      <c r="O37" s="232">
        <f t="shared" si="0"/>
        <v>3</v>
      </c>
    </row>
    <row r="38" spans="1:15" ht="18.75">
      <c r="A38" s="229">
        <v>15402</v>
      </c>
      <c r="B38" s="230" t="s">
        <v>59</v>
      </c>
      <c r="C38" s="232">
        <v>1707.78</v>
      </c>
      <c r="D38" s="232">
        <v>596.29999999999995</v>
      </c>
      <c r="E38" s="232">
        <v>5373.46</v>
      </c>
      <c r="F38" s="232">
        <v>700.98</v>
      </c>
      <c r="G38" s="232">
        <v>998.15</v>
      </c>
      <c r="H38" s="232">
        <v>669.18</v>
      </c>
      <c r="I38" s="232">
        <v>1219.1300000000001</v>
      </c>
      <c r="J38" s="232">
        <v>658.15</v>
      </c>
      <c r="K38" s="232">
        <v>1132.93</v>
      </c>
      <c r="L38" s="232">
        <v>1588.67</v>
      </c>
      <c r="M38" s="232">
        <v>1292.51</v>
      </c>
      <c r="N38" s="232">
        <v>750.98</v>
      </c>
      <c r="O38" s="232">
        <f t="shared" si="0"/>
        <v>16688.22</v>
      </c>
    </row>
    <row r="39" spans="1:15" ht="18.75">
      <c r="A39" s="229">
        <v>15301</v>
      </c>
      <c r="B39" s="230" t="s">
        <v>60</v>
      </c>
      <c r="C39" s="232">
        <v>96.95</v>
      </c>
      <c r="D39" s="232">
        <v>20.29</v>
      </c>
      <c r="E39" s="232">
        <v>186.5</v>
      </c>
      <c r="F39" s="232">
        <v>88.58</v>
      </c>
      <c r="G39" s="232">
        <v>38.909999999999997</v>
      </c>
      <c r="H39" s="232">
        <v>28.6</v>
      </c>
      <c r="I39" s="232">
        <v>797.5</v>
      </c>
      <c r="J39" s="232">
        <v>89.39</v>
      </c>
      <c r="K39" s="232">
        <v>19.559999999999999</v>
      </c>
      <c r="L39" s="232">
        <v>95.41</v>
      </c>
      <c r="M39" s="232">
        <v>67.3</v>
      </c>
      <c r="N39" s="232">
        <v>87.85</v>
      </c>
      <c r="O39" s="232">
        <f t="shared" si="0"/>
        <v>1616.84</v>
      </c>
    </row>
    <row r="40" spans="1:15" ht="18.75">
      <c r="A40" s="229">
        <v>15302</v>
      </c>
      <c r="B40" s="230" t="s">
        <v>61</v>
      </c>
      <c r="C40" s="232">
        <v>28.14</v>
      </c>
      <c r="D40" s="232">
        <v>7.19</v>
      </c>
      <c r="E40" s="232">
        <v>152.36000000000001</v>
      </c>
      <c r="F40" s="232">
        <v>26.99</v>
      </c>
      <c r="G40" s="232">
        <v>12.94</v>
      </c>
      <c r="H40" s="232">
        <v>0.42</v>
      </c>
      <c r="I40" s="232">
        <v>388.03</v>
      </c>
      <c r="J40" s="232">
        <v>15.7</v>
      </c>
      <c r="K40" s="232">
        <v>6.45</v>
      </c>
      <c r="L40" s="232">
        <v>9.9499999999999993</v>
      </c>
      <c r="M40" s="232">
        <v>15.52</v>
      </c>
      <c r="N40" s="232">
        <v>9.15</v>
      </c>
      <c r="O40" s="232">
        <f t="shared" si="0"/>
        <v>672.84</v>
      </c>
    </row>
    <row r="41" spans="1:15" ht="18.75">
      <c r="A41" s="229">
        <v>15310</v>
      </c>
      <c r="B41" s="230" t="s">
        <v>62</v>
      </c>
      <c r="C41" s="232">
        <v>0</v>
      </c>
      <c r="D41" s="232">
        <v>0</v>
      </c>
      <c r="E41" s="232">
        <v>0</v>
      </c>
      <c r="F41" s="232">
        <v>0</v>
      </c>
      <c r="G41" s="232">
        <v>0</v>
      </c>
      <c r="H41" s="232">
        <v>0</v>
      </c>
      <c r="I41" s="232">
        <v>0</v>
      </c>
      <c r="J41" s="232">
        <v>0</v>
      </c>
      <c r="K41" s="232">
        <v>0</v>
      </c>
      <c r="L41" s="232">
        <v>0</v>
      </c>
      <c r="M41" s="232">
        <v>0</v>
      </c>
      <c r="N41" s="232">
        <v>0</v>
      </c>
      <c r="O41" s="232">
        <f t="shared" si="0"/>
        <v>0</v>
      </c>
    </row>
    <row r="42" spans="1:15" ht="18.75">
      <c r="A42" s="229">
        <v>15312</v>
      </c>
      <c r="B42" s="230" t="s">
        <v>63</v>
      </c>
      <c r="C42" s="232">
        <v>37.15</v>
      </c>
      <c r="D42" s="232">
        <v>54.27</v>
      </c>
      <c r="E42" s="232">
        <v>65.680000000000007</v>
      </c>
      <c r="F42" s="232">
        <v>85.7</v>
      </c>
      <c r="G42" s="232">
        <v>62.84</v>
      </c>
      <c r="H42" s="232">
        <v>137.09</v>
      </c>
      <c r="I42" s="232">
        <v>74.25</v>
      </c>
      <c r="J42" s="232">
        <v>71.41</v>
      </c>
      <c r="K42" s="232">
        <v>91.42</v>
      </c>
      <c r="L42" s="232">
        <v>61.28</v>
      </c>
      <c r="M42" s="232">
        <v>31.41</v>
      </c>
      <c r="N42" s="232">
        <v>42.83</v>
      </c>
      <c r="O42" s="232">
        <f t="shared" si="0"/>
        <v>815.32999999999993</v>
      </c>
    </row>
    <row r="43" spans="1:15" ht="18.75">
      <c r="A43" s="229">
        <v>15314</v>
      </c>
      <c r="B43" s="230" t="s">
        <v>64</v>
      </c>
      <c r="C43" s="232">
        <v>0</v>
      </c>
      <c r="D43" s="232"/>
      <c r="E43" s="232">
        <v>0</v>
      </c>
      <c r="F43" s="232">
        <v>0</v>
      </c>
      <c r="G43" s="232">
        <v>0</v>
      </c>
      <c r="H43" s="232">
        <v>0</v>
      </c>
      <c r="I43" s="232">
        <v>0</v>
      </c>
      <c r="J43" s="232">
        <v>0</v>
      </c>
      <c r="K43" s="232">
        <v>0</v>
      </c>
      <c r="L43" s="232">
        <v>0</v>
      </c>
      <c r="M43" s="232">
        <v>0</v>
      </c>
      <c r="N43" s="232"/>
      <c r="O43" s="232">
        <f t="shared" si="0"/>
        <v>0</v>
      </c>
    </row>
    <row r="44" spans="1:15" ht="18.75">
      <c r="A44" s="229">
        <v>15799</v>
      </c>
      <c r="B44" s="230" t="s">
        <v>65</v>
      </c>
      <c r="C44" s="232">
        <v>45.76</v>
      </c>
      <c r="D44" s="232">
        <v>4337.26</v>
      </c>
      <c r="E44" s="232">
        <v>284.3</v>
      </c>
      <c r="F44" s="232">
        <v>17.14</v>
      </c>
      <c r="G44" s="232">
        <v>14784.05</v>
      </c>
      <c r="H44" s="232">
        <v>0.1</v>
      </c>
      <c r="I44" s="232">
        <v>225.71</v>
      </c>
      <c r="J44" s="232">
        <v>81.569999999999993</v>
      </c>
      <c r="K44" s="232">
        <v>346.76</v>
      </c>
      <c r="L44" s="232">
        <v>0</v>
      </c>
      <c r="M44" s="232">
        <v>0</v>
      </c>
      <c r="N44" s="232"/>
      <c r="O44" s="232">
        <f t="shared" si="0"/>
        <v>20122.649999999998</v>
      </c>
    </row>
    <row r="45" spans="1:15" ht="18.75">
      <c r="A45" s="229">
        <v>22551</v>
      </c>
      <c r="B45" s="230" t="s">
        <v>66</v>
      </c>
      <c r="C45" s="232">
        <v>0</v>
      </c>
      <c r="D45" s="232">
        <v>0</v>
      </c>
      <c r="E45" s="232">
        <v>0</v>
      </c>
      <c r="F45" s="232">
        <v>0</v>
      </c>
      <c r="G45" s="232">
        <v>0</v>
      </c>
      <c r="H45" s="232">
        <v>5161.84</v>
      </c>
      <c r="I45" s="232">
        <v>2992.73</v>
      </c>
      <c r="J45" s="232">
        <v>4110.75</v>
      </c>
      <c r="K45" s="232">
        <v>5107.83</v>
      </c>
      <c r="L45" s="232">
        <v>4451.83</v>
      </c>
      <c r="M45" s="232">
        <v>10964.89</v>
      </c>
      <c r="N45" s="232"/>
      <c r="O45" s="232">
        <f t="shared" si="0"/>
        <v>32789.870000000003</v>
      </c>
    </row>
    <row r="46" spans="1:15" ht="18.75">
      <c r="A46" s="528" t="s">
        <v>5</v>
      </c>
      <c r="B46" s="528"/>
      <c r="C46" s="232">
        <f>SUM(C4:C45)</f>
        <v>49553.30000000001</v>
      </c>
      <c r="D46" s="232">
        <f>SUM(D4:D45)</f>
        <v>43577.07</v>
      </c>
      <c r="E46" s="232">
        <f>SUM(E4:E45)</f>
        <v>85301.109999999986</v>
      </c>
      <c r="F46" s="232">
        <f t="shared" ref="F46:N46" si="1">SUM(F4:F45)</f>
        <v>53477.240000000005</v>
      </c>
      <c r="G46" s="232">
        <f>SUM(G4:G45)</f>
        <v>49683.369999999995</v>
      </c>
      <c r="H46" s="232">
        <f t="shared" si="1"/>
        <v>52132.249999999985</v>
      </c>
      <c r="I46" s="232">
        <f t="shared" si="1"/>
        <v>89419.360000000015</v>
      </c>
      <c r="J46" s="232">
        <f t="shared" si="1"/>
        <v>39436.120000000003</v>
      </c>
      <c r="K46" s="232">
        <f t="shared" si="1"/>
        <v>65091.939999999995</v>
      </c>
      <c r="L46" s="232">
        <f t="shared" si="1"/>
        <v>79866.459999999992</v>
      </c>
      <c r="M46" s="232">
        <f t="shared" si="1"/>
        <v>49479.110000000015</v>
      </c>
      <c r="N46" s="280">
        <f t="shared" si="1"/>
        <v>33060.9</v>
      </c>
      <c r="O46" s="232">
        <f t="shared" si="0"/>
        <v>690078.22999999986</v>
      </c>
    </row>
  </sheetData>
  <mergeCells count="3">
    <mergeCell ref="E2:N2"/>
    <mergeCell ref="A46:B46"/>
    <mergeCell ref="A1:O1"/>
  </mergeCells>
  <pageMargins left="0.7" right="0.7" top="0.75" bottom="0.75" header="0.3" footer="0.3"/>
  <pageSetup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Q140"/>
  <sheetViews>
    <sheetView workbookViewId="0">
      <selection activeCell="D15" sqref="D15"/>
    </sheetView>
  </sheetViews>
  <sheetFormatPr baseColWidth="10" defaultRowHeight="15"/>
  <cols>
    <col min="1" max="1" width="8.140625" customWidth="1"/>
    <col min="2" max="2" width="52.5703125" customWidth="1"/>
    <col min="3" max="3" width="21.7109375" customWidth="1"/>
    <col min="6" max="6" width="21.85546875" customWidth="1"/>
    <col min="7" max="7" width="20.42578125" customWidth="1"/>
    <col min="8" max="8" width="24.42578125" customWidth="1"/>
    <col min="9" max="9" width="23.5703125" customWidth="1"/>
    <col min="10" max="10" width="21.5703125" customWidth="1"/>
    <col min="11" max="11" width="16.5703125" customWidth="1"/>
    <col min="12" max="12" width="22.42578125" customWidth="1"/>
    <col min="13" max="13" width="27.85546875" customWidth="1"/>
    <col min="15" max="15" width="52.7109375" customWidth="1"/>
    <col min="16" max="16" width="16.28515625" customWidth="1"/>
    <col min="17" max="17" width="54.42578125" customWidth="1"/>
  </cols>
  <sheetData>
    <row r="6" spans="1:17" ht="81" customHeight="1">
      <c r="A6" s="530" t="s">
        <v>603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</row>
    <row r="7" spans="1:17" ht="18.75">
      <c r="A7" s="532" t="s">
        <v>68</v>
      </c>
      <c r="B7" s="532" t="s">
        <v>69</v>
      </c>
      <c r="C7" s="531" t="s">
        <v>70</v>
      </c>
      <c r="D7" s="532" t="s">
        <v>71</v>
      </c>
      <c r="E7" s="531" t="s">
        <v>72</v>
      </c>
      <c r="F7" s="531" t="s">
        <v>73</v>
      </c>
      <c r="G7" s="531"/>
      <c r="H7" s="531"/>
      <c r="I7" s="531" t="s">
        <v>91</v>
      </c>
      <c r="J7" s="533" t="s">
        <v>74</v>
      </c>
      <c r="K7" s="533"/>
      <c r="L7" s="533"/>
      <c r="M7" s="533"/>
    </row>
    <row r="8" spans="1:17" ht="18.75">
      <c r="A8" s="532"/>
      <c r="B8" s="532"/>
      <c r="C8" s="531"/>
      <c r="D8" s="532"/>
      <c r="E8" s="531"/>
      <c r="F8" s="531"/>
      <c r="G8" s="531"/>
      <c r="H8" s="531"/>
      <c r="I8" s="531"/>
      <c r="J8" s="268" t="s">
        <v>75</v>
      </c>
      <c r="K8" s="534" t="s">
        <v>76</v>
      </c>
      <c r="L8" s="534"/>
      <c r="M8" s="534"/>
    </row>
    <row r="9" spans="1:17" ht="33.75" customHeight="1">
      <c r="A9" s="532"/>
      <c r="B9" s="532"/>
      <c r="C9" s="531"/>
      <c r="D9" s="532"/>
      <c r="E9" s="531"/>
      <c r="F9" s="269" t="s">
        <v>77</v>
      </c>
      <c r="G9" s="270" t="s">
        <v>78</v>
      </c>
      <c r="H9" s="269" t="s">
        <v>79</v>
      </c>
      <c r="I9" s="269" t="s">
        <v>80</v>
      </c>
      <c r="J9" s="269" t="s">
        <v>81</v>
      </c>
      <c r="K9" s="271" t="s">
        <v>82</v>
      </c>
      <c r="L9" s="271" t="s">
        <v>83</v>
      </c>
      <c r="M9" s="269" t="s">
        <v>84</v>
      </c>
      <c r="P9" s="292"/>
    </row>
    <row r="10" spans="1:17" ht="27">
      <c r="A10" s="233">
        <v>1</v>
      </c>
      <c r="B10" s="234"/>
      <c r="C10" s="235" t="s">
        <v>93</v>
      </c>
      <c r="D10" s="183"/>
      <c r="E10" s="183"/>
      <c r="F10" s="236">
        <v>390</v>
      </c>
      <c r="G10" s="237">
        <v>100</v>
      </c>
      <c r="H10" s="237">
        <f>+F10*12</f>
        <v>4680</v>
      </c>
      <c r="I10" s="236">
        <v>390</v>
      </c>
      <c r="J10" s="237">
        <f>+F10*7.75%*12</f>
        <v>362.70000000000005</v>
      </c>
      <c r="K10" s="237">
        <v>0</v>
      </c>
      <c r="L10" s="237">
        <f>+I10*7.5%*12</f>
        <v>351</v>
      </c>
      <c r="M10" s="238">
        <f>+G10+H10+I10+J10+K10+L10</f>
        <v>5883.7</v>
      </c>
      <c r="P10" s="324" t="s">
        <v>687</v>
      </c>
      <c r="Q10" s="234" t="s">
        <v>92</v>
      </c>
    </row>
    <row r="11" spans="1:17" ht="27">
      <c r="A11" s="233">
        <v>2</v>
      </c>
      <c r="B11" s="234"/>
      <c r="C11" s="235" t="s">
        <v>93</v>
      </c>
      <c r="D11" s="183"/>
      <c r="E11" s="183"/>
      <c r="F11" s="236">
        <v>390</v>
      </c>
      <c r="G11" s="237">
        <v>100</v>
      </c>
      <c r="H11" s="237">
        <f t="shared" ref="H11:H64" si="0">+F11*12</f>
        <v>4680</v>
      </c>
      <c r="I11" s="236">
        <v>390</v>
      </c>
      <c r="J11" s="237">
        <f t="shared" ref="J11:J63" si="1">+F11*7.75%*12</f>
        <v>362.70000000000005</v>
      </c>
      <c r="K11" s="237">
        <v>0</v>
      </c>
      <c r="L11" s="237">
        <f t="shared" ref="L11:L64" si="2">+I11*7.5%*12</f>
        <v>351</v>
      </c>
      <c r="M11" s="238">
        <f t="shared" ref="M11:M63" si="3">+G11+H11+I11+J11+K11+L11</f>
        <v>5883.7</v>
      </c>
      <c r="P11" s="324" t="s">
        <v>688</v>
      </c>
      <c r="Q11" s="234" t="s">
        <v>94</v>
      </c>
    </row>
    <row r="12" spans="1:17" ht="27">
      <c r="A12" s="233">
        <v>3</v>
      </c>
      <c r="B12" s="234" t="s">
        <v>95</v>
      </c>
      <c r="C12" s="235" t="s">
        <v>96</v>
      </c>
      <c r="D12" s="183"/>
      <c r="E12" s="183"/>
      <c r="F12" s="236">
        <v>470</v>
      </c>
      <c r="G12" s="237">
        <v>100</v>
      </c>
      <c r="H12" s="237">
        <f t="shared" si="0"/>
        <v>5640</v>
      </c>
      <c r="I12" s="236">
        <v>470</v>
      </c>
      <c r="J12" s="237">
        <f t="shared" si="1"/>
        <v>437.09999999999997</v>
      </c>
      <c r="K12" s="237">
        <v>0</v>
      </c>
      <c r="L12" s="237">
        <f t="shared" si="2"/>
        <v>423</v>
      </c>
      <c r="M12" s="238">
        <f t="shared" si="3"/>
        <v>7070.1</v>
      </c>
      <c r="P12" s="292"/>
    </row>
    <row r="13" spans="1:17" ht="27">
      <c r="A13" s="233">
        <v>4</v>
      </c>
      <c r="B13" s="234" t="s">
        <v>165</v>
      </c>
      <c r="C13" s="235" t="s">
        <v>96</v>
      </c>
      <c r="D13" s="183"/>
      <c r="E13" s="183"/>
      <c r="F13" s="236">
        <v>390</v>
      </c>
      <c r="G13" s="237">
        <v>100</v>
      </c>
      <c r="H13" s="237">
        <f t="shared" si="0"/>
        <v>4680</v>
      </c>
      <c r="I13" s="236">
        <v>390</v>
      </c>
      <c r="J13" s="237">
        <f t="shared" si="1"/>
        <v>362.70000000000005</v>
      </c>
      <c r="K13" s="237">
        <v>0</v>
      </c>
      <c r="L13" s="237">
        <f t="shared" si="2"/>
        <v>351</v>
      </c>
      <c r="M13" s="238">
        <f t="shared" si="3"/>
        <v>5883.7</v>
      </c>
      <c r="P13" s="292"/>
    </row>
    <row r="14" spans="1:17" ht="35.25">
      <c r="A14" s="233">
        <v>5</v>
      </c>
      <c r="B14" s="239" t="s">
        <v>108</v>
      </c>
      <c r="C14" s="240" t="s">
        <v>549</v>
      </c>
      <c r="D14" s="183"/>
      <c r="E14" s="183"/>
      <c r="F14" s="241">
        <v>486</v>
      </c>
      <c r="G14" s="237">
        <v>100</v>
      </c>
      <c r="H14" s="237">
        <f t="shared" si="0"/>
        <v>5832</v>
      </c>
      <c r="I14" s="241">
        <v>486</v>
      </c>
      <c r="J14" s="237">
        <f t="shared" si="1"/>
        <v>451.98</v>
      </c>
      <c r="K14" s="237">
        <v>0</v>
      </c>
      <c r="L14" s="237">
        <f t="shared" si="2"/>
        <v>437.4</v>
      </c>
      <c r="M14" s="238">
        <f t="shared" si="3"/>
        <v>7307.3799999999992</v>
      </c>
      <c r="P14" s="292"/>
    </row>
    <row r="15" spans="1:17" ht="30">
      <c r="A15" s="233">
        <v>6</v>
      </c>
      <c r="B15" s="234" t="s">
        <v>550</v>
      </c>
      <c r="C15" s="248" t="s">
        <v>88</v>
      </c>
      <c r="D15" s="183"/>
      <c r="E15" s="183"/>
      <c r="F15" s="241">
        <v>710</v>
      </c>
      <c r="G15" s="237">
        <v>100</v>
      </c>
      <c r="H15" s="237">
        <f t="shared" si="0"/>
        <v>8520</v>
      </c>
      <c r="I15" s="241">
        <v>710</v>
      </c>
      <c r="J15" s="237">
        <f t="shared" si="1"/>
        <v>660.3</v>
      </c>
      <c r="K15" s="237">
        <v>0</v>
      </c>
      <c r="L15" s="237">
        <f t="shared" si="2"/>
        <v>639</v>
      </c>
      <c r="M15" s="238">
        <f t="shared" si="3"/>
        <v>10629.3</v>
      </c>
      <c r="P15" s="292"/>
    </row>
    <row r="16" spans="1:17" ht="30">
      <c r="A16" s="233">
        <v>7</v>
      </c>
      <c r="B16" s="234"/>
      <c r="C16" s="248" t="s">
        <v>639</v>
      </c>
      <c r="D16" s="183"/>
      <c r="E16" s="183"/>
      <c r="F16" s="241">
        <v>390</v>
      </c>
      <c r="G16" s="237">
        <v>100</v>
      </c>
      <c r="H16" s="237">
        <f t="shared" si="0"/>
        <v>4680</v>
      </c>
      <c r="I16" s="241">
        <v>390</v>
      </c>
      <c r="J16" s="237">
        <f t="shared" si="1"/>
        <v>362.70000000000005</v>
      </c>
      <c r="K16" s="237">
        <v>0</v>
      </c>
      <c r="L16" s="237">
        <f t="shared" si="2"/>
        <v>351</v>
      </c>
      <c r="M16" s="238">
        <f t="shared" si="3"/>
        <v>5883.7</v>
      </c>
      <c r="P16" s="292"/>
    </row>
    <row r="17" spans="1:16" ht="54">
      <c r="A17" s="233">
        <v>8</v>
      </c>
      <c r="B17" s="239" t="s">
        <v>99</v>
      </c>
      <c r="C17" s="243" t="s">
        <v>551</v>
      </c>
      <c r="D17" s="183"/>
      <c r="E17" s="183"/>
      <c r="F17" s="236">
        <v>486</v>
      </c>
      <c r="G17" s="237">
        <v>100</v>
      </c>
      <c r="H17" s="237">
        <f t="shared" si="0"/>
        <v>5832</v>
      </c>
      <c r="I17" s="236">
        <v>486</v>
      </c>
      <c r="J17" s="237">
        <f t="shared" si="1"/>
        <v>451.98</v>
      </c>
      <c r="K17" s="237">
        <v>0</v>
      </c>
      <c r="L17" s="237">
        <f t="shared" si="2"/>
        <v>437.4</v>
      </c>
      <c r="M17" s="238">
        <f t="shared" si="3"/>
        <v>7307.3799999999992</v>
      </c>
      <c r="P17" s="292"/>
    </row>
    <row r="18" spans="1:16" ht="27">
      <c r="A18" s="233">
        <v>9</v>
      </c>
      <c r="B18" s="239" t="s">
        <v>100</v>
      </c>
      <c r="C18" s="276" t="s">
        <v>101</v>
      </c>
      <c r="D18" s="183"/>
      <c r="E18" s="183"/>
      <c r="F18" s="236">
        <v>466</v>
      </c>
      <c r="G18" s="237">
        <v>100</v>
      </c>
      <c r="H18" s="237">
        <f t="shared" si="0"/>
        <v>5592</v>
      </c>
      <c r="I18" s="236">
        <v>466</v>
      </c>
      <c r="J18" s="237">
        <f t="shared" si="1"/>
        <v>433.38</v>
      </c>
      <c r="K18" s="237">
        <v>0</v>
      </c>
      <c r="L18" s="237">
        <f t="shared" si="2"/>
        <v>419.4</v>
      </c>
      <c r="M18" s="238">
        <f t="shared" si="3"/>
        <v>7010.78</v>
      </c>
      <c r="P18" s="292"/>
    </row>
    <row r="19" spans="1:16" ht="37.5">
      <c r="A19" s="233">
        <v>10</v>
      </c>
      <c r="B19" s="239" t="s">
        <v>552</v>
      </c>
      <c r="C19" s="276" t="s">
        <v>553</v>
      </c>
      <c r="D19" s="183"/>
      <c r="E19" s="183"/>
      <c r="F19" s="236">
        <v>370</v>
      </c>
      <c r="G19" s="237">
        <v>100</v>
      </c>
      <c r="H19" s="237">
        <f t="shared" si="0"/>
        <v>4440</v>
      </c>
      <c r="I19" s="236">
        <v>370</v>
      </c>
      <c r="J19" s="237">
        <f t="shared" si="1"/>
        <v>344.1</v>
      </c>
      <c r="K19" s="237">
        <v>0</v>
      </c>
      <c r="L19" s="237">
        <f t="shared" si="2"/>
        <v>333</v>
      </c>
      <c r="M19" s="238">
        <f t="shared" si="3"/>
        <v>5587.1</v>
      </c>
      <c r="P19" s="292"/>
    </row>
    <row r="20" spans="1:16" ht="34.5" customHeight="1">
      <c r="A20" s="233">
        <v>11</v>
      </c>
      <c r="B20" s="239" t="s">
        <v>102</v>
      </c>
      <c r="C20" s="244" t="s">
        <v>103</v>
      </c>
      <c r="D20" s="183"/>
      <c r="E20" s="183"/>
      <c r="F20" s="241">
        <v>486</v>
      </c>
      <c r="G20" s="237">
        <v>100</v>
      </c>
      <c r="H20" s="237">
        <f t="shared" si="0"/>
        <v>5832</v>
      </c>
      <c r="I20" s="241">
        <v>486</v>
      </c>
      <c r="J20" s="237">
        <f t="shared" si="1"/>
        <v>451.98</v>
      </c>
      <c r="K20" s="237">
        <v>0</v>
      </c>
      <c r="L20" s="237">
        <f t="shared" si="2"/>
        <v>437.4</v>
      </c>
      <c r="M20" s="238">
        <f t="shared" si="3"/>
        <v>7307.3799999999992</v>
      </c>
      <c r="P20" s="292"/>
    </row>
    <row r="21" spans="1:16" ht="54">
      <c r="A21" s="233">
        <v>12</v>
      </c>
      <c r="B21" s="239" t="s">
        <v>104</v>
      </c>
      <c r="C21" s="244" t="s">
        <v>554</v>
      </c>
      <c r="D21" s="183"/>
      <c r="E21" s="183"/>
      <c r="F21" s="241">
        <v>700</v>
      </c>
      <c r="G21" s="237">
        <v>100</v>
      </c>
      <c r="H21" s="237">
        <f t="shared" si="0"/>
        <v>8400</v>
      </c>
      <c r="I21" s="241">
        <v>700</v>
      </c>
      <c r="J21" s="237">
        <f t="shared" si="1"/>
        <v>651</v>
      </c>
      <c r="K21" s="237">
        <v>0</v>
      </c>
      <c r="L21" s="237">
        <f t="shared" si="2"/>
        <v>630</v>
      </c>
      <c r="M21" s="238">
        <f t="shared" si="3"/>
        <v>10481</v>
      </c>
      <c r="P21" s="292"/>
    </row>
    <row r="22" spans="1:16" ht="27">
      <c r="A22" s="233">
        <v>13</v>
      </c>
      <c r="B22" s="234" t="s">
        <v>105</v>
      </c>
      <c r="C22" s="245" t="s">
        <v>106</v>
      </c>
      <c r="D22" s="183"/>
      <c r="E22" s="183"/>
      <c r="F22" s="236">
        <v>540</v>
      </c>
      <c r="G22" s="237">
        <v>100</v>
      </c>
      <c r="H22" s="237">
        <f t="shared" si="0"/>
        <v>6480</v>
      </c>
      <c r="I22" s="236">
        <v>540</v>
      </c>
      <c r="J22" s="237">
        <f t="shared" si="1"/>
        <v>502.20000000000005</v>
      </c>
      <c r="K22" s="237">
        <v>0</v>
      </c>
      <c r="L22" s="237">
        <f t="shared" si="2"/>
        <v>486</v>
      </c>
      <c r="M22" s="238">
        <f t="shared" si="3"/>
        <v>8108.2</v>
      </c>
      <c r="P22" s="292"/>
    </row>
    <row r="23" spans="1:16" ht="36">
      <c r="A23" s="233">
        <v>14</v>
      </c>
      <c r="B23" s="234" t="s">
        <v>107</v>
      </c>
      <c r="C23" s="245" t="s">
        <v>555</v>
      </c>
      <c r="D23" s="183"/>
      <c r="E23" s="183"/>
      <c r="F23" s="236">
        <v>370</v>
      </c>
      <c r="G23" s="237">
        <v>100</v>
      </c>
      <c r="H23" s="237">
        <f t="shared" si="0"/>
        <v>4440</v>
      </c>
      <c r="I23" s="236">
        <v>370</v>
      </c>
      <c r="J23" s="237">
        <f t="shared" si="1"/>
        <v>344.1</v>
      </c>
      <c r="K23" s="237">
        <v>0</v>
      </c>
      <c r="L23" s="237">
        <f t="shared" si="2"/>
        <v>333</v>
      </c>
      <c r="M23" s="238">
        <f t="shared" si="3"/>
        <v>5587.1</v>
      </c>
      <c r="P23" s="292"/>
    </row>
    <row r="24" spans="1:16" ht="27">
      <c r="A24" s="233">
        <v>15</v>
      </c>
      <c r="B24" s="239" t="s">
        <v>109</v>
      </c>
      <c r="C24" s="398" t="s">
        <v>110</v>
      </c>
      <c r="D24" s="183"/>
      <c r="E24" s="183"/>
      <c r="F24" s="241">
        <v>490</v>
      </c>
      <c r="G24" s="237">
        <v>100</v>
      </c>
      <c r="H24" s="237">
        <f t="shared" si="0"/>
        <v>5880</v>
      </c>
      <c r="I24" s="241">
        <v>490</v>
      </c>
      <c r="J24" s="237">
        <f t="shared" si="1"/>
        <v>455.70000000000005</v>
      </c>
      <c r="K24" s="237">
        <v>0</v>
      </c>
      <c r="L24" s="237">
        <f t="shared" si="2"/>
        <v>441</v>
      </c>
      <c r="M24" s="238">
        <f t="shared" si="3"/>
        <v>7366.7</v>
      </c>
      <c r="P24" s="292"/>
    </row>
    <row r="25" spans="1:16" ht="27">
      <c r="A25" s="233">
        <v>16</v>
      </c>
      <c r="B25" s="234" t="s">
        <v>111</v>
      </c>
      <c r="C25" s="403" t="s">
        <v>112</v>
      </c>
      <c r="D25" s="183"/>
      <c r="E25" s="183"/>
      <c r="F25" s="241">
        <v>486</v>
      </c>
      <c r="G25" s="237">
        <v>100</v>
      </c>
      <c r="H25" s="237">
        <f t="shared" si="0"/>
        <v>5832</v>
      </c>
      <c r="I25" s="241">
        <v>486</v>
      </c>
      <c r="J25" s="237">
        <f t="shared" si="1"/>
        <v>451.98</v>
      </c>
      <c r="K25" s="237">
        <v>0</v>
      </c>
      <c r="L25" s="237">
        <f t="shared" si="2"/>
        <v>437.4</v>
      </c>
      <c r="M25" s="238">
        <f t="shared" si="3"/>
        <v>7307.3799999999992</v>
      </c>
      <c r="P25" s="292"/>
    </row>
    <row r="26" spans="1:16" ht="40.5" customHeight="1">
      <c r="A26" s="233">
        <v>17</v>
      </c>
      <c r="B26" s="247" t="s">
        <v>113</v>
      </c>
      <c r="C26" s="248" t="s">
        <v>114</v>
      </c>
      <c r="D26" s="183"/>
      <c r="E26" s="183"/>
      <c r="F26" s="241">
        <v>620</v>
      </c>
      <c r="G26" s="237">
        <v>100</v>
      </c>
      <c r="H26" s="237">
        <f t="shared" si="0"/>
        <v>7440</v>
      </c>
      <c r="I26" s="241">
        <v>620</v>
      </c>
      <c r="J26" s="237">
        <f t="shared" si="1"/>
        <v>576.59999999999991</v>
      </c>
      <c r="K26" s="237">
        <v>0</v>
      </c>
      <c r="L26" s="237">
        <f t="shared" si="2"/>
        <v>558</v>
      </c>
      <c r="M26" s="238">
        <f t="shared" si="3"/>
        <v>9294.6</v>
      </c>
      <c r="P26" s="292"/>
    </row>
    <row r="27" spans="1:16" ht="40.5" customHeight="1">
      <c r="A27" s="233">
        <v>18</v>
      </c>
      <c r="B27" s="247"/>
      <c r="C27" s="248" t="s">
        <v>891</v>
      </c>
      <c r="D27" s="183"/>
      <c r="E27" s="183"/>
      <c r="F27" s="241">
        <v>520</v>
      </c>
      <c r="G27" s="237">
        <v>100</v>
      </c>
      <c r="H27" s="237">
        <f t="shared" si="0"/>
        <v>6240</v>
      </c>
      <c r="I27" s="241">
        <v>520</v>
      </c>
      <c r="J27" s="237">
        <f t="shared" si="1"/>
        <v>483.59999999999997</v>
      </c>
      <c r="K27" s="237"/>
      <c r="L27" s="237">
        <f t="shared" si="2"/>
        <v>468</v>
      </c>
      <c r="M27" s="238">
        <f t="shared" si="3"/>
        <v>7811.6</v>
      </c>
      <c r="P27" s="292"/>
    </row>
    <row r="28" spans="1:16" ht="46.5" customHeight="1">
      <c r="A28" s="233">
        <v>19</v>
      </c>
      <c r="B28" s="247"/>
      <c r="C28" s="248" t="s">
        <v>890</v>
      </c>
      <c r="D28" s="183"/>
      <c r="E28" s="183"/>
      <c r="F28" s="241">
        <v>520</v>
      </c>
      <c r="G28" s="237">
        <v>100</v>
      </c>
      <c r="H28" s="237">
        <f t="shared" si="0"/>
        <v>6240</v>
      </c>
      <c r="I28" s="241">
        <v>520</v>
      </c>
      <c r="J28" s="237">
        <f t="shared" si="1"/>
        <v>483.59999999999997</v>
      </c>
      <c r="K28" s="237"/>
      <c r="L28" s="237">
        <f t="shared" si="2"/>
        <v>468</v>
      </c>
      <c r="M28" s="238">
        <f t="shared" si="3"/>
        <v>7811.6</v>
      </c>
      <c r="P28" s="292"/>
    </row>
    <row r="29" spans="1:16" ht="30">
      <c r="A29" s="233">
        <v>20</v>
      </c>
      <c r="B29" s="234" t="s">
        <v>115</v>
      </c>
      <c r="C29" s="248" t="s">
        <v>116</v>
      </c>
      <c r="D29" s="183"/>
      <c r="E29" s="183"/>
      <c r="F29" s="241">
        <v>800</v>
      </c>
      <c r="G29" s="237">
        <v>100</v>
      </c>
      <c r="H29" s="237">
        <f t="shared" si="0"/>
        <v>9600</v>
      </c>
      <c r="I29" s="241">
        <v>800</v>
      </c>
      <c r="J29" s="237">
        <f t="shared" si="1"/>
        <v>744</v>
      </c>
      <c r="K29" s="237">
        <v>0</v>
      </c>
      <c r="L29" s="237">
        <f t="shared" si="2"/>
        <v>720</v>
      </c>
      <c r="M29" s="238">
        <f t="shared" si="3"/>
        <v>11964</v>
      </c>
      <c r="P29" s="292"/>
    </row>
    <row r="30" spans="1:16" ht="30">
      <c r="A30" s="233">
        <v>21</v>
      </c>
      <c r="B30" s="247" t="s">
        <v>117</v>
      </c>
      <c r="C30" s="248" t="s">
        <v>118</v>
      </c>
      <c r="D30" s="183"/>
      <c r="E30" s="183"/>
      <c r="F30" s="241">
        <v>436</v>
      </c>
      <c r="G30" s="237">
        <v>100</v>
      </c>
      <c r="H30" s="237">
        <f t="shared" si="0"/>
        <v>5232</v>
      </c>
      <c r="I30" s="241">
        <v>436</v>
      </c>
      <c r="J30" s="237">
        <f t="shared" si="1"/>
        <v>405.48</v>
      </c>
      <c r="K30" s="237">
        <v>0</v>
      </c>
      <c r="L30" s="237">
        <f t="shared" si="2"/>
        <v>392.4</v>
      </c>
      <c r="M30" s="238">
        <f t="shared" si="3"/>
        <v>6565.8799999999992</v>
      </c>
      <c r="P30" s="292"/>
    </row>
    <row r="31" spans="1:16" ht="27.75" customHeight="1">
      <c r="A31" s="233">
        <v>22</v>
      </c>
      <c r="B31" s="234" t="s">
        <v>119</v>
      </c>
      <c r="C31" s="249" t="s">
        <v>120</v>
      </c>
      <c r="D31" s="183"/>
      <c r="E31" s="183"/>
      <c r="F31" s="241">
        <v>460</v>
      </c>
      <c r="G31" s="237">
        <v>100</v>
      </c>
      <c r="H31" s="237">
        <f t="shared" si="0"/>
        <v>5520</v>
      </c>
      <c r="I31" s="241">
        <v>460</v>
      </c>
      <c r="J31" s="237">
        <f t="shared" si="1"/>
        <v>427.79999999999995</v>
      </c>
      <c r="K31" s="237">
        <v>0</v>
      </c>
      <c r="L31" s="237">
        <f t="shared" si="2"/>
        <v>414</v>
      </c>
      <c r="M31" s="238">
        <f t="shared" si="3"/>
        <v>6921.8</v>
      </c>
      <c r="P31" s="292"/>
    </row>
    <row r="32" spans="1:16" ht="32.25" customHeight="1">
      <c r="A32" s="233">
        <v>23</v>
      </c>
      <c r="B32" s="247" t="s">
        <v>121</v>
      </c>
      <c r="C32" s="398" t="s">
        <v>120</v>
      </c>
      <c r="D32" s="183"/>
      <c r="E32" s="183"/>
      <c r="F32" s="241">
        <v>460</v>
      </c>
      <c r="G32" s="237">
        <v>100</v>
      </c>
      <c r="H32" s="237">
        <f t="shared" si="0"/>
        <v>5520</v>
      </c>
      <c r="I32" s="241">
        <v>460</v>
      </c>
      <c r="J32" s="237">
        <f t="shared" si="1"/>
        <v>427.79999999999995</v>
      </c>
      <c r="K32" s="237">
        <v>0</v>
      </c>
      <c r="L32" s="237">
        <f t="shared" si="2"/>
        <v>414</v>
      </c>
      <c r="M32" s="238">
        <f t="shared" si="3"/>
        <v>6921.8</v>
      </c>
      <c r="P32" s="292"/>
    </row>
    <row r="33" spans="1:17" ht="27">
      <c r="A33" s="233">
        <v>24</v>
      </c>
      <c r="B33" s="234" t="s">
        <v>122</v>
      </c>
      <c r="C33" s="250" t="s">
        <v>123</v>
      </c>
      <c r="D33" s="183"/>
      <c r="E33" s="183"/>
      <c r="F33" s="241">
        <v>370</v>
      </c>
      <c r="G33" s="237">
        <v>100</v>
      </c>
      <c r="H33" s="237">
        <f t="shared" si="0"/>
        <v>4440</v>
      </c>
      <c r="I33" s="241">
        <v>370</v>
      </c>
      <c r="J33" s="237">
        <f t="shared" si="1"/>
        <v>344.1</v>
      </c>
      <c r="K33" s="237">
        <v>0</v>
      </c>
      <c r="L33" s="237">
        <f t="shared" si="2"/>
        <v>333</v>
      </c>
      <c r="M33" s="238">
        <f t="shared" si="3"/>
        <v>5587.1</v>
      </c>
      <c r="P33" s="292"/>
    </row>
    <row r="34" spans="1:17" ht="30">
      <c r="A34" s="233">
        <v>25</v>
      </c>
      <c r="B34" s="234" t="s">
        <v>124</v>
      </c>
      <c r="C34" s="248" t="s">
        <v>556</v>
      </c>
      <c r="D34" s="183"/>
      <c r="E34" s="183"/>
      <c r="F34" s="241">
        <v>370</v>
      </c>
      <c r="G34" s="237">
        <v>100</v>
      </c>
      <c r="H34" s="237">
        <f t="shared" si="0"/>
        <v>4440</v>
      </c>
      <c r="I34" s="241">
        <v>370</v>
      </c>
      <c r="J34" s="237">
        <f t="shared" si="1"/>
        <v>344.1</v>
      </c>
      <c r="K34" s="237">
        <v>0</v>
      </c>
      <c r="L34" s="237">
        <f t="shared" si="2"/>
        <v>333</v>
      </c>
      <c r="M34" s="238">
        <f t="shared" si="3"/>
        <v>5587.1</v>
      </c>
      <c r="P34" s="292"/>
    </row>
    <row r="35" spans="1:17" ht="30">
      <c r="A35" s="233">
        <v>26</v>
      </c>
      <c r="B35" s="239" t="s">
        <v>125</v>
      </c>
      <c r="C35" s="248" t="s">
        <v>126</v>
      </c>
      <c r="D35" s="183"/>
      <c r="E35" s="183"/>
      <c r="F35" s="241">
        <v>486</v>
      </c>
      <c r="G35" s="237">
        <v>100</v>
      </c>
      <c r="H35" s="237">
        <f t="shared" si="0"/>
        <v>5832</v>
      </c>
      <c r="I35" s="241">
        <v>486</v>
      </c>
      <c r="J35" s="237">
        <f t="shared" si="1"/>
        <v>451.98</v>
      </c>
      <c r="K35" s="237">
        <v>0</v>
      </c>
      <c r="L35" s="237">
        <f t="shared" si="2"/>
        <v>437.4</v>
      </c>
      <c r="M35" s="238">
        <f>+G35+H35+I35+J35+K35+L35</f>
        <v>7307.3799999999992</v>
      </c>
      <c r="P35" s="292"/>
    </row>
    <row r="36" spans="1:17" ht="27">
      <c r="A36" s="233">
        <v>27</v>
      </c>
      <c r="B36" s="234" t="s">
        <v>127</v>
      </c>
      <c r="C36" s="398" t="s">
        <v>128</v>
      </c>
      <c r="D36" s="183"/>
      <c r="E36" s="183"/>
      <c r="F36" s="241">
        <v>501</v>
      </c>
      <c r="G36" s="237">
        <v>100</v>
      </c>
      <c r="H36" s="237">
        <f t="shared" si="0"/>
        <v>6012</v>
      </c>
      <c r="I36" s="241">
        <v>501</v>
      </c>
      <c r="J36" s="237">
        <f t="shared" si="1"/>
        <v>465.93</v>
      </c>
      <c r="K36" s="237">
        <v>0</v>
      </c>
      <c r="L36" s="237">
        <f t="shared" si="2"/>
        <v>450.9</v>
      </c>
      <c r="M36" s="238">
        <f t="shared" si="3"/>
        <v>7529.83</v>
      </c>
      <c r="P36" s="292"/>
    </row>
    <row r="37" spans="1:17" ht="30">
      <c r="A37" s="233">
        <v>28</v>
      </c>
      <c r="B37" s="234" t="s">
        <v>557</v>
      </c>
      <c r="C37" s="248" t="s">
        <v>558</v>
      </c>
      <c r="D37" s="183"/>
      <c r="E37" s="183"/>
      <c r="F37" s="241">
        <v>500</v>
      </c>
      <c r="G37" s="237">
        <v>100</v>
      </c>
      <c r="H37" s="237">
        <f t="shared" si="0"/>
        <v>6000</v>
      </c>
      <c r="I37" s="241">
        <v>500</v>
      </c>
      <c r="J37" s="237">
        <f t="shared" si="1"/>
        <v>465</v>
      </c>
      <c r="K37" s="237">
        <v>0</v>
      </c>
      <c r="L37" s="237">
        <f t="shared" si="2"/>
        <v>450</v>
      </c>
      <c r="M37" s="238">
        <f t="shared" si="3"/>
        <v>7515</v>
      </c>
      <c r="P37" s="292"/>
    </row>
    <row r="38" spans="1:17" ht="30">
      <c r="A38" s="233">
        <v>29</v>
      </c>
      <c r="B38" s="251" t="s">
        <v>559</v>
      </c>
      <c r="C38" s="248" t="s">
        <v>178</v>
      </c>
      <c r="D38" s="183"/>
      <c r="E38" s="183"/>
      <c r="F38" s="241">
        <v>370</v>
      </c>
      <c r="G38" s="237">
        <v>100</v>
      </c>
      <c r="H38" s="237">
        <f t="shared" si="0"/>
        <v>4440</v>
      </c>
      <c r="I38" s="241">
        <v>370</v>
      </c>
      <c r="J38" s="237">
        <f t="shared" si="1"/>
        <v>344.1</v>
      </c>
      <c r="K38" s="237">
        <v>0</v>
      </c>
      <c r="L38" s="237">
        <f t="shared" si="2"/>
        <v>333</v>
      </c>
      <c r="M38" s="238">
        <f t="shared" si="3"/>
        <v>5587.1</v>
      </c>
      <c r="P38" s="292"/>
    </row>
    <row r="39" spans="1:17" ht="30">
      <c r="A39" s="233">
        <v>30</v>
      </c>
      <c r="B39" s="252" t="s">
        <v>129</v>
      </c>
      <c r="C39" s="402" t="s">
        <v>889</v>
      </c>
      <c r="D39" s="183"/>
      <c r="E39" s="183"/>
      <c r="F39" s="241">
        <v>650</v>
      </c>
      <c r="G39" s="237">
        <v>100</v>
      </c>
      <c r="H39" s="237">
        <f t="shared" si="0"/>
        <v>7800</v>
      </c>
      <c r="I39" s="241">
        <v>650</v>
      </c>
      <c r="J39" s="237">
        <f t="shared" si="1"/>
        <v>604.5</v>
      </c>
      <c r="K39" s="237">
        <v>0</v>
      </c>
      <c r="L39" s="237">
        <f t="shared" si="2"/>
        <v>585</v>
      </c>
      <c r="M39" s="238">
        <f t="shared" si="3"/>
        <v>9739.5</v>
      </c>
      <c r="P39" s="292"/>
    </row>
    <row r="40" spans="1:17" ht="30">
      <c r="A40" s="233">
        <v>31</v>
      </c>
      <c r="B40" s="252" t="s">
        <v>130</v>
      </c>
      <c r="C40" s="402" t="s">
        <v>560</v>
      </c>
      <c r="D40" s="183"/>
      <c r="E40" s="183"/>
      <c r="F40" s="241">
        <v>450</v>
      </c>
      <c r="G40" s="237">
        <v>100</v>
      </c>
      <c r="H40" s="237">
        <f t="shared" si="0"/>
        <v>5400</v>
      </c>
      <c r="I40" s="241">
        <v>450</v>
      </c>
      <c r="J40" s="237">
        <f t="shared" si="1"/>
        <v>418.5</v>
      </c>
      <c r="K40" s="237">
        <v>0</v>
      </c>
      <c r="L40" s="237">
        <f t="shared" si="2"/>
        <v>405</v>
      </c>
      <c r="M40" s="238">
        <f t="shared" si="3"/>
        <v>6773.5</v>
      </c>
      <c r="P40" s="292"/>
    </row>
    <row r="41" spans="1:17" ht="30">
      <c r="A41" s="233">
        <v>32</v>
      </c>
      <c r="B41" s="234" t="s">
        <v>131</v>
      </c>
      <c r="C41" s="248" t="s">
        <v>132</v>
      </c>
      <c r="D41" s="183"/>
      <c r="E41" s="183"/>
      <c r="F41" s="241">
        <v>440</v>
      </c>
      <c r="G41" s="237">
        <v>100</v>
      </c>
      <c r="H41" s="237">
        <f t="shared" si="0"/>
        <v>5280</v>
      </c>
      <c r="I41" s="241">
        <v>440</v>
      </c>
      <c r="J41" s="237">
        <f t="shared" si="1"/>
        <v>409.20000000000005</v>
      </c>
      <c r="K41" s="237">
        <v>0</v>
      </c>
      <c r="L41" s="237">
        <f t="shared" si="2"/>
        <v>396</v>
      </c>
      <c r="M41" s="238">
        <f t="shared" si="3"/>
        <v>6625.2</v>
      </c>
      <c r="P41" s="292"/>
    </row>
    <row r="42" spans="1:17" ht="42.75">
      <c r="A42" s="233">
        <v>33</v>
      </c>
      <c r="B42" s="234" t="s">
        <v>133</v>
      </c>
      <c r="C42" s="253" t="s">
        <v>134</v>
      </c>
      <c r="D42" s="183"/>
      <c r="E42" s="183"/>
      <c r="F42" s="241">
        <v>370</v>
      </c>
      <c r="G42" s="237">
        <v>155.5</v>
      </c>
      <c r="H42" s="237">
        <f t="shared" si="0"/>
        <v>4440</v>
      </c>
      <c r="I42" s="241">
        <v>370</v>
      </c>
      <c r="J42" s="237">
        <f t="shared" si="1"/>
        <v>344.1</v>
      </c>
      <c r="K42" s="237">
        <v>0</v>
      </c>
      <c r="L42" s="237">
        <f t="shared" si="2"/>
        <v>333</v>
      </c>
      <c r="M42" s="238">
        <f t="shared" si="3"/>
        <v>5642.6</v>
      </c>
      <c r="P42" s="292"/>
    </row>
    <row r="43" spans="1:17" ht="42.75">
      <c r="A43" s="233">
        <v>34</v>
      </c>
      <c r="B43" s="239" t="s">
        <v>135</v>
      </c>
      <c r="C43" s="253" t="s">
        <v>134</v>
      </c>
      <c r="D43" s="183"/>
      <c r="E43" s="183"/>
      <c r="F43" s="241">
        <v>370</v>
      </c>
      <c r="G43" s="237">
        <v>100</v>
      </c>
      <c r="H43" s="237">
        <f t="shared" si="0"/>
        <v>4440</v>
      </c>
      <c r="I43" s="241">
        <v>370</v>
      </c>
      <c r="J43" s="237">
        <f t="shared" si="1"/>
        <v>344.1</v>
      </c>
      <c r="K43" s="237">
        <v>0</v>
      </c>
      <c r="L43" s="237">
        <f t="shared" si="2"/>
        <v>333</v>
      </c>
      <c r="M43" s="238">
        <f t="shared" si="3"/>
        <v>5587.1</v>
      </c>
      <c r="P43" s="292"/>
    </row>
    <row r="44" spans="1:17" ht="27.75" customHeight="1">
      <c r="A44" s="233">
        <v>35</v>
      </c>
      <c r="B44" s="251" t="s">
        <v>561</v>
      </c>
      <c r="C44" s="254"/>
      <c r="D44" s="183"/>
      <c r="E44" s="183"/>
      <c r="F44" s="241">
        <v>450</v>
      </c>
      <c r="G44" s="237">
        <v>100</v>
      </c>
      <c r="H44" s="237">
        <f t="shared" si="0"/>
        <v>5400</v>
      </c>
      <c r="I44" s="241">
        <v>450</v>
      </c>
      <c r="J44" s="237">
        <f t="shared" si="1"/>
        <v>418.5</v>
      </c>
      <c r="K44" s="237">
        <v>0</v>
      </c>
      <c r="L44" s="237">
        <f t="shared" si="2"/>
        <v>405</v>
      </c>
      <c r="M44" s="238">
        <f t="shared" si="3"/>
        <v>6773.5</v>
      </c>
      <c r="P44" s="292"/>
    </row>
    <row r="45" spans="1:17" ht="28.5" customHeight="1">
      <c r="A45" s="233">
        <v>36</v>
      </c>
      <c r="B45" s="234" t="s">
        <v>136</v>
      </c>
      <c r="C45" s="249" t="s">
        <v>137</v>
      </c>
      <c r="D45" s="183"/>
      <c r="E45" s="183"/>
      <c r="F45" s="236">
        <v>440</v>
      </c>
      <c r="G45" s="237">
        <v>100</v>
      </c>
      <c r="H45" s="237">
        <f t="shared" si="0"/>
        <v>5280</v>
      </c>
      <c r="I45" s="236">
        <v>440</v>
      </c>
      <c r="J45" s="237">
        <f t="shared" si="1"/>
        <v>409.20000000000005</v>
      </c>
      <c r="K45" s="237">
        <v>0</v>
      </c>
      <c r="L45" s="237">
        <f t="shared" si="2"/>
        <v>396</v>
      </c>
      <c r="M45" s="238">
        <f t="shared" si="3"/>
        <v>6625.2</v>
      </c>
      <c r="P45" s="292"/>
    </row>
    <row r="46" spans="1:17" ht="26.25" customHeight="1">
      <c r="A46" s="233">
        <v>37</v>
      </c>
      <c r="B46" s="234" t="s">
        <v>138</v>
      </c>
      <c r="C46" s="255" t="s">
        <v>139</v>
      </c>
      <c r="D46" s="183"/>
      <c r="E46" s="183"/>
      <c r="F46" s="236">
        <v>390</v>
      </c>
      <c r="G46" s="237">
        <v>100</v>
      </c>
      <c r="H46" s="237">
        <f t="shared" si="0"/>
        <v>4680</v>
      </c>
      <c r="I46" s="236">
        <v>390</v>
      </c>
      <c r="J46" s="237">
        <f t="shared" si="1"/>
        <v>362.70000000000005</v>
      </c>
      <c r="K46" s="237">
        <v>0</v>
      </c>
      <c r="L46" s="237">
        <f t="shared" si="2"/>
        <v>351</v>
      </c>
      <c r="M46" s="238">
        <f t="shared" si="3"/>
        <v>5883.7</v>
      </c>
      <c r="P46" s="292"/>
    </row>
    <row r="47" spans="1:17" ht="29.25" customHeight="1">
      <c r="A47" s="233">
        <v>38</v>
      </c>
      <c r="B47" s="234" t="s">
        <v>140</v>
      </c>
      <c r="C47" s="248" t="s">
        <v>141</v>
      </c>
      <c r="D47" s="183"/>
      <c r="E47" s="183"/>
      <c r="F47" s="236">
        <v>440</v>
      </c>
      <c r="G47" s="237">
        <v>100</v>
      </c>
      <c r="H47" s="237">
        <f t="shared" si="0"/>
        <v>5280</v>
      </c>
      <c r="I47" s="236">
        <v>440</v>
      </c>
      <c r="J47" s="237">
        <f t="shared" si="1"/>
        <v>409.20000000000005</v>
      </c>
      <c r="K47" s="237">
        <v>0</v>
      </c>
      <c r="L47" s="237">
        <f t="shared" si="2"/>
        <v>396</v>
      </c>
      <c r="M47" s="238">
        <f t="shared" si="3"/>
        <v>6625.2</v>
      </c>
      <c r="P47" s="292"/>
    </row>
    <row r="48" spans="1:17" ht="27" customHeight="1">
      <c r="A48" s="233">
        <v>39</v>
      </c>
      <c r="B48" s="257" t="s">
        <v>142</v>
      </c>
      <c r="C48" s="246" t="s">
        <v>143</v>
      </c>
      <c r="D48" s="183"/>
      <c r="E48" s="183"/>
      <c r="F48" s="236">
        <v>390</v>
      </c>
      <c r="G48" s="237">
        <v>100</v>
      </c>
      <c r="H48" s="237">
        <f t="shared" si="0"/>
        <v>4680</v>
      </c>
      <c r="I48" s="236">
        <v>390</v>
      </c>
      <c r="J48" s="237">
        <f t="shared" si="1"/>
        <v>362.70000000000005</v>
      </c>
      <c r="K48" s="237">
        <v>0</v>
      </c>
      <c r="L48" s="237">
        <f t="shared" si="2"/>
        <v>351</v>
      </c>
      <c r="M48" s="238">
        <f t="shared" si="3"/>
        <v>5883.7</v>
      </c>
      <c r="P48" s="292" t="s">
        <v>689</v>
      </c>
      <c r="Q48" s="325" t="s">
        <v>142</v>
      </c>
    </row>
    <row r="49" spans="1:16" ht="27">
      <c r="A49" s="233">
        <v>40</v>
      </c>
      <c r="B49" s="234" t="s">
        <v>144</v>
      </c>
      <c r="C49" s="246" t="s">
        <v>143</v>
      </c>
      <c r="D49" s="183"/>
      <c r="E49" s="183"/>
      <c r="F49" s="236">
        <v>390</v>
      </c>
      <c r="G49" s="237">
        <v>100</v>
      </c>
      <c r="H49" s="237">
        <f t="shared" si="0"/>
        <v>4680</v>
      </c>
      <c r="I49" s="236">
        <v>390</v>
      </c>
      <c r="J49" s="237">
        <f t="shared" si="1"/>
        <v>362.70000000000005</v>
      </c>
      <c r="K49" s="237">
        <v>0</v>
      </c>
      <c r="L49" s="237">
        <f t="shared" si="2"/>
        <v>351</v>
      </c>
      <c r="M49" s="238">
        <f t="shared" si="3"/>
        <v>5883.7</v>
      </c>
      <c r="P49" s="292"/>
    </row>
    <row r="50" spans="1:16" ht="27">
      <c r="A50" s="233">
        <v>41</v>
      </c>
      <c r="B50" s="234" t="s">
        <v>145</v>
      </c>
      <c r="C50" s="246" t="s">
        <v>146</v>
      </c>
      <c r="D50" s="183"/>
      <c r="E50" s="183"/>
      <c r="F50" s="236">
        <v>440</v>
      </c>
      <c r="G50" s="237">
        <v>100</v>
      </c>
      <c r="H50" s="237">
        <f t="shared" si="0"/>
        <v>5280</v>
      </c>
      <c r="I50" s="236">
        <v>440</v>
      </c>
      <c r="J50" s="237">
        <f t="shared" si="1"/>
        <v>409.20000000000005</v>
      </c>
      <c r="K50" s="237">
        <v>0</v>
      </c>
      <c r="L50" s="237">
        <f t="shared" si="2"/>
        <v>396</v>
      </c>
      <c r="M50" s="238">
        <f t="shared" si="3"/>
        <v>6625.2</v>
      </c>
      <c r="P50" s="292"/>
    </row>
    <row r="51" spans="1:16" ht="27">
      <c r="A51" s="233">
        <v>42</v>
      </c>
      <c r="B51" s="239" t="s">
        <v>147</v>
      </c>
      <c r="C51" s="242" t="s">
        <v>148</v>
      </c>
      <c r="D51" s="183"/>
      <c r="E51" s="183"/>
      <c r="F51" s="236">
        <v>390</v>
      </c>
      <c r="G51" s="237">
        <v>100</v>
      </c>
      <c r="H51" s="237">
        <f t="shared" si="0"/>
        <v>4680</v>
      </c>
      <c r="I51" s="236">
        <v>390</v>
      </c>
      <c r="J51" s="237">
        <f t="shared" si="1"/>
        <v>362.70000000000005</v>
      </c>
      <c r="K51" s="237">
        <v>0</v>
      </c>
      <c r="L51" s="237">
        <f t="shared" si="2"/>
        <v>351</v>
      </c>
      <c r="M51" s="238">
        <f t="shared" si="3"/>
        <v>5883.7</v>
      </c>
      <c r="P51" s="292"/>
    </row>
    <row r="52" spans="1:16" ht="27">
      <c r="A52" s="233">
        <v>43</v>
      </c>
      <c r="B52" s="234" t="s">
        <v>149</v>
      </c>
      <c r="C52" s="246" t="s">
        <v>148</v>
      </c>
      <c r="D52" s="183"/>
      <c r="E52" s="183"/>
      <c r="F52" s="236">
        <v>390</v>
      </c>
      <c r="G52" s="237">
        <v>158.5</v>
      </c>
      <c r="H52" s="237">
        <f t="shared" si="0"/>
        <v>4680</v>
      </c>
      <c r="I52" s="236">
        <v>390</v>
      </c>
      <c r="J52" s="237">
        <f t="shared" si="1"/>
        <v>362.70000000000005</v>
      </c>
      <c r="K52" s="237">
        <v>0</v>
      </c>
      <c r="L52" s="237">
        <f t="shared" si="2"/>
        <v>351</v>
      </c>
      <c r="M52" s="238">
        <f t="shared" si="3"/>
        <v>5942.2</v>
      </c>
      <c r="P52" s="292"/>
    </row>
    <row r="53" spans="1:16" ht="27">
      <c r="A53" s="233">
        <v>44</v>
      </c>
      <c r="B53" s="234" t="s">
        <v>150</v>
      </c>
      <c r="C53" s="397" t="s">
        <v>562</v>
      </c>
      <c r="D53" s="183"/>
      <c r="E53" s="183"/>
      <c r="F53" s="236">
        <v>390</v>
      </c>
      <c r="G53" s="237">
        <v>158.5</v>
      </c>
      <c r="H53" s="237">
        <f t="shared" si="0"/>
        <v>4680</v>
      </c>
      <c r="I53" s="236">
        <v>390</v>
      </c>
      <c r="J53" s="237">
        <f t="shared" si="1"/>
        <v>362.70000000000005</v>
      </c>
      <c r="K53" s="237">
        <v>0</v>
      </c>
      <c r="L53" s="237">
        <f t="shared" si="2"/>
        <v>351</v>
      </c>
      <c r="M53" s="238">
        <f t="shared" si="3"/>
        <v>5942.2</v>
      </c>
      <c r="P53" s="292"/>
    </row>
    <row r="54" spans="1:16" ht="30">
      <c r="A54" s="233">
        <v>45</v>
      </c>
      <c r="B54" s="234" t="s">
        <v>151</v>
      </c>
      <c r="C54" s="255" t="s">
        <v>152</v>
      </c>
      <c r="D54" s="183"/>
      <c r="E54" s="183"/>
      <c r="F54" s="236">
        <v>423</v>
      </c>
      <c r="G54" s="237">
        <v>100</v>
      </c>
      <c r="H54" s="237">
        <f t="shared" si="0"/>
        <v>5076</v>
      </c>
      <c r="I54" s="236">
        <v>423</v>
      </c>
      <c r="J54" s="237">
        <f t="shared" si="1"/>
        <v>393.39</v>
      </c>
      <c r="K54" s="237">
        <v>0</v>
      </c>
      <c r="L54" s="237">
        <f t="shared" si="2"/>
        <v>380.7</v>
      </c>
      <c r="M54" s="238">
        <f t="shared" si="3"/>
        <v>6373.09</v>
      </c>
      <c r="P54" s="292"/>
    </row>
    <row r="55" spans="1:16" ht="30">
      <c r="A55" s="233">
        <v>46</v>
      </c>
      <c r="B55" s="234" t="s">
        <v>153</v>
      </c>
      <c r="C55" s="255" t="s">
        <v>152</v>
      </c>
      <c r="D55" s="183"/>
      <c r="E55" s="183"/>
      <c r="F55" s="236">
        <v>423</v>
      </c>
      <c r="G55" s="237">
        <v>163.44999999999999</v>
      </c>
      <c r="H55" s="237">
        <f t="shared" si="0"/>
        <v>5076</v>
      </c>
      <c r="I55" s="236">
        <v>423</v>
      </c>
      <c r="J55" s="237">
        <f t="shared" si="1"/>
        <v>393.39</v>
      </c>
      <c r="K55" s="237">
        <v>0</v>
      </c>
      <c r="L55" s="237">
        <f t="shared" si="2"/>
        <v>380.7</v>
      </c>
      <c r="M55" s="238">
        <f t="shared" si="3"/>
        <v>6436.54</v>
      </c>
      <c r="P55" s="292"/>
    </row>
    <row r="56" spans="1:16" ht="30">
      <c r="A56" s="233">
        <v>47</v>
      </c>
      <c r="B56" s="234" t="s">
        <v>154</v>
      </c>
      <c r="C56" s="255" t="s">
        <v>155</v>
      </c>
      <c r="D56" s="183"/>
      <c r="E56" s="183"/>
      <c r="F56" s="236">
        <v>540</v>
      </c>
      <c r="G56" s="237">
        <v>100</v>
      </c>
      <c r="H56" s="237">
        <f t="shared" si="0"/>
        <v>6480</v>
      </c>
      <c r="I56" s="236">
        <v>540</v>
      </c>
      <c r="J56" s="237">
        <f t="shared" si="1"/>
        <v>502.20000000000005</v>
      </c>
      <c r="K56" s="237">
        <v>0</v>
      </c>
      <c r="L56" s="237">
        <f t="shared" si="2"/>
        <v>486</v>
      </c>
      <c r="M56" s="238">
        <f t="shared" si="3"/>
        <v>8108.2</v>
      </c>
      <c r="P56" s="292"/>
    </row>
    <row r="57" spans="1:16" ht="30">
      <c r="A57" s="233">
        <v>48</v>
      </c>
      <c r="B57" s="234" t="s">
        <v>563</v>
      </c>
      <c r="C57" s="255" t="s">
        <v>156</v>
      </c>
      <c r="D57" s="183"/>
      <c r="E57" s="183"/>
      <c r="F57" s="236">
        <v>370</v>
      </c>
      <c r="G57" s="237">
        <v>100</v>
      </c>
      <c r="H57" s="237">
        <f t="shared" si="0"/>
        <v>4440</v>
      </c>
      <c r="I57" s="236">
        <v>370</v>
      </c>
      <c r="J57" s="237">
        <f t="shared" si="1"/>
        <v>344.1</v>
      </c>
      <c r="K57" s="237">
        <v>0</v>
      </c>
      <c r="L57" s="237">
        <f t="shared" si="2"/>
        <v>333</v>
      </c>
      <c r="M57" s="238">
        <f t="shared" si="3"/>
        <v>5587.1</v>
      </c>
      <c r="P57" s="292"/>
    </row>
    <row r="58" spans="1:16" ht="30">
      <c r="A58" s="233">
        <v>49</v>
      </c>
      <c r="B58" s="234" t="s">
        <v>157</v>
      </c>
      <c r="C58" s="255" t="s">
        <v>158</v>
      </c>
      <c r="D58" s="183"/>
      <c r="E58" s="183"/>
      <c r="F58" s="236">
        <v>370</v>
      </c>
      <c r="G58" s="237">
        <v>155.5</v>
      </c>
      <c r="H58" s="237">
        <f t="shared" si="0"/>
        <v>4440</v>
      </c>
      <c r="I58" s="236">
        <v>370</v>
      </c>
      <c r="J58" s="237">
        <f t="shared" si="1"/>
        <v>344.1</v>
      </c>
      <c r="K58" s="237">
        <v>0</v>
      </c>
      <c r="L58" s="237">
        <f t="shared" si="2"/>
        <v>333</v>
      </c>
      <c r="M58" s="238">
        <f t="shared" si="3"/>
        <v>5642.6</v>
      </c>
      <c r="P58" s="292"/>
    </row>
    <row r="59" spans="1:16" ht="30">
      <c r="A59" s="233">
        <v>50</v>
      </c>
      <c r="B59" s="234" t="s">
        <v>159</v>
      </c>
      <c r="C59" s="255" t="s">
        <v>158</v>
      </c>
      <c r="D59" s="183"/>
      <c r="E59" s="183"/>
      <c r="F59" s="236">
        <v>370</v>
      </c>
      <c r="G59" s="237">
        <v>155.5</v>
      </c>
      <c r="H59" s="237">
        <f t="shared" si="0"/>
        <v>4440</v>
      </c>
      <c r="I59" s="236">
        <v>370</v>
      </c>
      <c r="J59" s="237">
        <f t="shared" si="1"/>
        <v>344.1</v>
      </c>
      <c r="K59" s="237">
        <v>0</v>
      </c>
      <c r="L59" s="237">
        <f t="shared" si="2"/>
        <v>333</v>
      </c>
      <c r="M59" s="238">
        <f t="shared" si="3"/>
        <v>5642.6</v>
      </c>
      <c r="P59" s="292"/>
    </row>
    <row r="60" spans="1:16" ht="27">
      <c r="A60" s="233">
        <v>51</v>
      </c>
      <c r="B60" s="234" t="s">
        <v>160</v>
      </c>
      <c r="C60" s="255" t="s">
        <v>161</v>
      </c>
      <c r="D60" s="183"/>
      <c r="E60" s="183"/>
      <c r="F60" s="236">
        <v>390</v>
      </c>
      <c r="G60" s="237">
        <v>158.5</v>
      </c>
      <c r="H60" s="237">
        <f t="shared" si="0"/>
        <v>4680</v>
      </c>
      <c r="I60" s="236">
        <v>390</v>
      </c>
      <c r="J60" s="237">
        <f t="shared" si="1"/>
        <v>362.70000000000005</v>
      </c>
      <c r="K60" s="237">
        <v>0</v>
      </c>
      <c r="L60" s="237">
        <f t="shared" si="2"/>
        <v>351</v>
      </c>
      <c r="M60" s="238">
        <f t="shared" si="3"/>
        <v>5942.2</v>
      </c>
      <c r="P60" s="292"/>
    </row>
    <row r="61" spans="1:16" ht="30">
      <c r="A61" s="233">
        <v>52</v>
      </c>
      <c r="B61" s="234" t="s">
        <v>545</v>
      </c>
      <c r="C61" s="255" t="s">
        <v>156</v>
      </c>
      <c r="D61" s="183"/>
      <c r="E61" s="183"/>
      <c r="F61" s="236">
        <v>370</v>
      </c>
      <c r="G61" s="237">
        <v>100</v>
      </c>
      <c r="H61" s="237">
        <f t="shared" si="0"/>
        <v>4440</v>
      </c>
      <c r="I61" s="236">
        <v>370</v>
      </c>
      <c r="J61" s="237">
        <f t="shared" si="1"/>
        <v>344.1</v>
      </c>
      <c r="K61" s="237">
        <v>0</v>
      </c>
      <c r="L61" s="237">
        <f t="shared" si="2"/>
        <v>333</v>
      </c>
      <c r="M61" s="238">
        <f t="shared" si="3"/>
        <v>5587.1</v>
      </c>
      <c r="P61" s="292"/>
    </row>
    <row r="62" spans="1:16" ht="30">
      <c r="A62" s="233">
        <v>53</v>
      </c>
      <c r="B62" s="247" t="s">
        <v>190</v>
      </c>
      <c r="C62" s="248" t="s">
        <v>610</v>
      </c>
      <c r="D62" s="183"/>
      <c r="E62" s="183"/>
      <c r="F62" s="236">
        <v>390</v>
      </c>
      <c r="G62" s="237">
        <v>100</v>
      </c>
      <c r="H62" s="237">
        <f t="shared" si="0"/>
        <v>4680</v>
      </c>
      <c r="I62" s="236">
        <v>390</v>
      </c>
      <c r="J62" s="237">
        <f t="shared" si="1"/>
        <v>362.70000000000005</v>
      </c>
      <c r="K62" s="232">
        <v>0</v>
      </c>
      <c r="L62" s="237">
        <f t="shared" si="2"/>
        <v>351</v>
      </c>
      <c r="M62" s="238">
        <f t="shared" si="3"/>
        <v>5883.7</v>
      </c>
      <c r="P62" s="292"/>
    </row>
    <row r="63" spans="1:16" ht="40.5" customHeight="1">
      <c r="A63" s="233">
        <v>54</v>
      </c>
      <c r="B63" s="234" t="s">
        <v>193</v>
      </c>
      <c r="C63" s="248" t="s">
        <v>564</v>
      </c>
      <c r="D63" s="183"/>
      <c r="E63" s="183"/>
      <c r="F63" s="236">
        <v>450</v>
      </c>
      <c r="G63" s="237">
        <v>100</v>
      </c>
      <c r="H63" s="237">
        <f t="shared" si="0"/>
        <v>5400</v>
      </c>
      <c r="I63" s="236">
        <v>450</v>
      </c>
      <c r="J63" s="237">
        <f t="shared" si="1"/>
        <v>418.5</v>
      </c>
      <c r="K63" s="237">
        <v>0</v>
      </c>
      <c r="L63" s="237">
        <f t="shared" si="2"/>
        <v>405</v>
      </c>
      <c r="M63" s="238">
        <f t="shared" si="3"/>
        <v>6773.5</v>
      </c>
      <c r="P63" s="292"/>
    </row>
    <row r="64" spans="1:16" ht="47.25" customHeight="1">
      <c r="A64" s="233">
        <v>55</v>
      </c>
      <c r="B64" s="239" t="s">
        <v>565</v>
      </c>
      <c r="C64" s="256" t="s">
        <v>566</v>
      </c>
      <c r="D64" s="183"/>
      <c r="E64" s="183"/>
      <c r="F64" s="236">
        <v>370</v>
      </c>
      <c r="G64" s="237">
        <v>100</v>
      </c>
      <c r="H64" s="237">
        <f t="shared" si="0"/>
        <v>4440</v>
      </c>
      <c r="I64" s="236">
        <v>370</v>
      </c>
      <c r="J64" s="237">
        <f>+F64*7.75%*12</f>
        <v>344.1</v>
      </c>
      <c r="K64" s="237">
        <v>0</v>
      </c>
      <c r="L64" s="237">
        <f t="shared" si="2"/>
        <v>333</v>
      </c>
      <c r="M64" s="238">
        <f t="shared" ref="M64:M94" si="4">+G64+H64+I64+J64+K64+L64</f>
        <v>5587.1</v>
      </c>
      <c r="P64" s="292"/>
    </row>
    <row r="65" spans="1:16" ht="33.75">
      <c r="A65" s="233">
        <v>56</v>
      </c>
      <c r="B65" s="257" t="s">
        <v>567</v>
      </c>
      <c r="C65" s="401" t="s">
        <v>568</v>
      </c>
      <c r="D65" s="183"/>
      <c r="E65" s="183"/>
      <c r="F65" s="241">
        <v>370</v>
      </c>
      <c r="G65" s="237">
        <v>100</v>
      </c>
      <c r="H65" s="237">
        <f>+F65*10</f>
        <v>3700</v>
      </c>
      <c r="I65" s="241">
        <v>370</v>
      </c>
      <c r="J65" s="237">
        <f>+F65*7.75%*11</f>
        <v>315.42500000000001</v>
      </c>
      <c r="K65" s="237">
        <v>0</v>
      </c>
      <c r="L65" s="237">
        <f>+I65*7.5%*11</f>
        <v>305.25</v>
      </c>
      <c r="M65" s="238">
        <f>+G65+H65+I65+J65+K65+L65</f>
        <v>4790.6750000000002</v>
      </c>
      <c r="O65" s="327" t="s">
        <v>567</v>
      </c>
      <c r="P65" s="326" t="s">
        <v>690</v>
      </c>
    </row>
    <row r="66" spans="1:16" ht="33.75">
      <c r="A66" s="233">
        <v>57</v>
      </c>
      <c r="B66" s="257" t="s">
        <v>569</v>
      </c>
      <c r="C66" s="401" t="s">
        <v>568</v>
      </c>
      <c r="D66" s="183"/>
      <c r="E66" s="183"/>
      <c r="F66" s="241">
        <v>370</v>
      </c>
      <c r="G66" s="237">
        <v>100</v>
      </c>
      <c r="H66" s="237">
        <f>+F66*10</f>
        <v>3700</v>
      </c>
      <c r="I66" s="241">
        <v>370</v>
      </c>
      <c r="J66" s="237">
        <f>+F66*7.75%*11</f>
        <v>315.42500000000001</v>
      </c>
      <c r="K66" s="237">
        <v>0</v>
      </c>
      <c r="L66" s="237">
        <f>+I66*7.5%*11</f>
        <v>305.25</v>
      </c>
      <c r="M66" s="238">
        <f t="shared" si="4"/>
        <v>4790.6750000000002</v>
      </c>
      <c r="O66" s="327" t="s">
        <v>569</v>
      </c>
      <c r="P66" s="326" t="s">
        <v>690</v>
      </c>
    </row>
    <row r="67" spans="1:16" ht="33.75">
      <c r="A67" s="233">
        <v>58</v>
      </c>
      <c r="B67" s="257" t="s">
        <v>570</v>
      </c>
      <c r="C67" s="401" t="s">
        <v>568</v>
      </c>
      <c r="D67" s="183"/>
      <c r="E67" s="183"/>
      <c r="F67" s="241">
        <v>370</v>
      </c>
      <c r="G67" s="237">
        <v>100</v>
      </c>
      <c r="H67" s="237">
        <f>+F67*10</f>
        <v>3700</v>
      </c>
      <c r="I67" s="241">
        <v>370</v>
      </c>
      <c r="J67" s="237">
        <f>+F67*7.75%*11</f>
        <v>315.42500000000001</v>
      </c>
      <c r="K67" s="237">
        <v>0</v>
      </c>
      <c r="L67" s="237">
        <f>+I67*7.5%*11</f>
        <v>305.25</v>
      </c>
      <c r="M67" s="238">
        <f t="shared" si="4"/>
        <v>4790.6750000000002</v>
      </c>
      <c r="O67" s="327" t="s">
        <v>570</v>
      </c>
      <c r="P67" s="326" t="s">
        <v>690</v>
      </c>
    </row>
    <row r="68" spans="1:16" ht="33.75">
      <c r="A68" s="233">
        <v>59</v>
      </c>
      <c r="B68" s="257" t="s">
        <v>571</v>
      </c>
      <c r="C68" s="401" t="s">
        <v>568</v>
      </c>
      <c r="D68" s="183"/>
      <c r="E68" s="183"/>
      <c r="F68" s="241">
        <v>370</v>
      </c>
      <c r="G68" s="237">
        <v>100</v>
      </c>
      <c r="H68" s="237">
        <f>+F68*10</f>
        <v>3700</v>
      </c>
      <c r="I68" s="241">
        <v>370</v>
      </c>
      <c r="J68" s="237">
        <f>+F68*7.75%*11</f>
        <v>315.42500000000001</v>
      </c>
      <c r="K68" s="237">
        <v>0</v>
      </c>
      <c r="L68" s="237">
        <f>+I68*7.5%*11</f>
        <v>305.25</v>
      </c>
      <c r="M68" s="238">
        <f t="shared" si="4"/>
        <v>4790.6750000000002</v>
      </c>
      <c r="O68" s="327" t="s">
        <v>571</v>
      </c>
      <c r="P68" s="326" t="s">
        <v>690</v>
      </c>
    </row>
    <row r="69" spans="1:16" ht="54" customHeight="1">
      <c r="A69" s="233">
        <v>60</v>
      </c>
      <c r="B69" s="259" t="s">
        <v>572</v>
      </c>
      <c r="C69" s="258" t="s">
        <v>573</v>
      </c>
      <c r="D69" s="183"/>
      <c r="E69" s="183"/>
      <c r="F69" s="241">
        <v>400</v>
      </c>
      <c r="G69" s="237">
        <v>100</v>
      </c>
      <c r="H69" s="237">
        <f>+F69*10</f>
        <v>4000</v>
      </c>
      <c r="I69" s="241">
        <v>370</v>
      </c>
      <c r="J69" s="237">
        <f>+F69*7.75%*11</f>
        <v>341</v>
      </c>
      <c r="K69" s="237">
        <v>0</v>
      </c>
      <c r="L69" s="237">
        <f>+I69*7.5%*11</f>
        <v>305.25</v>
      </c>
      <c r="M69" s="238">
        <f t="shared" si="4"/>
        <v>5116.25</v>
      </c>
      <c r="O69" s="327" t="s">
        <v>572</v>
      </c>
      <c r="P69" s="326" t="s">
        <v>690</v>
      </c>
    </row>
    <row r="70" spans="1:16" ht="33.75">
      <c r="A70" s="233">
        <v>61</v>
      </c>
      <c r="B70" s="257" t="s">
        <v>574</v>
      </c>
      <c r="C70" s="401" t="s">
        <v>575</v>
      </c>
      <c r="D70" s="183"/>
      <c r="E70" s="183"/>
      <c r="F70" s="241">
        <v>370</v>
      </c>
      <c r="G70" s="237">
        <v>100</v>
      </c>
      <c r="H70" s="237">
        <f>+F70*7</f>
        <v>2590</v>
      </c>
      <c r="I70" s="241">
        <v>370</v>
      </c>
      <c r="J70" s="237">
        <f>+F70*7.75%*7</f>
        <v>200.72499999999999</v>
      </c>
      <c r="K70" s="237">
        <v>0</v>
      </c>
      <c r="L70" s="237">
        <f>+I70*7.5%*7</f>
        <v>194.25</v>
      </c>
      <c r="M70" s="238">
        <f t="shared" si="4"/>
        <v>3454.9749999999999</v>
      </c>
      <c r="O70" s="327" t="s">
        <v>574</v>
      </c>
      <c r="P70" s="326" t="s">
        <v>691</v>
      </c>
    </row>
    <row r="71" spans="1:16" ht="33.75">
      <c r="A71" s="233">
        <v>62</v>
      </c>
      <c r="B71" s="257" t="s">
        <v>576</v>
      </c>
      <c r="C71" s="401" t="s">
        <v>575</v>
      </c>
      <c r="D71" s="183"/>
      <c r="E71" s="183"/>
      <c r="F71" s="241">
        <v>370</v>
      </c>
      <c r="G71" s="237">
        <v>100</v>
      </c>
      <c r="H71" s="237">
        <f>+F71*7</f>
        <v>2590</v>
      </c>
      <c r="I71" s="241">
        <v>370</v>
      </c>
      <c r="J71" s="237">
        <f>+F71*7.75%*7</f>
        <v>200.72499999999999</v>
      </c>
      <c r="K71" s="237">
        <v>0</v>
      </c>
      <c r="L71" s="237">
        <f>+I71*7.5%*7</f>
        <v>194.25</v>
      </c>
      <c r="M71" s="238">
        <f t="shared" si="4"/>
        <v>3454.9749999999999</v>
      </c>
      <c r="O71" s="327" t="s">
        <v>576</v>
      </c>
      <c r="P71" s="326" t="s">
        <v>691</v>
      </c>
    </row>
    <row r="72" spans="1:16" ht="33.75">
      <c r="A72" s="233">
        <v>63</v>
      </c>
      <c r="B72" s="257" t="s">
        <v>577</v>
      </c>
      <c r="C72" s="401" t="s">
        <v>578</v>
      </c>
      <c r="D72" s="183"/>
      <c r="E72" s="183"/>
      <c r="F72" s="241">
        <v>370</v>
      </c>
      <c r="G72" s="237">
        <v>100</v>
      </c>
      <c r="H72" s="237">
        <f>+F72*10</f>
        <v>3700</v>
      </c>
      <c r="I72" s="241">
        <v>370</v>
      </c>
      <c r="J72" s="237">
        <f>+F72*7.75%*11</f>
        <v>315.42500000000001</v>
      </c>
      <c r="K72" s="237">
        <v>0</v>
      </c>
      <c r="L72" s="237">
        <f>+I72*7.5%*11</f>
        <v>305.25</v>
      </c>
      <c r="M72" s="238">
        <f t="shared" si="4"/>
        <v>4790.6750000000002</v>
      </c>
      <c r="O72" s="327" t="s">
        <v>577</v>
      </c>
      <c r="P72" s="326" t="s">
        <v>691</v>
      </c>
    </row>
    <row r="73" spans="1:16" ht="33.75">
      <c r="A73" s="233">
        <v>64</v>
      </c>
      <c r="B73" s="257" t="s">
        <v>580</v>
      </c>
      <c r="C73" s="401" t="s">
        <v>579</v>
      </c>
      <c r="D73" s="183"/>
      <c r="E73" s="183"/>
      <c r="F73" s="241">
        <v>370</v>
      </c>
      <c r="G73" s="237">
        <v>100</v>
      </c>
      <c r="H73" s="237">
        <f>+F73*7</f>
        <v>2590</v>
      </c>
      <c r="I73" s="241">
        <v>370</v>
      </c>
      <c r="J73" s="237">
        <f>+F73*7.75%*7</f>
        <v>200.72499999999999</v>
      </c>
      <c r="K73" s="237">
        <v>0</v>
      </c>
      <c r="L73" s="237">
        <f>+I73*7.5%*7</f>
        <v>194.25</v>
      </c>
      <c r="M73" s="238">
        <f t="shared" si="4"/>
        <v>3454.9749999999999</v>
      </c>
      <c r="O73" s="327" t="s">
        <v>580</v>
      </c>
      <c r="P73" s="326" t="s">
        <v>691</v>
      </c>
    </row>
    <row r="74" spans="1:16" ht="33.75">
      <c r="A74" s="233">
        <v>65</v>
      </c>
      <c r="B74" s="257" t="s">
        <v>581</v>
      </c>
      <c r="C74" s="401" t="s">
        <v>579</v>
      </c>
      <c r="D74" s="183"/>
      <c r="E74" s="183"/>
      <c r="F74" s="241">
        <v>370</v>
      </c>
      <c r="G74" s="237">
        <v>100</v>
      </c>
      <c r="H74" s="237">
        <f>+F74*7</f>
        <v>2590</v>
      </c>
      <c r="I74" s="241">
        <v>370</v>
      </c>
      <c r="J74" s="237">
        <f>+F74*7.75%*7</f>
        <v>200.72499999999999</v>
      </c>
      <c r="K74" s="237">
        <v>0</v>
      </c>
      <c r="L74" s="237">
        <f>+I74*7.5%*7</f>
        <v>194.25</v>
      </c>
      <c r="M74" s="238">
        <f t="shared" si="4"/>
        <v>3454.9749999999999</v>
      </c>
      <c r="O74" s="327" t="s">
        <v>581</v>
      </c>
      <c r="P74" s="326" t="s">
        <v>691</v>
      </c>
    </row>
    <row r="75" spans="1:16" ht="33.75">
      <c r="A75" s="233">
        <v>66</v>
      </c>
      <c r="B75" s="257" t="s">
        <v>582</v>
      </c>
      <c r="C75" s="401" t="s">
        <v>579</v>
      </c>
      <c r="D75" s="183"/>
      <c r="E75" s="183"/>
      <c r="F75" s="241">
        <v>370</v>
      </c>
      <c r="G75" s="237">
        <v>100</v>
      </c>
      <c r="H75" s="237">
        <f>+F75*7</f>
        <v>2590</v>
      </c>
      <c r="I75" s="241">
        <v>370</v>
      </c>
      <c r="J75" s="237">
        <f>+F75*7.75%*7</f>
        <v>200.72499999999999</v>
      </c>
      <c r="K75" s="237">
        <v>0</v>
      </c>
      <c r="L75" s="237">
        <f>+I75*7.5%*7</f>
        <v>194.25</v>
      </c>
      <c r="M75" s="238">
        <f t="shared" si="4"/>
        <v>3454.9749999999999</v>
      </c>
      <c r="O75" s="327" t="s">
        <v>582</v>
      </c>
      <c r="P75" s="326" t="s">
        <v>691</v>
      </c>
    </row>
    <row r="76" spans="1:16" ht="33.75">
      <c r="A76" s="233">
        <v>67</v>
      </c>
      <c r="B76" s="257" t="s">
        <v>583</v>
      </c>
      <c r="C76" s="401" t="s">
        <v>584</v>
      </c>
      <c r="D76" s="183"/>
      <c r="E76" s="183"/>
      <c r="F76" s="241">
        <v>450</v>
      </c>
      <c r="G76" s="237">
        <v>100</v>
      </c>
      <c r="H76" s="237">
        <f>+F76*10</f>
        <v>4500</v>
      </c>
      <c r="I76" s="241">
        <v>450</v>
      </c>
      <c r="J76" s="237">
        <f>+F76*7.75%*11</f>
        <v>383.625</v>
      </c>
      <c r="K76" s="237">
        <v>0</v>
      </c>
      <c r="L76" s="237">
        <f>+I76*7.5%*11</f>
        <v>371.25</v>
      </c>
      <c r="M76" s="238">
        <f t="shared" si="4"/>
        <v>5804.875</v>
      </c>
      <c r="O76" s="327" t="s">
        <v>583</v>
      </c>
      <c r="P76" s="326" t="s">
        <v>690</v>
      </c>
    </row>
    <row r="77" spans="1:16" ht="33.75">
      <c r="A77" s="233">
        <v>68</v>
      </c>
      <c r="B77" s="257" t="s">
        <v>585</v>
      </c>
      <c r="C77" s="401" t="s">
        <v>586</v>
      </c>
      <c r="D77" s="183"/>
      <c r="E77" s="183"/>
      <c r="F77" s="241">
        <v>500</v>
      </c>
      <c r="G77" s="237">
        <v>100</v>
      </c>
      <c r="H77" s="237">
        <f>+F77*7</f>
        <v>3500</v>
      </c>
      <c r="I77" s="241">
        <v>500</v>
      </c>
      <c r="J77" s="237">
        <f>+F77*7.75%*7</f>
        <v>271.25</v>
      </c>
      <c r="K77" s="237">
        <v>0</v>
      </c>
      <c r="L77" s="237">
        <f>+I77*7.5%*7</f>
        <v>262.5</v>
      </c>
      <c r="M77" s="238">
        <f t="shared" si="4"/>
        <v>4633.75</v>
      </c>
      <c r="O77" s="327" t="s">
        <v>585</v>
      </c>
      <c r="P77" s="326" t="s">
        <v>691</v>
      </c>
    </row>
    <row r="78" spans="1:16" ht="33.75">
      <c r="A78" s="233">
        <v>69</v>
      </c>
      <c r="B78" s="257" t="s">
        <v>587</v>
      </c>
      <c r="C78" s="401" t="s">
        <v>588</v>
      </c>
      <c r="D78" s="183"/>
      <c r="E78" s="183"/>
      <c r="F78" s="241">
        <v>400</v>
      </c>
      <c r="G78" s="237">
        <v>100</v>
      </c>
      <c r="H78" s="237">
        <f>+F78*10</f>
        <v>4000</v>
      </c>
      <c r="I78" s="241">
        <v>400</v>
      </c>
      <c r="J78" s="237">
        <f>+F78*7.75%*11</f>
        <v>341</v>
      </c>
      <c r="K78" s="237">
        <v>0</v>
      </c>
      <c r="L78" s="237">
        <f>+I78*7.5%*11</f>
        <v>330</v>
      </c>
      <c r="M78" s="238">
        <f t="shared" si="4"/>
        <v>5171</v>
      </c>
      <c r="O78" s="327" t="s">
        <v>587</v>
      </c>
      <c r="P78" s="326" t="s">
        <v>690</v>
      </c>
    </row>
    <row r="79" spans="1:16" ht="25.5">
      <c r="A79" s="233">
        <v>70</v>
      </c>
      <c r="B79" s="260" t="s">
        <v>589</v>
      </c>
      <c r="C79" s="261" t="s">
        <v>590</v>
      </c>
      <c r="D79" s="183"/>
      <c r="E79" s="183"/>
      <c r="F79" s="236">
        <v>1000</v>
      </c>
      <c r="G79" s="237">
        <v>100</v>
      </c>
      <c r="H79" s="237">
        <f t="shared" ref="H79:H94" si="5">+F79*12</f>
        <v>12000</v>
      </c>
      <c r="I79" s="236">
        <v>1000</v>
      </c>
      <c r="J79" s="237">
        <f t="shared" ref="J79:J94" si="6">+F79*7.75%*12</f>
        <v>930</v>
      </c>
      <c r="K79" s="237">
        <v>0</v>
      </c>
      <c r="L79" s="237">
        <f t="shared" ref="L79:L94" si="7">+I79*7.5%*12</f>
        <v>900</v>
      </c>
      <c r="M79" s="238">
        <f t="shared" si="4"/>
        <v>14930</v>
      </c>
      <c r="P79" s="292"/>
    </row>
    <row r="80" spans="1:16" ht="25.5">
      <c r="A80" s="233">
        <v>71</v>
      </c>
      <c r="B80" s="260" t="s">
        <v>163</v>
      </c>
      <c r="C80" s="254" t="s">
        <v>164</v>
      </c>
      <c r="D80" s="183"/>
      <c r="E80" s="183"/>
      <c r="F80" s="236">
        <v>1050</v>
      </c>
      <c r="G80" s="237">
        <v>100</v>
      </c>
      <c r="H80" s="237">
        <f t="shared" si="5"/>
        <v>12600</v>
      </c>
      <c r="I80" s="236">
        <v>1050</v>
      </c>
      <c r="J80" s="237">
        <f t="shared" si="6"/>
        <v>976.5</v>
      </c>
      <c r="K80" s="237">
        <v>0</v>
      </c>
      <c r="L80" s="237">
        <f t="shared" si="7"/>
        <v>945</v>
      </c>
      <c r="M80" s="238">
        <f t="shared" si="4"/>
        <v>15671.5</v>
      </c>
      <c r="P80" s="292"/>
    </row>
    <row r="81" spans="1:16" ht="36">
      <c r="A81" s="233">
        <v>72</v>
      </c>
      <c r="B81" s="260" t="s">
        <v>591</v>
      </c>
      <c r="C81" s="262" t="s">
        <v>592</v>
      </c>
      <c r="D81" s="183"/>
      <c r="E81" s="183"/>
      <c r="F81" s="236">
        <v>370</v>
      </c>
      <c r="G81" s="237">
        <v>100</v>
      </c>
      <c r="H81" s="237">
        <f t="shared" si="5"/>
        <v>4440</v>
      </c>
      <c r="I81" s="236">
        <v>370</v>
      </c>
      <c r="J81" s="237">
        <f t="shared" si="6"/>
        <v>344.1</v>
      </c>
      <c r="K81" s="237">
        <v>0</v>
      </c>
      <c r="L81" s="237">
        <f t="shared" si="7"/>
        <v>333</v>
      </c>
      <c r="M81" s="238">
        <f t="shared" si="4"/>
        <v>5587.1</v>
      </c>
      <c r="P81" s="292"/>
    </row>
    <row r="82" spans="1:16" ht="27">
      <c r="A82" s="233">
        <v>73</v>
      </c>
      <c r="B82" s="234" t="s">
        <v>97</v>
      </c>
      <c r="C82" s="242" t="s">
        <v>98</v>
      </c>
      <c r="D82" s="183"/>
      <c r="E82" s="183"/>
      <c r="F82" s="241">
        <v>820</v>
      </c>
      <c r="G82" s="237">
        <v>100</v>
      </c>
      <c r="H82" s="237">
        <f t="shared" si="5"/>
        <v>9840</v>
      </c>
      <c r="I82" s="241">
        <v>820</v>
      </c>
      <c r="J82" s="237">
        <f t="shared" si="6"/>
        <v>762.59999999999991</v>
      </c>
      <c r="K82" s="237">
        <v>0</v>
      </c>
      <c r="L82" s="237">
        <f t="shared" si="7"/>
        <v>738</v>
      </c>
      <c r="M82" s="238">
        <f t="shared" si="4"/>
        <v>12260.6</v>
      </c>
      <c r="P82" s="292"/>
    </row>
    <row r="83" spans="1:16" ht="27">
      <c r="A83" s="233">
        <v>74</v>
      </c>
      <c r="B83" s="234" t="s">
        <v>593</v>
      </c>
      <c r="C83" s="246" t="s">
        <v>166</v>
      </c>
      <c r="D83" s="183"/>
      <c r="E83" s="183"/>
      <c r="F83" s="236">
        <v>650</v>
      </c>
      <c r="G83" s="237">
        <v>100</v>
      </c>
      <c r="H83" s="237">
        <f t="shared" si="5"/>
        <v>7800</v>
      </c>
      <c r="I83" s="236">
        <v>650</v>
      </c>
      <c r="J83" s="237">
        <f t="shared" si="6"/>
        <v>604.5</v>
      </c>
      <c r="K83" s="237">
        <v>0</v>
      </c>
      <c r="L83" s="237">
        <f t="shared" si="7"/>
        <v>585</v>
      </c>
      <c r="M83" s="238">
        <f t="shared" si="4"/>
        <v>9739.5</v>
      </c>
      <c r="P83" s="292"/>
    </row>
    <row r="84" spans="1:16" ht="27">
      <c r="A84" s="233">
        <v>75</v>
      </c>
      <c r="B84" s="234" t="s">
        <v>167</v>
      </c>
      <c r="C84" s="246" t="s">
        <v>168</v>
      </c>
      <c r="D84" s="183"/>
      <c r="E84" s="183"/>
      <c r="F84" s="236">
        <v>436</v>
      </c>
      <c r="G84" s="237">
        <v>100</v>
      </c>
      <c r="H84" s="237">
        <f t="shared" si="5"/>
        <v>5232</v>
      </c>
      <c r="I84" s="236">
        <v>436</v>
      </c>
      <c r="J84" s="237">
        <f t="shared" si="6"/>
        <v>405.48</v>
      </c>
      <c r="K84" s="237">
        <v>0</v>
      </c>
      <c r="L84" s="237">
        <f t="shared" si="7"/>
        <v>392.4</v>
      </c>
      <c r="M84" s="238">
        <f t="shared" si="4"/>
        <v>6565.8799999999992</v>
      </c>
      <c r="P84" s="292"/>
    </row>
    <row r="85" spans="1:16" ht="27">
      <c r="A85" s="233">
        <v>76</v>
      </c>
      <c r="B85" s="234" t="s">
        <v>169</v>
      </c>
      <c r="C85" s="263" t="s">
        <v>170</v>
      </c>
      <c r="D85" s="183"/>
      <c r="E85" s="183"/>
      <c r="F85" s="264">
        <v>450</v>
      </c>
      <c r="G85" s="237">
        <v>100</v>
      </c>
      <c r="H85" s="237">
        <f t="shared" si="5"/>
        <v>5400</v>
      </c>
      <c r="I85" s="264">
        <v>450</v>
      </c>
      <c r="J85" s="237">
        <f t="shared" si="6"/>
        <v>418.5</v>
      </c>
      <c r="K85" s="237">
        <v>0</v>
      </c>
      <c r="L85" s="237">
        <f t="shared" si="7"/>
        <v>405</v>
      </c>
      <c r="M85" s="238">
        <f t="shared" si="4"/>
        <v>6773.5</v>
      </c>
      <c r="P85" s="292"/>
    </row>
    <row r="86" spans="1:16" ht="35.25">
      <c r="A86" s="233">
        <v>77</v>
      </c>
      <c r="B86" s="234" t="s">
        <v>171</v>
      </c>
      <c r="C86" s="265" t="s">
        <v>594</v>
      </c>
      <c r="D86" s="183"/>
      <c r="E86" s="183"/>
      <c r="F86" s="241">
        <v>1050</v>
      </c>
      <c r="G86" s="237">
        <v>100</v>
      </c>
      <c r="H86" s="237">
        <f t="shared" si="5"/>
        <v>12600</v>
      </c>
      <c r="I86" s="241">
        <v>1050</v>
      </c>
      <c r="J86" s="237">
        <f t="shared" si="6"/>
        <v>976.5</v>
      </c>
      <c r="K86" s="237">
        <v>0</v>
      </c>
      <c r="L86" s="237">
        <f t="shared" si="7"/>
        <v>945</v>
      </c>
      <c r="M86" s="238">
        <f t="shared" si="4"/>
        <v>15671.5</v>
      </c>
      <c r="P86" s="292"/>
    </row>
    <row r="87" spans="1:16" ht="54">
      <c r="A87" s="233">
        <v>78</v>
      </c>
      <c r="B87" s="239" t="s">
        <v>172</v>
      </c>
      <c r="C87" s="265" t="s">
        <v>595</v>
      </c>
      <c r="D87" s="183"/>
      <c r="E87" s="183"/>
      <c r="F87" s="241">
        <v>1000</v>
      </c>
      <c r="G87" s="237">
        <v>100</v>
      </c>
      <c r="H87" s="237">
        <f t="shared" si="5"/>
        <v>12000</v>
      </c>
      <c r="I87" s="241">
        <v>1000</v>
      </c>
      <c r="J87" s="237">
        <f t="shared" si="6"/>
        <v>930</v>
      </c>
      <c r="K87" s="237">
        <v>0</v>
      </c>
      <c r="L87" s="237">
        <f t="shared" si="7"/>
        <v>900</v>
      </c>
      <c r="M87" s="238">
        <f t="shared" si="4"/>
        <v>14930</v>
      </c>
      <c r="P87" s="292"/>
    </row>
    <row r="88" spans="1:16" ht="33.75">
      <c r="A88" s="233">
        <v>79</v>
      </c>
      <c r="B88" s="266" t="s">
        <v>596</v>
      </c>
      <c r="C88" s="267" t="s">
        <v>597</v>
      </c>
      <c r="D88" s="183"/>
      <c r="E88" s="183"/>
      <c r="F88" s="241">
        <v>500</v>
      </c>
      <c r="G88" s="237">
        <v>100</v>
      </c>
      <c r="H88" s="237">
        <f t="shared" si="5"/>
        <v>6000</v>
      </c>
      <c r="I88" s="241">
        <v>500</v>
      </c>
      <c r="J88" s="237">
        <f t="shared" si="6"/>
        <v>465</v>
      </c>
      <c r="K88" s="237">
        <v>0</v>
      </c>
      <c r="L88" s="237">
        <f t="shared" si="7"/>
        <v>450</v>
      </c>
      <c r="M88" s="238">
        <f t="shared" si="4"/>
        <v>7515</v>
      </c>
      <c r="P88" s="292"/>
    </row>
    <row r="89" spans="1:16" ht="24">
      <c r="A89" s="233">
        <v>80</v>
      </c>
      <c r="B89" s="266" t="s">
        <v>598</v>
      </c>
      <c r="C89" s="263" t="s">
        <v>599</v>
      </c>
      <c r="D89" s="183"/>
      <c r="E89" s="183"/>
      <c r="F89" s="241">
        <v>500</v>
      </c>
      <c r="G89" s="237">
        <v>100</v>
      </c>
      <c r="H89" s="237">
        <f t="shared" si="5"/>
        <v>6000</v>
      </c>
      <c r="I89" s="241">
        <v>500</v>
      </c>
      <c r="J89" s="237">
        <f t="shared" si="6"/>
        <v>465</v>
      </c>
      <c r="K89" s="237">
        <v>0</v>
      </c>
      <c r="L89" s="237">
        <f t="shared" si="7"/>
        <v>450</v>
      </c>
      <c r="M89" s="238">
        <f t="shared" si="4"/>
        <v>7515</v>
      </c>
      <c r="P89" s="292"/>
    </row>
    <row r="90" spans="1:16" ht="30">
      <c r="A90" s="233">
        <v>81</v>
      </c>
      <c r="B90" s="234" t="s">
        <v>173</v>
      </c>
      <c r="C90" s="255" t="s">
        <v>600</v>
      </c>
      <c r="D90" s="183"/>
      <c r="E90" s="183"/>
      <c r="F90" s="236">
        <v>440</v>
      </c>
      <c r="G90" s="237">
        <v>166</v>
      </c>
      <c r="H90" s="237">
        <f t="shared" si="5"/>
        <v>5280</v>
      </c>
      <c r="I90" s="236">
        <v>440</v>
      </c>
      <c r="J90" s="237">
        <f t="shared" si="6"/>
        <v>409.20000000000005</v>
      </c>
      <c r="K90" s="237">
        <v>0</v>
      </c>
      <c r="L90" s="237">
        <f t="shared" si="7"/>
        <v>396</v>
      </c>
      <c r="M90" s="238">
        <f t="shared" si="4"/>
        <v>6691.2</v>
      </c>
      <c r="P90" s="292"/>
    </row>
    <row r="91" spans="1:16" ht="45">
      <c r="A91" s="233">
        <v>82</v>
      </c>
      <c r="B91" s="234"/>
      <c r="C91" s="255" t="s">
        <v>757</v>
      </c>
      <c r="D91" s="183"/>
      <c r="E91" s="183"/>
      <c r="F91" s="236">
        <v>650</v>
      </c>
      <c r="G91" s="237">
        <v>100</v>
      </c>
      <c r="H91" s="237">
        <f t="shared" si="5"/>
        <v>7800</v>
      </c>
      <c r="I91" s="236">
        <v>650</v>
      </c>
      <c r="J91" s="237">
        <f t="shared" si="6"/>
        <v>604.5</v>
      </c>
      <c r="K91" s="237"/>
      <c r="L91" s="237">
        <f t="shared" si="7"/>
        <v>585</v>
      </c>
      <c r="M91" s="238">
        <f t="shared" si="4"/>
        <v>9739.5</v>
      </c>
      <c r="P91" s="292"/>
    </row>
    <row r="92" spans="1:16" ht="34.5">
      <c r="A92" s="233">
        <v>83</v>
      </c>
      <c r="B92" s="234" t="s">
        <v>174</v>
      </c>
      <c r="C92" s="258" t="s">
        <v>162</v>
      </c>
      <c r="D92" s="183"/>
      <c r="E92" s="183"/>
      <c r="F92" s="241">
        <v>510</v>
      </c>
      <c r="G92" s="237">
        <v>176.5</v>
      </c>
      <c r="H92" s="237">
        <f t="shared" si="5"/>
        <v>6120</v>
      </c>
      <c r="I92" s="236">
        <v>510</v>
      </c>
      <c r="J92" s="237">
        <f t="shared" si="6"/>
        <v>474.29999999999995</v>
      </c>
      <c r="K92" s="237">
        <v>0</v>
      </c>
      <c r="L92" s="237">
        <f t="shared" si="7"/>
        <v>459</v>
      </c>
      <c r="M92" s="238">
        <f t="shared" si="4"/>
        <v>7739.8</v>
      </c>
      <c r="P92" s="292"/>
    </row>
    <row r="93" spans="1:16" ht="45">
      <c r="A93" s="233">
        <v>84</v>
      </c>
      <c r="B93" s="234" t="s">
        <v>175</v>
      </c>
      <c r="C93" s="248" t="s">
        <v>601</v>
      </c>
      <c r="D93" s="183"/>
      <c r="E93" s="183"/>
      <c r="F93" s="241">
        <v>500</v>
      </c>
      <c r="G93" s="237">
        <v>100</v>
      </c>
      <c r="H93" s="237">
        <f t="shared" si="5"/>
        <v>6000</v>
      </c>
      <c r="I93" s="241">
        <v>500</v>
      </c>
      <c r="J93" s="237">
        <f t="shared" si="6"/>
        <v>465</v>
      </c>
      <c r="K93" s="237">
        <v>0</v>
      </c>
      <c r="L93" s="237">
        <f t="shared" si="7"/>
        <v>450</v>
      </c>
      <c r="M93" s="238">
        <f t="shared" si="4"/>
        <v>7515</v>
      </c>
      <c r="P93" s="292"/>
    </row>
    <row r="94" spans="1:16" ht="30">
      <c r="A94" s="233">
        <v>85</v>
      </c>
      <c r="B94" s="234" t="s">
        <v>176</v>
      </c>
      <c r="C94" s="248" t="s">
        <v>177</v>
      </c>
      <c r="D94" s="183"/>
      <c r="E94" s="183"/>
      <c r="F94" s="236">
        <v>540</v>
      </c>
      <c r="G94" s="237">
        <v>100</v>
      </c>
      <c r="H94" s="237">
        <f t="shared" si="5"/>
        <v>6480</v>
      </c>
      <c r="I94" s="236">
        <v>540</v>
      </c>
      <c r="J94" s="237">
        <f t="shared" si="6"/>
        <v>502.20000000000005</v>
      </c>
      <c r="K94" s="237">
        <v>0</v>
      </c>
      <c r="L94" s="237">
        <f t="shared" si="7"/>
        <v>486</v>
      </c>
      <c r="M94" s="238">
        <f t="shared" si="4"/>
        <v>8108.2</v>
      </c>
      <c r="P94" s="292"/>
    </row>
    <row r="95" spans="1:16" ht="26.25">
      <c r="A95" s="183"/>
      <c r="B95" s="272" t="s">
        <v>602</v>
      </c>
      <c r="C95" s="183"/>
      <c r="D95" s="183"/>
      <c r="E95" s="183"/>
      <c r="F95" s="273">
        <f>SUM(F10:F94)</f>
        <v>40805</v>
      </c>
      <c r="G95" s="273">
        <f t="shared" ref="G95:L95" si="8">SUM(G10:G94)</f>
        <v>9047.9500000000007</v>
      </c>
      <c r="H95" s="273">
        <f>SUM(H10:H94)</f>
        <v>471710</v>
      </c>
      <c r="I95" s="273">
        <f t="shared" si="8"/>
        <v>40775</v>
      </c>
      <c r="J95" s="273">
        <f t="shared" si="8"/>
        <v>36797.77499999998</v>
      </c>
      <c r="K95" s="273">
        <f t="shared" si="8"/>
        <v>0</v>
      </c>
      <c r="L95" s="273">
        <f t="shared" si="8"/>
        <v>35586</v>
      </c>
      <c r="M95" s="273">
        <f>SUM(M10:M94)</f>
        <v>593916.72499999986</v>
      </c>
      <c r="P95" s="292"/>
    </row>
    <row r="96" spans="1:16">
      <c r="P96" s="292"/>
    </row>
    <row r="97" spans="1:16">
      <c r="P97" s="292"/>
    </row>
    <row r="98" spans="1:16">
      <c r="P98" s="292"/>
    </row>
    <row r="99" spans="1:16" ht="84" customHeight="1">
      <c r="A99" s="530" t="s">
        <v>604</v>
      </c>
      <c r="B99" s="530"/>
      <c r="C99" s="530"/>
      <c r="D99" s="530"/>
      <c r="E99" s="530"/>
      <c r="F99" s="530"/>
      <c r="G99" s="530"/>
      <c r="H99" s="530"/>
      <c r="I99" s="530"/>
      <c r="J99" s="530"/>
      <c r="K99" s="530"/>
      <c r="L99" s="530"/>
      <c r="M99" s="530"/>
      <c r="P99" s="292"/>
    </row>
    <row r="100" spans="1:16" ht="18.75">
      <c r="A100" s="532" t="s">
        <v>68</v>
      </c>
      <c r="B100" s="532" t="s">
        <v>69</v>
      </c>
      <c r="C100" s="531" t="s">
        <v>70</v>
      </c>
      <c r="D100" s="532" t="s">
        <v>71</v>
      </c>
      <c r="E100" s="531" t="s">
        <v>72</v>
      </c>
      <c r="F100" s="531" t="s">
        <v>73</v>
      </c>
      <c r="G100" s="531"/>
      <c r="H100" s="531"/>
      <c r="I100" s="531" t="s">
        <v>91</v>
      </c>
      <c r="J100" s="533" t="s">
        <v>74</v>
      </c>
      <c r="K100" s="533"/>
      <c r="L100" s="533"/>
      <c r="M100" s="533"/>
      <c r="P100" s="292"/>
    </row>
    <row r="101" spans="1:16" ht="18.75">
      <c r="A101" s="532"/>
      <c r="B101" s="532"/>
      <c r="C101" s="531"/>
      <c r="D101" s="532"/>
      <c r="E101" s="531"/>
      <c r="F101" s="531"/>
      <c r="G101" s="531"/>
      <c r="H101" s="531"/>
      <c r="I101" s="531"/>
      <c r="J101" s="268" t="s">
        <v>75</v>
      </c>
      <c r="K101" s="534" t="s">
        <v>76</v>
      </c>
      <c r="L101" s="534"/>
      <c r="M101" s="534"/>
      <c r="P101" s="292"/>
    </row>
    <row r="102" spans="1:16" ht="56.25">
      <c r="A102" s="532"/>
      <c r="B102" s="532"/>
      <c r="C102" s="531"/>
      <c r="D102" s="532"/>
      <c r="E102" s="531"/>
      <c r="F102" s="269" t="s">
        <v>77</v>
      </c>
      <c r="G102" s="270" t="s">
        <v>78</v>
      </c>
      <c r="H102" s="269" t="s">
        <v>79</v>
      </c>
      <c r="I102" s="269" t="s">
        <v>80</v>
      </c>
      <c r="J102" s="269" t="s">
        <v>81</v>
      </c>
      <c r="K102" s="271" t="s">
        <v>82</v>
      </c>
      <c r="L102" s="271" t="s">
        <v>83</v>
      </c>
      <c r="M102" s="269" t="s">
        <v>84</v>
      </c>
      <c r="O102" s="311"/>
      <c r="P102" s="292"/>
    </row>
    <row r="103" spans="1:16" ht="30">
      <c r="A103" s="233">
        <v>1</v>
      </c>
      <c r="B103" s="252" t="s">
        <v>179</v>
      </c>
      <c r="C103" s="248" t="s">
        <v>605</v>
      </c>
      <c r="D103" s="183"/>
      <c r="E103" s="183"/>
      <c r="F103" s="275">
        <v>600</v>
      </c>
      <c r="G103" s="237">
        <v>190</v>
      </c>
      <c r="H103" s="237">
        <f t="shared" ref="H103:H122" si="9">+F103*12</f>
        <v>7200</v>
      </c>
      <c r="I103" s="275">
        <v>600</v>
      </c>
      <c r="J103" s="237">
        <f>+F103*7.75%*12</f>
        <v>558</v>
      </c>
      <c r="K103" s="232">
        <v>0</v>
      </c>
      <c r="L103" s="237">
        <f>+I103*7.5%*12</f>
        <v>540</v>
      </c>
      <c r="M103" s="238">
        <f>+G103+H103+I103+J103+K103+L103</f>
        <v>9088</v>
      </c>
      <c r="O103" s="311"/>
      <c r="P103" s="292"/>
    </row>
    <row r="104" spans="1:16" ht="34.5" customHeight="1">
      <c r="A104" s="233">
        <v>2</v>
      </c>
      <c r="B104" s="234" t="s">
        <v>183</v>
      </c>
      <c r="C104" s="398" t="s">
        <v>606</v>
      </c>
      <c r="D104" s="183"/>
      <c r="E104" s="183"/>
      <c r="F104" s="241">
        <v>370</v>
      </c>
      <c r="G104" s="237">
        <v>155.5</v>
      </c>
      <c r="H104" s="237">
        <f t="shared" si="9"/>
        <v>4440</v>
      </c>
      <c r="I104" s="241">
        <v>370</v>
      </c>
      <c r="J104" s="237">
        <f t="shared" ref="J104:J122" si="10">+F104*7.75%*12</f>
        <v>344.1</v>
      </c>
      <c r="K104" s="232">
        <v>0</v>
      </c>
      <c r="L104" s="237">
        <f t="shared" ref="L104:L122" si="11">+I104*7.5%*12</f>
        <v>333</v>
      </c>
      <c r="M104" s="238">
        <f t="shared" ref="M104:M122" si="12">+G104+H104+I104+J104+K104+L104</f>
        <v>5642.6</v>
      </c>
      <c r="O104" s="311"/>
      <c r="P104" s="292"/>
    </row>
    <row r="105" spans="1:16" ht="32.25" customHeight="1">
      <c r="A105" s="233">
        <v>3</v>
      </c>
      <c r="B105" s="234" t="s">
        <v>181</v>
      </c>
      <c r="C105" s="398" t="s">
        <v>182</v>
      </c>
      <c r="D105" s="183"/>
      <c r="E105" s="183"/>
      <c r="F105" s="236">
        <v>370</v>
      </c>
      <c r="G105" s="237">
        <v>155.5</v>
      </c>
      <c r="H105" s="237">
        <f t="shared" si="9"/>
        <v>4440</v>
      </c>
      <c r="I105" s="236">
        <v>370</v>
      </c>
      <c r="J105" s="237">
        <f t="shared" si="10"/>
        <v>344.1</v>
      </c>
      <c r="K105" s="232">
        <v>0</v>
      </c>
      <c r="L105" s="237">
        <f t="shared" si="11"/>
        <v>333</v>
      </c>
      <c r="M105" s="238">
        <f t="shared" si="12"/>
        <v>5642.6</v>
      </c>
      <c r="O105" s="311"/>
      <c r="P105" s="292"/>
    </row>
    <row r="106" spans="1:16" ht="30">
      <c r="A106" s="233">
        <v>4</v>
      </c>
      <c r="B106" s="234" t="s">
        <v>184</v>
      </c>
      <c r="C106" s="248" t="s">
        <v>185</v>
      </c>
      <c r="D106" s="183"/>
      <c r="E106" s="183"/>
      <c r="F106" s="236">
        <v>390</v>
      </c>
      <c r="G106" s="237">
        <v>158.5</v>
      </c>
      <c r="H106" s="237">
        <f t="shared" si="9"/>
        <v>4680</v>
      </c>
      <c r="I106" s="236">
        <v>390</v>
      </c>
      <c r="J106" s="237">
        <f t="shared" si="10"/>
        <v>362.70000000000005</v>
      </c>
      <c r="K106" s="232">
        <v>0</v>
      </c>
      <c r="L106" s="237">
        <f t="shared" si="11"/>
        <v>351</v>
      </c>
      <c r="M106" s="238">
        <f t="shared" si="12"/>
        <v>5942.2</v>
      </c>
      <c r="O106" s="311"/>
      <c r="P106" s="292"/>
    </row>
    <row r="107" spans="1:16" ht="32.25" customHeight="1">
      <c r="A107" s="233">
        <v>5</v>
      </c>
      <c r="B107" s="234" t="s">
        <v>607</v>
      </c>
      <c r="C107" s="399" t="s">
        <v>185</v>
      </c>
      <c r="D107" s="183"/>
      <c r="E107" s="183"/>
      <c r="F107" s="236">
        <v>390</v>
      </c>
      <c r="G107" s="237">
        <v>158.5</v>
      </c>
      <c r="H107" s="237">
        <f t="shared" si="9"/>
        <v>4680</v>
      </c>
      <c r="I107" s="236">
        <v>390</v>
      </c>
      <c r="J107" s="237">
        <f t="shared" si="10"/>
        <v>362.70000000000005</v>
      </c>
      <c r="K107" s="232">
        <v>0</v>
      </c>
      <c r="L107" s="237">
        <f t="shared" si="11"/>
        <v>351</v>
      </c>
      <c r="M107" s="238">
        <f t="shared" si="12"/>
        <v>5942.2</v>
      </c>
      <c r="O107" s="311"/>
      <c r="P107" s="292"/>
    </row>
    <row r="108" spans="1:16" ht="30">
      <c r="A108" s="233">
        <v>6</v>
      </c>
      <c r="B108" s="234" t="s">
        <v>186</v>
      </c>
      <c r="C108" s="248" t="s">
        <v>90</v>
      </c>
      <c r="D108" s="183"/>
      <c r="E108" s="183"/>
      <c r="F108" s="236">
        <v>412</v>
      </c>
      <c r="G108" s="237">
        <v>161.80000000000001</v>
      </c>
      <c r="H108" s="237">
        <f t="shared" si="9"/>
        <v>4944</v>
      </c>
      <c r="I108" s="236">
        <v>412</v>
      </c>
      <c r="J108" s="237">
        <f t="shared" si="10"/>
        <v>383.15999999999997</v>
      </c>
      <c r="K108" s="232">
        <v>0</v>
      </c>
      <c r="L108" s="237">
        <f t="shared" si="11"/>
        <v>370.79999999999995</v>
      </c>
      <c r="M108" s="238">
        <f t="shared" si="12"/>
        <v>6271.76</v>
      </c>
      <c r="O108" s="311"/>
      <c r="P108" s="292"/>
    </row>
    <row r="109" spans="1:16" ht="30">
      <c r="A109" s="233">
        <v>7</v>
      </c>
      <c r="B109" s="247" t="s">
        <v>608</v>
      </c>
      <c r="C109" s="248" t="s">
        <v>90</v>
      </c>
      <c r="D109" s="183"/>
      <c r="E109" s="183"/>
      <c r="F109" s="236">
        <v>392</v>
      </c>
      <c r="G109" s="237">
        <v>158.80000000000001</v>
      </c>
      <c r="H109" s="237">
        <f t="shared" si="9"/>
        <v>4704</v>
      </c>
      <c r="I109" s="236">
        <v>392</v>
      </c>
      <c r="J109" s="237">
        <f t="shared" si="10"/>
        <v>364.56</v>
      </c>
      <c r="K109" s="232">
        <v>0</v>
      </c>
      <c r="L109" s="237">
        <f t="shared" si="11"/>
        <v>352.79999999999995</v>
      </c>
      <c r="M109" s="238">
        <f t="shared" si="12"/>
        <v>5972.1600000000008</v>
      </c>
      <c r="O109" s="311"/>
      <c r="P109" s="292"/>
    </row>
    <row r="110" spans="1:16" ht="30">
      <c r="A110" s="233">
        <v>8</v>
      </c>
      <c r="B110" s="234" t="s">
        <v>191</v>
      </c>
      <c r="C110" s="248" t="s">
        <v>90</v>
      </c>
      <c r="D110" s="183"/>
      <c r="E110" s="183"/>
      <c r="F110" s="236">
        <v>372</v>
      </c>
      <c r="G110" s="237">
        <v>155.80000000000001</v>
      </c>
      <c r="H110" s="237">
        <f t="shared" si="9"/>
        <v>4464</v>
      </c>
      <c r="I110" s="236">
        <v>372</v>
      </c>
      <c r="J110" s="237">
        <f t="shared" si="10"/>
        <v>345.96</v>
      </c>
      <c r="K110" s="232">
        <v>0</v>
      </c>
      <c r="L110" s="237">
        <f t="shared" si="11"/>
        <v>334.79999999999995</v>
      </c>
      <c r="M110" s="238">
        <f t="shared" si="12"/>
        <v>5672.56</v>
      </c>
      <c r="O110" s="311"/>
      <c r="P110" s="292"/>
    </row>
    <row r="111" spans="1:16" ht="34.5" customHeight="1">
      <c r="A111" s="233">
        <v>9</v>
      </c>
      <c r="B111" s="239" t="s">
        <v>187</v>
      </c>
      <c r="C111" s="398" t="s">
        <v>609</v>
      </c>
      <c r="D111" s="183"/>
      <c r="E111" s="183"/>
      <c r="F111" s="236">
        <v>390</v>
      </c>
      <c r="G111" s="237">
        <v>158.5</v>
      </c>
      <c r="H111" s="237">
        <f t="shared" si="9"/>
        <v>4680</v>
      </c>
      <c r="I111" s="236">
        <v>390</v>
      </c>
      <c r="J111" s="237">
        <f t="shared" si="10"/>
        <v>362.70000000000005</v>
      </c>
      <c r="K111" s="232">
        <v>0</v>
      </c>
      <c r="L111" s="237">
        <f t="shared" si="11"/>
        <v>351</v>
      </c>
      <c r="M111" s="238">
        <f t="shared" si="12"/>
        <v>5942.2</v>
      </c>
      <c r="O111" s="311"/>
      <c r="P111" s="292"/>
    </row>
    <row r="112" spans="1:16" ht="30.75" customHeight="1">
      <c r="A112" s="233">
        <v>10</v>
      </c>
      <c r="B112" s="234" t="s">
        <v>188</v>
      </c>
      <c r="C112" s="398" t="s">
        <v>609</v>
      </c>
      <c r="D112" s="183"/>
      <c r="E112" s="183"/>
      <c r="F112" s="236">
        <v>390</v>
      </c>
      <c r="G112" s="237">
        <v>158.5</v>
      </c>
      <c r="H112" s="237">
        <f t="shared" si="9"/>
        <v>4680</v>
      </c>
      <c r="I112" s="236">
        <v>390</v>
      </c>
      <c r="J112" s="237">
        <f t="shared" si="10"/>
        <v>362.70000000000005</v>
      </c>
      <c r="K112" s="232">
        <v>0</v>
      </c>
      <c r="L112" s="237">
        <f t="shared" si="11"/>
        <v>351</v>
      </c>
      <c r="M112" s="238">
        <f t="shared" si="12"/>
        <v>5942.2</v>
      </c>
      <c r="O112" s="311"/>
      <c r="P112" s="292"/>
    </row>
    <row r="113" spans="1:16" ht="49.5" customHeight="1">
      <c r="A113" s="233">
        <v>11</v>
      </c>
      <c r="B113" s="239" t="s">
        <v>189</v>
      </c>
      <c r="C113" s="398" t="s">
        <v>609</v>
      </c>
      <c r="D113" s="183"/>
      <c r="E113" s="183"/>
      <c r="F113" s="236">
        <v>390</v>
      </c>
      <c r="G113" s="237">
        <v>158.5</v>
      </c>
      <c r="H113" s="237">
        <f t="shared" si="9"/>
        <v>4680</v>
      </c>
      <c r="I113" s="236">
        <v>390</v>
      </c>
      <c r="J113" s="237">
        <f t="shared" si="10"/>
        <v>362.70000000000005</v>
      </c>
      <c r="K113" s="232">
        <v>0</v>
      </c>
      <c r="L113" s="237">
        <f t="shared" si="11"/>
        <v>351</v>
      </c>
      <c r="M113" s="238">
        <f t="shared" si="12"/>
        <v>5942.2</v>
      </c>
      <c r="O113" s="311"/>
      <c r="P113" s="292"/>
    </row>
    <row r="114" spans="1:16" ht="30">
      <c r="A114" s="233">
        <v>12</v>
      </c>
      <c r="B114" s="234" t="s">
        <v>192</v>
      </c>
      <c r="C114" s="248" t="s">
        <v>90</v>
      </c>
      <c r="D114" s="183"/>
      <c r="E114" s="183"/>
      <c r="F114" s="236">
        <v>392</v>
      </c>
      <c r="G114" s="237">
        <v>158.80000000000001</v>
      </c>
      <c r="H114" s="237">
        <f t="shared" si="9"/>
        <v>4704</v>
      </c>
      <c r="I114" s="236">
        <v>392</v>
      </c>
      <c r="J114" s="237">
        <f t="shared" si="10"/>
        <v>364.56</v>
      </c>
      <c r="K114" s="232">
        <v>0</v>
      </c>
      <c r="L114" s="237">
        <f t="shared" si="11"/>
        <v>352.79999999999995</v>
      </c>
      <c r="M114" s="238">
        <f t="shared" si="12"/>
        <v>5972.1600000000008</v>
      </c>
      <c r="O114" s="311"/>
      <c r="P114" s="292"/>
    </row>
    <row r="115" spans="1:16" ht="30">
      <c r="A115" s="233">
        <v>13</v>
      </c>
      <c r="B115" s="234" t="s">
        <v>611</v>
      </c>
      <c r="C115" s="248" t="s">
        <v>90</v>
      </c>
      <c r="D115" s="183"/>
      <c r="E115" s="183"/>
      <c r="F115" s="236">
        <v>372</v>
      </c>
      <c r="G115" s="237">
        <v>155.80000000000001</v>
      </c>
      <c r="H115" s="237">
        <f t="shared" si="9"/>
        <v>4464</v>
      </c>
      <c r="I115" s="236">
        <v>372</v>
      </c>
      <c r="J115" s="237">
        <f t="shared" si="10"/>
        <v>345.96</v>
      </c>
      <c r="K115" s="232">
        <v>0</v>
      </c>
      <c r="L115" s="237">
        <f t="shared" si="11"/>
        <v>334.79999999999995</v>
      </c>
      <c r="M115" s="238">
        <f t="shared" si="12"/>
        <v>5672.56</v>
      </c>
      <c r="O115" s="311"/>
      <c r="P115" s="292"/>
    </row>
    <row r="116" spans="1:16" ht="30">
      <c r="A116" s="233">
        <v>14</v>
      </c>
      <c r="B116" s="234" t="s">
        <v>194</v>
      </c>
      <c r="C116" s="248" t="s">
        <v>90</v>
      </c>
      <c r="D116" s="183"/>
      <c r="E116" s="183"/>
      <c r="F116" s="236">
        <v>370</v>
      </c>
      <c r="G116" s="237">
        <v>155.5</v>
      </c>
      <c r="H116" s="237">
        <f t="shared" si="9"/>
        <v>4440</v>
      </c>
      <c r="I116" s="236">
        <v>370</v>
      </c>
      <c r="J116" s="237">
        <f t="shared" si="10"/>
        <v>344.1</v>
      </c>
      <c r="K116" s="232">
        <v>0</v>
      </c>
      <c r="L116" s="237">
        <f t="shared" si="11"/>
        <v>333</v>
      </c>
      <c r="M116" s="238">
        <f t="shared" si="12"/>
        <v>5642.6</v>
      </c>
      <c r="O116" s="311"/>
      <c r="P116" s="292"/>
    </row>
    <row r="117" spans="1:16" ht="33.75">
      <c r="A117" s="233">
        <v>15</v>
      </c>
      <c r="B117" s="239"/>
      <c r="C117" s="248" t="s">
        <v>90</v>
      </c>
      <c r="D117" s="183"/>
      <c r="E117" s="183"/>
      <c r="F117" s="236">
        <v>372</v>
      </c>
      <c r="G117" s="237">
        <v>100</v>
      </c>
      <c r="H117" s="237">
        <f t="shared" si="9"/>
        <v>4464</v>
      </c>
      <c r="I117" s="236">
        <v>372</v>
      </c>
      <c r="J117" s="237">
        <f t="shared" si="10"/>
        <v>345.96</v>
      </c>
      <c r="K117" s="232">
        <v>0</v>
      </c>
      <c r="L117" s="237">
        <f t="shared" si="11"/>
        <v>334.79999999999995</v>
      </c>
      <c r="M117" s="238">
        <f t="shared" si="12"/>
        <v>5616.76</v>
      </c>
      <c r="O117" s="311" t="s">
        <v>694</v>
      </c>
      <c r="P117" s="326" t="s">
        <v>692</v>
      </c>
    </row>
    <row r="118" spans="1:16" ht="37.5">
      <c r="A118" s="233">
        <v>16</v>
      </c>
      <c r="B118" s="234" t="s">
        <v>612</v>
      </c>
      <c r="C118" s="276" t="s">
        <v>90</v>
      </c>
      <c r="D118" s="183"/>
      <c r="E118" s="183"/>
      <c r="F118" s="236">
        <v>412</v>
      </c>
      <c r="G118" s="237">
        <v>161.80000000000001</v>
      </c>
      <c r="H118" s="237">
        <f t="shared" si="9"/>
        <v>4944</v>
      </c>
      <c r="I118" s="236">
        <v>412</v>
      </c>
      <c r="J118" s="237">
        <f t="shared" si="10"/>
        <v>383.15999999999997</v>
      </c>
      <c r="K118" s="232">
        <v>0</v>
      </c>
      <c r="L118" s="237">
        <f t="shared" si="11"/>
        <v>370.79999999999995</v>
      </c>
      <c r="M118" s="238">
        <f t="shared" si="12"/>
        <v>6271.76</v>
      </c>
      <c r="O118" s="311"/>
      <c r="P118" s="292"/>
    </row>
    <row r="119" spans="1:16" ht="37.5">
      <c r="A119" s="233">
        <v>17</v>
      </c>
      <c r="B119" s="234" t="s">
        <v>613</v>
      </c>
      <c r="C119" s="276" t="s">
        <v>90</v>
      </c>
      <c r="D119" s="183"/>
      <c r="E119" s="183"/>
      <c r="F119" s="236">
        <v>370</v>
      </c>
      <c r="G119" s="237">
        <v>100</v>
      </c>
      <c r="H119" s="237">
        <f t="shared" si="9"/>
        <v>4440</v>
      </c>
      <c r="I119" s="236">
        <v>370</v>
      </c>
      <c r="J119" s="237">
        <f t="shared" si="10"/>
        <v>344.1</v>
      </c>
      <c r="K119" s="232">
        <v>0</v>
      </c>
      <c r="L119" s="237">
        <f t="shared" si="11"/>
        <v>333</v>
      </c>
      <c r="M119" s="238">
        <f t="shared" si="12"/>
        <v>5587.1</v>
      </c>
      <c r="O119" s="311"/>
      <c r="P119" s="292"/>
    </row>
    <row r="120" spans="1:16" ht="30">
      <c r="A120" s="233">
        <v>18</v>
      </c>
      <c r="B120" s="234" t="s">
        <v>614</v>
      </c>
      <c r="C120" s="248" t="s">
        <v>90</v>
      </c>
      <c r="D120" s="183"/>
      <c r="E120" s="183"/>
      <c r="F120" s="236">
        <v>392</v>
      </c>
      <c r="G120" s="237">
        <v>158.80000000000001</v>
      </c>
      <c r="H120" s="237">
        <f t="shared" si="9"/>
        <v>4704</v>
      </c>
      <c r="I120" s="236">
        <v>392</v>
      </c>
      <c r="J120" s="237">
        <f t="shared" si="10"/>
        <v>364.56</v>
      </c>
      <c r="K120" s="232">
        <v>0</v>
      </c>
      <c r="L120" s="237">
        <f t="shared" si="11"/>
        <v>352.79999999999995</v>
      </c>
      <c r="M120" s="238">
        <f t="shared" si="12"/>
        <v>5972.1600000000008</v>
      </c>
      <c r="O120" s="311"/>
      <c r="P120" s="292"/>
    </row>
    <row r="121" spans="1:16" ht="30">
      <c r="A121" s="233">
        <v>19</v>
      </c>
      <c r="B121" s="234" t="s">
        <v>615</v>
      </c>
      <c r="C121" s="248" t="s">
        <v>90</v>
      </c>
      <c r="D121" s="183"/>
      <c r="E121" s="183"/>
      <c r="F121" s="236">
        <v>392</v>
      </c>
      <c r="G121" s="237">
        <v>158.80000000000001</v>
      </c>
      <c r="H121" s="237">
        <f t="shared" si="9"/>
        <v>4704</v>
      </c>
      <c r="I121" s="236">
        <v>392</v>
      </c>
      <c r="J121" s="237">
        <f t="shared" si="10"/>
        <v>364.56</v>
      </c>
      <c r="K121" s="232">
        <v>0</v>
      </c>
      <c r="L121" s="237">
        <f t="shared" si="11"/>
        <v>352.79999999999995</v>
      </c>
      <c r="M121" s="238">
        <f t="shared" si="12"/>
        <v>5972.1600000000008</v>
      </c>
      <c r="O121" s="311"/>
      <c r="P121" s="292"/>
    </row>
    <row r="122" spans="1:16" ht="33" customHeight="1">
      <c r="A122" s="233">
        <v>20</v>
      </c>
      <c r="B122" s="266" t="s">
        <v>616</v>
      </c>
      <c r="C122" s="400" t="s">
        <v>617</v>
      </c>
      <c r="D122" s="183"/>
      <c r="E122" s="183"/>
      <c r="F122" s="264">
        <v>650</v>
      </c>
      <c r="G122" s="237">
        <v>197.05</v>
      </c>
      <c r="H122" s="237">
        <f t="shared" si="9"/>
        <v>7800</v>
      </c>
      <c r="I122" s="264">
        <v>650</v>
      </c>
      <c r="J122" s="237">
        <f t="shared" si="10"/>
        <v>604.5</v>
      </c>
      <c r="K122" s="232">
        <v>0</v>
      </c>
      <c r="L122" s="237">
        <f t="shared" si="11"/>
        <v>585</v>
      </c>
      <c r="M122" s="238">
        <f t="shared" si="12"/>
        <v>9836.5499999999993</v>
      </c>
      <c r="O122" s="311"/>
      <c r="P122" s="292"/>
    </row>
    <row r="123" spans="1:16" ht="23.25">
      <c r="A123" s="233"/>
      <c r="B123" s="272" t="s">
        <v>618</v>
      </c>
      <c r="C123" s="277"/>
      <c r="D123" s="277"/>
      <c r="E123" s="277"/>
      <c r="F123" s="238">
        <f t="shared" ref="F123:M123" si="13">SUM(F103:F122)</f>
        <v>8188</v>
      </c>
      <c r="G123" s="274">
        <f t="shared" si="13"/>
        <v>3116.4500000000007</v>
      </c>
      <c r="H123" s="274">
        <f t="shared" si="13"/>
        <v>98256</v>
      </c>
      <c r="I123" s="274">
        <f t="shared" si="13"/>
        <v>8188</v>
      </c>
      <c r="J123" s="274">
        <f t="shared" si="13"/>
        <v>7614.840000000002</v>
      </c>
      <c r="K123" s="274">
        <f t="shared" si="13"/>
        <v>0</v>
      </c>
      <c r="L123" s="274">
        <f t="shared" si="13"/>
        <v>7369.2000000000016</v>
      </c>
      <c r="M123" s="274">
        <f t="shared" si="13"/>
        <v>124544.49</v>
      </c>
      <c r="O123" s="311"/>
      <c r="P123" s="292"/>
    </row>
    <row r="124" spans="1:16">
      <c r="O124" s="311"/>
      <c r="P124" s="292"/>
    </row>
    <row r="125" spans="1:16">
      <c r="O125" s="311"/>
      <c r="P125" s="292"/>
    </row>
    <row r="126" spans="1:16">
      <c r="O126" s="311"/>
      <c r="P126" s="292"/>
    </row>
    <row r="127" spans="1:16" ht="46.5">
      <c r="A127" s="530" t="s">
        <v>619</v>
      </c>
      <c r="B127" s="530"/>
      <c r="C127" s="530"/>
      <c r="D127" s="530"/>
      <c r="E127" s="530"/>
      <c r="F127" s="530"/>
      <c r="G127" s="530"/>
      <c r="H127" s="530"/>
      <c r="I127" s="530"/>
      <c r="J127" s="530"/>
      <c r="K127" s="530"/>
      <c r="L127" s="530"/>
      <c r="M127" s="530"/>
      <c r="O127" s="311"/>
      <c r="P127" s="292"/>
    </row>
    <row r="128" spans="1:16" ht="18.75">
      <c r="A128" s="532" t="s">
        <v>68</v>
      </c>
      <c r="B128" s="532" t="s">
        <v>69</v>
      </c>
      <c r="C128" s="531" t="s">
        <v>70</v>
      </c>
      <c r="D128" s="532" t="s">
        <v>71</v>
      </c>
      <c r="E128" s="531" t="s">
        <v>72</v>
      </c>
      <c r="F128" s="531" t="s">
        <v>73</v>
      </c>
      <c r="G128" s="531"/>
      <c r="H128" s="531"/>
      <c r="I128" s="531" t="s">
        <v>91</v>
      </c>
      <c r="J128" s="533" t="s">
        <v>74</v>
      </c>
      <c r="K128" s="533"/>
      <c r="L128" s="533"/>
      <c r="M128" s="533"/>
      <c r="O128" s="311"/>
      <c r="P128" s="292"/>
    </row>
    <row r="129" spans="1:16" ht="18.75">
      <c r="A129" s="532"/>
      <c r="B129" s="532"/>
      <c r="C129" s="531"/>
      <c r="D129" s="532"/>
      <c r="E129" s="531"/>
      <c r="F129" s="531"/>
      <c r="G129" s="531"/>
      <c r="H129" s="531"/>
      <c r="I129" s="531"/>
      <c r="J129" s="268" t="s">
        <v>75</v>
      </c>
      <c r="K129" s="534" t="s">
        <v>76</v>
      </c>
      <c r="L129" s="534"/>
      <c r="M129" s="534"/>
      <c r="O129" s="311"/>
      <c r="P129" s="292"/>
    </row>
    <row r="130" spans="1:16" ht="56.25">
      <c r="A130" s="532"/>
      <c r="B130" s="532"/>
      <c r="C130" s="531"/>
      <c r="D130" s="532"/>
      <c r="E130" s="531"/>
      <c r="F130" s="269" t="s">
        <v>77</v>
      </c>
      <c r="G130" s="270" t="s">
        <v>78</v>
      </c>
      <c r="H130" s="269" t="s">
        <v>79</v>
      </c>
      <c r="I130" s="269" t="s">
        <v>80</v>
      </c>
      <c r="J130" s="269" t="s">
        <v>81</v>
      </c>
      <c r="K130" s="271" t="s">
        <v>82</v>
      </c>
      <c r="L130" s="271" t="s">
        <v>83</v>
      </c>
      <c r="M130" s="269" t="s">
        <v>84</v>
      </c>
      <c r="O130" s="311"/>
      <c r="P130" s="292"/>
    </row>
    <row r="131" spans="1:16" ht="33" customHeight="1">
      <c r="A131" s="233">
        <v>1</v>
      </c>
      <c r="B131" s="234" t="s">
        <v>620</v>
      </c>
      <c r="C131" s="242" t="s">
        <v>621</v>
      </c>
      <c r="D131" s="183"/>
      <c r="E131" s="183"/>
      <c r="F131" s="236">
        <v>1420</v>
      </c>
      <c r="G131" s="237">
        <v>100</v>
      </c>
      <c r="H131" s="237">
        <f t="shared" ref="H131:H139" si="14">+F131*12</f>
        <v>17040</v>
      </c>
      <c r="I131" s="236">
        <v>1420</v>
      </c>
      <c r="J131" s="237">
        <f>+F131*7.75%*12</f>
        <v>1320.6</v>
      </c>
      <c r="K131" s="232">
        <v>0</v>
      </c>
      <c r="L131" s="237">
        <f>+I131*7.5%*12</f>
        <v>1278</v>
      </c>
      <c r="M131" s="238">
        <f>+G131+H131+I131+J131+K131+L131</f>
        <v>21158.6</v>
      </c>
      <c r="O131" s="311"/>
      <c r="P131" s="292"/>
    </row>
    <row r="132" spans="1:16" ht="35.25" customHeight="1">
      <c r="A132" s="233">
        <v>2</v>
      </c>
      <c r="B132" s="234" t="s">
        <v>544</v>
      </c>
      <c r="C132" s="242" t="s">
        <v>622</v>
      </c>
      <c r="D132" s="183"/>
      <c r="E132" s="183"/>
      <c r="F132" s="236">
        <v>950</v>
      </c>
      <c r="G132" s="237">
        <v>100</v>
      </c>
      <c r="H132" s="237">
        <f t="shared" si="14"/>
        <v>11400</v>
      </c>
      <c r="I132" s="236">
        <v>720</v>
      </c>
      <c r="J132" s="237">
        <f t="shared" ref="J132:J138" si="15">+F132*7.75%*12</f>
        <v>883.5</v>
      </c>
      <c r="K132" s="232">
        <v>0</v>
      </c>
      <c r="L132" s="237">
        <f t="shared" ref="L132:L138" si="16">+I132*7.5%*12</f>
        <v>648</v>
      </c>
      <c r="M132" s="238">
        <f t="shared" ref="M132:M139" si="17">+G132+H132+I132+J132+K132+L132</f>
        <v>13751.5</v>
      </c>
      <c r="O132" s="311"/>
      <c r="P132" s="292"/>
    </row>
    <row r="133" spans="1:16" ht="36" customHeight="1">
      <c r="A133" s="233">
        <v>3</v>
      </c>
      <c r="B133" s="234" t="s">
        <v>623</v>
      </c>
      <c r="C133" s="242" t="s">
        <v>86</v>
      </c>
      <c r="D133" s="183"/>
      <c r="E133" s="183"/>
      <c r="F133" s="236">
        <v>1000</v>
      </c>
      <c r="G133" s="237">
        <v>100</v>
      </c>
      <c r="H133" s="237">
        <f t="shared" si="14"/>
        <v>12000</v>
      </c>
      <c r="I133" s="236">
        <v>1000</v>
      </c>
      <c r="J133" s="237">
        <f t="shared" si="15"/>
        <v>930</v>
      </c>
      <c r="K133" s="232">
        <v>0</v>
      </c>
      <c r="L133" s="237">
        <f t="shared" si="16"/>
        <v>900</v>
      </c>
      <c r="M133" s="238">
        <f t="shared" si="17"/>
        <v>14930</v>
      </c>
      <c r="O133" s="311"/>
      <c r="P133" s="292"/>
    </row>
    <row r="134" spans="1:16" ht="32.25" customHeight="1">
      <c r="A134" s="233">
        <v>4</v>
      </c>
      <c r="B134" s="234" t="s">
        <v>624</v>
      </c>
      <c r="C134" s="242" t="s">
        <v>625</v>
      </c>
      <c r="D134" s="183"/>
      <c r="E134" s="183"/>
      <c r="F134" s="241">
        <v>1000</v>
      </c>
      <c r="G134" s="237">
        <v>100</v>
      </c>
      <c r="H134" s="237">
        <f t="shared" si="14"/>
        <v>12000</v>
      </c>
      <c r="I134" s="241">
        <v>1000</v>
      </c>
      <c r="J134" s="237">
        <f t="shared" si="15"/>
        <v>930</v>
      </c>
      <c r="K134" s="232">
        <v>0</v>
      </c>
      <c r="L134" s="237">
        <f t="shared" si="16"/>
        <v>900</v>
      </c>
      <c r="M134" s="238">
        <f t="shared" si="17"/>
        <v>14930</v>
      </c>
      <c r="O134" s="311"/>
      <c r="P134" s="292"/>
    </row>
    <row r="135" spans="1:16" ht="33" customHeight="1">
      <c r="A135" s="233">
        <v>5</v>
      </c>
      <c r="B135" s="234" t="s">
        <v>87</v>
      </c>
      <c r="C135" s="244" t="s">
        <v>626</v>
      </c>
      <c r="D135" s="183"/>
      <c r="E135" s="183"/>
      <c r="F135" s="241">
        <v>486</v>
      </c>
      <c r="G135" s="237">
        <v>100</v>
      </c>
      <c r="H135" s="237">
        <f t="shared" si="14"/>
        <v>5832</v>
      </c>
      <c r="I135" s="241">
        <v>486</v>
      </c>
      <c r="J135" s="237">
        <f t="shared" si="15"/>
        <v>451.98</v>
      </c>
      <c r="K135" s="232">
        <v>0</v>
      </c>
      <c r="L135" s="237">
        <f t="shared" si="16"/>
        <v>437.4</v>
      </c>
      <c r="M135" s="238">
        <f t="shared" si="17"/>
        <v>7307.3799999999992</v>
      </c>
      <c r="O135" s="311"/>
      <c r="P135" s="292"/>
    </row>
    <row r="136" spans="1:16" ht="38.25" customHeight="1">
      <c r="A136" s="233">
        <v>6</v>
      </c>
      <c r="B136" s="234" t="s">
        <v>548</v>
      </c>
      <c r="C136" s="278" t="s">
        <v>627</v>
      </c>
      <c r="D136" s="183"/>
      <c r="E136" s="183"/>
      <c r="F136" s="241">
        <v>1080</v>
      </c>
      <c r="G136" s="237">
        <v>100</v>
      </c>
      <c r="H136" s="237">
        <f t="shared" si="14"/>
        <v>12960</v>
      </c>
      <c r="I136" s="241">
        <v>1080</v>
      </c>
      <c r="J136" s="237">
        <f t="shared" si="15"/>
        <v>1004.4000000000001</v>
      </c>
      <c r="K136" s="232">
        <v>0</v>
      </c>
      <c r="L136" s="237">
        <f t="shared" si="16"/>
        <v>972</v>
      </c>
      <c r="M136" s="238">
        <f t="shared" si="17"/>
        <v>16116.4</v>
      </c>
      <c r="O136" s="311"/>
      <c r="P136" s="292"/>
    </row>
    <row r="137" spans="1:16" ht="32.25" customHeight="1">
      <c r="A137" s="233">
        <v>7</v>
      </c>
      <c r="B137" s="234" t="s">
        <v>89</v>
      </c>
      <c r="C137" s="279" t="s">
        <v>90</v>
      </c>
      <c r="D137" s="183"/>
      <c r="E137" s="183"/>
      <c r="F137" s="241">
        <v>462</v>
      </c>
      <c r="G137" s="237">
        <v>169.3</v>
      </c>
      <c r="H137" s="237">
        <f t="shared" si="14"/>
        <v>5544</v>
      </c>
      <c r="I137" s="241">
        <v>462</v>
      </c>
      <c r="J137" s="237">
        <f t="shared" si="15"/>
        <v>429.65999999999997</v>
      </c>
      <c r="K137" s="232">
        <v>0</v>
      </c>
      <c r="L137" s="237">
        <f t="shared" si="16"/>
        <v>415.79999999999995</v>
      </c>
      <c r="M137" s="238">
        <f t="shared" si="17"/>
        <v>7020.76</v>
      </c>
      <c r="O137" s="311"/>
      <c r="P137" s="292"/>
    </row>
    <row r="138" spans="1:16" ht="39.75" customHeight="1">
      <c r="A138" s="233">
        <v>8</v>
      </c>
      <c r="B138" s="234" t="s">
        <v>628</v>
      </c>
      <c r="C138" s="235" t="s">
        <v>629</v>
      </c>
      <c r="D138" s="183"/>
      <c r="E138" s="183"/>
      <c r="F138" s="241">
        <v>412</v>
      </c>
      <c r="G138" s="237">
        <v>161.80000000000001</v>
      </c>
      <c r="H138" s="237">
        <f t="shared" si="14"/>
        <v>4944</v>
      </c>
      <c r="I138" s="241">
        <v>412</v>
      </c>
      <c r="J138" s="237">
        <f t="shared" si="15"/>
        <v>383.15999999999997</v>
      </c>
      <c r="K138" s="232">
        <v>0</v>
      </c>
      <c r="L138" s="237">
        <f t="shared" si="16"/>
        <v>370.79999999999995</v>
      </c>
      <c r="M138" s="238">
        <f t="shared" si="17"/>
        <v>6271.76</v>
      </c>
      <c r="O138" s="311"/>
      <c r="P138" s="292"/>
    </row>
    <row r="139" spans="1:16" ht="39.75" customHeight="1">
      <c r="A139" s="233"/>
      <c r="B139" s="234" t="s">
        <v>635</v>
      </c>
      <c r="C139" s="235"/>
      <c r="D139" s="183"/>
      <c r="E139" s="183"/>
      <c r="F139" s="241">
        <f>520*12</f>
        <v>6240</v>
      </c>
      <c r="G139" s="237"/>
      <c r="H139" s="237">
        <f t="shared" si="14"/>
        <v>74880</v>
      </c>
      <c r="I139" s="241">
        <f>+F139</f>
        <v>6240</v>
      </c>
      <c r="J139" s="237">
        <f>+F139*7.75%*12</f>
        <v>5803.2000000000007</v>
      </c>
      <c r="K139" s="232"/>
      <c r="L139" s="237">
        <v>5616</v>
      </c>
      <c r="M139" s="238">
        <f t="shared" si="17"/>
        <v>92539.199999999997</v>
      </c>
      <c r="O139" s="311"/>
      <c r="P139" s="292"/>
    </row>
    <row r="140" spans="1:16" ht="23.25">
      <c r="A140" s="277"/>
      <c r="B140" s="272" t="s">
        <v>630</v>
      </c>
      <c r="C140" s="272"/>
      <c r="D140" s="272"/>
      <c r="E140" s="272"/>
      <c r="F140" s="274">
        <f>SUM(F131:F139)</f>
        <v>13050</v>
      </c>
      <c r="G140" s="274">
        <f t="shared" ref="G140:L140" si="18">SUM(G131:G138)</f>
        <v>931.09999999999991</v>
      </c>
      <c r="H140" s="274">
        <f>SUM(H131:H139)</f>
        <v>156600</v>
      </c>
      <c r="I140" s="274">
        <f t="shared" si="18"/>
        <v>6580</v>
      </c>
      <c r="J140" s="274">
        <f>SUM(J131:J139)</f>
        <v>12136.5</v>
      </c>
      <c r="K140" s="274">
        <f t="shared" si="18"/>
        <v>0</v>
      </c>
      <c r="L140" s="274">
        <f t="shared" si="18"/>
        <v>5922</v>
      </c>
      <c r="M140" s="274">
        <f>SUM(M131:M138)</f>
        <v>101486.39999999998</v>
      </c>
      <c r="O140" s="311"/>
      <c r="P140" s="292"/>
    </row>
  </sheetData>
  <mergeCells count="30">
    <mergeCell ref="C128:C130"/>
    <mergeCell ref="D128:D130"/>
    <mergeCell ref="E128:E130"/>
    <mergeCell ref="A127:M127"/>
    <mergeCell ref="A128:A130"/>
    <mergeCell ref="B128:B130"/>
    <mergeCell ref="F128:H129"/>
    <mergeCell ref="I128:I129"/>
    <mergeCell ref="J128:M128"/>
    <mergeCell ref="K129:M129"/>
    <mergeCell ref="J100:M100"/>
    <mergeCell ref="K101:M101"/>
    <mergeCell ref="I100:I101"/>
    <mergeCell ref="A100:A102"/>
    <mergeCell ref="B100:B102"/>
    <mergeCell ref="C100:C102"/>
    <mergeCell ref="D100:D102"/>
    <mergeCell ref="E100:E102"/>
    <mergeCell ref="F100:H101"/>
    <mergeCell ref="A6:M6"/>
    <mergeCell ref="A99:M99"/>
    <mergeCell ref="F7:H8"/>
    <mergeCell ref="A7:A9"/>
    <mergeCell ref="B7:B9"/>
    <mergeCell ref="C7:C9"/>
    <mergeCell ref="D7:D9"/>
    <mergeCell ref="E7:E9"/>
    <mergeCell ref="I7:I8"/>
    <mergeCell ref="J7:M7"/>
    <mergeCell ref="K8:M8"/>
  </mergeCells>
  <pageMargins left="0.39370078740157483" right="0" top="0.74803149606299213" bottom="0.94488188976377963" header="0.31496062992125984" footer="0.31496062992125984"/>
  <pageSetup scale="4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9"/>
  <sheetViews>
    <sheetView topLeftCell="C1" workbookViewId="0">
      <selection activeCell="K16" sqref="K16:M23"/>
    </sheetView>
  </sheetViews>
  <sheetFormatPr baseColWidth="10" defaultRowHeight="15"/>
  <cols>
    <col min="2" max="2" width="54.28515625" customWidth="1"/>
    <col min="3" max="3" width="18.42578125" customWidth="1"/>
    <col min="4" max="4" width="18.85546875" customWidth="1"/>
    <col min="5" max="5" width="19.7109375" customWidth="1"/>
    <col min="6" max="6" width="18.140625" customWidth="1"/>
    <col min="7" max="7" width="17" customWidth="1"/>
    <col min="8" max="8" width="22.85546875" customWidth="1"/>
    <col min="9" max="9" width="21.42578125" customWidth="1"/>
    <col min="10" max="10" width="19.42578125" customWidth="1"/>
    <col min="12" max="12" width="20.28515625" customWidth="1"/>
    <col min="13" max="13" width="21" customWidth="1"/>
    <col min="14" max="14" width="21.5703125" customWidth="1"/>
    <col min="15" max="15" width="23.85546875" bestFit="1" customWidth="1"/>
  </cols>
  <sheetData>
    <row r="1" spans="1:14" ht="18.75">
      <c r="A1" s="538" t="s">
        <v>9</v>
      </c>
      <c r="B1" s="538"/>
      <c r="C1" s="538"/>
      <c r="D1" s="538"/>
      <c r="E1" s="538"/>
      <c r="F1" s="538"/>
      <c r="G1" s="538"/>
      <c r="H1" s="538"/>
      <c r="I1" s="538"/>
      <c r="J1" s="2"/>
      <c r="K1" s="2"/>
      <c r="L1" s="2"/>
      <c r="M1" s="2"/>
      <c r="N1" s="2"/>
    </row>
    <row r="2" spans="1:14" ht="18.75">
      <c r="A2" s="538" t="s">
        <v>495</v>
      </c>
      <c r="B2" s="538"/>
      <c r="C2" s="538"/>
      <c r="D2" s="538"/>
      <c r="E2" s="538"/>
      <c r="F2" s="538"/>
      <c r="G2" s="538"/>
      <c r="H2" s="538"/>
      <c r="I2" s="538"/>
      <c r="J2" s="2"/>
      <c r="K2" s="2"/>
      <c r="L2" s="2"/>
      <c r="M2" s="2"/>
      <c r="N2" s="2"/>
    </row>
    <row r="3" spans="1:14" ht="18.75">
      <c r="A3" s="538" t="s">
        <v>494</v>
      </c>
      <c r="B3" s="538"/>
      <c r="C3" s="538"/>
      <c r="D3" s="538"/>
      <c r="E3" s="538"/>
      <c r="F3" s="538"/>
      <c r="G3" s="538"/>
      <c r="H3" s="538"/>
      <c r="I3" s="538"/>
      <c r="J3" s="2"/>
      <c r="K3" s="2"/>
      <c r="L3" s="2"/>
      <c r="M3" s="2"/>
      <c r="N3" s="2"/>
    </row>
    <row r="4" spans="1:14" ht="18.75">
      <c r="A4" s="3" t="s">
        <v>10</v>
      </c>
      <c r="B4" s="4" t="s">
        <v>11</v>
      </c>
      <c r="C4" s="5">
        <v>2017</v>
      </c>
      <c r="D4" s="5">
        <v>2018</v>
      </c>
      <c r="E4" s="5">
        <v>2019</v>
      </c>
      <c r="F4" s="5">
        <v>2020</v>
      </c>
      <c r="G4" s="5">
        <v>2021</v>
      </c>
      <c r="H4" s="6">
        <v>0.05</v>
      </c>
      <c r="I4" s="5">
        <v>2022</v>
      </c>
      <c r="J4" s="2"/>
      <c r="K4" s="538" t="s">
        <v>12</v>
      </c>
      <c r="L4" s="538"/>
      <c r="M4" s="538"/>
      <c r="N4" s="538"/>
    </row>
    <row r="5" spans="1:14" ht="19.5" thickBot="1">
      <c r="A5" s="7">
        <v>11801</v>
      </c>
      <c r="B5" s="194" t="s">
        <v>13</v>
      </c>
      <c r="C5" s="8">
        <v>11005.14</v>
      </c>
      <c r="D5" s="9">
        <v>13780.42</v>
      </c>
      <c r="E5" s="10">
        <v>15345.76</v>
      </c>
      <c r="F5" s="10">
        <v>13941.39</v>
      </c>
      <c r="G5" s="10">
        <v>16481.39</v>
      </c>
      <c r="H5" s="11">
        <f>+G5*5%</f>
        <v>824.06950000000006</v>
      </c>
      <c r="I5" s="12">
        <f>+G5+H5</f>
        <v>17305.459500000001</v>
      </c>
      <c r="J5" s="28">
        <f>SUM(I5:I14)</f>
        <v>192519.47399999999</v>
      </c>
      <c r="K5" s="539" t="s">
        <v>14</v>
      </c>
      <c r="L5" s="539"/>
      <c r="M5" s="539"/>
      <c r="N5" s="539"/>
    </row>
    <row r="6" spans="1:14" ht="19.5" thickBot="1">
      <c r="A6" s="7">
        <v>11802</v>
      </c>
      <c r="B6" s="194" t="s">
        <v>15</v>
      </c>
      <c r="C6" s="8">
        <v>4241.2700000000004</v>
      </c>
      <c r="D6" s="9">
        <v>11853.64</v>
      </c>
      <c r="E6" s="10">
        <v>6923.59</v>
      </c>
      <c r="F6" s="10">
        <v>12878.07</v>
      </c>
      <c r="G6" s="10">
        <v>8306.2999999999993</v>
      </c>
      <c r="H6" s="11">
        <f>+G6*5%</f>
        <v>415.315</v>
      </c>
      <c r="I6" s="12">
        <f t="shared" ref="I6:I43" si="0">+G6+H6</f>
        <v>8721.6149999999998</v>
      </c>
      <c r="J6" s="2"/>
      <c r="K6" s="13" t="s">
        <v>16</v>
      </c>
      <c r="L6" s="14" t="s">
        <v>17</v>
      </c>
      <c r="M6" s="14" t="s">
        <v>18</v>
      </c>
      <c r="N6" s="15" t="s">
        <v>19</v>
      </c>
    </row>
    <row r="7" spans="1:14" ht="18.75">
      <c r="A7" s="7">
        <v>11803</v>
      </c>
      <c r="B7" s="194" t="s">
        <v>20</v>
      </c>
      <c r="C7" s="8">
        <v>14274.87</v>
      </c>
      <c r="D7" s="9">
        <v>14440.65</v>
      </c>
      <c r="E7" s="10">
        <v>14632.62</v>
      </c>
      <c r="F7" s="10">
        <v>13159.68</v>
      </c>
      <c r="G7" s="10">
        <v>14307.63</v>
      </c>
      <c r="H7" s="11">
        <f t="shared" ref="H7:H45" si="1">+G7*5%</f>
        <v>715.38149999999996</v>
      </c>
      <c r="I7" s="12">
        <f t="shared" si="0"/>
        <v>15023.011499999999</v>
      </c>
      <c r="J7" s="2"/>
      <c r="K7" s="16">
        <v>-2</v>
      </c>
      <c r="L7" s="17">
        <v>2017</v>
      </c>
      <c r="M7" s="18">
        <f>+C46</f>
        <v>509754.93000000005</v>
      </c>
      <c r="N7" s="19">
        <f>+M7*K7</f>
        <v>-1019509.8600000001</v>
      </c>
    </row>
    <row r="8" spans="1:14" ht="18.75">
      <c r="A8" s="7">
        <v>11804</v>
      </c>
      <c r="B8" s="194" t="s">
        <v>21</v>
      </c>
      <c r="C8" s="8">
        <v>68167.149999999994</v>
      </c>
      <c r="D8" s="9">
        <v>88475.43</v>
      </c>
      <c r="E8" s="10">
        <v>96170.52</v>
      </c>
      <c r="F8" s="10">
        <v>121779.68</v>
      </c>
      <c r="G8" s="10">
        <v>104039.49</v>
      </c>
      <c r="H8" s="11">
        <f t="shared" si="1"/>
        <v>5201.9745000000003</v>
      </c>
      <c r="I8" s="12">
        <f t="shared" si="0"/>
        <v>109241.4645</v>
      </c>
      <c r="J8" s="2"/>
      <c r="K8" s="20">
        <v>-1</v>
      </c>
      <c r="L8" s="17">
        <v>2018</v>
      </c>
      <c r="M8" s="18">
        <f>+D46</f>
        <v>524562.42000000004</v>
      </c>
      <c r="N8" s="19">
        <f>+M8*K8</f>
        <v>-524562.42000000004</v>
      </c>
    </row>
    <row r="9" spans="1:14" ht="18.75">
      <c r="A9" s="7">
        <v>11806</v>
      </c>
      <c r="B9" s="194" t="s">
        <v>22</v>
      </c>
      <c r="C9" s="8">
        <v>1382.12</v>
      </c>
      <c r="D9" s="9">
        <v>1407.82</v>
      </c>
      <c r="E9" s="10">
        <v>1311.36</v>
      </c>
      <c r="F9" s="10">
        <v>945.37</v>
      </c>
      <c r="G9" s="10">
        <v>2211.0100000000002</v>
      </c>
      <c r="H9" s="11">
        <f t="shared" si="1"/>
        <v>110.55050000000001</v>
      </c>
      <c r="I9" s="12">
        <f t="shared" si="0"/>
        <v>2321.5605</v>
      </c>
      <c r="J9" s="2"/>
      <c r="K9" s="20">
        <v>0</v>
      </c>
      <c r="L9" s="17">
        <v>2019</v>
      </c>
      <c r="M9" s="21">
        <f>+E46</f>
        <v>606105.14</v>
      </c>
      <c r="N9" s="18">
        <f>+M9*K9</f>
        <v>0</v>
      </c>
    </row>
    <row r="10" spans="1:14" ht="19.5" thickBot="1">
      <c r="A10" s="7">
        <v>11810</v>
      </c>
      <c r="B10" s="194" t="s">
        <v>23</v>
      </c>
      <c r="C10" s="8">
        <v>45.13</v>
      </c>
      <c r="D10" s="9">
        <v>13.72</v>
      </c>
      <c r="E10" s="10">
        <v>17.149999999999999</v>
      </c>
      <c r="F10" s="10">
        <v>36.020000000000003</v>
      </c>
      <c r="G10" s="10">
        <v>3.43</v>
      </c>
      <c r="H10" s="11">
        <f t="shared" si="1"/>
        <v>0.17150000000000001</v>
      </c>
      <c r="I10" s="12">
        <f t="shared" si="0"/>
        <v>3.6015000000000001</v>
      </c>
      <c r="J10" s="2"/>
      <c r="K10" s="22">
        <v>1</v>
      </c>
      <c r="L10" s="17">
        <v>2020</v>
      </c>
      <c r="M10" s="21">
        <f>+F46</f>
        <v>557671.16999999981</v>
      </c>
      <c r="N10" s="18">
        <f>+M10*K10</f>
        <v>557671.16999999981</v>
      </c>
    </row>
    <row r="11" spans="1:14" ht="19.5" thickBot="1">
      <c r="A11" s="7">
        <v>11815</v>
      </c>
      <c r="B11" s="194" t="s">
        <v>24</v>
      </c>
      <c r="C11" s="8">
        <v>23816.3</v>
      </c>
      <c r="D11" s="9">
        <v>24064.5</v>
      </c>
      <c r="E11" s="10">
        <v>32441.95</v>
      </c>
      <c r="F11" s="10">
        <v>29197.759999999998</v>
      </c>
      <c r="G11" s="10">
        <v>33832.050000000003</v>
      </c>
      <c r="H11" s="11">
        <f t="shared" si="1"/>
        <v>1691.6025000000002</v>
      </c>
      <c r="I11" s="12">
        <f t="shared" si="0"/>
        <v>35523.652500000004</v>
      </c>
      <c r="J11" s="2"/>
      <c r="K11" s="23">
        <v>2</v>
      </c>
      <c r="L11" s="17">
        <v>2021</v>
      </c>
      <c r="M11" s="21">
        <f>+G46</f>
        <v>689371.64999999991</v>
      </c>
      <c r="N11" s="18">
        <f>+M11*K11</f>
        <v>1378743.2999999998</v>
      </c>
    </row>
    <row r="12" spans="1:14" ht="18.75">
      <c r="A12" s="7">
        <v>11816</v>
      </c>
      <c r="B12" s="194" t="s">
        <v>25</v>
      </c>
      <c r="C12" s="8">
        <v>2425.61</v>
      </c>
      <c r="D12" s="9">
        <v>2643.59</v>
      </c>
      <c r="E12" s="10">
        <v>936.44</v>
      </c>
      <c r="F12" s="10">
        <v>1992.79</v>
      </c>
      <c r="G12" s="10">
        <v>2395.83</v>
      </c>
      <c r="H12" s="11">
        <f t="shared" si="1"/>
        <v>119.7915</v>
      </c>
      <c r="I12" s="12">
        <f t="shared" si="0"/>
        <v>2515.6214999999997</v>
      </c>
      <c r="J12" s="2"/>
      <c r="K12" s="24"/>
      <c r="L12" s="25"/>
      <c r="M12" s="26">
        <f>SUM(M7:M11)</f>
        <v>2887465.31</v>
      </c>
      <c r="N12" s="27">
        <f>SUM(N7:N11)</f>
        <v>392342.18999999936</v>
      </c>
    </row>
    <row r="13" spans="1:14" ht="18.75">
      <c r="A13" s="7">
        <v>11818</v>
      </c>
      <c r="B13" s="194" t="s">
        <v>27</v>
      </c>
      <c r="C13" s="8">
        <v>2181.4899999999998</v>
      </c>
      <c r="D13" s="9">
        <v>2220.79</v>
      </c>
      <c r="E13" s="10">
        <v>2277.52</v>
      </c>
      <c r="F13" s="10">
        <v>1961.96</v>
      </c>
      <c r="G13" s="10">
        <v>1610.59</v>
      </c>
      <c r="H13" s="11">
        <f t="shared" si="1"/>
        <v>80.529499999999999</v>
      </c>
      <c r="I13" s="12">
        <f t="shared" si="0"/>
        <v>1691.1195</v>
      </c>
      <c r="J13" s="2"/>
      <c r="K13" s="2"/>
      <c r="L13" s="2"/>
      <c r="M13" s="2"/>
      <c r="N13" s="2"/>
    </row>
    <row r="14" spans="1:14" ht="18.75">
      <c r="A14" s="7">
        <v>11899</v>
      </c>
      <c r="B14" s="194" t="s">
        <v>28</v>
      </c>
      <c r="C14" s="8">
        <v>2871.61</v>
      </c>
      <c r="D14" s="9">
        <v>237.8</v>
      </c>
      <c r="E14" s="10">
        <v>214.02</v>
      </c>
      <c r="F14" s="10">
        <v>142.78</v>
      </c>
      <c r="G14" s="10">
        <v>164.16</v>
      </c>
      <c r="H14" s="11">
        <f t="shared" si="1"/>
        <v>8.2080000000000002</v>
      </c>
      <c r="I14" s="12">
        <f>+G14+H14</f>
        <v>172.36799999999999</v>
      </c>
      <c r="J14" s="28"/>
      <c r="K14" s="2"/>
      <c r="L14" s="2"/>
      <c r="M14" s="2"/>
      <c r="N14" s="2"/>
    </row>
    <row r="15" spans="1:14" ht="38.25" customHeight="1">
      <c r="A15" s="7">
        <v>12105</v>
      </c>
      <c r="B15" s="195" t="s">
        <v>29</v>
      </c>
      <c r="C15" s="8">
        <v>41677.22</v>
      </c>
      <c r="D15" s="9">
        <v>40970.410000000003</v>
      </c>
      <c r="E15" s="10">
        <v>53045.2</v>
      </c>
      <c r="F15" s="10">
        <v>47740.68</v>
      </c>
      <c r="G15" s="10">
        <v>61719.16</v>
      </c>
      <c r="H15" s="11">
        <f t="shared" si="1"/>
        <v>3085.9580000000005</v>
      </c>
      <c r="I15" s="12">
        <f t="shared" si="0"/>
        <v>64805.118000000002</v>
      </c>
      <c r="J15" s="28">
        <f>SUM(I15:I32)</f>
        <v>431491.55699999997</v>
      </c>
      <c r="K15" s="2"/>
      <c r="L15" s="2"/>
      <c r="M15" s="2"/>
      <c r="N15" s="2"/>
    </row>
    <row r="16" spans="1:14" ht="41.25" customHeight="1">
      <c r="A16" s="7">
        <v>12106</v>
      </c>
      <c r="B16" s="195" t="s">
        <v>30</v>
      </c>
      <c r="C16" s="8">
        <v>287.06</v>
      </c>
      <c r="D16" s="9">
        <v>240.82</v>
      </c>
      <c r="E16" s="10">
        <v>329.82</v>
      </c>
      <c r="F16" s="10">
        <v>81.42</v>
      </c>
      <c r="G16" s="10">
        <v>114.1</v>
      </c>
      <c r="H16" s="11">
        <f t="shared" si="1"/>
        <v>5.7050000000000001</v>
      </c>
      <c r="I16" s="12">
        <f t="shared" si="0"/>
        <v>119.80499999999999</v>
      </c>
      <c r="J16" s="2"/>
      <c r="K16" s="29" t="s">
        <v>31</v>
      </c>
      <c r="L16" s="284">
        <f>+M12/5</f>
        <v>577493.06200000003</v>
      </c>
      <c r="M16" s="2"/>
      <c r="N16" s="2"/>
    </row>
    <row r="17" spans="1:15" ht="18.75">
      <c r="A17" s="7">
        <v>12107</v>
      </c>
      <c r="B17" s="194" t="s">
        <v>32</v>
      </c>
      <c r="C17" s="8">
        <v>67483.66</v>
      </c>
      <c r="D17" s="9">
        <v>70134.080000000002</v>
      </c>
      <c r="E17" s="10">
        <v>92165</v>
      </c>
      <c r="F17" s="10">
        <v>82948.5</v>
      </c>
      <c r="G17" s="10">
        <v>113686.5</v>
      </c>
      <c r="H17" s="11">
        <f t="shared" si="1"/>
        <v>5684.3250000000007</v>
      </c>
      <c r="I17" s="12">
        <f t="shared" si="0"/>
        <v>119370.825</v>
      </c>
      <c r="J17" s="2"/>
      <c r="K17" s="29"/>
      <c r="L17" s="284"/>
      <c r="M17" s="2"/>
      <c r="N17" s="2"/>
    </row>
    <row r="18" spans="1:15" ht="18.75">
      <c r="A18" s="7">
        <v>12108</v>
      </c>
      <c r="B18" s="194" t="s">
        <v>33</v>
      </c>
      <c r="C18" s="8">
        <v>19890.39</v>
      </c>
      <c r="D18" s="9">
        <v>20412.509999999998</v>
      </c>
      <c r="E18" s="10">
        <v>26969.35</v>
      </c>
      <c r="F18" s="10">
        <v>31021.38</v>
      </c>
      <c r="G18" s="10">
        <v>32019.73</v>
      </c>
      <c r="H18" s="11">
        <f t="shared" si="1"/>
        <v>1600.9865</v>
      </c>
      <c r="I18" s="12">
        <f t="shared" si="0"/>
        <v>33620.716500000002</v>
      </c>
      <c r="J18" s="2"/>
      <c r="K18" s="29" t="s">
        <v>34</v>
      </c>
      <c r="L18" s="284">
        <f>+N12/10</f>
        <v>39234.218999999939</v>
      </c>
      <c r="M18" s="2"/>
      <c r="N18" s="2"/>
      <c r="O18" s="283">
        <f>+(L16+L18)*3</f>
        <v>1850181.8429999999</v>
      </c>
    </row>
    <row r="19" spans="1:15" ht="18.75">
      <c r="A19" s="7">
        <v>12109</v>
      </c>
      <c r="B19" s="194" t="s">
        <v>35</v>
      </c>
      <c r="C19" s="8">
        <v>18180.310000000001</v>
      </c>
      <c r="D19" s="9">
        <v>18610.87</v>
      </c>
      <c r="E19" s="10">
        <v>19386.38</v>
      </c>
      <c r="F19" s="10">
        <v>16174.19</v>
      </c>
      <c r="G19" s="10">
        <v>21303.97</v>
      </c>
      <c r="H19" s="11">
        <f t="shared" si="1"/>
        <v>1065.1985000000002</v>
      </c>
      <c r="I19" s="12">
        <f t="shared" si="0"/>
        <v>22369.1685</v>
      </c>
      <c r="J19" s="2"/>
      <c r="K19" s="29" t="s">
        <v>36</v>
      </c>
      <c r="L19" s="114"/>
      <c r="M19" s="2"/>
      <c r="N19" s="2"/>
    </row>
    <row r="20" spans="1:15" ht="18.75">
      <c r="A20" s="7">
        <v>12110</v>
      </c>
      <c r="B20" s="194" t="s">
        <v>37</v>
      </c>
      <c r="C20" s="8">
        <v>30.14</v>
      </c>
      <c r="D20" s="9">
        <v>0</v>
      </c>
      <c r="E20" s="10">
        <v>0</v>
      </c>
      <c r="F20" s="10">
        <v>0</v>
      </c>
      <c r="G20" s="10">
        <v>0</v>
      </c>
      <c r="H20" s="11">
        <f t="shared" si="1"/>
        <v>0</v>
      </c>
      <c r="I20" s="12">
        <f t="shared" si="0"/>
        <v>0</v>
      </c>
      <c r="J20" s="2"/>
      <c r="K20" s="29" t="s">
        <v>631</v>
      </c>
      <c r="L20" s="284">
        <f>+(L16+L18)*3</f>
        <v>1850181.8429999999</v>
      </c>
      <c r="M20" s="2"/>
      <c r="N20" s="2"/>
      <c r="O20" s="282"/>
    </row>
    <row r="21" spans="1:15" ht="18.75">
      <c r="A21" s="7">
        <v>12111</v>
      </c>
      <c r="B21" s="194" t="s">
        <v>38</v>
      </c>
      <c r="C21" s="8">
        <v>6974.77</v>
      </c>
      <c r="D21" s="9">
        <v>7354.65</v>
      </c>
      <c r="E21" s="10">
        <v>10184.450000000001</v>
      </c>
      <c r="F21" s="10">
        <v>9477.08</v>
      </c>
      <c r="G21" s="10">
        <v>13716.97</v>
      </c>
      <c r="H21" s="11">
        <f t="shared" si="1"/>
        <v>685.84850000000006</v>
      </c>
      <c r="I21" s="12">
        <f t="shared" si="0"/>
        <v>14402.818499999999</v>
      </c>
      <c r="J21" s="2"/>
      <c r="K21" s="29" t="s">
        <v>39</v>
      </c>
      <c r="L21" s="31">
        <f>+(L20-M11)*3%</f>
        <v>34824.305789999999</v>
      </c>
      <c r="M21" s="2" t="s">
        <v>40</v>
      </c>
      <c r="N21" s="2"/>
      <c r="O21" s="281">
        <f>+L16+L18*3%</f>
        <v>578670.08857000002</v>
      </c>
    </row>
    <row r="22" spans="1:15" ht="18.75">
      <c r="A22" s="7">
        <v>12112</v>
      </c>
      <c r="B22" s="194" t="s">
        <v>41</v>
      </c>
      <c r="C22" s="8">
        <v>2154.96</v>
      </c>
      <c r="D22" s="9">
        <v>2783.92</v>
      </c>
      <c r="E22" s="10">
        <v>2016.56</v>
      </c>
      <c r="F22" s="10">
        <v>2365</v>
      </c>
      <c r="G22" s="10">
        <v>1959.99</v>
      </c>
      <c r="H22" s="11">
        <f t="shared" si="1"/>
        <v>97.999500000000012</v>
      </c>
      <c r="I22" s="12">
        <f t="shared" si="0"/>
        <v>2057.9895000000001</v>
      </c>
      <c r="J22" s="2">
        <v>49975.55</v>
      </c>
      <c r="K22" s="2"/>
      <c r="L22" s="2"/>
      <c r="M22" s="2" t="s">
        <v>42</v>
      </c>
      <c r="N22" s="2"/>
    </row>
    <row r="23" spans="1:15" ht="18.75">
      <c r="A23" s="7">
        <v>12113</v>
      </c>
      <c r="B23" s="194" t="s">
        <v>43</v>
      </c>
      <c r="C23" s="8">
        <v>21405.95</v>
      </c>
      <c r="D23" s="9">
        <v>21971.65</v>
      </c>
      <c r="E23" s="10">
        <v>27786</v>
      </c>
      <c r="F23" s="10">
        <v>25007.4</v>
      </c>
      <c r="G23" s="10">
        <v>34809.5</v>
      </c>
      <c r="H23" s="11">
        <f t="shared" si="1"/>
        <v>1740.4750000000001</v>
      </c>
      <c r="I23" s="12">
        <f t="shared" si="0"/>
        <v>36549.974999999999</v>
      </c>
      <c r="J23" s="2"/>
      <c r="K23" s="2"/>
      <c r="L23" s="2"/>
      <c r="M23" s="2" t="s">
        <v>44</v>
      </c>
      <c r="N23" s="2"/>
    </row>
    <row r="24" spans="1:15" ht="18.75">
      <c r="A24" s="7">
        <v>12114</v>
      </c>
      <c r="B24" s="194" t="s">
        <v>45</v>
      </c>
      <c r="C24" s="8">
        <v>14175.31</v>
      </c>
      <c r="D24" s="9">
        <v>16049.8</v>
      </c>
      <c r="E24" s="10">
        <v>16629.580000000002</v>
      </c>
      <c r="F24" s="10">
        <v>15278.64</v>
      </c>
      <c r="G24" s="10">
        <v>17431.57</v>
      </c>
      <c r="H24" s="11">
        <f t="shared" si="1"/>
        <v>871.57850000000008</v>
      </c>
      <c r="I24" s="12">
        <f t="shared" si="0"/>
        <v>18303.148499999999</v>
      </c>
      <c r="J24" s="2"/>
      <c r="K24" s="2"/>
      <c r="L24" s="2"/>
      <c r="M24" s="2"/>
      <c r="N24" s="2"/>
    </row>
    <row r="25" spans="1:15" ht="18.75">
      <c r="A25" s="7">
        <v>12115</v>
      </c>
      <c r="B25" s="194" t="s">
        <v>46</v>
      </c>
      <c r="C25" s="8">
        <v>64739.75</v>
      </c>
      <c r="D25" s="9">
        <v>63436.2</v>
      </c>
      <c r="E25" s="10">
        <v>46645.25</v>
      </c>
      <c r="F25" s="10">
        <v>42654.85</v>
      </c>
      <c r="G25" s="10">
        <v>57057.77</v>
      </c>
      <c r="H25" s="11">
        <f t="shared" si="1"/>
        <v>2852.8885</v>
      </c>
      <c r="I25" s="12">
        <f t="shared" si="0"/>
        <v>59910.658499999998</v>
      </c>
      <c r="J25" s="2"/>
      <c r="K25" s="2"/>
      <c r="L25" s="2"/>
      <c r="M25" s="2"/>
      <c r="N25" s="2"/>
    </row>
    <row r="26" spans="1:15" ht="18.75">
      <c r="A26" s="7">
        <v>12117</v>
      </c>
      <c r="B26" s="194" t="s">
        <v>47</v>
      </c>
      <c r="C26" s="8">
        <v>6599.91</v>
      </c>
      <c r="D26" s="9">
        <v>6661.81</v>
      </c>
      <c r="E26" s="10">
        <v>6825.82</v>
      </c>
      <c r="F26" s="10">
        <v>7763.12</v>
      </c>
      <c r="G26" s="10">
        <v>7539.01</v>
      </c>
      <c r="H26" s="11">
        <f t="shared" si="1"/>
        <v>376.95050000000003</v>
      </c>
      <c r="I26" s="12">
        <f t="shared" si="0"/>
        <v>7915.9605000000001</v>
      </c>
      <c r="J26" s="2"/>
      <c r="K26" s="2"/>
      <c r="L26" s="2"/>
      <c r="M26" s="2"/>
      <c r="N26" s="2"/>
    </row>
    <row r="27" spans="1:15" ht="18.75">
      <c r="A27" s="7">
        <v>12118</v>
      </c>
      <c r="B27" s="194" t="s">
        <v>48</v>
      </c>
      <c r="C27" s="8">
        <v>25877.87</v>
      </c>
      <c r="D27" s="9">
        <v>32388.86</v>
      </c>
      <c r="E27" s="10">
        <v>25964.99</v>
      </c>
      <c r="F27" s="10">
        <v>4458.08</v>
      </c>
      <c r="G27" s="10">
        <v>11993.63</v>
      </c>
      <c r="H27" s="11">
        <f t="shared" si="1"/>
        <v>599.68150000000003</v>
      </c>
      <c r="I27" s="12">
        <f t="shared" si="0"/>
        <v>12593.3115</v>
      </c>
      <c r="J27" s="2"/>
      <c r="K27" s="2"/>
      <c r="L27" s="2"/>
      <c r="M27" s="2"/>
      <c r="N27" s="2"/>
    </row>
    <row r="28" spans="1:15" ht="18.75">
      <c r="A28" s="7">
        <v>12119</v>
      </c>
      <c r="B28" s="194" t="s">
        <v>49</v>
      </c>
      <c r="C28" s="8">
        <v>1509.75</v>
      </c>
      <c r="D28" s="9">
        <v>1484.21</v>
      </c>
      <c r="E28" s="10">
        <v>982.26</v>
      </c>
      <c r="F28" s="10">
        <v>684.05</v>
      </c>
      <c r="G28" s="10">
        <v>812.43</v>
      </c>
      <c r="H28" s="11">
        <f t="shared" si="1"/>
        <v>40.621499999999997</v>
      </c>
      <c r="I28" s="12">
        <f t="shared" si="0"/>
        <v>853.05149999999992</v>
      </c>
      <c r="J28" s="2"/>
      <c r="K28" s="2"/>
      <c r="L28" s="2"/>
      <c r="M28" s="2"/>
      <c r="N28" s="2"/>
    </row>
    <row r="29" spans="1:15" ht="18.75">
      <c r="A29" s="7">
        <v>12123</v>
      </c>
      <c r="B29" s="194" t="s">
        <v>50</v>
      </c>
      <c r="C29" s="8">
        <v>28362.81</v>
      </c>
      <c r="D29" s="9">
        <v>28620.27</v>
      </c>
      <c r="E29" s="10">
        <v>25076.5</v>
      </c>
      <c r="F29" s="10">
        <v>22568.85</v>
      </c>
      <c r="G29" s="10">
        <v>29792.6</v>
      </c>
      <c r="H29" s="11">
        <f t="shared" si="1"/>
        <v>1489.63</v>
      </c>
      <c r="I29" s="12">
        <f t="shared" si="0"/>
        <v>31282.23</v>
      </c>
      <c r="J29" s="2"/>
      <c r="K29" s="2"/>
      <c r="L29" s="2"/>
      <c r="M29" s="2"/>
      <c r="N29" s="2"/>
    </row>
    <row r="30" spans="1:15" ht="18.75">
      <c r="A30" s="7">
        <v>12199</v>
      </c>
      <c r="B30" s="194" t="s">
        <v>51</v>
      </c>
      <c r="C30" s="8">
        <v>0</v>
      </c>
      <c r="D30" s="9">
        <v>0</v>
      </c>
      <c r="E30" s="10">
        <v>1060.03</v>
      </c>
      <c r="F30" s="10">
        <v>727.1</v>
      </c>
      <c r="G30" s="10">
        <v>1660.41</v>
      </c>
      <c r="H30" s="11">
        <f t="shared" si="1"/>
        <v>83.020500000000013</v>
      </c>
      <c r="I30" s="12">
        <f t="shared" si="0"/>
        <v>1743.4305000000002</v>
      </c>
      <c r="J30" s="2"/>
      <c r="K30" s="2"/>
      <c r="L30" s="2"/>
      <c r="M30" s="2"/>
      <c r="N30" s="2"/>
    </row>
    <row r="31" spans="1:15" ht="18.75">
      <c r="A31" s="7">
        <v>12210</v>
      </c>
      <c r="B31" s="194" t="s">
        <v>52</v>
      </c>
      <c r="C31" s="8">
        <v>9464.18</v>
      </c>
      <c r="D31" s="9">
        <v>8903.7999999999993</v>
      </c>
      <c r="E31" s="10">
        <v>5349.71</v>
      </c>
      <c r="F31" s="10">
        <v>4798.04</v>
      </c>
      <c r="G31" s="10">
        <v>4985.88</v>
      </c>
      <c r="H31" s="11">
        <f t="shared" si="1"/>
        <v>249.29400000000001</v>
      </c>
      <c r="I31" s="12">
        <f t="shared" si="0"/>
        <v>5235.174</v>
      </c>
      <c r="J31" s="28"/>
      <c r="K31" s="2"/>
      <c r="L31" s="2"/>
      <c r="M31" s="2"/>
      <c r="N31" s="2"/>
    </row>
    <row r="32" spans="1:15" ht="18.75">
      <c r="A32" s="7">
        <v>12211</v>
      </c>
      <c r="B32" s="194" t="s">
        <v>53</v>
      </c>
      <c r="C32" s="8">
        <v>608.24</v>
      </c>
      <c r="D32" s="9">
        <v>590.24</v>
      </c>
      <c r="E32" s="10">
        <v>407.6</v>
      </c>
      <c r="F32" s="10">
        <v>286.98</v>
      </c>
      <c r="G32" s="10">
        <v>341.12</v>
      </c>
      <c r="H32" s="11">
        <f t="shared" si="1"/>
        <v>17.056000000000001</v>
      </c>
      <c r="I32" s="12">
        <f t="shared" si="0"/>
        <v>358.17599999999999</v>
      </c>
      <c r="J32" s="28"/>
      <c r="K32" s="2"/>
      <c r="L32" s="2"/>
      <c r="M32" s="2"/>
      <c r="N32" s="2"/>
    </row>
    <row r="33" spans="1:14" ht="18.75">
      <c r="A33" s="7">
        <v>21102</v>
      </c>
      <c r="B33" s="194" t="s">
        <v>54</v>
      </c>
      <c r="C33" s="8">
        <v>0</v>
      </c>
      <c r="D33" s="9">
        <v>0</v>
      </c>
      <c r="E33" s="10">
        <v>23000</v>
      </c>
      <c r="F33" s="10">
        <v>11000</v>
      </c>
      <c r="G33" s="10">
        <v>0</v>
      </c>
      <c r="H33" s="11">
        <f t="shared" si="1"/>
        <v>0</v>
      </c>
      <c r="I33" s="12">
        <f t="shared" si="0"/>
        <v>0</v>
      </c>
      <c r="J33" s="28">
        <f>SUM(I33:I35)</f>
        <v>21865.851000000002</v>
      </c>
      <c r="K33" s="2"/>
      <c r="L33" s="2"/>
      <c r="M33" s="2"/>
      <c r="N33" s="2"/>
    </row>
    <row r="34" spans="1:14" ht="18.75">
      <c r="A34" s="7">
        <v>21105</v>
      </c>
      <c r="B34" s="194" t="s">
        <v>55</v>
      </c>
      <c r="C34" s="8">
        <v>0</v>
      </c>
      <c r="D34" s="9">
        <v>0</v>
      </c>
      <c r="E34" s="10">
        <v>0</v>
      </c>
      <c r="F34" s="10">
        <v>1480</v>
      </c>
      <c r="G34" s="10">
        <v>395.01</v>
      </c>
      <c r="H34" s="11">
        <f t="shared" si="1"/>
        <v>19.750500000000002</v>
      </c>
      <c r="I34" s="12">
        <f t="shared" si="0"/>
        <v>414.76049999999998</v>
      </c>
      <c r="J34" s="2"/>
      <c r="K34" s="2"/>
      <c r="L34" s="2"/>
      <c r="M34" s="2"/>
      <c r="N34" s="2"/>
    </row>
    <row r="35" spans="1:14" ht="18.75">
      <c r="A35" s="7">
        <v>21201</v>
      </c>
      <c r="B35" s="194" t="s">
        <v>56</v>
      </c>
      <c r="C35" s="8">
        <v>0</v>
      </c>
      <c r="D35" s="9">
        <v>0</v>
      </c>
      <c r="E35" s="10">
        <v>3000</v>
      </c>
      <c r="F35" s="10">
        <v>0</v>
      </c>
      <c r="G35" s="10">
        <v>20429.61</v>
      </c>
      <c r="H35" s="11">
        <f t="shared" si="1"/>
        <v>1021.4805000000001</v>
      </c>
      <c r="I35" s="12">
        <f t="shared" si="0"/>
        <v>21451.090500000002</v>
      </c>
      <c r="J35" s="28"/>
      <c r="K35" s="2"/>
      <c r="L35" s="2"/>
      <c r="M35" s="2"/>
      <c r="N35" s="2"/>
    </row>
    <row r="36" spans="1:14" ht="18.75">
      <c r="A36" s="7">
        <v>14299</v>
      </c>
      <c r="B36" s="196" t="s">
        <v>57</v>
      </c>
      <c r="C36" s="8">
        <v>2143.9499999999998</v>
      </c>
      <c r="D36" s="9">
        <v>2268.09</v>
      </c>
      <c r="E36" s="10">
        <v>2479</v>
      </c>
      <c r="F36" s="10">
        <v>7429.07</v>
      </c>
      <c r="G36" s="10">
        <v>1542.06</v>
      </c>
      <c r="H36" s="11">
        <f t="shared" si="1"/>
        <v>77.103000000000009</v>
      </c>
      <c r="I36" s="12">
        <f t="shared" si="0"/>
        <v>1619.163</v>
      </c>
      <c r="J36" s="28">
        <f>SUM(I36:I37)</f>
        <v>1622.3130000000001</v>
      </c>
      <c r="K36" s="2"/>
      <c r="L36" s="2"/>
      <c r="M36" s="2"/>
      <c r="N36" s="2"/>
    </row>
    <row r="37" spans="1:14" ht="18.75">
      <c r="A37" s="7">
        <v>14399</v>
      </c>
      <c r="B37" s="194" t="s">
        <v>58</v>
      </c>
      <c r="C37" s="8">
        <v>637.85</v>
      </c>
      <c r="D37" s="9">
        <v>0</v>
      </c>
      <c r="E37" s="10">
        <v>6</v>
      </c>
      <c r="F37" s="10">
        <v>5.71</v>
      </c>
      <c r="G37" s="10">
        <v>3</v>
      </c>
      <c r="H37" s="11">
        <f t="shared" si="1"/>
        <v>0.15000000000000002</v>
      </c>
      <c r="I37" s="12">
        <f t="shared" si="0"/>
        <v>3.15</v>
      </c>
      <c r="J37" s="28"/>
      <c r="K37" s="2"/>
      <c r="L37" s="2"/>
      <c r="M37" s="2"/>
      <c r="N37" s="2"/>
    </row>
    <row r="38" spans="1:14" ht="18.75">
      <c r="A38" s="7">
        <v>15402</v>
      </c>
      <c r="B38" s="194" t="s">
        <v>59</v>
      </c>
      <c r="C38" s="32">
        <v>10430.27</v>
      </c>
      <c r="D38" s="32">
        <v>13801.84</v>
      </c>
      <c r="E38" s="10">
        <v>20799.79</v>
      </c>
      <c r="F38" s="10">
        <v>18719.82</v>
      </c>
      <c r="G38" s="10">
        <v>16688.22</v>
      </c>
      <c r="H38" s="11">
        <f t="shared" si="1"/>
        <v>834.41100000000006</v>
      </c>
      <c r="I38" s="12">
        <f t="shared" si="0"/>
        <v>17522.631000000001</v>
      </c>
      <c r="J38" s="28">
        <f>SUM(I38:I44)</f>
        <v>41911.673999999999</v>
      </c>
      <c r="K38" s="2"/>
      <c r="L38" s="2"/>
      <c r="M38" s="2"/>
      <c r="N38" s="2"/>
    </row>
    <row r="39" spans="1:14" ht="18.75">
      <c r="A39" s="7">
        <v>15301</v>
      </c>
      <c r="B39" s="194" t="s">
        <v>60</v>
      </c>
      <c r="C39" s="8">
        <v>2509.4899999999998</v>
      </c>
      <c r="D39" s="9">
        <v>3539.82</v>
      </c>
      <c r="E39" s="10">
        <v>3225.98</v>
      </c>
      <c r="F39" s="10">
        <v>2311.0700000000002</v>
      </c>
      <c r="G39" s="10">
        <v>1616.84</v>
      </c>
      <c r="H39" s="11">
        <f t="shared" si="1"/>
        <v>80.841999999999999</v>
      </c>
      <c r="I39" s="12">
        <f t="shared" si="0"/>
        <v>1697.682</v>
      </c>
      <c r="J39" s="2"/>
      <c r="K39" s="2"/>
      <c r="L39" s="2"/>
      <c r="M39" s="2"/>
      <c r="N39" s="2"/>
    </row>
    <row r="40" spans="1:14" ht="18.75">
      <c r="A40" s="7">
        <v>15302</v>
      </c>
      <c r="B40" s="194" t="s">
        <v>61</v>
      </c>
      <c r="C40" s="8">
        <v>573.01</v>
      </c>
      <c r="D40" s="9">
        <v>1439.19</v>
      </c>
      <c r="E40" s="10">
        <v>2786.95</v>
      </c>
      <c r="F40" s="10">
        <v>919.84</v>
      </c>
      <c r="G40" s="10">
        <v>672.84</v>
      </c>
      <c r="H40" s="11">
        <f t="shared" si="1"/>
        <v>33.642000000000003</v>
      </c>
      <c r="I40" s="12">
        <f t="shared" si="0"/>
        <v>706.48200000000008</v>
      </c>
      <c r="J40" s="2"/>
      <c r="K40" s="2"/>
      <c r="L40" s="2"/>
      <c r="M40" s="2"/>
      <c r="N40" s="2"/>
    </row>
    <row r="41" spans="1:14" ht="18.75">
      <c r="A41" s="7">
        <v>15310</v>
      </c>
      <c r="B41" s="194" t="s">
        <v>62</v>
      </c>
      <c r="C41" s="8">
        <v>0</v>
      </c>
      <c r="D41" s="9">
        <v>0</v>
      </c>
      <c r="E41" s="10">
        <v>0</v>
      </c>
      <c r="F41" s="10">
        <v>0</v>
      </c>
      <c r="G41" s="10">
        <v>0</v>
      </c>
      <c r="H41" s="11">
        <f t="shared" si="1"/>
        <v>0</v>
      </c>
      <c r="I41" s="12">
        <f t="shared" si="0"/>
        <v>0</v>
      </c>
      <c r="J41" s="2"/>
      <c r="K41" s="2"/>
      <c r="L41" s="2"/>
      <c r="M41" s="2"/>
      <c r="N41" s="2"/>
    </row>
    <row r="42" spans="1:14" ht="18.75">
      <c r="A42" s="7">
        <v>15312</v>
      </c>
      <c r="B42" s="194" t="s">
        <v>63</v>
      </c>
      <c r="C42" s="8">
        <v>839.68</v>
      </c>
      <c r="D42" s="9">
        <v>853.98</v>
      </c>
      <c r="E42" s="10">
        <v>884.81</v>
      </c>
      <c r="F42" s="10">
        <v>485.53</v>
      </c>
      <c r="G42" s="10">
        <v>815.33</v>
      </c>
      <c r="H42" s="11">
        <f t="shared" si="1"/>
        <v>40.766500000000008</v>
      </c>
      <c r="I42" s="12">
        <f t="shared" si="0"/>
        <v>856.09650000000011</v>
      </c>
      <c r="J42" s="2"/>
      <c r="K42" s="2"/>
      <c r="L42" s="2"/>
      <c r="M42" s="2"/>
      <c r="N42" s="2"/>
    </row>
    <row r="43" spans="1:14" ht="18.75">
      <c r="A43" s="33">
        <v>15314</v>
      </c>
      <c r="B43" s="197" t="s">
        <v>64</v>
      </c>
      <c r="C43" s="8">
        <v>0</v>
      </c>
      <c r="D43" s="9">
        <v>1714.62</v>
      </c>
      <c r="E43" s="10">
        <v>1609.03</v>
      </c>
      <c r="F43" s="10">
        <v>0</v>
      </c>
      <c r="G43" s="10">
        <v>0</v>
      </c>
      <c r="H43" s="11">
        <f t="shared" si="1"/>
        <v>0</v>
      </c>
      <c r="I43" s="12">
        <f t="shared" si="0"/>
        <v>0</v>
      </c>
      <c r="J43" s="2"/>
      <c r="K43" s="2"/>
      <c r="L43" s="2"/>
      <c r="M43" s="2"/>
      <c r="N43" s="2"/>
    </row>
    <row r="44" spans="1:14" ht="18.75">
      <c r="A44" s="33">
        <v>15799</v>
      </c>
      <c r="B44" s="197" t="s">
        <v>65</v>
      </c>
      <c r="C44" s="8">
        <v>1101.45</v>
      </c>
      <c r="D44" s="9">
        <v>1192.42</v>
      </c>
      <c r="E44" s="10">
        <v>17218.150000000001</v>
      </c>
      <c r="F44" s="10">
        <v>1495.77</v>
      </c>
      <c r="G44" s="10">
        <v>20122.650000000001</v>
      </c>
      <c r="H44" s="11">
        <f t="shared" si="1"/>
        <v>1006.1325000000002</v>
      </c>
      <c r="I44" s="12">
        <f>+G44+H44</f>
        <v>21128.782500000001</v>
      </c>
      <c r="J44" s="28"/>
      <c r="K44" s="2"/>
      <c r="L44" s="2"/>
      <c r="M44" s="2"/>
      <c r="N44" s="2"/>
    </row>
    <row r="45" spans="1:14" ht="18.75">
      <c r="A45" s="33">
        <v>22551</v>
      </c>
      <c r="B45" s="197" t="s">
        <v>66</v>
      </c>
      <c r="C45" s="8">
        <v>31686.26</v>
      </c>
      <c r="D45" s="9">
        <v>0</v>
      </c>
      <c r="E45" s="10">
        <v>0</v>
      </c>
      <c r="F45" s="10">
        <v>3753.5</v>
      </c>
      <c r="G45" s="10">
        <v>32789.870000000003</v>
      </c>
      <c r="H45" s="11">
        <f t="shared" si="1"/>
        <v>1639.4935000000003</v>
      </c>
      <c r="I45" s="12">
        <f>+G45+H45</f>
        <v>34429.363499999999</v>
      </c>
      <c r="J45" s="28">
        <f>+I45</f>
        <v>34429.363499999999</v>
      </c>
      <c r="K45" s="2"/>
      <c r="L45" s="2"/>
      <c r="M45" s="2"/>
      <c r="N45" s="2"/>
    </row>
    <row r="46" spans="1:14" ht="29.25" customHeight="1">
      <c r="A46" s="34"/>
      <c r="B46" s="3" t="s">
        <v>67</v>
      </c>
      <c r="C46" s="35">
        <f t="shared" ref="C46:J46" si="2">SUM(C5:C45)</f>
        <v>509754.93000000005</v>
      </c>
      <c r="D46" s="36">
        <f t="shared" si="2"/>
        <v>524562.42000000004</v>
      </c>
      <c r="E46" s="37">
        <f t="shared" si="2"/>
        <v>606105.14</v>
      </c>
      <c r="F46" s="37">
        <f t="shared" si="2"/>
        <v>557671.16999999981</v>
      </c>
      <c r="G46" s="37">
        <f t="shared" si="2"/>
        <v>689371.64999999991</v>
      </c>
      <c r="H46" s="38">
        <f t="shared" si="2"/>
        <v>34468.582500000004</v>
      </c>
      <c r="I46" s="38">
        <f t="shared" si="2"/>
        <v>723840.23249999981</v>
      </c>
      <c r="J46" s="28">
        <f t="shared" si="2"/>
        <v>773815.78249999997</v>
      </c>
      <c r="K46" s="2"/>
      <c r="L46" s="2"/>
      <c r="M46" s="2"/>
      <c r="N46" s="2"/>
    </row>
    <row r="47" spans="1:14" ht="18.75">
      <c r="A47" s="39"/>
      <c r="B47" s="39"/>
      <c r="C47" s="39"/>
      <c r="D47" s="39"/>
      <c r="E47" s="39"/>
      <c r="F47" s="39"/>
      <c r="G47" s="39"/>
      <c r="H47" s="39"/>
      <c r="I47" s="39"/>
      <c r="J47" s="2"/>
      <c r="K47" s="2"/>
      <c r="L47" s="2"/>
      <c r="M47" s="2"/>
      <c r="N47" s="2"/>
    </row>
    <row r="48" spans="1:14" ht="35.25" customHeight="1">
      <c r="A48" s="536" t="s">
        <v>632</v>
      </c>
      <c r="B48" s="537"/>
      <c r="C48" s="41">
        <f>+G48</f>
        <v>723840.23249999981</v>
      </c>
      <c r="D48" s="285">
        <f>+C48+C49</f>
        <v>728039.28249999986</v>
      </c>
      <c r="E48" s="39"/>
      <c r="F48" s="39"/>
      <c r="G48" s="285">
        <f>+I46</f>
        <v>723840.23249999981</v>
      </c>
      <c r="H48" s="39"/>
      <c r="I48" s="39"/>
      <c r="J48" s="2"/>
      <c r="K48" s="2"/>
      <c r="L48" s="286">
        <f>+C48</f>
        <v>723840.23249999981</v>
      </c>
      <c r="M48" s="2"/>
      <c r="N48" s="2"/>
    </row>
    <row r="49" spans="1:14" ht="23.25">
      <c r="A49" s="535" t="s">
        <v>799</v>
      </c>
      <c r="B49" s="535"/>
      <c r="C49" s="41">
        <v>4199.05</v>
      </c>
      <c r="D49" s="39"/>
      <c r="E49" s="39"/>
      <c r="F49" s="39"/>
      <c r="G49" s="39"/>
      <c r="H49" s="39"/>
      <c r="I49" s="39"/>
      <c r="J49" s="2"/>
      <c r="K49" s="2"/>
      <c r="L49" s="286">
        <f>+'RECURSO HUMANO AÑO 2022'!M95</f>
        <v>593916.72499999986</v>
      </c>
      <c r="M49" s="2" t="s">
        <v>330</v>
      </c>
      <c r="N49" s="2"/>
    </row>
    <row r="50" spans="1:14" ht="45" customHeight="1">
      <c r="A50" s="536" t="s">
        <v>637</v>
      </c>
      <c r="B50" s="537"/>
      <c r="C50" s="41">
        <v>50340</v>
      </c>
      <c r="D50" s="39"/>
      <c r="E50" s="39"/>
      <c r="F50" s="39"/>
      <c r="G50" s="39"/>
      <c r="H50" s="39"/>
      <c r="I50" s="42"/>
      <c r="J50" s="2"/>
      <c r="K50" s="2"/>
      <c r="L50" s="288">
        <f>+'RECURSO HUMANO AÑO 2022'!M123</f>
        <v>124544.49</v>
      </c>
      <c r="M50" s="2" t="s">
        <v>633</v>
      </c>
      <c r="N50" s="2"/>
    </row>
    <row r="51" spans="1:14" ht="39.75" customHeight="1">
      <c r="A51" s="535" t="str">
        <f>+'EGRESOS FONDO MPAL'!G68</f>
        <v>POR RECUPERACION DE MORA POR IMPUESTOS MPALES DE UN MONTO 40%</v>
      </c>
      <c r="B51" s="535"/>
      <c r="C51" s="406">
        <v>49975.55</v>
      </c>
      <c r="D51" s="39"/>
      <c r="E51" s="39"/>
      <c r="F51" s="39"/>
      <c r="G51" s="39"/>
      <c r="H51" s="39"/>
      <c r="I51" s="39"/>
      <c r="J51" s="2"/>
      <c r="K51" s="2"/>
      <c r="L51" s="287">
        <f>+L48-L49-L50</f>
        <v>5379.0174999999435</v>
      </c>
      <c r="M51" s="2"/>
      <c r="N51" s="2"/>
    </row>
    <row r="52" spans="1:14" ht="27.75">
      <c r="A52" s="39"/>
      <c r="B52" s="39"/>
      <c r="C52" s="407">
        <f>SUM(C48:C51)</f>
        <v>828354.8324999999</v>
      </c>
      <c r="D52" s="39"/>
      <c r="E52" s="39"/>
      <c r="F52" s="39"/>
      <c r="G52" s="39"/>
      <c r="H52" s="39"/>
      <c r="I52" s="39"/>
      <c r="J52" s="2"/>
      <c r="K52" s="2"/>
      <c r="L52" s="288">
        <f>+C50</f>
        <v>50340</v>
      </c>
      <c r="M52" s="2" t="s">
        <v>638</v>
      </c>
      <c r="N52" s="2"/>
    </row>
    <row r="53" spans="1:14" ht="23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87">
        <f>SUM(L51:L52)</f>
        <v>55719.017499999944</v>
      </c>
      <c r="M53" s="2" t="s">
        <v>634</v>
      </c>
      <c r="N53" s="2"/>
    </row>
    <row r="54" spans="1:14" ht="18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8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8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8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8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8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</sheetData>
  <mergeCells count="9">
    <mergeCell ref="K4:N4"/>
    <mergeCell ref="K5:N5"/>
    <mergeCell ref="A49:B49"/>
    <mergeCell ref="A50:B50"/>
    <mergeCell ref="A51:B51"/>
    <mergeCell ref="A48:B48"/>
    <mergeCell ref="A1:I1"/>
    <mergeCell ref="A2:I2"/>
    <mergeCell ref="A3:I3"/>
  </mergeCells>
  <pageMargins left="1.8110236220472442" right="0.23622047244094491" top="0.74803149606299213" bottom="0.74803149606299213" header="0.31496062992125984" footer="0.31496062992125984"/>
  <pageSetup scale="6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topLeftCell="A12" workbookViewId="0">
      <selection activeCell="H28" sqref="H28"/>
    </sheetView>
  </sheetViews>
  <sheetFormatPr baseColWidth="10" defaultRowHeight="15"/>
  <cols>
    <col min="5" max="5" width="35.28515625" customWidth="1"/>
    <col min="6" max="6" width="30.42578125" customWidth="1"/>
    <col min="7" max="7" width="22.7109375" customWidth="1"/>
    <col min="8" max="8" width="25.140625" customWidth="1"/>
    <col min="9" max="9" width="34.5703125" customWidth="1"/>
  </cols>
  <sheetData>
    <row r="1" spans="1:8" ht="23.25">
      <c r="A1" s="514" t="s">
        <v>468</v>
      </c>
      <c r="B1" s="514"/>
      <c r="C1" s="514"/>
      <c r="D1" s="514"/>
      <c r="E1" s="514"/>
      <c r="F1" s="514"/>
      <c r="G1" s="514"/>
      <c r="H1" s="514"/>
    </row>
    <row r="2" spans="1:8" ht="23.25">
      <c r="A2" s="545" t="s">
        <v>469</v>
      </c>
      <c r="B2" s="545"/>
      <c r="C2" s="545"/>
      <c r="D2" s="545"/>
      <c r="E2" s="545"/>
      <c r="F2" s="545"/>
      <c r="G2" s="545"/>
      <c r="H2" s="545"/>
    </row>
    <row r="3" spans="1:8" ht="33.75">
      <c r="A3" s="546" t="s">
        <v>493</v>
      </c>
      <c r="B3" s="546"/>
      <c r="C3" s="546"/>
      <c r="D3" s="546"/>
      <c r="E3" s="546"/>
      <c r="F3" s="546"/>
      <c r="G3" s="546"/>
      <c r="H3" s="546"/>
    </row>
    <row r="4" spans="1:8" ht="23.25">
      <c r="A4" s="514" t="s">
        <v>470</v>
      </c>
      <c r="B4" s="514"/>
      <c r="C4" s="514"/>
      <c r="D4" s="514"/>
      <c r="E4" s="514"/>
      <c r="F4" s="514"/>
      <c r="G4" s="514"/>
      <c r="H4" s="514"/>
    </row>
    <row r="5" spans="1:8" ht="24" thickBot="1">
      <c r="A5" s="547" t="s">
        <v>471</v>
      </c>
      <c r="B5" s="547"/>
      <c r="C5" s="547"/>
      <c r="D5" s="547"/>
      <c r="E5" s="547"/>
      <c r="F5" s="547"/>
      <c r="G5" s="547"/>
      <c r="H5" s="547"/>
    </row>
    <row r="6" spans="1:8" ht="42.75" thickBot="1">
      <c r="A6" s="548" t="s">
        <v>472</v>
      </c>
      <c r="B6" s="548" t="s">
        <v>473</v>
      </c>
      <c r="C6" s="548" t="s">
        <v>474</v>
      </c>
      <c r="D6" s="178" t="s">
        <v>475</v>
      </c>
      <c r="E6" s="542" t="s">
        <v>476</v>
      </c>
      <c r="F6" s="542" t="s">
        <v>477</v>
      </c>
      <c r="G6" s="542" t="s">
        <v>477</v>
      </c>
      <c r="H6" s="542" t="s">
        <v>5</v>
      </c>
    </row>
    <row r="7" spans="1:8" ht="42">
      <c r="A7" s="549"/>
      <c r="B7" s="549"/>
      <c r="C7" s="549"/>
      <c r="D7" s="179" t="s">
        <v>478</v>
      </c>
      <c r="E7" s="543"/>
      <c r="F7" s="543"/>
      <c r="G7" s="543"/>
      <c r="H7" s="543"/>
    </row>
    <row r="8" spans="1:8" ht="23.25">
      <c r="A8" s="180"/>
      <c r="B8" s="180"/>
      <c r="C8" s="180"/>
      <c r="D8" s="180"/>
      <c r="E8" s="181"/>
      <c r="F8" s="409"/>
      <c r="G8" s="409"/>
      <c r="H8" s="410">
        <f>+G9+G12+G15+G21+G19</f>
        <v>2476079.4750000001</v>
      </c>
    </row>
    <row r="9" spans="1:8" ht="57" customHeight="1">
      <c r="A9" s="182" t="s">
        <v>327</v>
      </c>
      <c r="B9" s="411"/>
      <c r="C9" s="411"/>
      <c r="D9" s="184"/>
      <c r="E9" s="185" t="s">
        <v>479</v>
      </c>
      <c r="F9" s="412"/>
      <c r="G9" s="410">
        <f>+F10+F11</f>
        <v>544957.31999999995</v>
      </c>
      <c r="H9" s="413"/>
    </row>
    <row r="10" spans="1:8" ht="65.25" customHeight="1">
      <c r="A10" s="186"/>
      <c r="B10" s="182" t="s">
        <v>327</v>
      </c>
      <c r="C10" s="182" t="s">
        <v>327</v>
      </c>
      <c r="D10" s="186" t="s">
        <v>85</v>
      </c>
      <c r="E10" s="414" t="s">
        <v>480</v>
      </c>
      <c r="F10" s="415">
        <f>+'EGRESOS FODES 1.5%'!H50</f>
        <v>505013.31999999995</v>
      </c>
      <c r="G10" s="412"/>
      <c r="H10" s="456">
        <v>1.4999999999999999E-2</v>
      </c>
    </row>
    <row r="11" spans="1:8" ht="65.25" customHeight="1">
      <c r="A11" s="186"/>
      <c r="B11" s="182" t="s">
        <v>327</v>
      </c>
      <c r="C11" s="182" t="s">
        <v>327</v>
      </c>
      <c r="D11" s="186" t="s">
        <v>85</v>
      </c>
      <c r="E11" s="414" t="s">
        <v>480</v>
      </c>
      <c r="F11" s="415">
        <v>39944</v>
      </c>
      <c r="G11" s="412"/>
      <c r="H11" s="413" t="s">
        <v>907</v>
      </c>
    </row>
    <row r="12" spans="1:8" ht="23.25">
      <c r="A12" s="182" t="s">
        <v>327</v>
      </c>
      <c r="B12" s="411"/>
      <c r="C12" s="411"/>
      <c r="D12" s="187"/>
      <c r="E12" s="181" t="s">
        <v>481</v>
      </c>
      <c r="F12" s="412"/>
      <c r="G12" s="410">
        <f>SUM(F13:F14)</f>
        <v>827501.78499999992</v>
      </c>
      <c r="H12" s="416"/>
    </row>
    <row r="13" spans="1:8" ht="73.5" customHeight="1">
      <c r="A13" s="188"/>
      <c r="B13" s="182" t="s">
        <v>365</v>
      </c>
      <c r="C13" s="182" t="s">
        <v>365</v>
      </c>
      <c r="D13" s="186" t="s">
        <v>482</v>
      </c>
      <c r="E13" s="189" t="s">
        <v>483</v>
      </c>
      <c r="F13" s="412">
        <f>+'EGRESOS FONDO MPAL'!H61</f>
        <v>671613.56499999994</v>
      </c>
      <c r="G13" s="410"/>
      <c r="H13" s="416" t="s">
        <v>911</v>
      </c>
    </row>
    <row r="14" spans="1:8" ht="47.25" customHeight="1">
      <c r="A14" s="190"/>
      <c r="B14" s="182" t="s">
        <v>365</v>
      </c>
      <c r="C14" s="182" t="s">
        <v>365</v>
      </c>
      <c r="D14" s="186" t="s">
        <v>180</v>
      </c>
      <c r="E14" s="414" t="s">
        <v>484</v>
      </c>
      <c r="F14" s="415">
        <f>+'EGRESOS PUERTO SAN JUAN'!H44</f>
        <v>155888.22</v>
      </c>
      <c r="G14" s="412"/>
      <c r="H14" s="413" t="s">
        <v>912</v>
      </c>
    </row>
    <row r="15" spans="1:8" ht="47.25" customHeight="1">
      <c r="A15" s="188">
        <v>3</v>
      </c>
      <c r="B15" s="411"/>
      <c r="C15" s="411"/>
      <c r="D15" s="186"/>
      <c r="E15" s="185" t="s">
        <v>485</v>
      </c>
      <c r="F15" s="412"/>
      <c r="G15" s="410">
        <f>SUM(F16:F18)</f>
        <v>1046978.78</v>
      </c>
      <c r="H15" s="413"/>
    </row>
    <row r="16" spans="1:8" ht="23.25">
      <c r="A16" s="190"/>
      <c r="B16" s="190"/>
      <c r="C16" s="191" t="s">
        <v>327</v>
      </c>
      <c r="D16" s="186" t="s">
        <v>486</v>
      </c>
      <c r="E16" s="417" t="s">
        <v>487</v>
      </c>
      <c r="F16" s="415">
        <f>+PREINVERSION!H17</f>
        <v>29626.58</v>
      </c>
      <c r="G16" s="412"/>
      <c r="H16" s="455">
        <v>0.05</v>
      </c>
    </row>
    <row r="17" spans="1:12" ht="23.25">
      <c r="A17" s="192"/>
      <c r="B17" s="192"/>
      <c r="C17" s="191" t="s">
        <v>327</v>
      </c>
      <c r="D17" s="186" t="s">
        <v>488</v>
      </c>
      <c r="E17" s="417" t="s">
        <v>489</v>
      </c>
      <c r="F17" s="415">
        <f>+'EGRESOS FODES 70% '!H19</f>
        <v>619691.66</v>
      </c>
      <c r="G17" s="418"/>
      <c r="H17" s="455">
        <v>0.7</v>
      </c>
      <c r="I17" s="540"/>
      <c r="J17" s="541"/>
      <c r="K17" s="541"/>
      <c r="L17" s="541"/>
    </row>
    <row r="18" spans="1:12" ht="23.25">
      <c r="A18" s="192"/>
      <c r="B18" s="192"/>
      <c r="C18" s="191" t="s">
        <v>327</v>
      </c>
      <c r="D18" s="186" t="s">
        <v>490</v>
      </c>
      <c r="E18" s="417" t="s">
        <v>491</v>
      </c>
      <c r="F18" s="415">
        <f>+'2% FODES'!H18</f>
        <v>397660.54</v>
      </c>
      <c r="G18" s="418"/>
      <c r="H18" s="455">
        <v>0.02</v>
      </c>
    </row>
    <row r="19" spans="1:12" ht="23.25">
      <c r="A19" s="192"/>
      <c r="B19" s="192"/>
      <c r="C19" s="186"/>
      <c r="D19" s="186"/>
      <c r="E19" s="193" t="s">
        <v>207</v>
      </c>
      <c r="F19" s="415"/>
      <c r="G19" s="410">
        <f>+F20</f>
        <v>44920.93</v>
      </c>
      <c r="H19" s="413"/>
    </row>
    <row r="20" spans="1:12" ht="23.25">
      <c r="A20" s="192"/>
      <c r="B20" s="182" t="s">
        <v>435</v>
      </c>
      <c r="C20" s="182" t="s">
        <v>492</v>
      </c>
      <c r="D20" s="186" t="s">
        <v>490</v>
      </c>
      <c r="E20" s="417" t="s">
        <v>207</v>
      </c>
      <c r="F20" s="415">
        <f>+DONACIONES!H13</f>
        <v>44920.93</v>
      </c>
      <c r="G20" s="418"/>
      <c r="H20" s="413"/>
    </row>
    <row r="21" spans="1:12" ht="57" customHeight="1">
      <c r="A21" s="188"/>
      <c r="B21" s="188"/>
      <c r="C21" s="191"/>
      <c r="D21" s="186"/>
      <c r="E21" s="185" t="s">
        <v>814</v>
      </c>
      <c r="F21" s="412"/>
      <c r="G21" s="410">
        <f>+F22</f>
        <v>11720.66</v>
      </c>
      <c r="H21" s="419" t="s">
        <v>910</v>
      </c>
    </row>
    <row r="22" spans="1:12" ht="52.5" customHeight="1">
      <c r="A22" s="188"/>
      <c r="B22" s="182" t="s">
        <v>435</v>
      </c>
      <c r="C22" s="191" t="s">
        <v>365</v>
      </c>
      <c r="D22" s="186" t="s">
        <v>816</v>
      </c>
      <c r="E22" s="414" t="s">
        <v>815</v>
      </c>
      <c r="F22" s="415">
        <f>+'FONDOS DE EMERGENCIA'!H11</f>
        <v>11720.66</v>
      </c>
      <c r="G22" s="412"/>
      <c r="H22" s="419"/>
    </row>
    <row r="23" spans="1:12" ht="24" thickBot="1">
      <c r="A23" s="544"/>
      <c r="B23" s="544"/>
      <c r="C23" s="544"/>
      <c r="D23" s="544"/>
      <c r="E23" s="544"/>
      <c r="F23" s="420">
        <f>SUM(F9:F22)</f>
        <v>2476079.4750000001</v>
      </c>
      <c r="G23" s="421">
        <f>+G21+G15+G12+G9+G19</f>
        <v>2476079.4750000001</v>
      </c>
      <c r="H23" s="420"/>
    </row>
  </sheetData>
  <mergeCells count="14">
    <mergeCell ref="I17:L17"/>
    <mergeCell ref="G6:G7"/>
    <mergeCell ref="H6:H7"/>
    <mergeCell ref="A23:E23"/>
    <mergeCell ref="A1:H1"/>
    <mergeCell ref="A2:H2"/>
    <mergeCell ref="A3:H3"/>
    <mergeCell ref="A4:H4"/>
    <mergeCell ref="A5:H5"/>
    <mergeCell ref="A6:A7"/>
    <mergeCell ref="B6:B7"/>
    <mergeCell ref="C6:C7"/>
    <mergeCell ref="E6:E7"/>
    <mergeCell ref="F6:F7"/>
  </mergeCells>
  <pageMargins left="1.2204724409448819" right="0.23622047244094491" top="0" bottom="0" header="0.31496062992125984" footer="0.31496062992125984"/>
  <pageSetup scale="7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4"/>
  <sheetViews>
    <sheetView zoomScale="93" zoomScaleNormal="93" workbookViewId="0">
      <pane xSplit="2" ySplit="5" topLeftCell="C53" activePane="bottomRight" state="frozen"/>
      <selection pane="topRight" activeCell="C1" sqref="C1"/>
      <selection pane="bottomLeft" activeCell="A6" sqref="A6"/>
      <selection pane="bottomRight" activeCell="F78" sqref="F78"/>
    </sheetView>
  </sheetViews>
  <sheetFormatPr baseColWidth="10" defaultRowHeight="15"/>
  <cols>
    <col min="2" max="2" width="43.28515625" customWidth="1"/>
    <col min="3" max="3" width="22.42578125" customWidth="1"/>
    <col min="4" max="4" width="22.7109375" customWidth="1"/>
    <col min="5" max="5" width="22.85546875" customWidth="1"/>
    <col min="6" max="6" width="19.28515625" customWidth="1"/>
    <col min="7" max="7" width="23.42578125" customWidth="1"/>
    <col min="8" max="8" width="22.140625" customWidth="1"/>
    <col min="9" max="9" width="20.42578125" customWidth="1"/>
    <col min="10" max="10" width="22.28515625" customWidth="1"/>
    <col min="11" max="11" width="21" customWidth="1"/>
  </cols>
  <sheetData>
    <row r="1" spans="1:11" ht="26.25">
      <c r="A1" s="553" t="s">
        <v>466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1" ht="19.5" thickBot="1">
      <c r="A2" s="555" t="s">
        <v>467</v>
      </c>
      <c r="B2" s="555"/>
      <c r="C2" s="555"/>
      <c r="D2" s="555"/>
      <c r="E2" s="555"/>
      <c r="F2" s="555"/>
      <c r="G2" s="555"/>
      <c r="H2" s="555"/>
      <c r="I2" s="555"/>
      <c r="J2" s="555"/>
    </row>
    <row r="3" spans="1:11" ht="15" customHeight="1" thickBot="1">
      <c r="A3" s="556" t="s">
        <v>195</v>
      </c>
      <c r="B3" s="559" t="s">
        <v>196</v>
      </c>
      <c r="C3" s="562" t="s">
        <v>197</v>
      </c>
      <c r="D3" s="563"/>
      <c r="E3" s="563"/>
      <c r="F3" s="564"/>
      <c r="G3" s="565" t="s">
        <v>198</v>
      </c>
      <c r="H3" s="565" t="s">
        <v>199</v>
      </c>
      <c r="I3" s="45"/>
      <c r="J3" s="568" t="s">
        <v>200</v>
      </c>
    </row>
    <row r="4" spans="1:11" ht="15.75" thickBot="1">
      <c r="A4" s="557"/>
      <c r="B4" s="560"/>
      <c r="C4" s="571" t="s">
        <v>201</v>
      </c>
      <c r="D4" s="572"/>
      <c r="E4" s="46" t="s">
        <v>202</v>
      </c>
      <c r="F4" s="573" t="s">
        <v>203</v>
      </c>
      <c r="G4" s="566"/>
      <c r="H4" s="566"/>
      <c r="I4" s="47"/>
      <c r="J4" s="569"/>
    </row>
    <row r="5" spans="1:11" ht="48.75" thickBot="1">
      <c r="A5" s="558"/>
      <c r="B5" s="561"/>
      <c r="C5" s="48" t="s">
        <v>204</v>
      </c>
      <c r="D5" s="49" t="s">
        <v>205</v>
      </c>
      <c r="E5" s="50" t="s">
        <v>206</v>
      </c>
      <c r="F5" s="574"/>
      <c r="G5" s="566"/>
      <c r="H5" s="567"/>
      <c r="I5" s="51" t="s">
        <v>207</v>
      </c>
      <c r="J5" s="570"/>
    </row>
    <row r="6" spans="1:11" ht="19.5" thickBot="1">
      <c r="A6" s="52" t="s">
        <v>208</v>
      </c>
      <c r="B6" s="53" t="s">
        <v>209</v>
      </c>
      <c r="C6" s="54">
        <v>0</v>
      </c>
      <c r="D6" s="54">
        <v>0</v>
      </c>
      <c r="E6" s="55">
        <v>0</v>
      </c>
      <c r="F6" s="56">
        <v>0</v>
      </c>
      <c r="G6" s="57">
        <f>+'PROYECCION DE INGRESOS'!I5</f>
        <v>17305.459500000001</v>
      </c>
      <c r="H6" s="58">
        <v>0</v>
      </c>
      <c r="I6" s="58">
        <v>0</v>
      </c>
      <c r="J6" s="54">
        <f t="shared" ref="J6:J17" si="0">+I6+H6+G6+F6</f>
        <v>17305.459500000001</v>
      </c>
      <c r="K6" s="28">
        <f>SUM(J6:J15)</f>
        <v>192519.47399999999</v>
      </c>
    </row>
    <row r="7" spans="1:11" ht="19.5" thickBot="1">
      <c r="A7" s="59" t="s">
        <v>210</v>
      </c>
      <c r="B7" s="60" t="s">
        <v>211</v>
      </c>
      <c r="C7" s="54">
        <v>0</v>
      </c>
      <c r="D7" s="54">
        <v>0</v>
      </c>
      <c r="E7" s="54">
        <v>0</v>
      </c>
      <c r="F7" s="56">
        <v>0</v>
      </c>
      <c r="G7" s="57">
        <f>+'PROYECCION DE INGRESOS'!I6</f>
        <v>8721.6149999999998</v>
      </c>
      <c r="H7" s="58">
        <v>0</v>
      </c>
      <c r="I7" s="58">
        <v>0</v>
      </c>
      <c r="J7" s="54">
        <f t="shared" si="0"/>
        <v>8721.6149999999998</v>
      </c>
      <c r="K7" s="2"/>
    </row>
    <row r="8" spans="1:11" ht="19.5" thickBot="1">
      <c r="A8" s="59" t="s">
        <v>212</v>
      </c>
      <c r="B8" s="60" t="s">
        <v>213</v>
      </c>
      <c r="C8" s="54">
        <v>0</v>
      </c>
      <c r="D8" s="54">
        <v>0</v>
      </c>
      <c r="E8" s="54">
        <v>0</v>
      </c>
      <c r="F8" s="56">
        <v>0</v>
      </c>
      <c r="G8" s="57">
        <f>+'PROYECCION DE INGRESOS'!I7</f>
        <v>15023.011499999999</v>
      </c>
      <c r="H8" s="58">
        <v>0</v>
      </c>
      <c r="I8" s="58">
        <v>0</v>
      </c>
      <c r="J8" s="54">
        <f t="shared" si="0"/>
        <v>15023.011499999999</v>
      </c>
      <c r="K8" s="2"/>
    </row>
    <row r="9" spans="1:11" ht="19.5" thickBot="1">
      <c r="A9" s="59" t="s">
        <v>214</v>
      </c>
      <c r="B9" s="60" t="s">
        <v>215</v>
      </c>
      <c r="C9" s="54">
        <v>0</v>
      </c>
      <c r="D9" s="54">
        <v>0</v>
      </c>
      <c r="E9" s="54">
        <v>0</v>
      </c>
      <c r="F9" s="56">
        <v>0</v>
      </c>
      <c r="G9" s="57">
        <f>+'PROYECCION DE INGRESOS'!I8</f>
        <v>109241.4645</v>
      </c>
      <c r="H9" s="58">
        <v>0</v>
      </c>
      <c r="I9" s="58">
        <v>0</v>
      </c>
      <c r="J9" s="54">
        <f t="shared" si="0"/>
        <v>109241.4645</v>
      </c>
      <c r="K9" s="2"/>
    </row>
    <row r="10" spans="1:11" ht="19.5" thickBot="1">
      <c r="A10" s="61">
        <v>11806</v>
      </c>
      <c r="B10" s="62" t="s">
        <v>216</v>
      </c>
      <c r="C10" s="54">
        <v>0</v>
      </c>
      <c r="D10" s="54">
        <v>0</v>
      </c>
      <c r="E10" s="54">
        <v>0</v>
      </c>
      <c r="F10" s="56">
        <v>0</v>
      </c>
      <c r="G10" s="57">
        <f>+'PROYECCION DE INGRESOS'!I9</f>
        <v>2321.5605</v>
      </c>
      <c r="H10" s="58">
        <v>0</v>
      </c>
      <c r="I10" s="58">
        <v>0</v>
      </c>
      <c r="J10" s="54">
        <f t="shared" si="0"/>
        <v>2321.5605</v>
      </c>
      <c r="K10" s="2"/>
    </row>
    <row r="11" spans="1:11" ht="19.5" thickBot="1">
      <c r="A11" s="61">
        <v>11810</v>
      </c>
      <c r="B11" s="62" t="s">
        <v>217</v>
      </c>
      <c r="C11" s="54">
        <v>0</v>
      </c>
      <c r="D11" s="54">
        <v>0</v>
      </c>
      <c r="E11" s="54">
        <v>0</v>
      </c>
      <c r="F11" s="56">
        <v>0</v>
      </c>
      <c r="G11" s="57">
        <f>+'PROYECCION DE INGRESOS'!I10</f>
        <v>3.6015000000000001</v>
      </c>
      <c r="H11" s="58">
        <v>0</v>
      </c>
      <c r="I11" s="58">
        <v>0</v>
      </c>
      <c r="J11" s="54">
        <f t="shared" si="0"/>
        <v>3.6015000000000001</v>
      </c>
      <c r="K11" s="2"/>
    </row>
    <row r="12" spans="1:11" ht="19.5" thickBot="1">
      <c r="A12" s="61">
        <v>11815</v>
      </c>
      <c r="B12" s="62" t="s">
        <v>218</v>
      </c>
      <c r="C12" s="54">
        <v>0</v>
      </c>
      <c r="D12" s="54">
        <v>0</v>
      </c>
      <c r="E12" s="54">
        <v>0</v>
      </c>
      <c r="F12" s="56">
        <v>0</v>
      </c>
      <c r="G12" s="57">
        <f>+'PROYECCION DE INGRESOS'!I11</f>
        <v>35523.652500000004</v>
      </c>
      <c r="H12" s="58">
        <v>0</v>
      </c>
      <c r="I12" s="58">
        <v>0</v>
      </c>
      <c r="J12" s="54">
        <f t="shared" si="0"/>
        <v>35523.652500000004</v>
      </c>
      <c r="K12" s="2"/>
    </row>
    <row r="13" spans="1:11" ht="19.5" thickBot="1">
      <c r="A13" s="61">
        <v>11816</v>
      </c>
      <c r="B13" s="62" t="s">
        <v>219</v>
      </c>
      <c r="C13" s="54">
        <v>0</v>
      </c>
      <c r="D13" s="54">
        <v>0</v>
      </c>
      <c r="E13" s="54">
        <v>0</v>
      </c>
      <c r="F13" s="56">
        <v>0</v>
      </c>
      <c r="G13" s="57">
        <f>+'PROYECCION DE INGRESOS'!I12</f>
        <v>2515.6214999999997</v>
      </c>
      <c r="H13" s="58">
        <v>0</v>
      </c>
      <c r="I13" s="58">
        <v>0</v>
      </c>
      <c r="J13" s="54">
        <f t="shared" si="0"/>
        <v>2515.6214999999997</v>
      </c>
      <c r="K13" s="2"/>
    </row>
    <row r="14" spans="1:11" ht="19.5" thickBot="1">
      <c r="A14" s="61">
        <v>11818</v>
      </c>
      <c r="B14" s="62" t="s">
        <v>220</v>
      </c>
      <c r="C14" s="54">
        <v>0</v>
      </c>
      <c r="D14" s="54">
        <v>0</v>
      </c>
      <c r="E14" s="54">
        <v>0</v>
      </c>
      <c r="F14" s="56">
        <v>0</v>
      </c>
      <c r="G14" s="57">
        <f>+'PROYECCION DE INGRESOS'!I13</f>
        <v>1691.1195</v>
      </c>
      <c r="H14" s="58">
        <v>0</v>
      </c>
      <c r="I14" s="58">
        <v>0</v>
      </c>
      <c r="J14" s="54">
        <f t="shared" si="0"/>
        <v>1691.1195</v>
      </c>
      <c r="K14" s="2"/>
    </row>
    <row r="15" spans="1:11" ht="19.5" thickBot="1">
      <c r="A15" s="61">
        <v>11899</v>
      </c>
      <c r="B15" s="62" t="s">
        <v>221</v>
      </c>
      <c r="C15" s="54">
        <v>0</v>
      </c>
      <c r="D15" s="54">
        <v>0</v>
      </c>
      <c r="E15" s="54">
        <v>0</v>
      </c>
      <c r="F15" s="56">
        <v>0</v>
      </c>
      <c r="G15" s="57">
        <f>+'PROYECCION DE INGRESOS'!I14</f>
        <v>172.36799999999999</v>
      </c>
      <c r="H15" s="58">
        <v>0</v>
      </c>
      <c r="I15" s="58">
        <v>0</v>
      </c>
      <c r="J15" s="54">
        <f t="shared" si="0"/>
        <v>172.36799999999999</v>
      </c>
      <c r="K15" s="2"/>
    </row>
    <row r="16" spans="1:11" ht="37.5" customHeight="1" thickBot="1">
      <c r="A16" s="61">
        <v>12105</v>
      </c>
      <c r="B16" s="63" t="s">
        <v>222</v>
      </c>
      <c r="C16" s="54">
        <v>0</v>
      </c>
      <c r="D16" s="54">
        <v>0</v>
      </c>
      <c r="E16" s="54">
        <v>0</v>
      </c>
      <c r="F16" s="56">
        <v>0</v>
      </c>
      <c r="G16" s="57">
        <f>+'PROYECCION DE INGRESOS'!I15</f>
        <v>64805.118000000002</v>
      </c>
      <c r="H16" s="58">
        <v>0</v>
      </c>
      <c r="I16" s="58">
        <v>0</v>
      </c>
      <c r="J16" s="54">
        <f t="shared" si="0"/>
        <v>64805.118000000002</v>
      </c>
      <c r="K16" s="28">
        <f>SUM(J16:J32)</f>
        <v>481831.5575</v>
      </c>
    </row>
    <row r="17" spans="1:11" ht="19.5" thickBot="1">
      <c r="A17" s="61">
        <v>12106</v>
      </c>
      <c r="B17" s="62" t="s">
        <v>223</v>
      </c>
      <c r="C17" s="54">
        <v>0</v>
      </c>
      <c r="D17" s="54">
        <v>0</v>
      </c>
      <c r="E17" s="54">
        <v>0</v>
      </c>
      <c r="F17" s="56">
        <v>0</v>
      </c>
      <c r="G17" s="57">
        <f>+'PROYECCION DE INGRESOS'!I16</f>
        <v>119.80499999999999</v>
      </c>
      <c r="H17" s="58">
        <v>0</v>
      </c>
      <c r="I17" s="58">
        <v>0</v>
      </c>
      <c r="J17" s="54">
        <f t="shared" si="0"/>
        <v>119.80499999999999</v>
      </c>
      <c r="K17" s="2"/>
    </row>
    <row r="18" spans="1:11" ht="19.5" thickBot="1">
      <c r="A18" s="61">
        <v>12107</v>
      </c>
      <c r="B18" s="62" t="s">
        <v>224</v>
      </c>
      <c r="C18" s="54">
        <v>0</v>
      </c>
      <c r="D18" s="54">
        <v>0</v>
      </c>
      <c r="E18" s="54">
        <v>0</v>
      </c>
      <c r="F18" s="56">
        <v>0</v>
      </c>
      <c r="G18" s="57">
        <f>+'PROYECCION DE INGRESOS'!I17</f>
        <v>119370.825</v>
      </c>
      <c r="H18" s="58">
        <v>0</v>
      </c>
      <c r="I18" s="58">
        <v>0</v>
      </c>
      <c r="J18" s="54">
        <f>+I18+H18+G18+F18</f>
        <v>119370.825</v>
      </c>
      <c r="K18" s="2"/>
    </row>
    <row r="19" spans="1:11" ht="19.5" thickBot="1">
      <c r="A19" s="61">
        <v>12108</v>
      </c>
      <c r="B19" s="62" t="s">
        <v>225</v>
      </c>
      <c r="C19" s="54">
        <v>0</v>
      </c>
      <c r="D19" s="54">
        <v>0</v>
      </c>
      <c r="E19" s="54">
        <v>0</v>
      </c>
      <c r="F19" s="56">
        <v>0</v>
      </c>
      <c r="G19" s="57">
        <f>+'PROYECCION DE INGRESOS'!I18</f>
        <v>33620.716500000002</v>
      </c>
      <c r="H19" s="58">
        <v>0</v>
      </c>
      <c r="I19" s="58">
        <v>0</v>
      </c>
      <c r="J19" s="54">
        <f t="shared" ref="J19:J49" si="1">+I19+H19+G19+F19</f>
        <v>33620.716500000002</v>
      </c>
      <c r="K19" s="2"/>
    </row>
    <row r="20" spans="1:11" ht="19.5" thickBot="1">
      <c r="A20" s="64" t="s">
        <v>226</v>
      </c>
      <c r="B20" s="62" t="s">
        <v>227</v>
      </c>
      <c r="C20" s="54">
        <v>0</v>
      </c>
      <c r="D20" s="54">
        <v>0</v>
      </c>
      <c r="E20" s="54">
        <v>0</v>
      </c>
      <c r="F20" s="56">
        <v>0</v>
      </c>
      <c r="G20" s="57">
        <f>+'PROYECCION DE INGRESOS'!I19</f>
        <v>22369.1685</v>
      </c>
      <c r="H20" s="58">
        <v>0</v>
      </c>
      <c r="I20" s="58">
        <v>0</v>
      </c>
      <c r="J20" s="54">
        <f t="shared" si="1"/>
        <v>22369.1685</v>
      </c>
      <c r="K20" s="2"/>
    </row>
    <row r="21" spans="1:11" ht="19.5" thickBot="1">
      <c r="A21" s="64" t="s">
        <v>228</v>
      </c>
      <c r="B21" s="62" t="s">
        <v>229</v>
      </c>
      <c r="C21" s="54">
        <v>0</v>
      </c>
      <c r="D21" s="54">
        <v>0</v>
      </c>
      <c r="E21" s="54">
        <v>0</v>
      </c>
      <c r="F21" s="56">
        <v>0</v>
      </c>
      <c r="G21" s="57">
        <f>+'PROYECCION DE INGRESOS'!I21</f>
        <v>14402.818499999999</v>
      </c>
      <c r="H21" s="58">
        <v>0</v>
      </c>
      <c r="I21" s="58">
        <v>0</v>
      </c>
      <c r="J21" s="54">
        <f t="shared" si="1"/>
        <v>14402.818499999999</v>
      </c>
      <c r="K21" s="2"/>
    </row>
    <row r="22" spans="1:11" ht="19.5" thickBot="1">
      <c r="A22" s="64" t="s">
        <v>230</v>
      </c>
      <c r="B22" s="62" t="s">
        <v>231</v>
      </c>
      <c r="C22" s="54">
        <v>0</v>
      </c>
      <c r="D22" s="54">
        <v>0</v>
      </c>
      <c r="E22" s="54">
        <v>0</v>
      </c>
      <c r="F22" s="56">
        <v>0</v>
      </c>
      <c r="G22" s="57">
        <v>52397.99</v>
      </c>
      <c r="H22" s="58">
        <v>0</v>
      </c>
      <c r="I22" s="58">
        <v>0</v>
      </c>
      <c r="J22" s="54">
        <f t="shared" si="1"/>
        <v>52397.99</v>
      </c>
      <c r="K22" s="2"/>
    </row>
    <row r="23" spans="1:11" ht="19.5" thickBot="1">
      <c r="A23" s="64" t="s">
        <v>232</v>
      </c>
      <c r="B23" s="62" t="s">
        <v>233</v>
      </c>
      <c r="C23" s="54">
        <v>0</v>
      </c>
      <c r="D23" s="54">
        <v>0</v>
      </c>
      <c r="E23" s="54">
        <v>0</v>
      </c>
      <c r="F23" s="56">
        <v>0</v>
      </c>
      <c r="G23" s="57">
        <f>+'PROYECCION DE INGRESOS'!I23</f>
        <v>36549.974999999999</v>
      </c>
      <c r="H23" s="58">
        <v>0</v>
      </c>
      <c r="I23" s="58">
        <v>0</v>
      </c>
      <c r="J23" s="54">
        <f t="shared" si="1"/>
        <v>36549.974999999999</v>
      </c>
      <c r="K23" s="2"/>
    </row>
    <row r="24" spans="1:11" ht="19.5" thickBot="1">
      <c r="A24" s="64" t="s">
        <v>234</v>
      </c>
      <c r="B24" s="62" t="s">
        <v>235</v>
      </c>
      <c r="C24" s="54">
        <v>0</v>
      </c>
      <c r="D24" s="54">
        <v>0</v>
      </c>
      <c r="E24" s="54">
        <v>0</v>
      </c>
      <c r="F24" s="56">
        <v>0</v>
      </c>
      <c r="G24" s="57">
        <f>+'PROYECCION DE INGRESOS'!I24</f>
        <v>18303.148499999999</v>
      </c>
      <c r="H24" s="58">
        <v>0</v>
      </c>
      <c r="I24" s="58">
        <v>0</v>
      </c>
      <c r="J24" s="54">
        <f t="shared" si="1"/>
        <v>18303.148499999999</v>
      </c>
      <c r="K24" s="2"/>
    </row>
    <row r="25" spans="1:11" ht="19.5" thickBot="1">
      <c r="A25" s="64" t="s">
        <v>236</v>
      </c>
      <c r="B25" s="62" t="s">
        <v>237</v>
      </c>
      <c r="C25" s="54">
        <v>0</v>
      </c>
      <c r="D25" s="54">
        <v>0</v>
      </c>
      <c r="E25" s="54">
        <v>0</v>
      </c>
      <c r="F25" s="56">
        <v>0</v>
      </c>
      <c r="G25" s="57">
        <f>+'PROYECCION DE INGRESOS'!I25</f>
        <v>59910.658499999998</v>
      </c>
      <c r="H25" s="58">
        <v>0</v>
      </c>
      <c r="I25" s="58">
        <v>0</v>
      </c>
      <c r="J25" s="54">
        <f t="shared" si="1"/>
        <v>59910.658499999998</v>
      </c>
      <c r="K25" s="2"/>
    </row>
    <row r="26" spans="1:11" ht="19.5" thickBot="1">
      <c r="A26" s="64" t="s">
        <v>238</v>
      </c>
      <c r="B26" s="62" t="s">
        <v>239</v>
      </c>
      <c r="C26" s="54">
        <v>0</v>
      </c>
      <c r="D26" s="54">
        <v>0</v>
      </c>
      <c r="E26" s="54">
        <v>0</v>
      </c>
      <c r="F26" s="56">
        <v>0</v>
      </c>
      <c r="G26" s="57">
        <f>+'PROYECCION DE INGRESOS'!I26</f>
        <v>7915.9605000000001</v>
      </c>
      <c r="H26" s="58">
        <v>0</v>
      </c>
      <c r="I26" s="58">
        <v>0</v>
      </c>
      <c r="J26" s="54">
        <f t="shared" si="1"/>
        <v>7915.9605000000001</v>
      </c>
      <c r="K26" s="2"/>
    </row>
    <row r="27" spans="1:11" ht="19.5" thickBot="1">
      <c r="A27" s="64" t="s">
        <v>240</v>
      </c>
      <c r="B27" s="62" t="s">
        <v>241</v>
      </c>
      <c r="C27" s="54">
        <v>0</v>
      </c>
      <c r="D27" s="54">
        <v>0</v>
      </c>
      <c r="E27" s="54">
        <v>0</v>
      </c>
      <c r="F27" s="56">
        <v>0</v>
      </c>
      <c r="G27" s="57">
        <f>+'PROYECCION DE INGRESOS'!I27</f>
        <v>12593.3115</v>
      </c>
      <c r="H27" s="58">
        <v>0</v>
      </c>
      <c r="I27" s="58">
        <v>0</v>
      </c>
      <c r="J27" s="54">
        <f t="shared" si="1"/>
        <v>12593.3115</v>
      </c>
      <c r="K27" s="2"/>
    </row>
    <row r="28" spans="1:11" ht="19.5" thickBot="1">
      <c r="A28" s="64" t="s">
        <v>242</v>
      </c>
      <c r="B28" s="62" t="s">
        <v>243</v>
      </c>
      <c r="C28" s="54">
        <v>0</v>
      </c>
      <c r="D28" s="54">
        <v>0</v>
      </c>
      <c r="E28" s="54">
        <v>0</v>
      </c>
      <c r="F28" s="56">
        <v>0</v>
      </c>
      <c r="G28" s="57">
        <f>+'PROYECCION DE INGRESOS'!I28</f>
        <v>853.05149999999992</v>
      </c>
      <c r="H28" s="58">
        <v>0</v>
      </c>
      <c r="I28" s="58">
        <v>0</v>
      </c>
      <c r="J28" s="54">
        <f t="shared" si="1"/>
        <v>853.05149999999992</v>
      </c>
      <c r="K28" s="2"/>
    </row>
    <row r="29" spans="1:11" ht="19.5" thickBot="1">
      <c r="A29" s="64" t="s">
        <v>244</v>
      </c>
      <c r="B29" s="62" t="s">
        <v>245</v>
      </c>
      <c r="C29" s="54">
        <v>0</v>
      </c>
      <c r="D29" s="54">
        <v>0</v>
      </c>
      <c r="E29" s="54">
        <v>0</v>
      </c>
      <c r="F29" s="56">
        <v>0</v>
      </c>
      <c r="G29" s="57">
        <f>+'PROYECCION DE INGRESOS'!I29</f>
        <v>31282.23</v>
      </c>
      <c r="H29" s="58">
        <v>0</v>
      </c>
      <c r="I29" s="58">
        <v>0</v>
      </c>
      <c r="J29" s="54">
        <f t="shared" si="1"/>
        <v>31282.23</v>
      </c>
      <c r="K29" s="2"/>
    </row>
    <row r="30" spans="1:11" ht="19.5" thickBot="1">
      <c r="A30" s="64" t="s">
        <v>246</v>
      </c>
      <c r="B30" s="62" t="s">
        <v>247</v>
      </c>
      <c r="C30" s="54">
        <v>0</v>
      </c>
      <c r="D30" s="54">
        <v>0</v>
      </c>
      <c r="E30" s="54">
        <v>0</v>
      </c>
      <c r="F30" s="56">
        <v>0</v>
      </c>
      <c r="G30" s="57">
        <f>+'PROYECCION DE INGRESOS'!I30</f>
        <v>1743.4305000000002</v>
      </c>
      <c r="H30" s="58">
        <v>0</v>
      </c>
      <c r="I30" s="58">
        <v>0</v>
      </c>
      <c r="J30" s="54">
        <f t="shared" si="1"/>
        <v>1743.4305000000002</v>
      </c>
      <c r="K30" s="2"/>
    </row>
    <row r="31" spans="1:11" ht="19.5" thickBot="1">
      <c r="A31" s="64" t="s">
        <v>248</v>
      </c>
      <c r="B31" s="62" t="s">
        <v>249</v>
      </c>
      <c r="C31" s="54">
        <v>0</v>
      </c>
      <c r="D31" s="54">
        <v>0</v>
      </c>
      <c r="E31" s="54">
        <v>0</v>
      </c>
      <c r="F31" s="56">
        <v>0</v>
      </c>
      <c r="G31" s="57">
        <f>+'PROYECCION DE INGRESOS'!I31</f>
        <v>5235.174</v>
      </c>
      <c r="H31" s="58">
        <v>0</v>
      </c>
      <c r="I31" s="58">
        <v>0</v>
      </c>
      <c r="J31" s="54">
        <f t="shared" si="1"/>
        <v>5235.174</v>
      </c>
      <c r="K31" s="2"/>
    </row>
    <row r="32" spans="1:11" ht="19.5" thickBot="1">
      <c r="A32" s="64" t="s">
        <v>250</v>
      </c>
      <c r="B32" s="62" t="s">
        <v>251</v>
      </c>
      <c r="C32" s="54">
        <v>0</v>
      </c>
      <c r="D32" s="54">
        <v>0</v>
      </c>
      <c r="E32" s="54">
        <v>0</v>
      </c>
      <c r="F32" s="56">
        <v>0</v>
      </c>
      <c r="G32" s="57">
        <f>+'PROYECCION DE INGRESOS'!I32</f>
        <v>358.17599999999999</v>
      </c>
      <c r="H32" s="58">
        <v>0</v>
      </c>
      <c r="I32" s="58">
        <v>0</v>
      </c>
      <c r="J32" s="54">
        <f t="shared" si="1"/>
        <v>358.17599999999999</v>
      </c>
      <c r="K32" s="2"/>
    </row>
    <row r="33" spans="1:17" ht="19.5" thickBot="1">
      <c r="A33" s="64" t="s">
        <v>252</v>
      </c>
      <c r="B33" s="62" t="s">
        <v>253</v>
      </c>
      <c r="C33" s="54">
        <v>0</v>
      </c>
      <c r="D33" s="54">
        <v>0</v>
      </c>
      <c r="E33" s="54">
        <v>0</v>
      </c>
      <c r="F33" s="56">
        <v>0</v>
      </c>
      <c r="G33" s="57">
        <f>+'PROYECCION DE INGRESOS'!I36</f>
        <v>1619.163</v>
      </c>
      <c r="H33" s="58">
        <v>0</v>
      </c>
      <c r="I33" s="58">
        <v>0</v>
      </c>
      <c r="J33" s="54">
        <f t="shared" si="1"/>
        <v>1619.163</v>
      </c>
      <c r="K33" s="28">
        <f>SUM(J33:J34)</f>
        <v>1622.3130000000001</v>
      </c>
    </row>
    <row r="34" spans="1:17" ht="19.5" thickBot="1">
      <c r="A34" s="64" t="s">
        <v>254</v>
      </c>
      <c r="B34" s="62" t="s">
        <v>255</v>
      </c>
      <c r="C34" s="54">
        <v>0</v>
      </c>
      <c r="D34" s="54">
        <v>0</v>
      </c>
      <c r="E34" s="54">
        <v>0</v>
      </c>
      <c r="F34" s="56">
        <v>0</v>
      </c>
      <c r="G34" s="57">
        <f>+'PROYECCION DE INGRESOS'!I37</f>
        <v>3.15</v>
      </c>
      <c r="H34" s="58">
        <v>0</v>
      </c>
      <c r="I34" s="58">
        <v>0</v>
      </c>
      <c r="J34" s="54">
        <f t="shared" si="1"/>
        <v>3.15</v>
      </c>
      <c r="K34" s="2"/>
    </row>
    <row r="35" spans="1:17" ht="19.5" thickBot="1">
      <c r="A35" s="64" t="s">
        <v>256</v>
      </c>
      <c r="B35" s="62" t="s">
        <v>257</v>
      </c>
      <c r="C35" s="54">
        <v>0</v>
      </c>
      <c r="D35" s="54">
        <v>0</v>
      </c>
      <c r="E35" s="54">
        <v>0</v>
      </c>
      <c r="F35" s="56">
        <v>0</v>
      </c>
      <c r="G35" s="57">
        <f>+'PROYECCION DE INGRESOS'!I39</f>
        <v>1697.682</v>
      </c>
      <c r="H35" s="58">
        <v>0</v>
      </c>
      <c r="I35" s="58">
        <v>0</v>
      </c>
      <c r="J35" s="54">
        <f t="shared" si="1"/>
        <v>1697.682</v>
      </c>
      <c r="K35" s="28">
        <f>SUM(J35:J41)</f>
        <v>41911.673999999999</v>
      </c>
    </row>
    <row r="36" spans="1:17" ht="19.5" thickBot="1">
      <c r="A36" s="64" t="s">
        <v>258</v>
      </c>
      <c r="B36" s="62" t="s">
        <v>259</v>
      </c>
      <c r="C36" s="54">
        <v>0</v>
      </c>
      <c r="D36" s="54">
        <v>0</v>
      </c>
      <c r="E36" s="54">
        <v>0</v>
      </c>
      <c r="F36" s="56">
        <v>0</v>
      </c>
      <c r="G36" s="57">
        <f>+'PROYECCION DE INGRESOS'!I40</f>
        <v>706.48200000000008</v>
      </c>
      <c r="H36" s="58">
        <v>0</v>
      </c>
      <c r="I36" s="58">
        <v>0</v>
      </c>
      <c r="J36" s="54">
        <f t="shared" si="1"/>
        <v>706.48200000000008</v>
      </c>
      <c r="K36" s="2"/>
    </row>
    <row r="37" spans="1:17" ht="19.5" thickBot="1">
      <c r="A37" s="65" t="s">
        <v>260</v>
      </c>
      <c r="B37" s="66" t="s">
        <v>261</v>
      </c>
      <c r="C37" s="54">
        <v>0</v>
      </c>
      <c r="D37" s="54">
        <v>0</v>
      </c>
      <c r="E37" s="54">
        <v>0</v>
      </c>
      <c r="F37" s="56">
        <v>0</v>
      </c>
      <c r="G37" s="57">
        <v>0</v>
      </c>
      <c r="H37" s="58">
        <v>0</v>
      </c>
      <c r="I37" s="58">
        <v>0</v>
      </c>
      <c r="J37" s="54">
        <f t="shared" si="1"/>
        <v>0</v>
      </c>
      <c r="K37" s="2"/>
      <c r="Q37">
        <v>0</v>
      </c>
    </row>
    <row r="38" spans="1:17" ht="19.5" thickBot="1">
      <c r="A38" s="65" t="s">
        <v>262</v>
      </c>
      <c r="B38" s="66" t="s">
        <v>263</v>
      </c>
      <c r="C38" s="54">
        <v>0</v>
      </c>
      <c r="D38" s="54">
        <v>0</v>
      </c>
      <c r="E38" s="54">
        <v>0</v>
      </c>
      <c r="F38" s="56">
        <v>0</v>
      </c>
      <c r="G38" s="57">
        <f>+'PROYECCION DE INGRESOS'!I42</f>
        <v>856.09650000000011</v>
      </c>
      <c r="H38" s="58">
        <v>0</v>
      </c>
      <c r="I38" s="58">
        <v>0</v>
      </c>
      <c r="J38" s="54">
        <f t="shared" si="1"/>
        <v>856.09650000000011</v>
      </c>
      <c r="K38" s="2"/>
    </row>
    <row r="39" spans="1:17" ht="19.5" thickBot="1">
      <c r="A39" s="65" t="s">
        <v>264</v>
      </c>
      <c r="B39" s="66" t="s">
        <v>265</v>
      </c>
      <c r="C39" s="54">
        <v>0</v>
      </c>
      <c r="D39" s="54">
        <v>0</v>
      </c>
      <c r="E39" s="54">
        <v>0</v>
      </c>
      <c r="F39" s="56">
        <f t="shared" ref="F39:F44" si="2">+C39+D39+E39</f>
        <v>0</v>
      </c>
      <c r="G39" s="57">
        <v>0</v>
      </c>
      <c r="H39" s="58">
        <v>0</v>
      </c>
      <c r="I39" s="58">
        <v>0</v>
      </c>
      <c r="J39" s="54">
        <f t="shared" si="1"/>
        <v>0</v>
      </c>
      <c r="K39" s="2"/>
    </row>
    <row r="40" spans="1:17" ht="19.5" thickBot="1">
      <c r="A40" s="65" t="s">
        <v>266</v>
      </c>
      <c r="B40" s="66" t="s">
        <v>267</v>
      </c>
      <c r="C40" s="54">
        <v>0</v>
      </c>
      <c r="D40" s="54">
        <v>0</v>
      </c>
      <c r="E40" s="54">
        <v>0</v>
      </c>
      <c r="F40" s="56">
        <v>0</v>
      </c>
      <c r="G40" s="57">
        <f>+'PROYECCION DE INGRESOS'!I38</f>
        <v>17522.631000000001</v>
      </c>
      <c r="H40" s="58">
        <v>0</v>
      </c>
      <c r="I40" s="58">
        <v>0</v>
      </c>
      <c r="J40" s="54">
        <f t="shared" si="1"/>
        <v>17522.631000000001</v>
      </c>
      <c r="K40" s="2"/>
    </row>
    <row r="41" spans="1:17" ht="19.5" thickBot="1">
      <c r="A41" s="65" t="s">
        <v>268</v>
      </c>
      <c r="B41" s="66" t="s">
        <v>269</v>
      </c>
      <c r="C41" s="54">
        <v>0</v>
      </c>
      <c r="D41" s="54">
        <v>0</v>
      </c>
      <c r="E41" s="54">
        <v>0</v>
      </c>
      <c r="F41" s="56">
        <v>0</v>
      </c>
      <c r="G41" s="57">
        <f>+'PROYECCION DE INGRESOS'!I44</f>
        <v>21128.782500000001</v>
      </c>
      <c r="H41" s="58">
        <v>0</v>
      </c>
      <c r="I41" s="58">
        <v>0</v>
      </c>
      <c r="J41" s="54">
        <f t="shared" si="1"/>
        <v>21128.782500000001</v>
      </c>
      <c r="K41" s="2"/>
    </row>
    <row r="42" spans="1:17" ht="19.5" thickBot="1">
      <c r="A42" s="65" t="s">
        <v>270</v>
      </c>
      <c r="B42" s="66" t="s">
        <v>271</v>
      </c>
      <c r="C42" s="54">
        <v>0</v>
      </c>
      <c r="D42" s="54">
        <v>0</v>
      </c>
      <c r="E42" s="54">
        <v>0</v>
      </c>
      <c r="F42" s="56">
        <f t="shared" si="2"/>
        <v>0</v>
      </c>
      <c r="G42" s="57">
        <v>0</v>
      </c>
      <c r="H42" s="58">
        <v>0</v>
      </c>
      <c r="I42" s="58">
        <v>0</v>
      </c>
      <c r="J42" s="54">
        <f t="shared" si="1"/>
        <v>0</v>
      </c>
      <c r="K42" s="2"/>
    </row>
    <row r="43" spans="1:17" ht="19.5" thickBot="1">
      <c r="A43" s="65" t="s">
        <v>272</v>
      </c>
      <c r="B43" s="66" t="s">
        <v>273</v>
      </c>
      <c r="C43" s="54">
        <v>0</v>
      </c>
      <c r="D43" s="54">
        <v>0</v>
      </c>
      <c r="E43" s="54">
        <v>0</v>
      </c>
      <c r="F43" s="56">
        <f t="shared" si="2"/>
        <v>0</v>
      </c>
      <c r="G43" s="57">
        <v>0</v>
      </c>
      <c r="H43" s="58">
        <v>0</v>
      </c>
      <c r="I43" s="58">
        <v>0</v>
      </c>
      <c r="J43" s="54">
        <f t="shared" si="1"/>
        <v>0</v>
      </c>
      <c r="K43" s="28">
        <f>SUM(J43:J45)</f>
        <v>21865.8505</v>
      </c>
    </row>
    <row r="44" spans="1:17" ht="19.5" thickBot="1">
      <c r="A44" s="65" t="s">
        <v>274</v>
      </c>
      <c r="B44" s="66" t="s">
        <v>275</v>
      </c>
      <c r="C44" s="54">
        <v>0</v>
      </c>
      <c r="D44" s="54">
        <v>0</v>
      </c>
      <c r="E44" s="54">
        <v>0</v>
      </c>
      <c r="F44" s="56">
        <f t="shared" si="2"/>
        <v>0</v>
      </c>
      <c r="G44" s="57">
        <v>414.76</v>
      </c>
      <c r="H44" s="58">
        <v>0</v>
      </c>
      <c r="I44" s="58">
        <v>0</v>
      </c>
      <c r="J44" s="54">
        <v>414.76</v>
      </c>
      <c r="K44" s="2"/>
    </row>
    <row r="45" spans="1:17" ht="19.5" thickBot="1">
      <c r="A45" s="65" t="s">
        <v>276</v>
      </c>
      <c r="B45" s="66" t="s">
        <v>277</v>
      </c>
      <c r="C45" s="54">
        <v>0</v>
      </c>
      <c r="D45" s="54">
        <v>0</v>
      </c>
      <c r="E45" s="54">
        <v>0</v>
      </c>
      <c r="F45" s="56">
        <v>0</v>
      </c>
      <c r="G45" s="67">
        <v>21144.65</v>
      </c>
      <c r="H45" s="58">
        <v>0</v>
      </c>
      <c r="I45" s="58">
        <v>0</v>
      </c>
      <c r="J45" s="54">
        <f>+'PROYECCION DE INGRESOS'!I35</f>
        <v>21451.090500000002</v>
      </c>
      <c r="K45" s="2"/>
    </row>
    <row r="46" spans="1:17" ht="19.5" thickBot="1">
      <c r="A46" s="65" t="s">
        <v>278</v>
      </c>
      <c r="B46" s="66" t="s">
        <v>279</v>
      </c>
      <c r="C46" s="54">
        <v>456683.22</v>
      </c>
      <c r="D46" s="54">
        <v>0</v>
      </c>
      <c r="E46" s="54">
        <v>0</v>
      </c>
      <c r="F46" s="55">
        <v>0</v>
      </c>
      <c r="G46" s="54">
        <v>0</v>
      </c>
      <c r="H46" s="54">
        <v>0</v>
      </c>
      <c r="I46" s="54">
        <v>0</v>
      </c>
      <c r="J46" s="54">
        <v>0</v>
      </c>
      <c r="K46" s="2"/>
    </row>
    <row r="47" spans="1:17" ht="19.5" thickBot="1">
      <c r="A47" s="65" t="s">
        <v>280</v>
      </c>
      <c r="B47" s="66" t="s">
        <v>281</v>
      </c>
      <c r="C47" s="54">
        <v>0</v>
      </c>
      <c r="D47" s="54">
        <v>0</v>
      </c>
      <c r="E47" s="54">
        <v>0</v>
      </c>
      <c r="F47" s="55">
        <f>+C47+D47+E47</f>
        <v>0</v>
      </c>
      <c r="G47" s="54">
        <v>0</v>
      </c>
      <c r="H47" s="54">
        <v>0</v>
      </c>
      <c r="I47" s="54">
        <v>0</v>
      </c>
      <c r="J47" s="54">
        <f t="shared" si="1"/>
        <v>0</v>
      </c>
      <c r="K47" s="2"/>
    </row>
    <row r="48" spans="1:17" ht="19.5" thickBot="1">
      <c r="A48" s="65" t="s">
        <v>282</v>
      </c>
      <c r="B48" s="66" t="s">
        <v>283</v>
      </c>
      <c r="C48" s="54">
        <v>0</v>
      </c>
      <c r="D48" s="54">
        <v>0</v>
      </c>
      <c r="E48" s="54">
        <v>0</v>
      </c>
      <c r="F48" s="55">
        <f>+C48+D48+E48</f>
        <v>0</v>
      </c>
      <c r="G48" s="54">
        <v>0</v>
      </c>
      <c r="H48" s="54">
        <v>0</v>
      </c>
      <c r="I48" s="54">
        <v>0</v>
      </c>
      <c r="J48" s="54">
        <f t="shared" si="1"/>
        <v>0</v>
      </c>
      <c r="K48" s="2"/>
    </row>
    <row r="49" spans="1:11" ht="19.5" thickBot="1">
      <c r="A49" s="68" t="s">
        <v>284</v>
      </c>
      <c r="B49" s="69" t="s">
        <v>285</v>
      </c>
      <c r="C49" s="70">
        <v>0</v>
      </c>
      <c r="D49" s="71">
        <v>0</v>
      </c>
      <c r="E49" s="71">
        <v>0</v>
      </c>
      <c r="F49" s="55">
        <v>0</v>
      </c>
      <c r="G49" s="71">
        <v>55170.879999999997</v>
      </c>
      <c r="H49" s="71">
        <v>0</v>
      </c>
      <c r="I49" s="72">
        <v>0</v>
      </c>
      <c r="J49" s="54">
        <f t="shared" si="1"/>
        <v>55170.879999999997</v>
      </c>
      <c r="K49" s="28">
        <f>+J49</f>
        <v>55170.879999999997</v>
      </c>
    </row>
    <row r="50" spans="1:11" ht="19.5" thickBot="1">
      <c r="A50" s="68" t="s">
        <v>286</v>
      </c>
      <c r="B50" s="69" t="s">
        <v>287</v>
      </c>
      <c r="C50" s="73">
        <f>39944+48330.1</f>
        <v>88274.1</v>
      </c>
      <c r="D50" s="74">
        <f>+PREINVERSION!H17+'FONDOS DE EMERGENCIA'!H11+'EGRESOS FODES 70% '!H23+'2% FODES'!H18</f>
        <v>1058699.44</v>
      </c>
      <c r="E50" s="74">
        <v>0</v>
      </c>
      <c r="F50" s="55">
        <f>SUM(C50:E50)</f>
        <v>1146973.54</v>
      </c>
      <c r="G50" s="74">
        <f>+'EGRESOS FONDO MPAL'!H66+'EGRESOS PUERTO SAN JUAN'!H46</f>
        <v>18764.170000000002</v>
      </c>
      <c r="H50" s="74">
        <v>0</v>
      </c>
      <c r="I50" s="74">
        <f>+DONACIONES!H13</f>
        <v>44920.93</v>
      </c>
      <c r="J50" s="54">
        <f>+I50+H50+G50+F50</f>
        <v>1210658.6400000001</v>
      </c>
      <c r="K50" s="28">
        <f>+J50</f>
        <v>1210658.6400000001</v>
      </c>
    </row>
    <row r="51" spans="1:11" ht="19.5" thickBot="1">
      <c r="A51" s="75"/>
      <c r="B51" s="76" t="s">
        <v>288</v>
      </c>
      <c r="C51" s="77">
        <f t="shared" ref="C51:I51" si="3">SUM(C6:C50)</f>
        <v>544957.31999999995</v>
      </c>
      <c r="D51" s="78">
        <f t="shared" si="3"/>
        <v>1058699.44</v>
      </c>
      <c r="E51" s="78">
        <f t="shared" si="3"/>
        <v>0</v>
      </c>
      <c r="F51" s="78">
        <f t="shared" si="3"/>
        <v>1146973.54</v>
      </c>
      <c r="G51" s="78">
        <f>SUM(G6:G50)</f>
        <v>813379.47849999997</v>
      </c>
      <c r="H51" s="78">
        <f t="shared" si="3"/>
        <v>0</v>
      </c>
      <c r="I51" s="78">
        <f t="shared" si="3"/>
        <v>44920.93</v>
      </c>
      <c r="J51" s="79">
        <f>+SUM(J6:J50)</f>
        <v>2005580.389</v>
      </c>
      <c r="K51" s="281">
        <f>SUM(K6:K50)</f>
        <v>2005580.389</v>
      </c>
    </row>
    <row r="52" spans="1:11" ht="15.75">
      <c r="A52" s="80"/>
      <c r="B52" s="81"/>
      <c r="C52" s="82"/>
      <c r="D52" s="82"/>
      <c r="E52" s="82"/>
      <c r="F52" s="83"/>
      <c r="G52" s="82">
        <v>0</v>
      </c>
      <c r="H52" s="82"/>
      <c r="I52" s="82"/>
      <c r="J52" s="84"/>
    </row>
    <row r="53" spans="1:11" ht="15.75">
      <c r="A53" s="85"/>
      <c r="B53" s="81"/>
      <c r="C53" s="451">
        <f>+'EGRESOS SALDO FODES 25%'!H33</f>
        <v>39944</v>
      </c>
      <c r="D53" s="454" t="s">
        <v>909</v>
      </c>
      <c r="E53" s="82"/>
      <c r="F53" s="82"/>
      <c r="G53" s="82"/>
      <c r="H53" s="82"/>
      <c r="I53" s="82"/>
      <c r="J53" s="86"/>
    </row>
    <row r="54" spans="1:11" ht="15.75">
      <c r="A54" s="87" t="s">
        <v>289</v>
      </c>
      <c r="B54" s="82"/>
      <c r="C54" s="451">
        <f>+'EGRESOS FODES 1.5%'!H49</f>
        <v>48330.1</v>
      </c>
      <c r="D54" s="453">
        <v>1.4999999999999999E-2</v>
      </c>
      <c r="E54" s="82"/>
      <c r="F54" s="82"/>
      <c r="G54" s="82"/>
      <c r="H54" s="82"/>
      <c r="I54" s="82"/>
      <c r="J54" s="86"/>
    </row>
    <row r="55" spans="1:11" ht="15.75">
      <c r="A55" s="450" t="s">
        <v>290</v>
      </c>
      <c r="B55" s="450"/>
      <c r="C55" s="452">
        <f>SUM(C53:C54)</f>
        <v>88274.1</v>
      </c>
      <c r="D55" s="450"/>
      <c r="E55" s="450"/>
      <c r="F55" s="450"/>
      <c r="G55" s="450"/>
      <c r="H55" s="82"/>
      <c r="I55" s="82"/>
      <c r="J55" s="86"/>
    </row>
    <row r="56" spans="1:11">
      <c r="A56" s="552" t="s">
        <v>291</v>
      </c>
      <c r="B56" s="552"/>
      <c r="C56" s="552"/>
      <c r="D56" s="552"/>
      <c r="E56" s="552"/>
      <c r="F56" s="552"/>
      <c r="G56" s="552"/>
      <c r="H56" s="82"/>
      <c r="I56" s="82"/>
      <c r="J56" s="86"/>
    </row>
    <row r="57" spans="1:11">
      <c r="A57" s="552" t="s">
        <v>292</v>
      </c>
      <c r="B57" s="552"/>
      <c r="C57" s="552"/>
      <c r="D57" s="552"/>
      <c r="E57" s="552"/>
      <c r="F57" s="552"/>
      <c r="G57" s="552"/>
      <c r="H57" s="82"/>
      <c r="I57" s="82"/>
      <c r="J57" s="86"/>
    </row>
    <row r="58" spans="1:11">
      <c r="A58" s="552" t="s">
        <v>293</v>
      </c>
      <c r="B58" s="552"/>
      <c r="C58" s="552"/>
      <c r="D58" s="552"/>
      <c r="E58" s="552"/>
      <c r="F58" s="552"/>
      <c r="G58" s="552"/>
      <c r="H58" s="82"/>
      <c r="I58" s="82"/>
      <c r="J58" s="86"/>
    </row>
    <row r="59" spans="1:11">
      <c r="A59" s="552" t="s">
        <v>294</v>
      </c>
      <c r="B59" s="552"/>
      <c r="C59" s="552"/>
      <c r="D59" s="552"/>
      <c r="E59" s="552"/>
      <c r="F59" s="552"/>
      <c r="G59" s="552"/>
      <c r="H59" s="82"/>
      <c r="I59" s="82"/>
      <c r="J59" s="86"/>
    </row>
    <row r="60" spans="1:11">
      <c r="A60" s="552" t="s">
        <v>295</v>
      </c>
      <c r="B60" s="552"/>
      <c r="C60" s="552"/>
      <c r="D60" s="552"/>
      <c r="E60" s="552"/>
      <c r="F60" s="552"/>
      <c r="G60" s="552"/>
      <c r="H60" s="82"/>
      <c r="I60" s="82"/>
      <c r="J60" s="86"/>
    </row>
    <row r="61" spans="1:11">
      <c r="A61" s="80"/>
      <c r="B61" s="82"/>
      <c r="C61" s="82"/>
      <c r="D61" s="82"/>
      <c r="E61" s="82"/>
      <c r="F61" s="82"/>
      <c r="G61" s="82"/>
      <c r="H61" s="82"/>
      <c r="I61" s="82"/>
      <c r="J61" s="86"/>
    </row>
    <row r="62" spans="1:11">
      <c r="A62" s="80"/>
      <c r="B62" s="82"/>
      <c r="C62" s="82"/>
      <c r="D62" s="82"/>
      <c r="E62" s="82"/>
      <c r="F62" s="82"/>
      <c r="G62" s="82"/>
      <c r="H62" s="82"/>
      <c r="I62" s="82"/>
      <c r="J62" s="86"/>
    </row>
    <row r="63" spans="1:11" ht="15.75">
      <c r="A63" s="550" t="s">
        <v>296</v>
      </c>
      <c r="B63" s="551"/>
      <c r="C63" s="551"/>
      <c r="D63" s="551"/>
      <c r="E63" s="551"/>
      <c r="F63" s="551"/>
      <c r="G63" s="551"/>
      <c r="H63" s="551"/>
      <c r="I63" s="551"/>
      <c r="J63" s="551"/>
    </row>
    <row r="64" spans="1:11" ht="15.75">
      <c r="A64" s="88"/>
      <c r="B64" s="89"/>
      <c r="C64" s="89"/>
      <c r="D64" s="89"/>
      <c r="E64" s="89"/>
      <c r="F64" s="89"/>
      <c r="G64" s="89"/>
      <c r="H64" s="89"/>
      <c r="I64" s="89"/>
      <c r="J64" s="89"/>
    </row>
    <row r="65" spans="1:10">
      <c r="A65" s="90" t="s">
        <v>297</v>
      </c>
      <c r="B65" s="91"/>
      <c r="C65" s="91"/>
      <c r="D65" s="91"/>
      <c r="E65" s="91"/>
      <c r="F65" s="90" t="s">
        <v>298</v>
      </c>
      <c r="G65" s="91"/>
      <c r="H65" s="91"/>
      <c r="I65" s="91"/>
      <c r="J65" s="86"/>
    </row>
    <row r="66" spans="1:10">
      <c r="A66" s="90" t="s">
        <v>299</v>
      </c>
      <c r="B66" s="91"/>
      <c r="C66" s="91"/>
      <c r="D66" s="91"/>
      <c r="E66" s="91"/>
      <c r="F66" s="90" t="s">
        <v>300</v>
      </c>
      <c r="G66" s="91"/>
      <c r="H66" s="91"/>
      <c r="I66" s="91"/>
      <c r="J66" s="86"/>
    </row>
    <row r="67" spans="1:10">
      <c r="A67" s="90" t="s">
        <v>301</v>
      </c>
      <c r="B67" s="91"/>
      <c r="C67" s="91"/>
      <c r="D67" s="91"/>
      <c r="E67" s="91"/>
      <c r="F67" s="92" t="s">
        <v>302</v>
      </c>
      <c r="G67" s="91"/>
      <c r="H67" s="91"/>
      <c r="I67" s="91"/>
      <c r="J67" s="86"/>
    </row>
    <row r="68" spans="1:10">
      <c r="A68" s="93" t="s">
        <v>303</v>
      </c>
      <c r="B68" s="91"/>
      <c r="C68" s="91"/>
      <c r="D68" s="91"/>
      <c r="E68" s="91"/>
      <c r="F68" s="92" t="s">
        <v>304</v>
      </c>
      <c r="G68" s="91"/>
      <c r="H68" s="91"/>
      <c r="I68" s="91"/>
      <c r="J68" s="86"/>
    </row>
    <row r="69" spans="1:10">
      <c r="A69" s="90" t="s">
        <v>305</v>
      </c>
      <c r="B69" s="91"/>
      <c r="C69" s="91"/>
      <c r="D69" s="91"/>
      <c r="E69" s="91"/>
      <c r="F69" s="92" t="s">
        <v>306</v>
      </c>
      <c r="G69" s="91"/>
      <c r="H69" s="91"/>
      <c r="I69" s="91"/>
      <c r="J69" s="86"/>
    </row>
    <row r="70" spans="1:10">
      <c r="A70" s="90" t="s">
        <v>307</v>
      </c>
      <c r="B70" s="91"/>
      <c r="C70" s="91"/>
      <c r="D70" s="91"/>
      <c r="E70" s="91"/>
      <c r="F70" s="92" t="s">
        <v>308</v>
      </c>
      <c r="G70" s="91"/>
      <c r="H70" s="91"/>
      <c r="I70" s="91"/>
      <c r="J70" s="86"/>
    </row>
    <row r="71" spans="1:10">
      <c r="A71" s="90" t="s">
        <v>309</v>
      </c>
      <c r="B71" s="91"/>
      <c r="C71" s="91"/>
      <c r="D71" s="91"/>
      <c r="E71" s="91"/>
      <c r="F71" s="91" t="s">
        <v>310</v>
      </c>
      <c r="G71" s="91"/>
      <c r="H71" s="91"/>
      <c r="I71" s="91"/>
      <c r="J71" s="86"/>
    </row>
    <row r="72" spans="1:10">
      <c r="A72" s="90" t="s">
        <v>311</v>
      </c>
      <c r="B72" s="91"/>
      <c r="C72" s="91"/>
      <c r="D72" s="91"/>
      <c r="E72" s="91"/>
      <c r="F72" s="92" t="s">
        <v>312</v>
      </c>
      <c r="G72" s="91"/>
      <c r="H72" s="91"/>
      <c r="I72" s="91"/>
      <c r="J72" s="86"/>
    </row>
    <row r="73" spans="1:10">
      <c r="A73" s="94"/>
      <c r="B73" s="82"/>
      <c r="C73" s="82"/>
      <c r="D73" s="82"/>
      <c r="E73" s="82"/>
      <c r="F73" s="82"/>
      <c r="G73" s="82"/>
      <c r="H73" s="82"/>
      <c r="I73" s="82"/>
      <c r="J73" s="86"/>
    </row>
    <row r="74" spans="1:10">
      <c r="A74" s="94"/>
      <c r="B74" s="82"/>
      <c r="C74" s="82"/>
      <c r="D74" s="82"/>
      <c r="E74" s="82"/>
      <c r="F74" s="82"/>
      <c r="G74" s="82"/>
      <c r="H74" s="82"/>
      <c r="I74" s="82"/>
      <c r="J74" s="86"/>
    </row>
  </sheetData>
  <mergeCells count="16">
    <mergeCell ref="A63:J63"/>
    <mergeCell ref="A58:G58"/>
    <mergeCell ref="A59:G59"/>
    <mergeCell ref="A60:G60"/>
    <mergeCell ref="A1:J1"/>
    <mergeCell ref="A2:J2"/>
    <mergeCell ref="A56:G56"/>
    <mergeCell ref="A57:G57"/>
    <mergeCell ref="A3:A5"/>
    <mergeCell ref="B3:B5"/>
    <mergeCell ref="C3:F3"/>
    <mergeCell ref="G3:G5"/>
    <mergeCell ref="H3:H5"/>
    <mergeCell ref="J3:J5"/>
    <mergeCell ref="C4:D4"/>
    <mergeCell ref="F4:F5"/>
  </mergeCells>
  <pageMargins left="0.62992125984251968" right="0.23622047244094491" top="0.74803149606299213" bottom="0.74803149606299213" header="0.31496062992125984" footer="0.31496062992125984"/>
  <pageSetup scale="5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8"/>
  <sheetViews>
    <sheetView topLeftCell="A36" zoomScaleNormal="100" workbookViewId="0">
      <selection activeCell="I58" sqref="I58"/>
    </sheetView>
  </sheetViews>
  <sheetFormatPr baseColWidth="10" defaultRowHeight="15"/>
  <cols>
    <col min="5" max="5" width="8.7109375" customWidth="1"/>
    <col min="7" max="7" width="48.42578125" customWidth="1"/>
    <col min="8" max="8" width="22.42578125" customWidth="1"/>
    <col min="9" max="9" width="20.7109375" customWidth="1"/>
    <col min="12" max="12" width="22.85546875" customWidth="1"/>
    <col min="13" max="13" width="27.140625" customWidth="1"/>
    <col min="15" max="15" width="15.5703125" customWidth="1"/>
  </cols>
  <sheetData>
    <row r="1" spans="1:9" ht="18.75">
      <c r="A1" s="577" t="s">
        <v>313</v>
      </c>
      <c r="B1" s="577"/>
      <c r="C1" s="577"/>
      <c r="D1" s="577"/>
      <c r="E1" s="577"/>
      <c r="F1" s="577"/>
      <c r="G1" s="577"/>
      <c r="H1" s="577"/>
    </row>
    <row r="2" spans="1:9" ht="18.75">
      <c r="A2" s="578" t="s">
        <v>1</v>
      </c>
      <c r="B2" s="579"/>
      <c r="C2" s="579"/>
      <c r="D2" s="579"/>
      <c r="E2" s="579"/>
      <c r="F2" s="579"/>
      <c r="G2" s="579"/>
      <c r="H2" s="579"/>
    </row>
    <row r="3" spans="1:9" ht="18.75">
      <c r="A3" s="578" t="s">
        <v>314</v>
      </c>
      <c r="B3" s="579"/>
      <c r="C3" s="579"/>
      <c r="D3" s="579"/>
      <c r="E3" s="579"/>
      <c r="F3" s="579"/>
      <c r="G3" s="579"/>
      <c r="H3" s="579"/>
    </row>
    <row r="4" spans="1:9" ht="21">
      <c r="A4" s="575" t="s">
        <v>315</v>
      </c>
      <c r="B4" s="576"/>
      <c r="C4" s="576"/>
      <c r="D4" s="576"/>
      <c r="E4" s="576"/>
      <c r="F4" s="576"/>
      <c r="G4" s="576"/>
      <c r="H4" s="576"/>
    </row>
    <row r="5" spans="1:9" ht="21">
      <c r="A5" s="575" t="s">
        <v>465</v>
      </c>
      <c r="B5" s="576"/>
      <c r="C5" s="576"/>
      <c r="D5" s="576"/>
      <c r="E5" s="576"/>
      <c r="F5" s="576"/>
      <c r="G5" s="576"/>
      <c r="H5" s="576"/>
    </row>
    <row r="6" spans="1:9" ht="21">
      <c r="A6" s="575" t="s">
        <v>316</v>
      </c>
      <c r="B6" s="576"/>
      <c r="C6" s="576"/>
      <c r="D6" s="576"/>
      <c r="E6" s="576"/>
      <c r="F6" s="576"/>
      <c r="G6" s="576"/>
      <c r="H6" s="576"/>
    </row>
    <row r="7" spans="1:9" ht="21">
      <c r="A7" s="575" t="s">
        <v>317</v>
      </c>
      <c r="B7" s="575"/>
      <c r="C7" s="575"/>
      <c r="D7" s="575"/>
      <c r="E7" s="575"/>
      <c r="F7" s="575"/>
      <c r="G7" s="575"/>
      <c r="H7" s="575"/>
    </row>
    <row r="8" spans="1:9" ht="21.75" thickBot="1">
      <c r="A8" s="580" t="s">
        <v>640</v>
      </c>
      <c r="B8" s="580"/>
      <c r="C8" s="580"/>
      <c r="D8" s="580"/>
      <c r="E8" s="580"/>
      <c r="F8" s="580"/>
      <c r="G8" s="580"/>
      <c r="H8" s="580"/>
    </row>
    <row r="9" spans="1:9" ht="19.5" thickBot="1">
      <c r="A9" s="581" t="s">
        <v>318</v>
      </c>
      <c r="B9" s="582"/>
      <c r="C9" s="582"/>
      <c r="D9" s="582"/>
      <c r="E9" s="582"/>
      <c r="F9" s="582"/>
      <c r="G9" s="583" t="s">
        <v>319</v>
      </c>
      <c r="H9" s="585" t="s">
        <v>320</v>
      </c>
    </row>
    <row r="10" spans="1:9" ht="106.5">
      <c r="A10" s="95" t="s">
        <v>321</v>
      </c>
      <c r="B10" s="96" t="s">
        <v>322</v>
      </c>
      <c r="C10" s="96" t="s">
        <v>323</v>
      </c>
      <c r="D10" s="96" t="s">
        <v>324</v>
      </c>
      <c r="E10" s="97" t="s">
        <v>325</v>
      </c>
      <c r="F10" s="98" t="s">
        <v>326</v>
      </c>
      <c r="G10" s="584"/>
      <c r="H10" s="586"/>
    </row>
    <row r="11" spans="1:9" ht="18.75">
      <c r="A11" s="99">
        <v>1</v>
      </c>
      <c r="B11" s="100" t="s">
        <v>327</v>
      </c>
      <c r="C11" s="100" t="s">
        <v>327</v>
      </c>
      <c r="D11" s="100" t="s">
        <v>328</v>
      </c>
      <c r="E11" s="100"/>
      <c r="F11" s="100" t="s">
        <v>329</v>
      </c>
      <c r="G11" s="101" t="s">
        <v>330</v>
      </c>
      <c r="H11" s="102">
        <f>+'RECURSO HUMANO AÑO 2022'!H140</f>
        <v>156600</v>
      </c>
      <c r="I11" s="28">
        <f>H11+H12+H13+H14+H15+H16+H17+H18+H19+H20</f>
        <v>218168.52</v>
      </c>
    </row>
    <row r="12" spans="1:9" ht="18.75">
      <c r="A12" s="99">
        <v>1</v>
      </c>
      <c r="B12" s="100" t="s">
        <v>327</v>
      </c>
      <c r="C12" s="100" t="s">
        <v>327</v>
      </c>
      <c r="D12" s="100" t="s">
        <v>328</v>
      </c>
      <c r="E12" s="100"/>
      <c r="F12" s="100" t="s">
        <v>331</v>
      </c>
      <c r="G12" s="103" t="s">
        <v>332</v>
      </c>
      <c r="H12" s="57">
        <v>500</v>
      </c>
      <c r="I12" s="2"/>
    </row>
    <row r="13" spans="1:9" ht="18.75">
      <c r="A13" s="99">
        <v>1</v>
      </c>
      <c r="B13" s="100" t="s">
        <v>327</v>
      </c>
      <c r="C13" s="100" t="s">
        <v>327</v>
      </c>
      <c r="D13" s="100" t="s">
        <v>328</v>
      </c>
      <c r="E13" s="100"/>
      <c r="F13" s="104">
        <v>51103</v>
      </c>
      <c r="G13" s="101" t="s">
        <v>333</v>
      </c>
      <c r="H13" s="102">
        <f>+'RECURSO HUMANO AÑO 2022'!I140</f>
        <v>6580</v>
      </c>
      <c r="I13" s="2"/>
    </row>
    <row r="14" spans="1:9" ht="18.75">
      <c r="A14" s="99">
        <v>1</v>
      </c>
      <c r="B14" s="100" t="s">
        <v>327</v>
      </c>
      <c r="C14" s="100" t="s">
        <v>327</v>
      </c>
      <c r="D14" s="100" t="s">
        <v>328</v>
      </c>
      <c r="E14" s="100"/>
      <c r="F14" s="104">
        <v>51107</v>
      </c>
      <c r="G14" s="101" t="s">
        <v>334</v>
      </c>
      <c r="H14" s="102">
        <v>900</v>
      </c>
      <c r="I14" s="2"/>
    </row>
    <row r="15" spans="1:9" ht="18.75">
      <c r="A15" s="99">
        <v>1</v>
      </c>
      <c r="B15" s="100" t="s">
        <v>327</v>
      </c>
      <c r="C15" s="100" t="s">
        <v>327</v>
      </c>
      <c r="D15" s="100" t="s">
        <v>328</v>
      </c>
      <c r="E15" s="100"/>
      <c r="F15" s="104">
        <v>51301</v>
      </c>
      <c r="G15" s="101" t="s">
        <v>335</v>
      </c>
      <c r="H15" s="102">
        <v>0</v>
      </c>
      <c r="I15" s="2"/>
    </row>
    <row r="16" spans="1:9" ht="18.75">
      <c r="A16" s="99">
        <v>1</v>
      </c>
      <c r="B16" s="100" t="s">
        <v>327</v>
      </c>
      <c r="C16" s="100" t="s">
        <v>327</v>
      </c>
      <c r="D16" s="100" t="s">
        <v>328</v>
      </c>
      <c r="E16" s="100"/>
      <c r="F16" s="104">
        <v>51401</v>
      </c>
      <c r="G16" s="105" t="s">
        <v>336</v>
      </c>
      <c r="H16" s="102">
        <f>+'RECURSO HUMANO AÑO 2022'!L140</f>
        <v>5922</v>
      </c>
      <c r="I16" s="2"/>
    </row>
    <row r="17" spans="1:14" ht="18.75">
      <c r="A17" s="99">
        <v>1</v>
      </c>
      <c r="B17" s="100" t="s">
        <v>327</v>
      </c>
      <c r="C17" s="100" t="s">
        <v>327</v>
      </c>
      <c r="D17" s="100" t="s">
        <v>328</v>
      </c>
      <c r="E17" s="100"/>
      <c r="F17" s="104">
        <v>51501</v>
      </c>
      <c r="G17" s="105" t="s">
        <v>337</v>
      </c>
      <c r="H17" s="102">
        <f>+'RECURSO HUMANO AÑO 2022'!J140</f>
        <v>12136.5</v>
      </c>
      <c r="I17" s="2"/>
      <c r="M17" t="s">
        <v>785</v>
      </c>
      <c r="N17" s="289">
        <v>20000</v>
      </c>
    </row>
    <row r="18" spans="1:14" ht="18.75">
      <c r="A18" s="99">
        <v>1</v>
      </c>
      <c r="B18" s="100" t="s">
        <v>327</v>
      </c>
      <c r="C18" s="100" t="s">
        <v>327</v>
      </c>
      <c r="D18" s="100" t="s">
        <v>328</v>
      </c>
      <c r="E18" s="100"/>
      <c r="F18" s="106">
        <v>51601</v>
      </c>
      <c r="G18" s="107" t="s">
        <v>338</v>
      </c>
      <c r="H18" s="108">
        <v>7200</v>
      </c>
      <c r="I18" s="2"/>
      <c r="M18" t="s">
        <v>807</v>
      </c>
      <c r="N18" s="289">
        <v>3000</v>
      </c>
    </row>
    <row r="19" spans="1:14" ht="18.75">
      <c r="A19" s="99">
        <v>1</v>
      </c>
      <c r="B19" s="100" t="s">
        <v>327</v>
      </c>
      <c r="C19" s="100" t="s">
        <v>327</v>
      </c>
      <c r="D19" s="100" t="s">
        <v>328</v>
      </c>
      <c r="E19" s="100"/>
      <c r="F19" s="106">
        <v>51701</v>
      </c>
      <c r="G19" s="107" t="s">
        <v>636</v>
      </c>
      <c r="H19" s="108">
        <v>19930.02</v>
      </c>
      <c r="I19" s="2"/>
      <c r="M19" t="s">
        <v>808</v>
      </c>
      <c r="N19" s="289">
        <f>+H19</f>
        <v>19930.02</v>
      </c>
    </row>
    <row r="20" spans="1:14" ht="18.75">
      <c r="A20" s="99">
        <v>1</v>
      </c>
      <c r="B20" s="100" t="s">
        <v>327</v>
      </c>
      <c r="C20" s="100" t="s">
        <v>327</v>
      </c>
      <c r="D20" s="100" t="s">
        <v>328</v>
      </c>
      <c r="E20" s="100"/>
      <c r="F20" s="106">
        <v>51901</v>
      </c>
      <c r="G20" s="107" t="s">
        <v>339</v>
      </c>
      <c r="H20" s="108">
        <v>8400</v>
      </c>
      <c r="I20" s="2"/>
      <c r="N20" s="281"/>
    </row>
    <row r="21" spans="1:14" ht="39.75" customHeight="1">
      <c r="A21" s="99">
        <v>1</v>
      </c>
      <c r="B21" s="100" t="s">
        <v>327</v>
      </c>
      <c r="C21" s="100" t="s">
        <v>327</v>
      </c>
      <c r="D21" s="100" t="s">
        <v>328</v>
      </c>
      <c r="E21" s="100"/>
      <c r="F21" s="104">
        <v>54101</v>
      </c>
      <c r="G21" s="109" t="s">
        <v>340</v>
      </c>
      <c r="H21" s="102">
        <v>3000</v>
      </c>
      <c r="I21" s="28">
        <f>SUM(H21:H40)</f>
        <v>271694.8</v>
      </c>
      <c r="N21" s="281">
        <f>SUM(N17:N20)</f>
        <v>42930.020000000004</v>
      </c>
    </row>
    <row r="22" spans="1:14" ht="18.75">
      <c r="A22" s="99">
        <v>1</v>
      </c>
      <c r="B22" s="100" t="s">
        <v>327</v>
      </c>
      <c r="C22" s="100" t="s">
        <v>327</v>
      </c>
      <c r="D22" s="100" t="s">
        <v>328</v>
      </c>
      <c r="E22" s="100"/>
      <c r="F22" s="104">
        <v>54105</v>
      </c>
      <c r="G22" s="101" t="s">
        <v>341</v>
      </c>
      <c r="H22" s="102">
        <v>7694.8</v>
      </c>
      <c r="I22" s="2"/>
    </row>
    <row r="23" spans="1:14" ht="18.75">
      <c r="A23" s="99">
        <v>1</v>
      </c>
      <c r="B23" s="100" t="s">
        <v>327</v>
      </c>
      <c r="C23" s="100" t="s">
        <v>327</v>
      </c>
      <c r="D23" s="100" t="s">
        <v>328</v>
      </c>
      <c r="E23" s="100"/>
      <c r="F23" s="104">
        <v>54107</v>
      </c>
      <c r="G23" s="101" t="s">
        <v>693</v>
      </c>
      <c r="H23" s="102">
        <v>3000</v>
      </c>
      <c r="I23" s="2"/>
    </row>
    <row r="24" spans="1:14" ht="18.75">
      <c r="A24" s="99">
        <v>1</v>
      </c>
      <c r="B24" s="100" t="s">
        <v>327</v>
      </c>
      <c r="C24" s="100" t="s">
        <v>327</v>
      </c>
      <c r="D24" s="100" t="s">
        <v>328</v>
      </c>
      <c r="E24" s="100"/>
      <c r="F24" s="104">
        <v>54109</v>
      </c>
      <c r="G24" s="101" t="s">
        <v>342</v>
      </c>
      <c r="H24" s="102">
        <v>5000</v>
      </c>
      <c r="I24" s="2"/>
    </row>
    <row r="25" spans="1:14" ht="18.75">
      <c r="A25" s="99">
        <v>1</v>
      </c>
      <c r="B25" s="100" t="s">
        <v>327</v>
      </c>
      <c r="C25" s="100" t="s">
        <v>327</v>
      </c>
      <c r="D25" s="100" t="s">
        <v>328</v>
      </c>
      <c r="E25" s="100"/>
      <c r="F25" s="104">
        <v>54110</v>
      </c>
      <c r="G25" s="101" t="s">
        <v>343</v>
      </c>
      <c r="H25" s="102">
        <v>15000</v>
      </c>
      <c r="I25" s="2"/>
    </row>
    <row r="26" spans="1:14" ht="18.75">
      <c r="A26" s="99">
        <v>1</v>
      </c>
      <c r="B26" s="100" t="s">
        <v>327</v>
      </c>
      <c r="C26" s="100" t="s">
        <v>327</v>
      </c>
      <c r="D26" s="100" t="s">
        <v>328</v>
      </c>
      <c r="E26" s="100"/>
      <c r="F26" s="104">
        <v>54114</v>
      </c>
      <c r="G26" s="101" t="s">
        <v>344</v>
      </c>
      <c r="H26" s="102">
        <v>7000</v>
      </c>
      <c r="I26" s="2"/>
    </row>
    <row r="27" spans="1:14" ht="18.75">
      <c r="A27" s="99">
        <v>1</v>
      </c>
      <c r="B27" s="100" t="s">
        <v>327</v>
      </c>
      <c r="C27" s="100" t="s">
        <v>327</v>
      </c>
      <c r="D27" s="100" t="s">
        <v>328</v>
      </c>
      <c r="E27" s="100"/>
      <c r="F27" s="104">
        <v>54115</v>
      </c>
      <c r="G27" s="101" t="s">
        <v>345</v>
      </c>
      <c r="H27" s="102">
        <v>7200</v>
      </c>
      <c r="I27" s="2"/>
    </row>
    <row r="28" spans="1:14" ht="18.75">
      <c r="A28" s="99">
        <v>1</v>
      </c>
      <c r="B28" s="100" t="s">
        <v>327</v>
      </c>
      <c r="C28" s="100" t="s">
        <v>327</v>
      </c>
      <c r="D28" s="100" t="s">
        <v>328</v>
      </c>
      <c r="E28" s="100"/>
      <c r="F28" s="106">
        <v>54118</v>
      </c>
      <c r="G28" s="107" t="s">
        <v>346</v>
      </c>
      <c r="H28" s="108">
        <v>8000</v>
      </c>
      <c r="I28" s="2"/>
    </row>
    <row r="29" spans="1:14" ht="18.75">
      <c r="A29" s="99">
        <v>1</v>
      </c>
      <c r="B29" s="100" t="s">
        <v>327</v>
      </c>
      <c r="C29" s="100" t="s">
        <v>327</v>
      </c>
      <c r="D29" s="100" t="s">
        <v>328</v>
      </c>
      <c r="E29" s="100"/>
      <c r="F29" s="106">
        <v>54121</v>
      </c>
      <c r="G29" s="107" t="s">
        <v>347</v>
      </c>
      <c r="H29" s="108">
        <v>10000</v>
      </c>
      <c r="I29" s="2"/>
    </row>
    <row r="30" spans="1:14" ht="18.75">
      <c r="A30" s="99">
        <v>1</v>
      </c>
      <c r="B30" s="100" t="s">
        <v>327</v>
      </c>
      <c r="C30" s="100" t="s">
        <v>327</v>
      </c>
      <c r="D30" s="100" t="s">
        <v>328</v>
      </c>
      <c r="E30" s="100"/>
      <c r="F30" s="106">
        <v>54201</v>
      </c>
      <c r="G30" s="107" t="s">
        <v>348</v>
      </c>
      <c r="H30" s="108">
        <v>30000</v>
      </c>
      <c r="I30" s="2"/>
    </row>
    <row r="31" spans="1:14" ht="18.75">
      <c r="A31" s="99">
        <v>1</v>
      </c>
      <c r="B31" s="100" t="s">
        <v>327</v>
      </c>
      <c r="C31" s="100" t="s">
        <v>327</v>
      </c>
      <c r="D31" s="100" t="s">
        <v>328</v>
      </c>
      <c r="E31" s="100"/>
      <c r="F31" s="104">
        <v>54202</v>
      </c>
      <c r="G31" s="101" t="s">
        <v>349</v>
      </c>
      <c r="H31" s="102">
        <v>34000</v>
      </c>
      <c r="I31" s="2"/>
    </row>
    <row r="32" spans="1:14" ht="18.75">
      <c r="A32" s="99">
        <v>1</v>
      </c>
      <c r="B32" s="100" t="s">
        <v>327</v>
      </c>
      <c r="C32" s="100" t="s">
        <v>327</v>
      </c>
      <c r="D32" s="100" t="s">
        <v>328</v>
      </c>
      <c r="E32" s="100"/>
      <c r="F32" s="104">
        <v>54203</v>
      </c>
      <c r="G32" s="101" t="s">
        <v>350</v>
      </c>
      <c r="H32" s="102">
        <v>25000</v>
      </c>
      <c r="I32" s="2"/>
    </row>
    <row r="33" spans="1:14" ht="18.75">
      <c r="A33" s="99">
        <v>1</v>
      </c>
      <c r="B33" s="100" t="s">
        <v>327</v>
      </c>
      <c r="C33" s="100" t="s">
        <v>327</v>
      </c>
      <c r="D33" s="100" t="s">
        <v>328</v>
      </c>
      <c r="E33" s="100"/>
      <c r="F33" s="104">
        <v>54205</v>
      </c>
      <c r="G33" s="101" t="s">
        <v>33</v>
      </c>
      <c r="H33" s="102">
        <v>65000</v>
      </c>
      <c r="I33" s="2"/>
    </row>
    <row r="34" spans="1:14" ht="18.75">
      <c r="A34" s="99">
        <v>1</v>
      </c>
      <c r="B34" s="100" t="s">
        <v>327</v>
      </c>
      <c r="C34" s="100" t="s">
        <v>327</v>
      </c>
      <c r="D34" s="100" t="s">
        <v>328</v>
      </c>
      <c r="E34" s="100"/>
      <c r="F34" s="106">
        <v>54302</v>
      </c>
      <c r="G34" s="107" t="s">
        <v>351</v>
      </c>
      <c r="H34" s="108">
        <v>15000</v>
      </c>
      <c r="I34" s="2"/>
    </row>
    <row r="35" spans="1:14" ht="18.75">
      <c r="A35" s="99"/>
      <c r="B35" s="100"/>
      <c r="C35" s="100"/>
      <c r="D35" s="100"/>
      <c r="E35" s="100"/>
      <c r="F35" s="106">
        <v>54314</v>
      </c>
      <c r="G35" s="107" t="s">
        <v>352</v>
      </c>
      <c r="H35" s="108">
        <v>3000</v>
      </c>
      <c r="I35" s="2"/>
    </row>
    <row r="36" spans="1:14" ht="18.75">
      <c r="A36" s="99">
        <v>1</v>
      </c>
      <c r="B36" s="100" t="s">
        <v>327</v>
      </c>
      <c r="C36" s="100" t="s">
        <v>327</v>
      </c>
      <c r="D36" s="100" t="s">
        <v>328</v>
      </c>
      <c r="E36" s="100"/>
      <c r="F36" s="106">
        <v>54305</v>
      </c>
      <c r="G36" s="107" t="s">
        <v>353</v>
      </c>
      <c r="H36" s="108">
        <v>800</v>
      </c>
      <c r="I36" s="2"/>
    </row>
    <row r="37" spans="1:14" ht="18.75">
      <c r="A37" s="99"/>
      <c r="B37" s="100"/>
      <c r="C37" s="100"/>
      <c r="D37" s="100"/>
      <c r="E37" s="100"/>
      <c r="F37" s="106">
        <v>54402</v>
      </c>
      <c r="G37" s="107" t="s">
        <v>908</v>
      </c>
      <c r="H37" s="108">
        <v>4800</v>
      </c>
      <c r="I37" s="2"/>
    </row>
    <row r="38" spans="1:14" ht="18.75">
      <c r="A38" s="99">
        <v>1</v>
      </c>
      <c r="B38" s="100" t="s">
        <v>327</v>
      </c>
      <c r="C38" s="100" t="s">
        <v>327</v>
      </c>
      <c r="D38" s="100" t="s">
        <v>328</v>
      </c>
      <c r="E38" s="100"/>
      <c r="F38" s="106">
        <v>54404</v>
      </c>
      <c r="G38" s="107" t="s">
        <v>354</v>
      </c>
      <c r="H38" s="108">
        <v>5200</v>
      </c>
      <c r="I38" s="2"/>
    </row>
    <row r="39" spans="1:14" ht="18.75">
      <c r="A39" s="99"/>
      <c r="B39" s="100"/>
      <c r="C39" s="100"/>
      <c r="D39" s="100"/>
      <c r="E39" s="100"/>
      <c r="F39" s="106">
        <v>54504</v>
      </c>
      <c r="G39" s="107" t="s">
        <v>811</v>
      </c>
      <c r="H39" s="108">
        <v>20000</v>
      </c>
      <c r="I39" s="2"/>
    </row>
    <row r="40" spans="1:14" ht="37.5">
      <c r="A40" s="99"/>
      <c r="B40" s="100"/>
      <c r="C40" s="100"/>
      <c r="D40" s="100"/>
      <c r="E40" s="100"/>
      <c r="F40" s="106">
        <v>54599</v>
      </c>
      <c r="G40" s="373" t="s">
        <v>812</v>
      </c>
      <c r="H40" s="108">
        <v>3000</v>
      </c>
      <c r="I40" s="2"/>
    </row>
    <row r="41" spans="1:14" ht="37.5">
      <c r="A41" s="99">
        <v>1</v>
      </c>
      <c r="B41" s="100" t="s">
        <v>327</v>
      </c>
      <c r="C41" s="100" t="s">
        <v>327</v>
      </c>
      <c r="D41" s="100" t="s">
        <v>328</v>
      </c>
      <c r="E41" s="100"/>
      <c r="F41" s="106">
        <v>55601</v>
      </c>
      <c r="G41" s="110" t="s">
        <v>355</v>
      </c>
      <c r="H41" s="108">
        <v>3000</v>
      </c>
      <c r="I41" s="28">
        <f>+H41+H42+H43</f>
        <v>6150</v>
      </c>
    </row>
    <row r="42" spans="1:14" ht="18.75">
      <c r="A42" s="99">
        <v>1</v>
      </c>
      <c r="B42" s="100" t="s">
        <v>327</v>
      </c>
      <c r="C42" s="100" t="s">
        <v>327</v>
      </c>
      <c r="D42" s="100" t="s">
        <v>328</v>
      </c>
      <c r="E42" s="100"/>
      <c r="F42" s="106">
        <v>55602</v>
      </c>
      <c r="G42" s="107" t="s">
        <v>356</v>
      </c>
      <c r="H42" s="108">
        <v>3000</v>
      </c>
      <c r="I42" s="2"/>
      <c r="M42" s="114">
        <v>48260.1</v>
      </c>
    </row>
    <row r="43" spans="1:14" ht="18.75">
      <c r="A43" s="99">
        <v>1</v>
      </c>
      <c r="B43" s="100" t="s">
        <v>327</v>
      </c>
      <c r="C43" s="100" t="s">
        <v>327</v>
      </c>
      <c r="D43" s="100" t="s">
        <v>328</v>
      </c>
      <c r="E43" s="100"/>
      <c r="F43" s="106">
        <v>55603</v>
      </c>
      <c r="G43" s="107" t="s">
        <v>357</v>
      </c>
      <c r="H43" s="108">
        <v>150</v>
      </c>
      <c r="I43" s="2"/>
    </row>
    <row r="44" spans="1:14" ht="39.75" customHeight="1">
      <c r="A44" s="99">
        <v>1</v>
      </c>
      <c r="B44" s="100" t="s">
        <v>327</v>
      </c>
      <c r="C44" s="100" t="s">
        <v>327</v>
      </c>
      <c r="D44" s="100" t="s">
        <v>328</v>
      </c>
      <c r="E44" s="100"/>
      <c r="F44" s="104">
        <v>56201</v>
      </c>
      <c r="G44" s="109" t="s">
        <v>358</v>
      </c>
      <c r="H44" s="102">
        <v>0</v>
      </c>
      <c r="I44" s="28">
        <f>+H44</f>
        <v>0</v>
      </c>
    </row>
    <row r="45" spans="1:14" ht="18.75">
      <c r="A45" s="99"/>
      <c r="B45" s="100"/>
      <c r="C45" s="100"/>
      <c r="D45" s="100"/>
      <c r="E45" s="100"/>
      <c r="F45" s="104">
        <v>61101</v>
      </c>
      <c r="G45" s="101" t="s">
        <v>359</v>
      </c>
      <c r="H45" s="102">
        <v>4000</v>
      </c>
      <c r="I45" s="28">
        <f>+H45+H46</f>
        <v>9000</v>
      </c>
      <c r="N45" s="290"/>
    </row>
    <row r="46" spans="1:14" ht="18.75">
      <c r="A46" s="99">
        <v>1</v>
      </c>
      <c r="B46" s="100" t="s">
        <v>327</v>
      </c>
      <c r="C46" s="100" t="s">
        <v>327</v>
      </c>
      <c r="D46" s="100" t="s">
        <v>328</v>
      </c>
      <c r="E46" s="100"/>
      <c r="F46" s="104">
        <v>61104</v>
      </c>
      <c r="G46" s="101" t="s">
        <v>360</v>
      </c>
      <c r="H46" s="102">
        <v>5000</v>
      </c>
      <c r="I46" s="2"/>
      <c r="L46" s="289"/>
      <c r="N46" s="290"/>
    </row>
    <row r="47" spans="1:14" ht="18.75">
      <c r="A47" s="111"/>
      <c r="B47" s="111"/>
      <c r="C47" s="111"/>
      <c r="D47" s="111"/>
      <c r="E47" s="111"/>
      <c r="F47" s="111"/>
      <c r="G47" s="112" t="s">
        <v>361</v>
      </c>
      <c r="H47" s="113">
        <f>SUM(H11:H46)</f>
        <v>505013.31999999995</v>
      </c>
      <c r="I47" s="2"/>
      <c r="L47" s="289"/>
      <c r="N47" s="290"/>
    </row>
    <row r="48" spans="1:14" ht="18.75">
      <c r="A48" s="2"/>
      <c r="B48" s="2"/>
      <c r="C48" s="2"/>
      <c r="D48" s="2"/>
      <c r="E48" s="2"/>
      <c r="F48" s="2"/>
      <c r="G48" s="2" t="s">
        <v>749</v>
      </c>
      <c r="H48" s="28">
        <v>456683.22</v>
      </c>
      <c r="L48" s="114"/>
    </row>
    <row r="49" spans="1:15" ht="45" customHeight="1">
      <c r="A49" s="2"/>
      <c r="B49" s="2"/>
      <c r="C49" s="2"/>
      <c r="D49" s="2"/>
      <c r="E49" s="2"/>
      <c r="F49" s="2"/>
      <c r="G49" s="333" t="s">
        <v>892</v>
      </c>
      <c r="H49" s="114">
        <v>48330.1</v>
      </c>
      <c r="L49" s="114">
        <f>+I11</f>
        <v>218168.52</v>
      </c>
      <c r="O49" s="281">
        <f>SUM(L49:L53)</f>
        <v>505013.31999999995</v>
      </c>
    </row>
    <row r="50" spans="1:15" ht="18.75">
      <c r="A50" s="2"/>
      <c r="B50" s="2"/>
      <c r="C50" s="2"/>
      <c r="D50" s="2"/>
      <c r="E50" s="2"/>
      <c r="F50" s="2"/>
      <c r="G50" s="2"/>
      <c r="H50" s="115">
        <f>SUM(H48:H49)</f>
        <v>505013.31999999995</v>
      </c>
      <c r="L50" s="114">
        <f>+I21</f>
        <v>271694.8</v>
      </c>
    </row>
    <row r="51" spans="1:15" ht="18.75">
      <c r="A51" s="2"/>
      <c r="B51" s="2"/>
      <c r="C51" s="2"/>
      <c r="D51" s="2"/>
      <c r="E51" s="2"/>
      <c r="F51" s="2"/>
      <c r="G51" s="2" t="s">
        <v>362</v>
      </c>
      <c r="H51" s="114">
        <f>+M11</f>
        <v>0</v>
      </c>
      <c r="L51" s="114">
        <f>+I41</f>
        <v>6150</v>
      </c>
    </row>
    <row r="52" spans="1:15" ht="18.75">
      <c r="A52" s="2"/>
      <c r="B52" s="2"/>
      <c r="C52" s="2"/>
      <c r="D52" s="2"/>
      <c r="E52" s="2"/>
      <c r="F52" s="2"/>
      <c r="G52" s="2">
        <v>51</v>
      </c>
      <c r="H52" s="114">
        <f>+I11</f>
        <v>218168.52</v>
      </c>
      <c r="L52" s="114">
        <f>+I44</f>
        <v>0</v>
      </c>
    </row>
    <row r="53" spans="1:15" ht="18.75">
      <c r="A53" s="2"/>
      <c r="B53" s="2"/>
      <c r="C53" s="2"/>
      <c r="D53" s="2"/>
      <c r="E53" s="2"/>
      <c r="F53" s="2"/>
      <c r="G53" s="2">
        <v>54</v>
      </c>
      <c r="H53" s="28">
        <f>+I21</f>
        <v>271694.8</v>
      </c>
      <c r="L53" s="28">
        <f>+I45</f>
        <v>9000</v>
      </c>
    </row>
    <row r="54" spans="1:15" ht="18.75">
      <c r="A54" s="2"/>
      <c r="B54" s="2"/>
      <c r="C54" s="2"/>
      <c r="D54" s="2"/>
      <c r="E54" s="2"/>
      <c r="F54" s="2"/>
      <c r="G54" s="2">
        <v>55</v>
      </c>
      <c r="H54" s="28">
        <f>SUM(H41:H43)</f>
        <v>6150</v>
      </c>
      <c r="L54" s="28">
        <f>SUM(L49:L53)</f>
        <v>505013.31999999995</v>
      </c>
      <c r="M54" s="281"/>
    </row>
    <row r="55" spans="1:15" ht="18.75">
      <c r="A55" s="2"/>
      <c r="B55" s="2"/>
      <c r="C55" s="2"/>
      <c r="D55" s="2"/>
      <c r="E55" s="2"/>
      <c r="F55" s="2"/>
      <c r="G55" s="2">
        <v>56</v>
      </c>
      <c r="H55" s="28">
        <f>SUM(H44)</f>
        <v>0</v>
      </c>
    </row>
    <row r="56" spans="1:15" ht="18.75">
      <c r="A56" s="2"/>
      <c r="B56" s="2"/>
      <c r="C56" s="2"/>
      <c r="D56" s="2"/>
      <c r="E56" s="2"/>
      <c r="F56" s="2"/>
      <c r="G56" s="2">
        <v>61</v>
      </c>
      <c r="H56" s="28">
        <f>SUM(H45:H46)</f>
        <v>9000</v>
      </c>
    </row>
    <row r="57" spans="1:15" ht="18.75">
      <c r="A57" s="2"/>
      <c r="B57" s="2"/>
      <c r="C57" s="2"/>
      <c r="D57" s="2"/>
      <c r="E57" s="2"/>
      <c r="F57" s="2"/>
      <c r="G57" s="2"/>
      <c r="H57" s="116">
        <f>SUM(H52:H56)</f>
        <v>505013.31999999995</v>
      </c>
    </row>
    <row r="58" spans="1:15" ht="18.75">
      <c r="A58" s="2"/>
      <c r="B58" s="2"/>
      <c r="C58" s="2"/>
      <c r="D58" s="2"/>
      <c r="E58" s="2"/>
      <c r="F58" s="2"/>
      <c r="G58" s="2"/>
      <c r="H58" s="2"/>
    </row>
  </sheetData>
  <mergeCells count="11">
    <mergeCell ref="A7:H7"/>
    <mergeCell ref="A8:H8"/>
    <mergeCell ref="A9:F9"/>
    <mergeCell ref="G9:G10"/>
    <mergeCell ref="H9:H10"/>
    <mergeCell ref="A6:H6"/>
    <mergeCell ref="A1:H1"/>
    <mergeCell ref="A2:H2"/>
    <mergeCell ref="A3:H3"/>
    <mergeCell ref="A4:H4"/>
    <mergeCell ref="A5:H5"/>
  </mergeCells>
  <pageMargins left="1.0236220472440944" right="0.23622047244094491" top="0.35433070866141736" bottom="0.3937007874015748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CUADRO RESUMEN</vt:lpstr>
      <vt:lpstr>CUADRO RESUMEN 2</vt:lpstr>
      <vt:lpstr>CUADRO RESUMEN 3</vt:lpstr>
      <vt:lpstr>INGRESOS REALES NOV.DIC.20 ENER</vt:lpstr>
      <vt:lpstr>RECURSO HUMANO AÑO 2022</vt:lpstr>
      <vt:lpstr>PROYECCION DE INGRESOS</vt:lpstr>
      <vt:lpstr>ESTRUCTURA PRESUPUESTARIA</vt:lpstr>
      <vt:lpstr>CONSOLIDADO INGRESOS</vt:lpstr>
      <vt:lpstr>EGRESOS FODES 1.5%</vt:lpstr>
      <vt:lpstr>EGRESOS SALDO FODES 25%</vt:lpstr>
      <vt:lpstr>EGRESOS FONDO MPAL</vt:lpstr>
      <vt:lpstr>EGRESOS PUERTO SAN JUAN</vt:lpstr>
      <vt:lpstr>FINANCIAMIENTO DEUDA</vt:lpstr>
      <vt:lpstr>PREINVERSION</vt:lpstr>
      <vt:lpstr>DONACIONES</vt:lpstr>
      <vt:lpstr>FONDOS DE EMERGENCIA</vt:lpstr>
      <vt:lpstr>EGRESOS FODES 70% </vt:lpstr>
      <vt:lpstr>2% FODES</vt:lpstr>
      <vt:lpstr>PROYECTOS 2022</vt:lpstr>
      <vt:lpstr>ESTE YA NO ...</vt:lpstr>
      <vt:lpstr>FONDOS FODES PENDIENTES PERCIBR</vt:lpstr>
      <vt:lpstr>Hoja15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Contabilidad-pc</dc:creator>
  <cp:lastModifiedBy>Contabilidad-pc</cp:lastModifiedBy>
  <cp:lastPrinted>2022-05-17T16:42:36Z</cp:lastPrinted>
  <dcterms:created xsi:type="dcterms:W3CDTF">2021-09-22T20:07:29Z</dcterms:created>
  <dcterms:modified xsi:type="dcterms:W3CDTF">2023-02-06T22:16:00Z</dcterms:modified>
</cp:coreProperties>
</file>