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ESUPUESTO MUNICIPAL 2021\"/>
    </mc:Choice>
  </mc:AlternateContent>
  <xr:revisionPtr revIDLastSave="0" documentId="8_{C2816417-F331-4417-ADDF-DDB86D16A565}" xr6:coauthVersionLast="47" xr6:coauthVersionMax="47" xr10:uidLastSave="{00000000-0000-0000-0000-000000000000}"/>
  <bookViews>
    <workbookView xWindow="-120" yWindow="-120" windowWidth="29040" windowHeight="15840" firstSheet="11" activeTab="15" xr2:uid="{00000000-000D-0000-FFFF-FFFF00000000}"/>
  </bookViews>
  <sheets>
    <sheet name="RESUMEN GENERAL 2021" sheetId="24" r:id="rId1"/>
    <sheet name="CLASIFICACIONES ECONOMICAS GAST" sheetId="23" r:id="rId2"/>
    <sheet name="AREAS DE GESTION" sheetId="27" r:id="rId3"/>
    <sheet name="PROYECCION INGRESOS 2020" sheetId="1" r:id="rId4"/>
    <sheet name="RECURSOS HUMANOS 2020" sheetId="3" r:id="rId5"/>
    <sheet name=" CONSOLIDADO INGRESOS 2020" sheetId="9" r:id="rId6"/>
    <sheet name="ANEXO 1 FODES 25%" sheetId="12" r:id="rId7"/>
    <sheet name="ANEXO 4.2 FONDO PAL" sheetId="13" r:id="rId8"/>
    <sheet name="ANEXO 4.3" sheetId="10" r:id="rId9"/>
    <sheet name="ANEXO 4.4 AMORTIZACION DEUDA" sheetId="15" r:id="rId10"/>
    <sheet name="ANEXO 4.5 PREINVERSION 5%" sheetId="16" r:id="rId11"/>
    <sheet name="ANEXO 4.6 DONACIONES" sheetId="17" r:id="rId12"/>
    <sheet name="ANEXO 4.7   2% PROYECTOS" sheetId="29" r:id="rId13"/>
    <sheet name="ANEXO 4.8 FODES 70%" sheetId="21" r:id="rId14"/>
    <sheet name="LISTA DE PROYECTOS" sheetId="19" r:id="rId15"/>
    <sheet name="PROYECTOS 2021" sheetId="28" r:id="rId16"/>
  </sheets>
  <externalReferences>
    <externalReference r:id="rId17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0" l="1"/>
  <c r="N12" i="10" s="1"/>
  <c r="F25" i="27" s="1"/>
  <c r="N15" i="13"/>
  <c r="M12" i="12"/>
  <c r="H61" i="13"/>
  <c r="F127" i="3"/>
  <c r="I123" i="3"/>
  <c r="L123" i="3" s="1"/>
  <c r="H123" i="3"/>
  <c r="G123" i="3"/>
  <c r="N31" i="12"/>
  <c r="N33" i="12" s="1"/>
  <c r="J123" i="3" l="1"/>
  <c r="M123" i="3" s="1"/>
  <c r="N123" i="3" s="1"/>
  <c r="H18" i="3" l="1"/>
  <c r="I18" i="3"/>
  <c r="J18" i="3" s="1"/>
  <c r="L18" i="3" l="1"/>
  <c r="M18" i="3" s="1"/>
  <c r="N18" i="3" s="1"/>
  <c r="F143" i="28"/>
  <c r="F137" i="28"/>
  <c r="F134" i="28"/>
  <c r="F130" i="28"/>
  <c r="F127" i="28"/>
  <c r="F120" i="28"/>
  <c r="F110" i="28"/>
  <c r="F107" i="28"/>
  <c r="F104" i="28"/>
  <c r="G104" i="28" s="1"/>
  <c r="M11" i="12" l="1"/>
  <c r="J47" i="28"/>
  <c r="J40" i="28"/>
  <c r="H14" i="29"/>
  <c r="M20" i="12" l="1"/>
  <c r="M21" i="12" s="1"/>
  <c r="P11" i="12"/>
  <c r="N18" i="13"/>
  <c r="N17" i="13"/>
  <c r="N16" i="13"/>
  <c r="N14" i="13"/>
  <c r="D50" i="28" l="1"/>
  <c r="D26" i="28"/>
  <c r="F25" i="28"/>
  <c r="D12" i="28"/>
  <c r="D9" i="28"/>
  <c r="C28" i="27" l="1"/>
  <c r="C16" i="27"/>
  <c r="C13" i="27"/>
  <c r="C18" i="24"/>
  <c r="H20" i="21" l="1"/>
  <c r="J35" i="3" l="1"/>
  <c r="D40" i="19" l="1"/>
  <c r="D16" i="19"/>
  <c r="D2" i="19"/>
  <c r="E2" i="19" s="1"/>
  <c r="K13" i="12" l="1"/>
  <c r="H11" i="17" l="1"/>
  <c r="H15" i="16"/>
  <c r="H11" i="15"/>
  <c r="D26" i="23" s="1"/>
  <c r="H49" i="10"/>
  <c r="H46" i="10"/>
  <c r="H73" i="13"/>
  <c r="H53" i="12" s="1"/>
  <c r="G30" i="27" s="1"/>
  <c r="G32" i="27" s="1"/>
  <c r="G34" i="27" s="1"/>
  <c r="H72" i="13"/>
  <c r="H71" i="13"/>
  <c r="H70" i="13"/>
  <c r="H69" i="13"/>
  <c r="H67" i="13"/>
  <c r="H68" i="13" s="1"/>
  <c r="N19" i="13"/>
  <c r="H52" i="12"/>
  <c r="H51" i="12"/>
  <c r="H50" i="12"/>
  <c r="H49" i="12"/>
  <c r="H47" i="12"/>
  <c r="H42" i="12"/>
  <c r="M15" i="12"/>
  <c r="M14" i="12"/>
  <c r="C27" i="27" s="1"/>
  <c r="M13" i="12"/>
  <c r="C26" i="27" s="1"/>
  <c r="I51" i="9"/>
  <c r="H51" i="9"/>
  <c r="G51" i="9"/>
  <c r="E51" i="9"/>
  <c r="D51" i="9"/>
  <c r="C51" i="9"/>
  <c r="F50" i="9"/>
  <c r="J50" i="9" s="1"/>
  <c r="F49" i="9"/>
  <c r="J49" i="9" s="1"/>
  <c r="F48" i="9"/>
  <c r="J48" i="9" s="1"/>
  <c r="F47" i="9"/>
  <c r="J47" i="9" s="1"/>
  <c r="F46" i="9"/>
  <c r="J46" i="9" s="1"/>
  <c r="F45" i="9"/>
  <c r="J45" i="9" s="1"/>
  <c r="F44" i="9"/>
  <c r="J44" i="9" s="1"/>
  <c r="F43" i="9"/>
  <c r="J43" i="9" s="1"/>
  <c r="F42" i="9"/>
  <c r="J41" i="9"/>
  <c r="F41" i="9"/>
  <c r="J40" i="9"/>
  <c r="F40" i="9"/>
  <c r="J39" i="9"/>
  <c r="F39" i="9"/>
  <c r="J38" i="9"/>
  <c r="F38" i="9"/>
  <c r="J37" i="9"/>
  <c r="F37" i="9"/>
  <c r="J36" i="9"/>
  <c r="F36" i="9"/>
  <c r="J35" i="9"/>
  <c r="F35" i="9"/>
  <c r="J34" i="9"/>
  <c r="F34" i="9"/>
  <c r="J33" i="9"/>
  <c r="F33" i="9"/>
  <c r="J32" i="9"/>
  <c r="F32" i="9"/>
  <c r="J31" i="9"/>
  <c r="F31" i="9"/>
  <c r="J30" i="9"/>
  <c r="F30" i="9"/>
  <c r="J29" i="9"/>
  <c r="F29" i="9"/>
  <c r="J28" i="9"/>
  <c r="F28" i="9"/>
  <c r="J27" i="9"/>
  <c r="F27" i="9"/>
  <c r="J26" i="9"/>
  <c r="F26" i="9"/>
  <c r="J25" i="9"/>
  <c r="F25" i="9"/>
  <c r="J24" i="9"/>
  <c r="F24" i="9"/>
  <c r="J23" i="9"/>
  <c r="F23" i="9"/>
  <c r="J22" i="9"/>
  <c r="F22" i="9"/>
  <c r="J21" i="9"/>
  <c r="F21" i="9"/>
  <c r="J20" i="9"/>
  <c r="F20" i="9"/>
  <c r="J19" i="9"/>
  <c r="F19" i="9"/>
  <c r="J18" i="9"/>
  <c r="F18" i="9"/>
  <c r="J17" i="9"/>
  <c r="F17" i="9"/>
  <c r="J16" i="9"/>
  <c r="F16" i="9"/>
  <c r="F15" i="9"/>
  <c r="J15" i="9" s="1"/>
  <c r="F14" i="9"/>
  <c r="J14" i="9" s="1"/>
  <c r="O13" i="9"/>
  <c r="F13" i="9"/>
  <c r="J13" i="9" s="1"/>
  <c r="F12" i="9"/>
  <c r="J12" i="9" s="1"/>
  <c r="O11" i="9"/>
  <c r="F11" i="9"/>
  <c r="J11" i="9" s="1"/>
  <c r="O10" i="9"/>
  <c r="J10" i="9"/>
  <c r="F10" i="9"/>
  <c r="O9" i="9"/>
  <c r="F9" i="9"/>
  <c r="J9" i="9" s="1"/>
  <c r="O8" i="9"/>
  <c r="F8" i="9"/>
  <c r="J8" i="9" s="1"/>
  <c r="F7" i="9"/>
  <c r="J7" i="9" s="1"/>
  <c r="F6" i="9"/>
  <c r="J6" i="9" s="1"/>
  <c r="K127" i="3"/>
  <c r="G127" i="3"/>
  <c r="H13" i="10" s="1"/>
  <c r="I126" i="3"/>
  <c r="L126" i="3" s="1"/>
  <c r="H126" i="3"/>
  <c r="I125" i="3"/>
  <c r="H125" i="3"/>
  <c r="J124" i="3"/>
  <c r="I124" i="3"/>
  <c r="L124" i="3" s="1"/>
  <c r="H124" i="3"/>
  <c r="I122" i="3"/>
  <c r="H122" i="3"/>
  <c r="I121" i="3"/>
  <c r="L121" i="3" s="1"/>
  <c r="H121" i="3"/>
  <c r="I120" i="3"/>
  <c r="H120" i="3"/>
  <c r="J119" i="3"/>
  <c r="M119" i="3" s="1"/>
  <c r="I119" i="3"/>
  <c r="L119" i="3" s="1"/>
  <c r="H119" i="3"/>
  <c r="N119" i="3" s="1"/>
  <c r="I118" i="3"/>
  <c r="H118" i="3"/>
  <c r="I117" i="3"/>
  <c r="L117" i="3" s="1"/>
  <c r="H117" i="3"/>
  <c r="I116" i="3"/>
  <c r="H116" i="3"/>
  <c r="J115" i="3"/>
  <c r="M115" i="3" s="1"/>
  <c r="I115" i="3"/>
  <c r="L115" i="3" s="1"/>
  <c r="H115" i="3"/>
  <c r="N115" i="3" s="1"/>
  <c r="I114" i="3"/>
  <c r="H114" i="3"/>
  <c r="I113" i="3"/>
  <c r="L113" i="3" s="1"/>
  <c r="H113" i="3"/>
  <c r="I112" i="3"/>
  <c r="H112" i="3"/>
  <c r="J111" i="3"/>
  <c r="M111" i="3" s="1"/>
  <c r="I111" i="3"/>
  <c r="L111" i="3" s="1"/>
  <c r="H111" i="3"/>
  <c r="N111" i="3" s="1"/>
  <c r="I110" i="3"/>
  <c r="H110" i="3"/>
  <c r="I109" i="3"/>
  <c r="L109" i="3" s="1"/>
  <c r="H109" i="3"/>
  <c r="I108" i="3"/>
  <c r="H108" i="3"/>
  <c r="G100" i="3"/>
  <c r="F100" i="3"/>
  <c r="L99" i="3"/>
  <c r="J99" i="3"/>
  <c r="I99" i="3"/>
  <c r="H99" i="3"/>
  <c r="L98" i="3"/>
  <c r="J98" i="3"/>
  <c r="I98" i="3"/>
  <c r="H98" i="3"/>
  <c r="L97" i="3"/>
  <c r="J97" i="3"/>
  <c r="I97" i="3"/>
  <c r="H97" i="3"/>
  <c r="L96" i="3"/>
  <c r="J96" i="3"/>
  <c r="I96" i="3"/>
  <c r="H96" i="3"/>
  <c r="L95" i="3"/>
  <c r="J95" i="3"/>
  <c r="I95" i="3"/>
  <c r="H95" i="3"/>
  <c r="L94" i="3"/>
  <c r="J94" i="3"/>
  <c r="I94" i="3"/>
  <c r="H94" i="3"/>
  <c r="L93" i="3"/>
  <c r="J93" i="3"/>
  <c r="I93" i="3"/>
  <c r="H93" i="3"/>
  <c r="L92" i="3"/>
  <c r="J92" i="3"/>
  <c r="I92" i="3"/>
  <c r="H92" i="3"/>
  <c r="L91" i="3"/>
  <c r="J91" i="3"/>
  <c r="I91" i="3"/>
  <c r="H91" i="3"/>
  <c r="L90" i="3"/>
  <c r="J90" i="3"/>
  <c r="I90" i="3"/>
  <c r="H90" i="3"/>
  <c r="L89" i="3"/>
  <c r="J89" i="3"/>
  <c r="I89" i="3"/>
  <c r="H89" i="3"/>
  <c r="L88" i="3"/>
  <c r="J88" i="3"/>
  <c r="I88" i="3"/>
  <c r="H88" i="3"/>
  <c r="L87" i="3"/>
  <c r="J87" i="3"/>
  <c r="I87" i="3"/>
  <c r="H87" i="3"/>
  <c r="L86" i="3"/>
  <c r="J86" i="3"/>
  <c r="I86" i="3"/>
  <c r="H86" i="3"/>
  <c r="L85" i="3"/>
  <c r="J85" i="3"/>
  <c r="I85" i="3"/>
  <c r="H85" i="3"/>
  <c r="L84" i="3"/>
  <c r="J84" i="3"/>
  <c r="I84" i="3"/>
  <c r="H84" i="3"/>
  <c r="L83" i="3"/>
  <c r="J83" i="3"/>
  <c r="I83" i="3"/>
  <c r="H83" i="3"/>
  <c r="L82" i="3"/>
  <c r="J82" i="3"/>
  <c r="I82" i="3"/>
  <c r="H82" i="3"/>
  <c r="L81" i="3"/>
  <c r="J81" i="3"/>
  <c r="I81" i="3"/>
  <c r="H81" i="3"/>
  <c r="L80" i="3"/>
  <c r="J80" i="3"/>
  <c r="I80" i="3"/>
  <c r="H80" i="3"/>
  <c r="L79" i="3"/>
  <c r="J79" i="3"/>
  <c r="I79" i="3"/>
  <c r="H79" i="3"/>
  <c r="L78" i="3"/>
  <c r="J78" i="3"/>
  <c r="I78" i="3"/>
  <c r="H78" i="3"/>
  <c r="L77" i="3"/>
  <c r="J77" i="3"/>
  <c r="I77" i="3"/>
  <c r="H77" i="3"/>
  <c r="L76" i="3"/>
  <c r="K76" i="3"/>
  <c r="I76" i="3"/>
  <c r="H76" i="3"/>
  <c r="L75" i="3"/>
  <c r="J75" i="3"/>
  <c r="I75" i="3"/>
  <c r="H75" i="3"/>
  <c r="L74" i="3"/>
  <c r="J74" i="3"/>
  <c r="I74" i="3"/>
  <c r="H74" i="3"/>
  <c r="L73" i="3"/>
  <c r="J73" i="3"/>
  <c r="I73" i="3"/>
  <c r="H73" i="3"/>
  <c r="L72" i="3"/>
  <c r="J72" i="3"/>
  <c r="I72" i="3"/>
  <c r="H72" i="3"/>
  <c r="L71" i="3"/>
  <c r="J71" i="3"/>
  <c r="I71" i="3"/>
  <c r="H71" i="3"/>
  <c r="L70" i="3"/>
  <c r="J70" i="3"/>
  <c r="I70" i="3"/>
  <c r="H70" i="3"/>
  <c r="L69" i="3"/>
  <c r="J69" i="3"/>
  <c r="I69" i="3"/>
  <c r="H69" i="3"/>
  <c r="L68" i="3"/>
  <c r="J68" i="3"/>
  <c r="I68" i="3"/>
  <c r="H68" i="3"/>
  <c r="L67" i="3"/>
  <c r="J67" i="3"/>
  <c r="I67" i="3"/>
  <c r="H67" i="3"/>
  <c r="L66" i="3"/>
  <c r="J66" i="3"/>
  <c r="I66" i="3"/>
  <c r="H66" i="3"/>
  <c r="L65" i="3"/>
  <c r="J65" i="3"/>
  <c r="I65" i="3"/>
  <c r="H65" i="3"/>
  <c r="L64" i="3"/>
  <c r="J64" i="3"/>
  <c r="I64" i="3"/>
  <c r="H64" i="3"/>
  <c r="L63" i="3"/>
  <c r="J63" i="3"/>
  <c r="I63" i="3"/>
  <c r="H63" i="3"/>
  <c r="L62" i="3"/>
  <c r="J62" i="3"/>
  <c r="I62" i="3"/>
  <c r="H62" i="3"/>
  <c r="L61" i="3"/>
  <c r="J61" i="3"/>
  <c r="I61" i="3"/>
  <c r="H61" i="3"/>
  <c r="L60" i="3"/>
  <c r="J60" i="3"/>
  <c r="I60" i="3"/>
  <c r="H60" i="3"/>
  <c r="L59" i="3"/>
  <c r="J59" i="3"/>
  <c r="I59" i="3"/>
  <c r="H59" i="3"/>
  <c r="L58" i="3"/>
  <c r="J58" i="3"/>
  <c r="I58" i="3"/>
  <c r="H58" i="3"/>
  <c r="L57" i="3"/>
  <c r="J57" i="3"/>
  <c r="I57" i="3"/>
  <c r="H57" i="3"/>
  <c r="L56" i="3"/>
  <c r="J56" i="3"/>
  <c r="I56" i="3"/>
  <c r="H56" i="3"/>
  <c r="L55" i="3"/>
  <c r="J55" i="3"/>
  <c r="I55" i="3"/>
  <c r="H55" i="3"/>
  <c r="L54" i="3"/>
  <c r="J54" i="3"/>
  <c r="I54" i="3"/>
  <c r="H54" i="3"/>
  <c r="L53" i="3"/>
  <c r="J53" i="3"/>
  <c r="I53" i="3"/>
  <c r="H53" i="3"/>
  <c r="L52" i="3"/>
  <c r="J52" i="3"/>
  <c r="I52" i="3"/>
  <c r="H52" i="3"/>
  <c r="L51" i="3"/>
  <c r="J51" i="3"/>
  <c r="I51" i="3"/>
  <c r="H51" i="3"/>
  <c r="L50" i="3"/>
  <c r="J50" i="3"/>
  <c r="I50" i="3"/>
  <c r="H50" i="3"/>
  <c r="L49" i="3"/>
  <c r="J49" i="3"/>
  <c r="I49" i="3"/>
  <c r="H49" i="3"/>
  <c r="L48" i="3"/>
  <c r="J48" i="3"/>
  <c r="I48" i="3"/>
  <c r="H48" i="3"/>
  <c r="L47" i="3"/>
  <c r="J47" i="3"/>
  <c r="I47" i="3"/>
  <c r="H47" i="3"/>
  <c r="L46" i="3"/>
  <c r="J46" i="3"/>
  <c r="I46" i="3"/>
  <c r="H46" i="3"/>
  <c r="L45" i="3"/>
  <c r="J45" i="3"/>
  <c r="I45" i="3"/>
  <c r="H45" i="3"/>
  <c r="L44" i="3"/>
  <c r="J44" i="3"/>
  <c r="I44" i="3"/>
  <c r="H44" i="3"/>
  <c r="L43" i="3"/>
  <c r="J43" i="3"/>
  <c r="I43" i="3"/>
  <c r="H43" i="3"/>
  <c r="L42" i="3"/>
  <c r="J42" i="3"/>
  <c r="I42" i="3"/>
  <c r="H42" i="3"/>
  <c r="L41" i="3"/>
  <c r="J41" i="3"/>
  <c r="I41" i="3"/>
  <c r="H41" i="3"/>
  <c r="L40" i="3"/>
  <c r="J40" i="3"/>
  <c r="I40" i="3"/>
  <c r="H40" i="3"/>
  <c r="L39" i="3"/>
  <c r="J39" i="3"/>
  <c r="I39" i="3"/>
  <c r="H39" i="3"/>
  <c r="L38" i="3"/>
  <c r="J38" i="3"/>
  <c r="I38" i="3"/>
  <c r="H38" i="3"/>
  <c r="L37" i="3"/>
  <c r="J37" i="3"/>
  <c r="I37" i="3"/>
  <c r="H37" i="3"/>
  <c r="L36" i="3"/>
  <c r="J36" i="3"/>
  <c r="I36" i="3"/>
  <c r="H36" i="3"/>
  <c r="L35" i="3"/>
  <c r="M35" i="3" s="1"/>
  <c r="I35" i="3"/>
  <c r="H35" i="3"/>
  <c r="L34" i="3"/>
  <c r="J34" i="3"/>
  <c r="I34" i="3"/>
  <c r="H34" i="3"/>
  <c r="L33" i="3"/>
  <c r="J33" i="3"/>
  <c r="I33" i="3"/>
  <c r="H33" i="3"/>
  <c r="L32" i="3"/>
  <c r="K32" i="3"/>
  <c r="K100" i="3" s="1"/>
  <c r="I32" i="3"/>
  <c r="H32" i="3"/>
  <c r="L31" i="3"/>
  <c r="J31" i="3"/>
  <c r="I31" i="3"/>
  <c r="H31" i="3"/>
  <c r="K20" i="3"/>
  <c r="F20" i="3"/>
  <c r="L19" i="3"/>
  <c r="J19" i="3"/>
  <c r="H19" i="3"/>
  <c r="I17" i="3"/>
  <c r="J17" i="3" s="1"/>
  <c r="H17" i="3"/>
  <c r="G17" i="3"/>
  <c r="I16" i="3"/>
  <c r="L16" i="3" s="1"/>
  <c r="H16" i="3"/>
  <c r="G16" i="3"/>
  <c r="I15" i="3"/>
  <c r="J15" i="3" s="1"/>
  <c r="H15" i="3"/>
  <c r="L14" i="3"/>
  <c r="I14" i="3"/>
  <c r="J14" i="3" s="1"/>
  <c r="H14" i="3"/>
  <c r="I13" i="3"/>
  <c r="J13" i="3" s="1"/>
  <c r="H13" i="3"/>
  <c r="L12" i="3"/>
  <c r="I12" i="3"/>
  <c r="J12" i="3" s="1"/>
  <c r="H12" i="3"/>
  <c r="I11" i="3"/>
  <c r="J11" i="3" s="1"/>
  <c r="H11" i="3"/>
  <c r="L10" i="3"/>
  <c r="I10" i="3"/>
  <c r="J10" i="3" s="1"/>
  <c r="H10" i="3"/>
  <c r="O144" i="1"/>
  <c r="D142" i="1"/>
  <c r="C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G47" i="1"/>
  <c r="F47" i="1"/>
  <c r="E47" i="1"/>
  <c r="D47" i="1"/>
  <c r="C47" i="1"/>
  <c r="H46" i="1"/>
  <c r="I46" i="1" s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J45" i="1" s="1"/>
  <c r="H39" i="1"/>
  <c r="H38" i="1"/>
  <c r="I38" i="1" s="1"/>
  <c r="H37" i="1"/>
  <c r="I37" i="1" s="1"/>
  <c r="I36" i="1"/>
  <c r="H36" i="1"/>
  <c r="I35" i="1"/>
  <c r="H35" i="1"/>
  <c r="I34" i="1"/>
  <c r="J36" i="1" s="1"/>
  <c r="H34" i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M11" i="1"/>
  <c r="N11" i="1" s="1"/>
  <c r="H11" i="1"/>
  <c r="I11" i="1" s="1"/>
  <c r="M10" i="1"/>
  <c r="N10" i="1" s="1"/>
  <c r="H10" i="1"/>
  <c r="I10" i="1" s="1"/>
  <c r="M9" i="1"/>
  <c r="N9" i="1" s="1"/>
  <c r="H9" i="1"/>
  <c r="I9" i="1" s="1"/>
  <c r="M8" i="1"/>
  <c r="N8" i="1" s="1"/>
  <c r="H8" i="1"/>
  <c r="I8" i="1" s="1"/>
  <c r="M7" i="1"/>
  <c r="M12" i="1" s="1"/>
  <c r="L17" i="1" s="1"/>
  <c r="H7" i="1"/>
  <c r="I7" i="1" s="1"/>
  <c r="H6" i="1"/>
  <c r="I6" i="1" s="1"/>
  <c r="H5" i="1"/>
  <c r="I5" i="1" s="1"/>
  <c r="L21" i="1" l="1"/>
  <c r="L22" i="1" s="1"/>
  <c r="N7" i="1"/>
  <c r="N12" i="1" s="1"/>
  <c r="L19" i="1" s="1"/>
  <c r="J38" i="1"/>
  <c r="E142" i="1"/>
  <c r="M14" i="3"/>
  <c r="M37" i="3"/>
  <c r="M39" i="3"/>
  <c r="M41" i="3"/>
  <c r="M43" i="3"/>
  <c r="H127" i="3"/>
  <c r="H11" i="10" s="1"/>
  <c r="N109" i="3"/>
  <c r="J109" i="3"/>
  <c r="M109" i="3" s="1"/>
  <c r="N113" i="3"/>
  <c r="J113" i="3"/>
  <c r="M113" i="3" s="1"/>
  <c r="N117" i="3"/>
  <c r="J117" i="3"/>
  <c r="M117" i="3" s="1"/>
  <c r="N121" i="3"/>
  <c r="J121" i="3"/>
  <c r="M121" i="3" s="1"/>
  <c r="J126" i="3"/>
  <c r="J33" i="1"/>
  <c r="M16" i="12"/>
  <c r="H74" i="13"/>
  <c r="M60" i="13"/>
  <c r="G20" i="3"/>
  <c r="N37" i="3"/>
  <c r="N39" i="3"/>
  <c r="N41" i="3"/>
  <c r="N43" i="3"/>
  <c r="L110" i="3"/>
  <c r="J110" i="3"/>
  <c r="L114" i="3"/>
  <c r="J114" i="3"/>
  <c r="L118" i="3"/>
  <c r="J118" i="3"/>
  <c r="L122" i="3"/>
  <c r="J122" i="3"/>
  <c r="H20" i="3"/>
  <c r="M12" i="3"/>
  <c r="J16" i="3"/>
  <c r="M16" i="3" s="1"/>
  <c r="N16" i="3" s="1"/>
  <c r="L17" i="3"/>
  <c r="M19" i="3"/>
  <c r="N19" i="3" s="1"/>
  <c r="M31" i="3"/>
  <c r="M33" i="3"/>
  <c r="N33" i="3" s="1"/>
  <c r="M34" i="3"/>
  <c r="N35" i="3"/>
  <c r="I127" i="3"/>
  <c r="H12" i="10" s="1"/>
  <c r="J108" i="3"/>
  <c r="L112" i="3"/>
  <c r="J112" i="3"/>
  <c r="L116" i="3"/>
  <c r="J116" i="3"/>
  <c r="L120" i="3"/>
  <c r="J120" i="3"/>
  <c r="L125" i="3"/>
  <c r="J125" i="3"/>
  <c r="M45" i="3"/>
  <c r="N45" i="3" s="1"/>
  <c r="M47" i="3"/>
  <c r="N47" i="3" s="1"/>
  <c r="M49" i="3"/>
  <c r="N49" i="3" s="1"/>
  <c r="M51" i="3"/>
  <c r="N51" i="3" s="1"/>
  <c r="M53" i="3"/>
  <c r="N53" i="3" s="1"/>
  <c r="M55" i="3"/>
  <c r="N55" i="3" s="1"/>
  <c r="M57" i="3"/>
  <c r="N57" i="3" s="1"/>
  <c r="M60" i="3"/>
  <c r="N60" i="3" s="1"/>
  <c r="M63" i="3"/>
  <c r="M64" i="3"/>
  <c r="M65" i="3"/>
  <c r="M66" i="3"/>
  <c r="N66" i="3" s="1"/>
  <c r="M67" i="3"/>
  <c r="N67" i="3" s="1"/>
  <c r="M68" i="3"/>
  <c r="N68" i="3" s="1"/>
  <c r="M69" i="3"/>
  <c r="N69" i="3" s="1"/>
  <c r="M70" i="3"/>
  <c r="N70" i="3" s="1"/>
  <c r="M71" i="3"/>
  <c r="N71" i="3" s="1"/>
  <c r="M72" i="3"/>
  <c r="N72" i="3" s="1"/>
  <c r="M73" i="3"/>
  <c r="N73" i="3" s="1"/>
  <c r="M74" i="3"/>
  <c r="N74" i="3" s="1"/>
  <c r="M75" i="3"/>
  <c r="N75" i="3" s="1"/>
  <c r="M76" i="3"/>
  <c r="N76" i="3" s="1"/>
  <c r="M77" i="3"/>
  <c r="N77" i="3" s="1"/>
  <c r="M78" i="3"/>
  <c r="N78" i="3" s="1"/>
  <c r="M79" i="3"/>
  <c r="N79" i="3" s="1"/>
  <c r="M80" i="3"/>
  <c r="N80" i="3" s="1"/>
  <c r="N81" i="3"/>
  <c r="M81" i="3"/>
  <c r="N82" i="3"/>
  <c r="M82" i="3"/>
  <c r="N83" i="3"/>
  <c r="M83" i="3"/>
  <c r="N84" i="3"/>
  <c r="M84" i="3"/>
  <c r="N85" i="3"/>
  <c r="M85" i="3"/>
  <c r="N86" i="3"/>
  <c r="M86" i="3"/>
  <c r="N87" i="3"/>
  <c r="M87" i="3"/>
  <c r="N88" i="3"/>
  <c r="M88" i="3"/>
  <c r="N89" i="3"/>
  <c r="M89" i="3"/>
  <c r="N90" i="3"/>
  <c r="M90" i="3"/>
  <c r="N91" i="3"/>
  <c r="M91" i="3"/>
  <c r="N92" i="3"/>
  <c r="M92" i="3"/>
  <c r="N93" i="3"/>
  <c r="M93" i="3"/>
  <c r="N94" i="3"/>
  <c r="M94" i="3"/>
  <c r="N95" i="3"/>
  <c r="M95" i="3"/>
  <c r="N96" i="3"/>
  <c r="M96" i="3"/>
  <c r="N97" i="3"/>
  <c r="M97" i="3"/>
  <c r="N98" i="3"/>
  <c r="M98" i="3"/>
  <c r="N99" i="3"/>
  <c r="M99" i="3"/>
  <c r="O15" i="9"/>
  <c r="C17" i="27"/>
  <c r="C19" i="27" s="1"/>
  <c r="I47" i="1"/>
  <c r="C49" i="1" s="1"/>
  <c r="H47" i="1"/>
  <c r="J15" i="1"/>
  <c r="M10" i="3"/>
  <c r="N10" i="3" s="1"/>
  <c r="N12" i="3"/>
  <c r="N14" i="3"/>
  <c r="M17" i="3"/>
  <c r="N17" i="3" s="1"/>
  <c r="I20" i="3"/>
  <c r="M32" i="3"/>
  <c r="N32" i="3" s="1"/>
  <c r="N34" i="3"/>
  <c r="M36" i="3"/>
  <c r="N36" i="3" s="1"/>
  <c r="M38" i="3"/>
  <c r="N38" i="3" s="1"/>
  <c r="M40" i="3"/>
  <c r="N40" i="3" s="1"/>
  <c r="M42" i="3"/>
  <c r="N42" i="3" s="1"/>
  <c r="M44" i="3"/>
  <c r="N44" i="3" s="1"/>
  <c r="M46" i="3"/>
  <c r="N46" i="3" s="1"/>
  <c r="M48" i="3"/>
  <c r="N48" i="3" s="1"/>
  <c r="M50" i="3"/>
  <c r="N50" i="3" s="1"/>
  <c r="M52" i="3"/>
  <c r="N52" i="3" s="1"/>
  <c r="M54" i="3"/>
  <c r="N54" i="3" s="1"/>
  <c r="M56" i="3"/>
  <c r="N56" i="3" s="1"/>
  <c r="M58" i="3"/>
  <c r="N58" i="3" s="1"/>
  <c r="L11" i="3"/>
  <c r="M11" i="3" s="1"/>
  <c r="N11" i="3" s="1"/>
  <c r="L13" i="3"/>
  <c r="L20" i="3" s="1"/>
  <c r="L15" i="3"/>
  <c r="M15" i="3" s="1"/>
  <c r="N15" i="3" s="1"/>
  <c r="N31" i="3"/>
  <c r="M59" i="3"/>
  <c r="N59" i="3" s="1"/>
  <c r="M61" i="3"/>
  <c r="N61" i="3" s="1"/>
  <c r="N63" i="3"/>
  <c r="I100" i="3"/>
  <c r="L100" i="3"/>
  <c r="J100" i="3"/>
  <c r="N64" i="3"/>
  <c r="M110" i="3"/>
  <c r="N110" i="3" s="1"/>
  <c r="M112" i="3"/>
  <c r="N112" i="3" s="1"/>
  <c r="M114" i="3"/>
  <c r="N114" i="3" s="1"/>
  <c r="M116" i="3"/>
  <c r="N116" i="3" s="1"/>
  <c r="M118" i="3"/>
  <c r="N118" i="3" s="1"/>
  <c r="M120" i="3"/>
  <c r="N120" i="3" s="1"/>
  <c r="M122" i="3"/>
  <c r="N122" i="3" s="1"/>
  <c r="M124" i="3"/>
  <c r="N124" i="3" s="1"/>
  <c r="M126" i="3"/>
  <c r="N126" i="3" s="1"/>
  <c r="N65" i="3"/>
  <c r="O14" i="9"/>
  <c r="H76" i="13"/>
  <c r="L108" i="3"/>
  <c r="H100" i="3"/>
  <c r="M62" i="3"/>
  <c r="H54" i="12"/>
  <c r="K49" i="12" s="1"/>
  <c r="H48" i="12"/>
  <c r="F51" i="9"/>
  <c r="J42" i="9"/>
  <c r="M125" i="3" l="1"/>
  <c r="N125" i="3" s="1"/>
  <c r="J127" i="3"/>
  <c r="H17" i="10" s="1"/>
  <c r="M100" i="3"/>
  <c r="L127" i="3"/>
  <c r="H16" i="10" s="1"/>
  <c r="H42" i="10" s="1"/>
  <c r="J20" i="3"/>
  <c r="C7" i="24"/>
  <c r="D11" i="23"/>
  <c r="N62" i="3"/>
  <c r="N100" i="3" s="1"/>
  <c r="M108" i="3"/>
  <c r="M13" i="3"/>
  <c r="N13" i="3" s="1"/>
  <c r="N20" i="3" s="1"/>
  <c r="M57" i="13"/>
  <c r="C52" i="1"/>
  <c r="J51" i="9"/>
  <c r="O12" i="9"/>
  <c r="O16" i="9" s="1"/>
  <c r="M61" i="13" l="1"/>
  <c r="M62" i="13" s="1"/>
  <c r="M63" i="13"/>
  <c r="N11" i="10"/>
  <c r="I18" i="10"/>
  <c r="D9" i="23"/>
  <c r="C22" i="23" s="1"/>
  <c r="C8" i="24"/>
  <c r="C10" i="24"/>
  <c r="H45" i="10"/>
  <c r="H50" i="10" s="1"/>
  <c r="M20" i="3"/>
  <c r="M127" i="3"/>
  <c r="N108" i="3"/>
  <c r="N127" i="3" s="1"/>
  <c r="D22" i="23" l="1"/>
  <c r="D28" i="23" s="1"/>
  <c r="C28" i="23"/>
  <c r="C24" i="27"/>
  <c r="C33" i="27" s="1"/>
  <c r="F24" i="27"/>
  <c r="N13" i="10"/>
  <c r="D15" i="23"/>
</calcChain>
</file>

<file path=xl/sharedStrings.xml><?xml version="1.0" encoding="utf-8"?>
<sst xmlns="http://schemas.openxmlformats.org/spreadsheetml/2006/main" count="1734" uniqueCount="795">
  <si>
    <t>ALCALDIA MUNICIPAL DE SUCHITOTO. DEPARTAMENTO DE CUSCATLAN</t>
  </si>
  <si>
    <t>COD</t>
  </si>
  <si>
    <t>CUENTA DE INGRESOS</t>
  </si>
  <si>
    <t>PROYECCION DE INGRESOS POR METODO DE</t>
  </si>
  <si>
    <t>COMERCIOS</t>
  </si>
  <si>
    <t>LOS MINIMOS CUADRADOS</t>
  </si>
  <si>
    <t>INDUSTRIAS</t>
  </si>
  <si>
    <t>X</t>
  </si>
  <si>
    <t>n</t>
  </si>
  <si>
    <t>Y</t>
  </si>
  <si>
    <t>XY</t>
  </si>
  <si>
    <t>FINANCIERAS</t>
  </si>
  <si>
    <t>SERVICIOS</t>
  </si>
  <si>
    <t>BARES Y RESTAURANTES</t>
  </si>
  <si>
    <t>HOTELES, MOTELES Y RESTAURANTES</t>
  </si>
  <si>
    <t>SERVICIOS DE ESPARCIMIENTO</t>
  </si>
  <si>
    <t>TRANSPORTE</t>
  </si>
  <si>
    <t>VALLAS PUBLICITARIAS</t>
  </si>
  <si>
    <t>VIALIDAD</t>
  </si>
  <si>
    <t>IMPUESTOS MUNICIPALES DIVERSOS</t>
  </si>
  <si>
    <t>POR SERVICIOS DE CERTIFICACION O VISADO DE DOCUMENTOS</t>
  </si>
  <si>
    <t>POR EXPEDICION DE DOCUMENTOS DE IDENTIFICACION</t>
  </si>
  <si>
    <t>a=</t>
  </si>
  <si>
    <t>POR ACCESO A LUGARES PUBLICOS</t>
  </si>
  <si>
    <t>ALUMBRADO PUBLICO</t>
  </si>
  <si>
    <t>b=</t>
  </si>
  <si>
    <t>ASEO PUBLICO</t>
  </si>
  <si>
    <t>X = 3</t>
  </si>
  <si>
    <t>CASETAS TELEFONICAS</t>
  </si>
  <si>
    <t>Y2019</t>
  </si>
  <si>
    <t>CEMENTERIOS MUNICIPALES</t>
  </si>
  <si>
    <t>i=</t>
  </si>
  <si>
    <t>Porcentaje de</t>
  </si>
  <si>
    <t>DESECHOS</t>
  </si>
  <si>
    <t>crecimiento de</t>
  </si>
  <si>
    <t>ESTACIONAMIENTOS Y PARQUIMETROS</t>
  </si>
  <si>
    <t>los Ingresos</t>
  </si>
  <si>
    <t xml:space="preserve"> 5% FIESTAS PATRONALES</t>
  </si>
  <si>
    <t>MERCADOS MUNICIPALES</t>
  </si>
  <si>
    <t>PAVIMENTACION</t>
  </si>
  <si>
    <t>POSTES, TORRES Y ANTENAS</t>
  </si>
  <si>
    <t>RASTRO Y TIANGUE</t>
  </si>
  <si>
    <t>BAÑOS Y LAVADEROS PUBLICOS</t>
  </si>
  <si>
    <t>TASAS DIVERSAS</t>
  </si>
  <si>
    <t>PERMISOS Y LICENCIAS MUNICIPALES</t>
  </si>
  <si>
    <t>COTEJO DE FIERROS</t>
  </si>
  <si>
    <t>VENTA DE TERRENOS</t>
  </si>
  <si>
    <t>SERVICIOS DIVERSOS</t>
  </si>
  <si>
    <t>VENTA DE BIENES DIVERSOS (DESECHOS SOLIDOS)</t>
  </si>
  <si>
    <t>ARRENDAMIENTOS BIENES INMUEBLES</t>
  </si>
  <si>
    <t>MULTAS POR MORA DE IMPUESTOS</t>
  </si>
  <si>
    <t>INTERESES POR MORA DE IMPUESTOS</t>
  </si>
  <si>
    <t>MULTAS POR DECLARACION EXTEMPORANEA</t>
  </si>
  <si>
    <t>MULTAS DEL REGISTRO ESTADO FAM.</t>
  </si>
  <si>
    <t>OTRAS MULTAS MUNICIPALES</t>
  </si>
  <si>
    <t>INGRESOS DIVERSOS</t>
  </si>
  <si>
    <t>DEUDORES MONETARIOS X PERCIBIR (MORA)</t>
  </si>
  <si>
    <t>TOTAL INGRESO ANUAL</t>
  </si>
  <si>
    <t>PROYECCION DE INGRESOS CORRIENTES PARA EL AÑO 2020</t>
  </si>
  <si>
    <t>SUELDOS</t>
  </si>
  <si>
    <t>AGUINALDOS</t>
  </si>
  <si>
    <t>PLANILLA DEL PERSONAL FODES 25%</t>
  </si>
  <si>
    <t>No.</t>
  </si>
  <si>
    <t xml:space="preserve">Nombres del Empleado     </t>
  </si>
  <si>
    <t>Cargo o Puesto</t>
  </si>
  <si>
    <t>Depto.</t>
  </si>
  <si>
    <t>sub- Linea</t>
  </si>
  <si>
    <t xml:space="preserve">SALARIO   </t>
  </si>
  <si>
    <t xml:space="preserve">PRESTA-CIONES </t>
  </si>
  <si>
    <t>Aportes Por Contribuciones Patronales</t>
  </si>
  <si>
    <t>TOTAL</t>
  </si>
  <si>
    <t>Seg.Soc.Priv.</t>
  </si>
  <si>
    <t>Seguridad Social Publica</t>
  </si>
  <si>
    <t>Mensual</t>
  </si>
  <si>
    <t>Anual</t>
  </si>
  <si>
    <t>Aguinaldo</t>
  </si>
  <si>
    <t>AFP,s 7.75%</t>
  </si>
  <si>
    <t>INPEP 7.50%</t>
  </si>
  <si>
    <t>ISSS 7.5%</t>
  </si>
  <si>
    <t>Total</t>
  </si>
  <si>
    <t>Pedrina Rivera Hernandez</t>
  </si>
  <si>
    <t>Alcaldesa Municipal</t>
  </si>
  <si>
    <t>Despacho</t>
  </si>
  <si>
    <t>0101</t>
  </si>
  <si>
    <t>Veronica Marisol Flores Rivas</t>
  </si>
  <si>
    <t>Sindica Municipal</t>
  </si>
  <si>
    <t>Secretario Municipal</t>
  </si>
  <si>
    <t>Secretaria</t>
  </si>
  <si>
    <t>Carmen Elizabeth Marín Mejía</t>
  </si>
  <si>
    <t>Auxiliar de Secretaría</t>
  </si>
  <si>
    <t>Secretaria Desp.</t>
  </si>
  <si>
    <t>Mauricio Hernández</t>
  </si>
  <si>
    <t xml:space="preserve">Tecnico Proy.rurales </t>
  </si>
  <si>
    <t>Elias Bemjamin Castillo Rodriguez</t>
  </si>
  <si>
    <t>Baltazar Sorto Bautista</t>
  </si>
  <si>
    <t>Sub-Jefe Policía Mpal.</t>
  </si>
  <si>
    <t>Jesús Otsmaro Marroquín Ventura</t>
  </si>
  <si>
    <t>Agente Policía Mpal.</t>
  </si>
  <si>
    <t>Fidel Alfonso Lopez Herrera.</t>
  </si>
  <si>
    <t>HONORARIOS CONCEJALES</t>
  </si>
  <si>
    <t>Concejo</t>
  </si>
  <si>
    <t>TOTAL……………………………</t>
  </si>
  <si>
    <t>Marcos Ismael De Paz Abrego</t>
  </si>
  <si>
    <t>Conserje</t>
  </si>
  <si>
    <t>Teresa de Jesus León</t>
  </si>
  <si>
    <t>Carlos López Martínez</t>
  </si>
  <si>
    <t>Motorista</t>
  </si>
  <si>
    <t>Oscar Omar Belloso Alvarenga</t>
  </si>
  <si>
    <t>Wilfredo Mejia Alas</t>
  </si>
  <si>
    <t>Blanca Deysi Monge Rivera</t>
  </si>
  <si>
    <t>Tesorera Municipal</t>
  </si>
  <si>
    <t>Yanira Guadalupe Ardón de Minero</t>
  </si>
  <si>
    <t>Flor Ibalda Siguenza Artiga</t>
  </si>
  <si>
    <t>Ricardo Joel Argueta Portillo</t>
  </si>
  <si>
    <t>Cajero</t>
  </si>
  <si>
    <t>Fanny Beatriz Monge de Guzmán</t>
  </si>
  <si>
    <t>Auxiliar  Contable</t>
  </si>
  <si>
    <t>Martha Gloribel Gonzalez v.de Chávez</t>
  </si>
  <si>
    <t>Contadora   y Presupuesto Municipal</t>
  </si>
  <si>
    <t xml:space="preserve">Sonia Leonor Alas   </t>
  </si>
  <si>
    <t>Enc. Cuentas Corrientes y Cobro y rec. De mora</t>
  </si>
  <si>
    <t>Enc.Reg.y Control Trib.</t>
  </si>
  <si>
    <t xml:space="preserve">Cristina del Carmen Olmedo </t>
  </si>
  <si>
    <t>Bibliotecaria</t>
  </si>
  <si>
    <t xml:space="preserve">Shirley Mabel Bográn </t>
  </si>
  <si>
    <t>Cartas de Venta</t>
  </si>
  <si>
    <t>Sandra Guadalupe Lémus Raimundo</t>
  </si>
  <si>
    <t>Tec. Supervisor y Diseñador</t>
  </si>
  <si>
    <t>Maria de los Angeles Velasco Torres</t>
  </si>
  <si>
    <t>Enc.Unidad de Desarrollo Local</t>
  </si>
  <si>
    <t>Lilian Concepción Merino de Alfaro</t>
  </si>
  <si>
    <t>Enc.Unidad de Genero</t>
  </si>
  <si>
    <t>Iris Jazmin Hernandez Ramos</t>
  </si>
  <si>
    <t>Encargada de Control Urbano</t>
  </si>
  <si>
    <t>Santiago de Jesús Joachín Cordero</t>
  </si>
  <si>
    <t>Enc. Desechos Sólidos</t>
  </si>
  <si>
    <t>Verónica Graciela Ramirez</t>
  </si>
  <si>
    <t>Promotora ambiental</t>
  </si>
  <si>
    <t>Concepción Yesenia Juárez Ayala</t>
  </si>
  <si>
    <t>Heriberto de Jesus Casco Artiga</t>
  </si>
  <si>
    <t>Enc.Unidad de Comunicaciones</t>
  </si>
  <si>
    <t>David Alfredo Molina</t>
  </si>
  <si>
    <t>Auxililar de Comunicaciones</t>
  </si>
  <si>
    <t>Silvia Elizabeth Pastrán de Alas</t>
  </si>
  <si>
    <t>Aux.Reg.Estado Fam.</t>
  </si>
  <si>
    <t>Toribio Emilio Rivera</t>
  </si>
  <si>
    <t>Proyección Social</t>
  </si>
  <si>
    <t>Nelson Molina Melara</t>
  </si>
  <si>
    <t>Enc. Uidad mpal.dedesarrollo agropecuaria</t>
  </si>
  <si>
    <t>Rogelio Rubén Rivas Hernandez</t>
  </si>
  <si>
    <t>Promotor de Juventud</t>
  </si>
  <si>
    <t>Oscar Gregorio Mata Monroy</t>
  </si>
  <si>
    <t>Mario Alfonso Hidalgo Paz</t>
  </si>
  <si>
    <t>Mozo Servicios Grales.</t>
  </si>
  <si>
    <t xml:space="preserve">Mercedes Olivia Amaya Orellana </t>
  </si>
  <si>
    <t>Cristian Geovanni Zamora</t>
  </si>
  <si>
    <t>Admor.Mercado Mpal.</t>
  </si>
  <si>
    <t xml:space="preserve">Esmeralda Margareth Zamora </t>
  </si>
  <si>
    <t>Enc.baños pùblicos</t>
  </si>
  <si>
    <t>José Florentino Peraza</t>
  </si>
  <si>
    <t>Custodio Cementerio Mpal.</t>
  </si>
  <si>
    <t>Juan José Acosta</t>
  </si>
  <si>
    <t>Barrido de Calles</t>
  </si>
  <si>
    <t>Roberto Antonio Alas</t>
  </si>
  <si>
    <t xml:space="preserve">Miguel Angel  Benítez Cisneros </t>
  </si>
  <si>
    <t>Electricista</t>
  </si>
  <si>
    <t xml:space="preserve">José Leonardo Guardado Coca </t>
  </si>
  <si>
    <t>Mozo Tren de Aseo</t>
  </si>
  <si>
    <t>Andrés Vásquez Pérez</t>
  </si>
  <si>
    <t>Pedro Juan Cañas Torres</t>
  </si>
  <si>
    <t>Auxiliar Motoniveladora</t>
  </si>
  <si>
    <t>Felícito Castillo Recinos</t>
  </si>
  <si>
    <t>Motorista tren de aseo</t>
  </si>
  <si>
    <t>Facundo de Dolores García</t>
  </si>
  <si>
    <t>Efraín Guzman Estrada</t>
  </si>
  <si>
    <t>Operador Retroexcabadora</t>
  </si>
  <si>
    <t>Walter Rolando Salinas Menjivar</t>
  </si>
  <si>
    <t>Operador Motoniveladora</t>
  </si>
  <si>
    <t>Luz de Maria Gómez de María</t>
  </si>
  <si>
    <t>Auxiliar de Mercado Mpal.</t>
  </si>
  <si>
    <t>Jose Orfilio Miranda Alvarado</t>
  </si>
  <si>
    <t>Mozo de Servicios generales</t>
  </si>
  <si>
    <t>Orlando de Jesus Garcia Coto</t>
  </si>
  <si>
    <t>Jose Luis Coto Guevara</t>
  </si>
  <si>
    <t>Mozo de Aseo</t>
  </si>
  <si>
    <t>Jose Alejandro Cortez Mejia</t>
  </si>
  <si>
    <t>Auditor Interno</t>
  </si>
  <si>
    <t>Annel Onil Iraheta Rivera</t>
  </si>
  <si>
    <t>Jefe UACI</t>
  </si>
  <si>
    <t>Otilio Martir Ayala Sosa</t>
  </si>
  <si>
    <t>Enc.Activo Fijo</t>
  </si>
  <si>
    <t>Maria Celestina Baires Coto</t>
  </si>
  <si>
    <t>Auxiliar de la UACI</t>
  </si>
  <si>
    <t>Jose Antonio Gómez Guzmán</t>
  </si>
  <si>
    <t>Carolina Azucena Gomez Mendoza</t>
  </si>
  <si>
    <t>Enc.oficina medio ambiente</t>
  </si>
  <si>
    <t>Enc.Oficina Turismo</t>
  </si>
  <si>
    <t>José Oliverio Valladares</t>
  </si>
  <si>
    <t>Matarife</t>
  </si>
  <si>
    <t>Rolando Antonio Alas Galdàmez</t>
  </si>
  <si>
    <t xml:space="preserve"> Jefe de Servicios Generales</t>
  </si>
  <si>
    <t>Udelia Guadalupe Vásquez Reyes</t>
  </si>
  <si>
    <t xml:space="preserve">Marta Maura Rivas de Gámez </t>
  </si>
  <si>
    <t>Enc.Reg.Estado Fam.</t>
  </si>
  <si>
    <t>TOTALES………………………………………………………………………………………………………………………………</t>
  </si>
  <si>
    <t>INPEP 6.50%</t>
  </si>
  <si>
    <t>Modesto Elio León Espinoza</t>
  </si>
  <si>
    <t>Admor.Puerto San J.</t>
  </si>
  <si>
    <t>Puerto San Juan</t>
  </si>
  <si>
    <t>0202</t>
  </si>
  <si>
    <t>José Ayala Pineda</t>
  </si>
  <si>
    <t>Ordenanza</t>
  </si>
  <si>
    <t>Elizabeth Constante Orellana</t>
  </si>
  <si>
    <t>Mirian Esperanza Olmedo</t>
  </si>
  <si>
    <t>Cobradora Puerto S.J.</t>
  </si>
  <si>
    <t>María Magdalena Casco</t>
  </si>
  <si>
    <t>José Benedicto Madrid Rodas</t>
  </si>
  <si>
    <t>Wiliam Ermidio Rivas</t>
  </si>
  <si>
    <t>Gloria Espeanza Mancia</t>
  </si>
  <si>
    <t>Oscar Mauricio Ramos Henriquez</t>
  </si>
  <si>
    <t>Mtto. De Piscinas</t>
  </si>
  <si>
    <t>Jose Edwin Hernandez Gamez</t>
  </si>
  <si>
    <t>Javier de Jesus Henriquez Sanchez</t>
  </si>
  <si>
    <t>Oscar Mauricio Menjivar Alvarado</t>
  </si>
  <si>
    <t>Walter Antonio Menjivar Castillo</t>
  </si>
  <si>
    <t>Agente del CAM</t>
  </si>
  <si>
    <t>Osmin Gomez Ramirez</t>
  </si>
  <si>
    <t>Adonay Orlando Escobar Rivera</t>
  </si>
  <si>
    <t>Kelvin Alexander Ayala Escobar</t>
  </si>
  <si>
    <t>Miguel de Jesus Paz</t>
  </si>
  <si>
    <t xml:space="preserve"> </t>
  </si>
  <si>
    <t>DEPARTAMENTO DE CUSCATLAN</t>
  </si>
  <si>
    <t>ALCALDIA MUNICIPAL DE SUCHITOTO, DEPARTAMENTO DE CUSCATLAN</t>
  </si>
  <si>
    <t>ALCALDIA MUNICIPAL DE SUCHITOTO</t>
  </si>
  <si>
    <t>01</t>
  </si>
  <si>
    <t>02</t>
  </si>
  <si>
    <t>DONACIONES</t>
  </si>
  <si>
    <t>03</t>
  </si>
  <si>
    <t>(1) Objeto Específico</t>
  </si>
  <si>
    <t>(2) DENOMINACION</t>
  </si>
  <si>
    <t>(3) Fondo General</t>
  </si>
  <si>
    <t>(9) Fondos Propios</t>
  </si>
  <si>
    <t>(10) Préstamos Externos</t>
  </si>
  <si>
    <t xml:space="preserve">(13) T O T A L  </t>
  </si>
  <si>
    <t>(4) FODES</t>
  </si>
  <si>
    <t>(7) OTROS</t>
  </si>
  <si>
    <t>(8) SUBTOTAL</t>
  </si>
  <si>
    <t>(5) Funcionamiento</t>
  </si>
  <si>
    <t>(6) Inversión</t>
  </si>
  <si>
    <t>Ej.: FISDL</t>
  </si>
  <si>
    <t>11801</t>
  </si>
  <si>
    <t>De Comercio</t>
  </si>
  <si>
    <t>11802</t>
  </si>
  <si>
    <t>De Industria</t>
  </si>
  <si>
    <t>11803</t>
  </si>
  <si>
    <t>Financieras</t>
  </si>
  <si>
    <t>11804</t>
  </si>
  <si>
    <t>De Servicios</t>
  </si>
  <si>
    <t>Bares y Restaurantes</t>
  </si>
  <si>
    <t>Hoteles, Moteles y Restaurantes</t>
  </si>
  <si>
    <t>Servicios de esparcimiento</t>
  </si>
  <si>
    <t>Transporte</t>
  </si>
  <si>
    <t>Vialidades</t>
  </si>
  <si>
    <t>Impuestos Municipales Diversos</t>
  </si>
  <si>
    <t>Por Servicio de Certificación o Visado de Documentos</t>
  </si>
  <si>
    <t>Por expedicion de documentos de Identidad</t>
  </si>
  <si>
    <t>Por acceso a Lugares Publicos</t>
  </si>
  <si>
    <t>Alumbrado Público</t>
  </si>
  <si>
    <t>12109</t>
  </si>
  <si>
    <t>Aseo Público</t>
  </si>
  <si>
    <t>12111</t>
  </si>
  <si>
    <t>Cementerios Municipales</t>
  </si>
  <si>
    <t>12112</t>
  </si>
  <si>
    <t>Desechos Solidos</t>
  </si>
  <si>
    <t>12113</t>
  </si>
  <si>
    <t>Estacionamientos y Parquimetros</t>
  </si>
  <si>
    <t>12114</t>
  </si>
  <si>
    <t>5% Fiestas Patronales</t>
  </si>
  <si>
    <t>12115</t>
  </si>
  <si>
    <t>Mercados Municipales</t>
  </si>
  <si>
    <t>12117</t>
  </si>
  <si>
    <t>Pavimentacion</t>
  </si>
  <si>
    <t>12118</t>
  </si>
  <si>
    <t>Postes, Torres y Antenas</t>
  </si>
  <si>
    <t>12119</t>
  </si>
  <si>
    <t>Rastro y Tiange</t>
  </si>
  <si>
    <t>12123</t>
  </si>
  <si>
    <t>Baños y Lavaderos Publicos</t>
  </si>
  <si>
    <t>12210</t>
  </si>
  <si>
    <t>Permisos y Licencias Municipales</t>
  </si>
  <si>
    <t>12211</t>
  </si>
  <si>
    <t>Cotejo de Fierros</t>
  </si>
  <si>
    <t>14299</t>
  </si>
  <si>
    <t>Servicios Diversos</t>
  </si>
  <si>
    <t>14399</t>
  </si>
  <si>
    <t>De Bienes Diversos (abono organico)</t>
  </si>
  <si>
    <t>15301</t>
  </si>
  <si>
    <t>Multa por Mora de Impuestos</t>
  </si>
  <si>
    <t>15302</t>
  </si>
  <si>
    <t>Intereses por Mora de Impuestos</t>
  </si>
  <si>
    <t>15310</t>
  </si>
  <si>
    <t>Multas por declaracion extemporanea</t>
  </si>
  <si>
    <t>15312</t>
  </si>
  <si>
    <t>Multas del Registro del Estado Fam,</t>
  </si>
  <si>
    <t>15314</t>
  </si>
  <si>
    <t>Otras Multas Municipales</t>
  </si>
  <si>
    <t>15402</t>
  </si>
  <si>
    <t>Arrendamientos de bienes inmuebles</t>
  </si>
  <si>
    <t>15799</t>
  </si>
  <si>
    <t>Ingesos Diversos</t>
  </si>
  <si>
    <t>16201</t>
  </si>
  <si>
    <t>Transf. Ctes. Del Sector Publico.</t>
  </si>
  <si>
    <t>21201</t>
  </si>
  <si>
    <t>Venta de Terrenos</t>
  </si>
  <si>
    <t>22201</t>
  </si>
  <si>
    <t>Transf. De Capital del S.P.</t>
  </si>
  <si>
    <t>22404</t>
  </si>
  <si>
    <t>De Org.Multilaterales</t>
  </si>
  <si>
    <t>22405</t>
  </si>
  <si>
    <t>De Org. Sin Fines de Lucro</t>
  </si>
  <si>
    <t>22551</t>
  </si>
  <si>
    <t>D.M. x percibir</t>
  </si>
  <si>
    <t>32102</t>
  </si>
  <si>
    <t>Saldos en banco</t>
  </si>
  <si>
    <t>(14) TOTAL INGRESOS</t>
  </si>
  <si>
    <t>INSUMOS BASICOS:</t>
  </si>
  <si>
    <t>1. BASE DE GENERACION DE AVISOS DE CONTRIBUYENTES</t>
  </si>
  <si>
    <t>2. HISTORIAL DE RECUPERACION DE MOROSIDAD</t>
  </si>
  <si>
    <t>3. HISTORIAL DE SALDOS BANCARIOS</t>
  </si>
  <si>
    <t>4. TRANSFERENCIAS GOES</t>
  </si>
  <si>
    <t>5. INFORME DE CREDITOS SOLICITADOS</t>
  </si>
  <si>
    <t>6. DONACIONES</t>
  </si>
  <si>
    <t>Indicaciones para llenado de ANEXO 3</t>
  </si>
  <si>
    <t xml:space="preserve">         de sus diferentes subfuentes de financiamiento</t>
  </si>
  <si>
    <t xml:space="preserve">             en las columnas 8,9,10, 11 y 12 por cada especifico presupuestario</t>
  </si>
  <si>
    <t>MATERIALES DE OFICINA</t>
  </si>
  <si>
    <t>MATERIALES INFORMATICOS</t>
  </si>
  <si>
    <t>HERRAMIENTAS, REPUESTOS Y ACCESOR.</t>
  </si>
  <si>
    <t>ESPECIES MUNICIPALES DIVERSAS</t>
  </si>
  <si>
    <t>ENERGIA ELECTRICA</t>
  </si>
  <si>
    <t>MANT.REPARACION DE VEHICULOS</t>
  </si>
  <si>
    <t>SERVICIOS DE PUBLICIDAD</t>
  </si>
  <si>
    <t>ATENCIONES OFICIALES</t>
  </si>
  <si>
    <t>VIATICOS POR COMISION EXTERNA</t>
  </si>
  <si>
    <t xml:space="preserve">MOBILIARIOS </t>
  </si>
  <si>
    <t>EQUIPOS INFORMATICOS</t>
  </si>
  <si>
    <t>FORMULACION DEL PRESUPUESTO MUNICIPAL DE EGRESOS</t>
  </si>
  <si>
    <t>(En Dolares de los Estados Unidos de América)</t>
  </si>
  <si>
    <t>PRESUPUESTO MUNICIPAL DE FUNCIONAMIENTO POR ESTRUCTURA PRESUPUESTARIA</t>
  </si>
  <si>
    <t>FUENTE O SUBFUENTE DE FINANCIAMIENTO:          FONDOS FODES 25%</t>
  </si>
  <si>
    <t>ESTRUCTURA PRESUPUESTARIA</t>
  </si>
  <si>
    <t>(7) DENOMINACIÓN</t>
  </si>
  <si>
    <t>(8) MONTO</t>
  </si>
  <si>
    <t>(1) Area de Gestión</t>
  </si>
  <si>
    <t>(2) Unidd Presupuestaria</t>
  </si>
  <si>
    <t>(3) Linea de Trabajo</t>
  </si>
  <si>
    <t>(4) Fuente de Financiamiento</t>
  </si>
  <si>
    <t>(5) Subfuente de Financiamiento</t>
  </si>
  <si>
    <t>(6) Objeto Específico</t>
  </si>
  <si>
    <t>1</t>
  </si>
  <si>
    <t>110</t>
  </si>
  <si>
    <t>51101</t>
  </si>
  <si>
    <t>51102</t>
  </si>
  <si>
    <t>REMUNERACIONES A EVENTUALES</t>
  </si>
  <si>
    <t>BENEFICIOS ADICIONALES</t>
  </si>
  <si>
    <t>HORAS EXTRAORDINARIAS</t>
  </si>
  <si>
    <t>CONTRIB PAT.INST.SEG.Pub.</t>
  </si>
  <si>
    <t>CONTRIB PAT.INST.SEG.PRIV.</t>
  </si>
  <si>
    <t>POR PRESTACION SERV.EN EL PAIS</t>
  </si>
  <si>
    <t>HONORARIOS</t>
  </si>
  <si>
    <t>´PRODUCTOS ALIMENTICIOS PARA PERSONAS</t>
  </si>
  <si>
    <t>PRODUCTOS DE PAPEL Y CARTON</t>
  </si>
  <si>
    <t>LLANTAS Y NEUMANTICOS</t>
  </si>
  <si>
    <t>COMBUSTIBLES Y LUBRICANTES</t>
  </si>
  <si>
    <t>SERVICIOS DE AGUA POTABLE</t>
  </si>
  <si>
    <t>SERVICIOS DE TELECOMUNICACIONES</t>
  </si>
  <si>
    <t>PRIMAS Y GASTOS DE SEGUROS DE PERSONAS</t>
  </si>
  <si>
    <t>PRIMAS Y SEGUROS DE BIENES</t>
  </si>
  <si>
    <t>PRIMAS Y GASTOS BANCARIOS</t>
  </si>
  <si>
    <t>(9) TOTAL GASTOS</t>
  </si>
  <si>
    <t>REMUNERACIONES………………………………………………………………………………………………….</t>
  </si>
  <si>
    <t>FUENTE O SUBFUENTE DE FINANCIAMIENTO: Recursos Propios</t>
  </si>
  <si>
    <t>2</t>
  </si>
  <si>
    <t>000</t>
  </si>
  <si>
    <t>Aguinaldos</t>
  </si>
  <si>
    <t>Beneficios Adicionales</t>
  </si>
  <si>
    <t>Sueldos Eventuales</t>
  </si>
  <si>
    <t>Sueldos por Jornal</t>
  </si>
  <si>
    <t>Horas Extraordinarias</t>
  </si>
  <si>
    <t>CONTRIB PAT.INST.SEG.PUB</t>
  </si>
  <si>
    <t>Indemnizaciones al Personal Permanente</t>
  </si>
  <si>
    <t>Honorarios</t>
  </si>
  <si>
    <t>Productos Alimenticios para Personas</t>
  </si>
  <si>
    <t>Productos textiles y vestuarios</t>
  </si>
  <si>
    <t>Productos de papel y Carton</t>
  </si>
  <si>
    <t>Productos de cuero y caucho</t>
  </si>
  <si>
    <t>Productos quimicos</t>
  </si>
  <si>
    <t>Llantas y Neumaticos</t>
  </si>
  <si>
    <t>Combustibles y Lubricantes</t>
  </si>
  <si>
    <t>Miner. No Metalicos y Prod. Der.</t>
  </si>
  <si>
    <t>Miner. Metalicos y Prod. Der.</t>
  </si>
  <si>
    <t>Materiales de Oficina</t>
  </si>
  <si>
    <t>Materiales Informaticos</t>
  </si>
  <si>
    <t>Libros, textos, utilles de enseñanza y publicaciones</t>
  </si>
  <si>
    <t>Herramientas, Rep. Y Acces.</t>
  </si>
  <si>
    <t>Materiales Electricos</t>
  </si>
  <si>
    <t>Bienes de usos y consumo diversos</t>
  </si>
  <si>
    <t>Servicios de Energia Electrica</t>
  </si>
  <si>
    <t>Servicios de Agua</t>
  </si>
  <si>
    <t>Servicios de Telecomunicaciones</t>
  </si>
  <si>
    <t>Mant. Y Repar. De Bs. Muebles</t>
  </si>
  <si>
    <t>Mant. Y Repar. De Vehiculos</t>
  </si>
  <si>
    <t>Mant. Y Repar. De Bs. Inmuebles</t>
  </si>
  <si>
    <t>Transportes, Fletes y Almacenamientos</t>
  </si>
  <si>
    <t>Servicio de Limpieza y Fumig.</t>
  </si>
  <si>
    <t>Impresiones, Publicaciones y Reproducciones</t>
  </si>
  <si>
    <t>Atenciones Oficiales</t>
  </si>
  <si>
    <t>Arrendamiento de bienes inmuebles</t>
  </si>
  <si>
    <t>Viaticos por comision interna</t>
  </si>
  <si>
    <t>Servicios de Contabilidad y Auditoria</t>
  </si>
  <si>
    <t>Servicios de Capacitaciones</t>
  </si>
  <si>
    <t>Primas y gastos seguros de personas</t>
  </si>
  <si>
    <t>Primas y gastos seguros de vehiculos</t>
  </si>
  <si>
    <t>Comisiones y Gastos bancarios</t>
  </si>
  <si>
    <t>A personas Naturales</t>
  </si>
  <si>
    <t>Mobiliarios</t>
  </si>
  <si>
    <t>Maquinarias y equipos</t>
  </si>
  <si>
    <t>Equipos informaticos</t>
  </si>
  <si>
    <t>61105</t>
  </si>
  <si>
    <t>Vehiculos de Transporte</t>
  </si>
  <si>
    <t>61199</t>
  </si>
  <si>
    <t>Bienes Muebles diversos</t>
  </si>
  <si>
    <t>PROYECCION INGRESOS</t>
  </si>
  <si>
    <t>ANEXO 4.2</t>
  </si>
  <si>
    <t>FUENTE O SUBFUENTE DE FINANCIAMIENTO: PUERTO SAN JUAN (FONDOS PROPIOS)</t>
  </si>
  <si>
    <t>Beneficios adicionales</t>
  </si>
  <si>
    <t>sueldos a eventuales</t>
  </si>
  <si>
    <t>Por Remuneraciones Permanentes Seguridad Publica</t>
  </si>
  <si>
    <t>Por Remuneraciones Permanentes Seguridad privada</t>
  </si>
  <si>
    <t>Remuneraciones Diversas</t>
  </si>
  <si>
    <t>Produtos textiles y vestuarios</t>
  </si>
  <si>
    <t>Productos Quimicos</t>
  </si>
  <si>
    <t>Bienes de uso y consumo diversos</t>
  </si>
  <si>
    <t>Atencions Oficiales</t>
  </si>
  <si>
    <t>Arrendamiento de Inmuebles</t>
  </si>
  <si>
    <t>Maquinaria y Equipo</t>
  </si>
  <si>
    <t>Bienes muebles diversos</t>
  </si>
  <si>
    <t>111</t>
  </si>
  <si>
    <t>FUENTE O SUBFUENTE DE FINANCIAMIENTO:  FINANCIAMIENTO DE LA DEUDA</t>
  </si>
  <si>
    <t>AMORTIZACION DE LA DEUDA</t>
  </si>
  <si>
    <t>FUENTE O SUBFUENTE DE FINANCIAMIENTO:      FONDOS FODES 5%      PREINVERSION</t>
  </si>
  <si>
    <t>DE CONSTRUCCIONES</t>
  </si>
  <si>
    <t>DE AMPLIACIONES</t>
  </si>
  <si>
    <t>DE INVERSION SOCIAL</t>
  </si>
  <si>
    <t>DE INVERSIONES DIVERSAS</t>
  </si>
  <si>
    <t>FUENTE O SUBFUENTE DE FINANCIAMIENTO:      FONDOS DONACIONES</t>
  </si>
  <si>
    <t>nov.</t>
  </si>
  <si>
    <t>VENTADE MAQUINARIA</t>
  </si>
  <si>
    <t>VENTA DE MAQUINARIA</t>
  </si>
  <si>
    <t>TOTAL DE INGRESO DEL FONDO MUNICIPAL PARA EL 2020…………………………</t>
  </si>
  <si>
    <t>Ordenanza Centro Cultural</t>
  </si>
  <si>
    <t>Servicios de correos</t>
  </si>
  <si>
    <t>TRANSFERENCIAS CORRIENTES (COMURES, ASOMUC, CDA, MICROREGION)</t>
  </si>
  <si>
    <t>Administrador Centro Cultural</t>
  </si>
  <si>
    <t xml:space="preserve">PRESTACIONES </t>
  </si>
  <si>
    <t>12199</t>
  </si>
  <si>
    <t>Tasas diversas</t>
  </si>
  <si>
    <t>21102</t>
  </si>
  <si>
    <t>Venta de maquinaria</t>
  </si>
  <si>
    <t>PLANILLAS PERSONAL MUNICIPALIDAD DE SUCHITOTO 2020</t>
  </si>
  <si>
    <t>Direcor UPTYPM</t>
  </si>
  <si>
    <t>Secretaria UPTYPM</t>
  </si>
  <si>
    <t>Auxiliar de Servicios Generales</t>
  </si>
  <si>
    <t>Delegado Contravencional</t>
  </si>
  <si>
    <t>Promotor UPTYPM</t>
  </si>
  <si>
    <t>Viaticos por comision Externa</t>
  </si>
  <si>
    <t>Auxiliar Tesorería Mpal.</t>
  </si>
  <si>
    <t>Auxiliar Mercado</t>
  </si>
  <si>
    <r>
      <t>(1)</t>
    </r>
    <r>
      <rPr>
        <sz val="10"/>
        <rFont val="Calibri"/>
        <family val="2"/>
        <scheme val="minor"/>
      </rPr>
      <t>: Se detallará el objeto específico al que se asigne el ingreso estimado</t>
    </r>
  </si>
  <si>
    <r>
      <t>(8)</t>
    </r>
    <r>
      <rPr>
        <sz val="10"/>
        <rFont val="Calibri"/>
        <family val="2"/>
        <scheme val="minor"/>
      </rPr>
      <t>: Registra la sumatoria de los valores ingresados en las columnas 5,6 y 7</t>
    </r>
  </si>
  <si>
    <r>
      <t>(2)</t>
    </r>
    <r>
      <rPr>
        <sz val="10"/>
        <rFont val="Calibri"/>
        <family val="2"/>
        <scheme val="minor"/>
      </rPr>
      <t>: Se describe el nombre del objeto especifico  a utilizar</t>
    </r>
  </si>
  <si>
    <r>
      <t>(9)</t>
    </r>
    <r>
      <rPr>
        <sz val="10"/>
        <rFont val="Calibri"/>
        <family val="2"/>
        <scheme val="minor"/>
      </rPr>
      <t>: Comprende los ingresos presupuestados como fondos propios.</t>
    </r>
  </si>
  <si>
    <r>
      <t>(3)</t>
    </r>
    <r>
      <rPr>
        <sz val="10"/>
        <rFont val="Calibri"/>
        <family val="2"/>
        <scheme val="minor"/>
      </rPr>
      <t xml:space="preserve">: Columna dode se detallarán los recursos percibidos como Fondo General </t>
    </r>
  </si>
  <si>
    <r>
      <t>(10)</t>
    </r>
    <r>
      <rPr>
        <sz val="10"/>
        <rFont val="Calibri"/>
        <family val="2"/>
        <scheme val="minor"/>
      </rPr>
      <t>: Se detallarán los ingresos bajo el concepto de Prestamos Externos</t>
    </r>
  </si>
  <si>
    <r>
      <t>(11)</t>
    </r>
    <r>
      <rPr>
        <sz val="10"/>
        <rFont val="Calibri"/>
        <family val="2"/>
        <scheme val="minor"/>
      </rPr>
      <t>: Registra los ingresos presupuestados como Prestamos Internos</t>
    </r>
  </si>
  <si>
    <r>
      <t>(4)</t>
    </r>
    <r>
      <rPr>
        <sz val="10"/>
        <rFont val="Calibri"/>
        <family val="2"/>
        <scheme val="minor"/>
      </rPr>
      <t>: Columna que detallarà ingresos FODES por funcionamiento e inversión.</t>
    </r>
  </si>
  <si>
    <r>
      <t>(12)</t>
    </r>
    <r>
      <rPr>
        <sz val="10"/>
        <rFont val="Calibri"/>
        <family val="2"/>
        <scheme val="minor"/>
      </rPr>
      <t xml:space="preserve">: Detallará los ingresos previstos que se percibirán como Donaciones </t>
    </r>
  </si>
  <si>
    <r>
      <t>(5)</t>
    </r>
    <r>
      <rPr>
        <sz val="10"/>
        <rFont val="Calibri"/>
        <family val="2"/>
        <scheme val="minor"/>
      </rPr>
      <t>: Se detallarán ingresos FODES para gastos por funcionamiento</t>
    </r>
  </si>
  <si>
    <r>
      <t>(13)</t>
    </r>
    <r>
      <rPr>
        <sz val="10"/>
        <rFont val="Calibri"/>
        <family val="2"/>
        <scheme val="minor"/>
      </rPr>
      <t xml:space="preserve">: Reflejará la sumatoria de los montos de todos los ingresos detallados </t>
    </r>
  </si>
  <si>
    <r>
      <t>(6)</t>
    </r>
    <r>
      <rPr>
        <sz val="10"/>
        <rFont val="Calibri"/>
        <family val="2"/>
        <scheme val="minor"/>
      </rPr>
      <t>: Se detallarán ingresos FODES para inversión</t>
    </r>
  </si>
  <si>
    <r>
      <t>(7)</t>
    </r>
    <r>
      <rPr>
        <sz val="10"/>
        <rFont val="Calibri"/>
        <family val="2"/>
        <scheme val="minor"/>
      </rPr>
      <t>: Seutilizará para detallar otros ingresos del Fondo General, por ejemplo  FISDL</t>
    </r>
  </si>
  <si>
    <r>
      <t>(14)</t>
    </r>
    <r>
      <rPr>
        <sz val="10"/>
        <rFont val="Calibri"/>
        <family val="2"/>
        <scheme val="minor"/>
      </rPr>
      <t xml:space="preserve">: Incluye la sumatoria total de cada Fuente y Subfuente de Financiamiento </t>
    </r>
  </si>
  <si>
    <t>FONDO FODES 25%</t>
  </si>
  <si>
    <t>PLANILLA DEL PERSONAL FONDO MUNICIPAL                 (FONDOS PROPIOS)</t>
  </si>
  <si>
    <t>ANEXO 4.3</t>
  </si>
  <si>
    <t>PLANILLA  FONDO PUERTO SAN JUAN  PARA   EL  AÑO   2020</t>
  </si>
  <si>
    <t>Sueldos</t>
  </si>
  <si>
    <t>INGRESOS CORRIENTES REALES DE 2016/2020</t>
  </si>
  <si>
    <t>DETALLE CONSOLIDADO DE INGRESOS POR ESPECIFICO Y FUENTE DE FINANCIAMIENTO 2021</t>
  </si>
  <si>
    <t>AÑO 2021</t>
  </si>
  <si>
    <t>AÑO 2021                                                         ANEXO 4.7</t>
  </si>
  <si>
    <t>VENTA DE VEHICULOS DE TRANSPORTE</t>
  </si>
  <si>
    <t>ENERO A OCT./20</t>
  </si>
  <si>
    <t>NOV.YDIC.2019</t>
  </si>
  <si>
    <t>Ariej Javier Landaverde Arriaga</t>
  </si>
  <si>
    <t>Manuel Rigoberto Echeverria</t>
  </si>
  <si>
    <t>Jose Fredy Duran Rivas</t>
  </si>
  <si>
    <t>Blanca Evelin Bonilla deCastillo</t>
  </si>
  <si>
    <t>Jose Miguel Duran Batres</t>
  </si>
  <si>
    <t>Maria Dolores Duran</t>
  </si>
  <si>
    <t>Jose Baldemar Granados</t>
  </si>
  <si>
    <t>Lamberto Adonay Flores</t>
  </si>
  <si>
    <t>Judith Alejandra Ayala Mancia</t>
  </si>
  <si>
    <t>Auxiliar de Enc. Cuentas Corrientes y Cobro y rec. De mora</t>
  </si>
  <si>
    <t>Ernesto Antonio Moya Miranda</t>
  </si>
  <si>
    <t>Auxiliar de Unidad  Mpal. agropecuaria</t>
  </si>
  <si>
    <t>Maritza Elizabeth Landaverde de Trabanino</t>
  </si>
  <si>
    <t>Encargada de Transporte</t>
  </si>
  <si>
    <t>Beneficios adicionales /vacaciones</t>
  </si>
  <si>
    <t>ASIGNACION FODES 25% 2020 …………………………………….</t>
  </si>
  <si>
    <t>21105</t>
  </si>
  <si>
    <t>Venta de vehiculos de transporte</t>
  </si>
  <si>
    <t>SALDO DEL BANCO AL 30-11-2020………………………………………………………………………</t>
  </si>
  <si>
    <t>CUOTA MENSUAL…............................</t>
  </si>
  <si>
    <t>SALDO DEL BANCO AL 30/11/2020…........</t>
  </si>
  <si>
    <t>SALDO DEL BANCO AL 30 NOVIEMBRE 2020…............................................................</t>
  </si>
  <si>
    <t>SALDO BANCO AL 30-11-2020</t>
  </si>
  <si>
    <t>Unidad de Gestión Documental y Archivo</t>
  </si>
  <si>
    <t>Jefe de Recursos Humanos</t>
  </si>
  <si>
    <t>N°</t>
  </si>
  <si>
    <t>MONTO</t>
  </si>
  <si>
    <t>Mejoras Cancha Basquetbol Isaac Araujo</t>
  </si>
  <si>
    <t>Pavimentación en tramo de calle hacia comunidad  Las Américas , cantón La Bermuda</t>
  </si>
  <si>
    <t>Pavimentación en tramo de calle hacia comunidad Copapayo, cantón Copapayo</t>
  </si>
  <si>
    <t>Construcción de Pozo para Sistema de Agua en El Bario</t>
  </si>
  <si>
    <t>Pavimentación en tramo de calle hacia comunidad Huerta Enana, Monseñor Romero, Los Henríquez y El Franco, cantón Montepeque</t>
  </si>
  <si>
    <t>Construcción tramo de empedrado fraguado calle principal, cantón Palacios</t>
  </si>
  <si>
    <t>Construcción  Tercera fase Casa comunal, comunidad El Copinol</t>
  </si>
  <si>
    <t>Construcción tramo de empedrado fraguado calle principal sector El Rincón, comunidad Copinol, cantón Milingo</t>
  </si>
  <si>
    <t>Pavimentación en tramo de calle hacia comunidad El Aceituno, cantón Ichanquezo</t>
  </si>
  <si>
    <t>Construcción de Letrinas Aboneras Segunda Fase comunidad El Milagro, cantón La Bermuda</t>
  </si>
  <si>
    <t>Construcción tramo de empedrado fraguado sexta calle poniente, costado Norte Parque San Martín, barrio San José</t>
  </si>
  <si>
    <t>Construcción Segunda Fase tramo de Empedrado Fraguado, comunidad Nuevo Renacer</t>
  </si>
  <si>
    <t>PROPUESTA DE PROYECTOS 70% 2021</t>
  </si>
  <si>
    <t>Construcción cerca perimetral cancha de futbol comunidad Los Henríquez, cantón Montepeque</t>
  </si>
  <si>
    <t>Construcción de Techo en Casa clínica, comunidad Sitio Nuevo, cantón Montepeque</t>
  </si>
  <si>
    <t>Construcción de cerca perimetral en cancha de Futbol, Segunda Fase, comunidad Nuevo Valle verde</t>
  </si>
  <si>
    <t>Finalización de cubierta en cancha de Basquetbol, comunidad Santa Eduviges</t>
  </si>
  <si>
    <t>Construcción Cancha de usos múltiples, Segunda Fase, comunidad Apolinario Serrano</t>
  </si>
  <si>
    <t>Construcción tramo de Empedrado Fraguado, calle Los Acosta, cantón San Juan</t>
  </si>
  <si>
    <t>Construcción tramo de Empedrado Fraguado, calle Antigua, cantón San Juan</t>
  </si>
  <si>
    <t>Continuación de construcción de muros de proteccion y cercado perimetral en cancha de Basquetbol, comunidad La Mora</t>
  </si>
  <si>
    <t>Construcción de Rampas de acceso a Puente sobre calle que conduce de comunidad El Bario a comunidad Sitio cenicero</t>
  </si>
  <si>
    <t>Construcción tramo de Empedrado Fraguado en calle interna, cantón Ichanquezo intervención año 2021</t>
  </si>
  <si>
    <t>Construcción tramo de Empedrado Fraguado en calle Tres de Mayo, cantón El Caulote</t>
  </si>
  <si>
    <t>Construcción de pasarela sobre quebrada Los Torres, comunidad El Papaturro, cantón La Bermuda</t>
  </si>
  <si>
    <t>Letrinas aboneras los almendros  2 fase</t>
  </si>
  <si>
    <t xml:space="preserve">chaguiton calles </t>
  </si>
  <si>
    <t>Construcción Obras cancha comunidad Monseñor Romero, cantón Montepeque</t>
  </si>
  <si>
    <t>Construcción tramo de Empedrado Fraguado en calle interna comunidad Hacienda Montepeque, cantón Montepeque</t>
  </si>
  <si>
    <t>Construcción Segunda Fase tramo de Empedrado Fraguado con superficie terminada, calle principal comunidad Santa Fe</t>
  </si>
  <si>
    <t>Construcción tramo de empedrado fraguado calle principal, comunidad Dr. Guillermo Manuel Ungo, cantón Montepeque</t>
  </si>
  <si>
    <t>Construcción tramo de Pavimentación comunidad San Rafael La Bermuda, cantón La Bermuda</t>
  </si>
  <si>
    <t>Pavimentación en tramo de calle hacia comunidades Zacamil I y Zacamil II, cantón Platanares</t>
  </si>
  <si>
    <t>Construcción Segunda Fase tramo de Empedrado Fraguado, colonia Nueva San Juan, barrio Concepción</t>
  </si>
  <si>
    <t>Construcción de cerca perimetral en cancha de  Basquetbol comunidad Zacamil II, cantón Platanares</t>
  </si>
  <si>
    <t>PROPUESTA DE PROYECTOS 2% 2021</t>
  </si>
  <si>
    <t>Operación y mantenimiento de Equipo de construcción, para mantenimiento vial de calles y caminos vecinales, municipio de Suchitoto, departamento de Cuscatlán</t>
  </si>
  <si>
    <r>
      <t>Campaña de limpieza en la zona urbana y rural,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municipio de Suchitoto, departamento de Cuscatlán</t>
    </r>
  </si>
  <si>
    <r>
      <t>Recolección de basura, operación y mantenimiento de relleno sanitario y planta de compostaje,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municipio de Suchitoto, departamento de Cuscatlán</t>
    </r>
  </si>
  <si>
    <t>Gestión de riesgos, protección civil y funcionamiento COEM, municipio de Suchitoto, departamento de Cuscatlán</t>
  </si>
  <si>
    <r>
      <t>Apoyo a la Salud,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municipio de Suchitoto, departamento de Cuscatlán</t>
    </r>
  </si>
  <si>
    <t>Operación y Mantenimiento de alumbrado público, municipio de Suchitoto, departamento de Cuscatlán</t>
  </si>
  <si>
    <t>Implementación de la política municipal económica con enfoque de género, municipio de Suchitoto, departamento de Cuscatlán</t>
  </si>
  <si>
    <t>Ejecución de la Política de Equidad de Género, municipio de Suchitoto, departamento de Cuscatlán</t>
  </si>
  <si>
    <t>Implementación de la política municipal de juventud, municipio de Suchitoto, departamento de Cuscatlán</t>
  </si>
  <si>
    <t>Apoyo a la Educación Superior, municipio de Suchitoto, departamento de Cuscatlán</t>
  </si>
  <si>
    <t>Implementación de la política municipal agropecuaria con enfoque de género, municipio de Suchitoto, departamento de Cuscatlán</t>
  </si>
  <si>
    <t>Actividades Festivas y Culturales de Suchitoto</t>
  </si>
  <si>
    <t>Actividades Culturales Aniversario de Suchitoto</t>
  </si>
  <si>
    <t>Funcionamiento del Comité de Prevención de la violencia y seguridad ciudadana, municipio de Suchitoto, departamento de Cuscatlán</t>
  </si>
  <si>
    <t>Promoción y apoyo a la cultura y el turismo en Suchitoto, municipio de Suchitoto, departamento de Cuscatlán</t>
  </si>
  <si>
    <t>Apoyo a personas con discapacidad, municipio de Suchitoto, departamento de Cuscatlán</t>
  </si>
  <si>
    <t>Legalización de Inmuebles</t>
  </si>
  <si>
    <t>Funcionamiento del Centro Cultural de Convivencia Ciudadana</t>
  </si>
  <si>
    <t>Funcionamiento de Biblioteca Municipal</t>
  </si>
  <si>
    <t>Fortalecimiento Institucional mediante la realizacion de Auditoría Externa año 2020</t>
  </si>
  <si>
    <t>Apoyo a la juventud por medio de actividades deportivas, municipio de Suchitoto, departamento de Cuscatlán</t>
  </si>
  <si>
    <t>CARPETAS 2021</t>
  </si>
  <si>
    <t xml:space="preserve">                                                                                                                                                                                                          ANEXO 4.1</t>
  </si>
  <si>
    <t>SALDO EN BANCO AL 30/11/2020</t>
  </si>
  <si>
    <t>RESUMEN GENERAL DEL PRESUPUESTO DEL AÑO 2021</t>
  </si>
  <si>
    <t xml:space="preserve">ALCALDIA MUNICIPAL DE SUCHITOTO </t>
  </si>
  <si>
    <t>INGRESOS</t>
  </si>
  <si>
    <t>FONDO GENERAL Y DONACIONES</t>
  </si>
  <si>
    <t>INGRESOS CORRIENTES</t>
  </si>
  <si>
    <t>EGRESOS</t>
  </si>
  <si>
    <t>GASTOS DE CAPITAL</t>
  </si>
  <si>
    <t>GASTOS CORRIENTES</t>
  </si>
  <si>
    <t>PRESUPUESTO MUNICIPAL POR AREAS DE GESTION</t>
  </si>
  <si>
    <t>EJERCICIO FISCAL 2021</t>
  </si>
  <si>
    <t>CUADRO RESUMEN</t>
  </si>
  <si>
    <t>PRESUPUESTO DE EGRESOS POR</t>
  </si>
  <si>
    <t>CLASIFICACIONES ECONOMICAS DE GASTO</t>
  </si>
  <si>
    <t>En dolares de Estados Unidos de America</t>
  </si>
  <si>
    <t>21</t>
  </si>
  <si>
    <t>22</t>
  </si>
  <si>
    <t>23</t>
  </si>
  <si>
    <t>APLICACIONES FINANCIERAS</t>
  </si>
  <si>
    <t>CUADRO RESUMEN POR FUENTE DE FINANCIAMIENTO</t>
  </si>
  <si>
    <t>FUENTE</t>
  </si>
  <si>
    <t>FONDO GENERAL</t>
  </si>
  <si>
    <t>FONDOS PROPIOS</t>
  </si>
  <si>
    <t>FONDOS DONACIONES</t>
  </si>
  <si>
    <t>PRESTAMOS INTERNOS</t>
  </si>
  <si>
    <t>TOTALES</t>
  </si>
  <si>
    <t>PRESUPUESTO DE INGRESOS</t>
  </si>
  <si>
    <t>CLASIFICACIONES POR RUBRO DE INGRESOS</t>
  </si>
  <si>
    <t xml:space="preserve">IMPUESTOS  </t>
  </si>
  <si>
    <t>TASAS Y DERECHOS</t>
  </si>
  <si>
    <t>VENTA DE BIENES DIVERSOS</t>
  </si>
  <si>
    <t>INGRESOS FINANCIEROS Y OTROS</t>
  </si>
  <si>
    <t xml:space="preserve">TRANSFERENCIAS CORRIENTES  </t>
  </si>
  <si>
    <t>VENTA DE ACTIVOS FIJOS</t>
  </si>
  <si>
    <t>DEUDORES MONETARIOS POR PERCIBIR</t>
  </si>
  <si>
    <t xml:space="preserve">TRANSFERENCIAS DE CAPITAL </t>
  </si>
  <si>
    <t>SALDOS DE AÑOS ANTERIORES</t>
  </si>
  <si>
    <t>PRESUPUESTO DE EGRESOS</t>
  </si>
  <si>
    <t>CLASIFICACIONES POR RUBRO DE EGRESOS</t>
  </si>
  <si>
    <t>REMUNERACIONES</t>
  </si>
  <si>
    <t>ADQUISICIONES DE BIENES Y SERVICIOS</t>
  </si>
  <si>
    <t>GASTOS FINANCIEROS Y OTROS</t>
  </si>
  <si>
    <t>TRANSFERENCIAS CORRIENTES</t>
  </si>
  <si>
    <t>AMORTIZACION ENDEUDAMIENTO PUB.</t>
  </si>
  <si>
    <t>61</t>
  </si>
  <si>
    <t>INVERSIONES EN ACTIVOS FIJOS</t>
  </si>
  <si>
    <t>ASIGNACIONES POR APLICAR</t>
  </si>
  <si>
    <t>SALDO DEL BANCO AL 30/11/2020.......................</t>
  </si>
  <si>
    <t>MUNICIPALIDAD DE SUCHITOTO     2021</t>
  </si>
  <si>
    <t xml:space="preserve">PREINVERSION  5 %                         </t>
  </si>
  <si>
    <t>CODIGO</t>
  </si>
  <si>
    <t>NOMBRE DEL PROYECTO</t>
  </si>
  <si>
    <t>MONTO ASIGNADO</t>
  </si>
  <si>
    <t>De construcciones</t>
  </si>
  <si>
    <t>Ampliaciones</t>
  </si>
  <si>
    <t>Inversiones Social</t>
  </si>
  <si>
    <t>Inversiones Diversos</t>
  </si>
  <si>
    <t xml:space="preserve">                                                           FODES 70%</t>
  </si>
  <si>
    <t>NOMBRE DE LOS PROYECTOS A EJECUTAR  AÑO 2021 (FODES 70%)</t>
  </si>
  <si>
    <t>TOTAL….........................................................................................................................</t>
  </si>
  <si>
    <t>DISTRIBUCION  ASIGNACION FODES 2%  (INVERSION)</t>
  </si>
  <si>
    <r>
      <t>Campaña de limpieza en la zona urbana y rural,</t>
    </r>
    <r>
      <rPr>
        <b/>
        <sz val="16"/>
        <color theme="1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>municipio de Suchitoto, departamento de Cuscatlán</t>
    </r>
  </si>
  <si>
    <r>
      <t>Recolección de basura, operación y mantenimiento de relleno sanitario y planta de compostaje,</t>
    </r>
    <r>
      <rPr>
        <b/>
        <sz val="16"/>
        <color theme="1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>municipio de Suchitoto, departamento de Cuscatlán</t>
    </r>
  </si>
  <si>
    <r>
      <t>Apoyo a la Salud,</t>
    </r>
    <r>
      <rPr>
        <b/>
        <sz val="16"/>
        <color theme="1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>municipio de Suchitoto, departamento de Cuscatlán</t>
    </r>
  </si>
  <si>
    <t>TOTAL…...................................................................................................</t>
  </si>
  <si>
    <t>AÑO 2021                                                                   ANEXO 4.4</t>
  </si>
  <si>
    <t>AÑO 2021                                                         ANEXO 4.5</t>
  </si>
  <si>
    <t>AÑO 2021                                                                    ANEXO 4.6</t>
  </si>
  <si>
    <t>DE VIVIENDAS Y OFICINAS</t>
  </si>
  <si>
    <t>LEGALIZACION DE INMUEBLES</t>
  </si>
  <si>
    <t>SERVICIOS DE CONTABILIDAD Y AUDITORIA</t>
  </si>
  <si>
    <t>ELECTRICAS  Y DECOMUNICACIONES</t>
  </si>
  <si>
    <t>DE PRODUCCION DE SERVICIOS</t>
  </si>
  <si>
    <t>SUPERVISION DE PROYECTOS</t>
  </si>
  <si>
    <t>FUENTE O SUBFUENTE DE FINANCIAMIENTO:      FONDOS FODES 2%      PREINVERSION</t>
  </si>
  <si>
    <t>FUENTE O SUBFUENTE DE FINANCIAMIENTO:      FONDOS FODES 70%      PREINVERSION</t>
  </si>
  <si>
    <t>AÑO 2021                                                         ANEXO 4.8</t>
  </si>
  <si>
    <t>PROYECTOS INFRAESTRUCTURA EMERGENCIA AMANDA</t>
  </si>
  <si>
    <t>APROBACION CARPETA</t>
  </si>
  <si>
    <t>ADJUDICACION</t>
  </si>
  <si>
    <r>
      <t>Construcción de  superficie de rodamiento y cordón de concreto hidráulico en Sitio Zapotal, calle La Casona, zona La Mora</t>
    </r>
    <r>
      <rPr>
        <b/>
        <sz val="12"/>
        <color theme="1"/>
        <rFont val="Calibri"/>
        <family val="2"/>
        <scheme val="minor"/>
      </rPr>
      <t xml:space="preserve">, </t>
    </r>
    <r>
      <rPr>
        <sz val="12"/>
        <color theme="1"/>
        <rFont val="Calibri"/>
        <family val="2"/>
        <scheme val="minor"/>
      </rPr>
      <t>municipio de Suchitoto, departamento de Cuscatlán</t>
    </r>
  </si>
  <si>
    <r>
      <t>Construcción de muro de mampostería de piedra en calle que conduce a cantón Masatepeque, zona La Mora</t>
    </r>
    <r>
      <rPr>
        <b/>
        <sz val="12"/>
        <color theme="1"/>
        <rFont val="Calibri"/>
        <family val="2"/>
        <scheme val="minor"/>
      </rPr>
      <t xml:space="preserve">, </t>
    </r>
    <r>
      <rPr>
        <sz val="12"/>
        <color theme="1"/>
        <rFont val="Calibri"/>
        <family val="2"/>
        <scheme val="minor"/>
      </rPr>
      <t>municipio de Suchitoto, departamento de Cuscatlán</t>
    </r>
  </si>
  <si>
    <r>
      <t>Construcción de Sistema de drenaje de aguas lluvias en cantón Milingo</t>
    </r>
    <r>
      <rPr>
        <b/>
        <sz val="12"/>
        <color theme="1"/>
        <rFont val="Calibri"/>
        <family val="2"/>
        <scheme val="minor"/>
      </rPr>
      <t xml:space="preserve">, </t>
    </r>
    <r>
      <rPr>
        <sz val="12"/>
        <color theme="1"/>
        <rFont val="Calibri"/>
        <family val="2"/>
        <scheme val="minor"/>
      </rPr>
      <t>municipio de Suchitoto, departamento de Cuscatlán</t>
    </r>
  </si>
  <si>
    <r>
      <t>Construcción de muro de contención en casa comunal El Copinol, zona Milingo</t>
    </r>
    <r>
      <rPr>
        <b/>
        <sz val="12"/>
        <color theme="1"/>
        <rFont val="Calibri"/>
        <family val="2"/>
        <scheme val="minor"/>
      </rPr>
      <t xml:space="preserve">, </t>
    </r>
    <r>
      <rPr>
        <sz val="12"/>
        <color theme="1"/>
        <rFont val="Calibri"/>
        <family val="2"/>
        <scheme val="minor"/>
      </rPr>
      <t>Municipio de Suchitoto, Departamento de Cuscatlán</t>
    </r>
  </si>
  <si>
    <r>
      <t>Construcción de Empedrado fraguado puntual con superficie vista y cordón de concreto hidráulico en caserío Los Cáceres, cantón Caulote</t>
    </r>
    <r>
      <rPr>
        <b/>
        <sz val="12"/>
        <color theme="1"/>
        <rFont val="Calibri"/>
        <family val="2"/>
        <scheme val="minor"/>
      </rPr>
      <t xml:space="preserve">, </t>
    </r>
    <r>
      <rPr>
        <sz val="12"/>
        <color theme="1"/>
        <rFont val="Calibri"/>
        <family val="2"/>
        <scheme val="minor"/>
      </rPr>
      <t>Municipio de Suchitoto, Departamento de Cuscatlán</t>
    </r>
  </si>
  <si>
    <r>
      <t>Construcción de Canaleta de drenaje y fraguado de empedrado seco existente en cantón San Juan</t>
    </r>
    <r>
      <rPr>
        <b/>
        <sz val="12"/>
        <color theme="1"/>
        <rFont val="Calibri"/>
        <family val="2"/>
        <scheme val="minor"/>
      </rPr>
      <t xml:space="preserve">, </t>
    </r>
    <r>
      <rPr>
        <sz val="12"/>
        <color theme="1"/>
        <rFont val="Calibri"/>
        <family val="2"/>
        <scheme val="minor"/>
      </rPr>
      <t>Municipio de Suchitoto, Departamento de Cuscatlá</t>
    </r>
  </si>
  <si>
    <r>
      <t>Construcción de Muro de retención en cantón San Juan</t>
    </r>
    <r>
      <rPr>
        <b/>
        <sz val="12"/>
        <color theme="1"/>
        <rFont val="Calibri"/>
        <family val="2"/>
        <scheme val="minor"/>
      </rPr>
      <t xml:space="preserve">, </t>
    </r>
    <r>
      <rPr>
        <sz val="12"/>
        <color theme="1"/>
        <rFont val="Calibri"/>
        <family val="2"/>
        <scheme val="minor"/>
      </rPr>
      <t>Municipio de Suchitoto, Departamento de Cuscatlán</t>
    </r>
  </si>
  <si>
    <r>
      <t>Construcción de superficie de concreto hidráulico y badén en calle caserío Los Plátanos, zona Urbana</t>
    </r>
    <r>
      <rPr>
        <b/>
        <sz val="12"/>
        <color theme="1"/>
        <rFont val="Calibri"/>
        <family val="2"/>
        <scheme val="minor"/>
      </rPr>
      <t xml:space="preserve">, </t>
    </r>
    <r>
      <rPr>
        <sz val="12"/>
        <color theme="1"/>
        <rFont val="Calibri"/>
        <family val="2"/>
        <scheme val="minor"/>
      </rPr>
      <t>Municipio de Suchitoto, Departamento de Cuscatlán</t>
    </r>
  </si>
  <si>
    <r>
      <t>Construcción de superficie de superficie de rodamiento y cordón de concreto hidráulico en comunidad El Franco y Los Henríquez</t>
    </r>
    <r>
      <rPr>
        <b/>
        <sz val="12"/>
        <color theme="1"/>
        <rFont val="Calibri"/>
        <family val="2"/>
        <scheme val="minor"/>
      </rPr>
      <t xml:space="preserve">, </t>
    </r>
    <r>
      <rPr>
        <sz val="12"/>
        <color theme="1"/>
        <rFont val="Calibri"/>
        <family val="2"/>
        <scheme val="minor"/>
      </rPr>
      <t>Municipio de Suchitoto, Departamento de Cuscatlán</t>
    </r>
  </si>
  <si>
    <r>
      <t>Construcción de Canaleta tipo "L" y badén de concreto hidráulico para aguas lluvias en zona Colima, Sector 2, cantón Colima</t>
    </r>
    <r>
      <rPr>
        <b/>
        <sz val="12"/>
        <color theme="1"/>
        <rFont val="Calibri"/>
        <family val="2"/>
        <scheme val="minor"/>
      </rPr>
      <t xml:space="preserve">, </t>
    </r>
    <r>
      <rPr>
        <sz val="12"/>
        <color theme="1"/>
        <rFont val="Calibri"/>
        <family val="2"/>
        <scheme val="minor"/>
      </rPr>
      <t>Municipio de Suchitoto, Departamento de Cuscatlán</t>
    </r>
  </si>
  <si>
    <r>
      <t>Reparación y mejoras Sistema de agua potable, Zacamil II, cantón Platanares</t>
    </r>
    <r>
      <rPr>
        <b/>
        <sz val="12"/>
        <color theme="1"/>
        <rFont val="Calibri"/>
        <family val="2"/>
        <scheme val="minor"/>
      </rPr>
      <t xml:space="preserve">, </t>
    </r>
    <r>
      <rPr>
        <sz val="12"/>
        <color theme="1"/>
        <rFont val="Calibri"/>
        <family val="2"/>
        <scheme val="minor"/>
      </rPr>
      <t>Municipio de Suchitoto, Departamento de Cuscatlán</t>
    </r>
  </si>
  <si>
    <t>PROYECTO</t>
  </si>
  <si>
    <t>Tramo de Empedrado Fraguado y cinteado en pasaje uno, colonia Nueva, cantón Colima</t>
  </si>
  <si>
    <t>Tramo de Empedrado Fraguado y cinteado en calle en pasaje Los Naranjos, barrio La Cruz</t>
  </si>
  <si>
    <t>Tramo de Empedrado Fraguado y cinteado en calle interna comunidad Dr. Guillermo Manuel Ungo</t>
  </si>
  <si>
    <t>Tramo de Empedrado Fraguado y cinteado en calle interna cantón El Caulote</t>
  </si>
  <si>
    <t>Tramo de Empedrado Fraguado y cinteado en calle interna Colonia Nuevo Suchitoto Etapa I</t>
  </si>
  <si>
    <t>Tramo de Empedrado Fraguado y cinteado en calle  de comunidad San Antonio del Monte, cantón Platanares</t>
  </si>
  <si>
    <t>Tramo de Empedrado Fraguado y cinteado en calle de comunidad Alegría, cantón Montepeque</t>
  </si>
  <si>
    <t>Construcción de canaleta para evacuación de aguas lluvias, comunidad La Mora, cantón El Zapote</t>
  </si>
  <si>
    <t>Tramo de Empedrado Fraguado y cinteado en pasaje colonia Brisas de San José</t>
  </si>
  <si>
    <t xml:space="preserve"> Pavimentación en tramo de calle hacia comunidad Copapayo, cantón Copapayo </t>
  </si>
  <si>
    <t>Construcción de cordón cuneta y ampliación de calle principal comunidad Milingo, cantón Milingo</t>
  </si>
  <si>
    <t>NOMBRE DE LOS PROYECTOS A EJECUTAR EN CADA ZONA (FODES 70%)</t>
  </si>
  <si>
    <t>TOTAL FODES 70%</t>
  </si>
  <si>
    <t>DISMINUCIÓN</t>
  </si>
  <si>
    <t>AUMENTO</t>
  </si>
  <si>
    <t>ZONA COPAPAYO</t>
  </si>
  <si>
    <t>Reparación Casa comunal Pepeishtenango</t>
  </si>
  <si>
    <t>4/11/20</t>
  </si>
  <si>
    <t>Empedrado Fraguado tramo de calle Agua Caliente</t>
  </si>
  <si>
    <t>ZONA SAN FRANCISCO</t>
  </si>
  <si>
    <t>Mejoras cancha de futbol, Segunda Fase, cantón Buena Vista</t>
  </si>
  <si>
    <t>27/11/20</t>
  </si>
  <si>
    <t>Construcción Cancha de usos múltiples, Primera Fase, comunidad Apolinario Serrano</t>
  </si>
  <si>
    <t>ZONA LA MORA</t>
  </si>
  <si>
    <t>Continuación de cubierta en cancha de Basquetbol, comunidad Santa Eduviges</t>
  </si>
  <si>
    <t>Construcción Casa Comunal, Tercera Fase, comunidad La Pita</t>
  </si>
  <si>
    <t>Construcción Casa Comunal, Segunda Fase, comunidad Mazatepeque</t>
  </si>
  <si>
    <t>Muros de proteccion y cercado perimetral en cancha de Basquetbol, comunidad La Mora</t>
  </si>
  <si>
    <t>Construcción tramo de Empedrado Fraguado, en zona de acceso al tanque de almacenamiento de aguia potable, comunidad Haciendita 1</t>
  </si>
  <si>
    <t>11/03/20</t>
  </si>
  <si>
    <t>Construcción tramo de Empedrado Fraguado, comunidad Nuevo Renacer</t>
  </si>
  <si>
    <t>Construcción tramo de Empedrado Fraguado comunidad Haciendita I</t>
  </si>
  <si>
    <t>Construcción tramo de Empedrado Fraguado, comunidad Nueva Consolación</t>
  </si>
  <si>
    <t>Construcción de cerca perimetral en cancha futbol, comunidad Haciendita II</t>
  </si>
  <si>
    <t>ZONA EL BARIO</t>
  </si>
  <si>
    <t>Obras de drenaje en calle principal, comunidad Sitio Cenicero</t>
  </si>
  <si>
    <t>Construccióm de Cerca Perimetral cancha de futbol, cuarta fase, comunidad Zacamil I</t>
  </si>
  <si>
    <t>Mejoras a Cancha de basquetbol, comunidad Sitio Cenicero</t>
  </si>
  <si>
    <t>Construccion de Casa Comunal, tercera fase, comunidad San Pablo Cereto</t>
  </si>
  <si>
    <t>Construcción de cerca perimetral en cancha de Futbol , Primera Fase, comunidad Nuevo Valle verde</t>
  </si>
  <si>
    <t>Construcción tramo de empedrado fraguado, calle de acceso a comunidades Zacamil I y Zacamil II</t>
  </si>
  <si>
    <t>ZONA MILINGO</t>
  </si>
  <si>
    <t>Finalización Casa comunal cantón Estanzuelas</t>
  </si>
  <si>
    <t>Construcción  segunda fase Casa comunal, comunidad El Copinol</t>
  </si>
  <si>
    <t>ZONA MONTEPEQUE</t>
  </si>
  <si>
    <t xml:space="preserve">Construcción de cancha de usos múltiples Primera Fase, comunidad Monseñor Romero </t>
  </si>
  <si>
    <t>Obras de drenaje y caja colectora de aguas lluvias pasaje Los Pérez, comunidad Ciudadela Dr. Guillermo Manuel Ungo</t>
  </si>
  <si>
    <t>Cambio de nombre de Proyecto</t>
  </si>
  <si>
    <t>Construcción tramo de empedrado fraguado calle principal, comunidad El Nancito</t>
  </si>
  <si>
    <t>ZONA LA BERMUDA</t>
  </si>
  <si>
    <t>Construcción cerca permitral cancha de futbol, Tercera Fase, comunidad San Rafael La Bermuda</t>
  </si>
  <si>
    <t>Construcción tramo de Empedrado Fraguado cintiado calle prinicipal, comunidad  El papaturro</t>
  </si>
  <si>
    <t>ZONA URBANA</t>
  </si>
  <si>
    <t>Construcción tramo de empedrado fraguado mixto en avenida Buena Vista, colonia Nuevo Suchitoto, segunda Etapa,  Segunda fase.</t>
  </si>
  <si>
    <t>Plan de Bacheo de calles y avenidas urbanas 2020.</t>
  </si>
  <si>
    <t>Construcción tramo de Empedrado Fraguado calle Ojushte, barrio El Calvario</t>
  </si>
  <si>
    <t>Construcción tramo de Empedrado Fraguado, en calle final barrio Concepción</t>
  </si>
  <si>
    <t>Construcción tramo de Empedrado Fraguado pasaje Colonia Nuevo Suchitoto Segunda Etapa</t>
  </si>
  <si>
    <t>APROBACION DE CARPETA, FECHA</t>
  </si>
  <si>
    <t>ADJUDICACION, COMPRA DE MATERIAL FECHA</t>
  </si>
  <si>
    <t>DISMINUCIONES POR REFORMAS</t>
  </si>
  <si>
    <t>Adquisición de lámparas LED  para Alumbrado público del municipio de Suchitoto</t>
  </si>
  <si>
    <t>Mejoramiento tramo de Empedrado Fraguado, Quinta avenida norte, barrio Santa Lucía</t>
  </si>
  <si>
    <t>Construcción tramo de Empedrado Fraguado, colonia Nueva San Juan, barrio Concepción</t>
  </si>
  <si>
    <t>Mejoramiento tramo de Empedrado Fraguado, sexta calle poniente, barrio Concepción</t>
  </si>
  <si>
    <t>Construcción tramo de Empedrado Fraguado, calle interna colonia Los Naranjos, barrio La Cruz</t>
  </si>
  <si>
    <t>COPAPAYO</t>
  </si>
  <si>
    <t>Balastado en calles internas de comunidad Copapayo</t>
  </si>
  <si>
    <t>Empedrado fraguado calle interna comunidad Pepeishtenango</t>
  </si>
  <si>
    <t>SAN FRANCISCO</t>
  </si>
  <si>
    <t>Construcción tramo de Empedrado Fraguado calle principal, Segunda Fase, comunidad El Chaguitón</t>
  </si>
  <si>
    <t>Obras de terracería y equipamiento, Primera fase, comunidad El Líbano</t>
  </si>
  <si>
    <t>LA MORA</t>
  </si>
  <si>
    <t>Construcción tramo de Empedrado Fraguado con superficie terminada, calle principal comunidad Santa Fe</t>
  </si>
  <si>
    <t>Construcción de Cerca perimetral cancha futbol, Primera fase, comunidad San Antonio</t>
  </si>
  <si>
    <t>Construcción tramo de Empedrado fraguado superficie terminada de Calle frente a Centro Escolar Sitio Cenizero, comunidad Sitio Cenizero</t>
  </si>
  <si>
    <t>MILINGO</t>
  </si>
  <si>
    <t>Reparación tanque de almacenamiento de agua, cantón Aguacayo</t>
  </si>
  <si>
    <t>Construcción Primera Fase Cancha de usos múltiples, cantón El Caulote</t>
  </si>
  <si>
    <t>MONTEPEQUE</t>
  </si>
  <si>
    <t>Construcción de Infraestructura para cancha de Usos múltiples, comunidad Hacienda Montepeque</t>
  </si>
  <si>
    <t>Construcción tramo de Empedrado Fraguado en calle interna, comunidad El Franco</t>
  </si>
  <si>
    <t>Construcción tramo de Empedrado Fraguado en calle interna,  comunidad Alegría</t>
  </si>
  <si>
    <t>LA BERMUDA</t>
  </si>
  <si>
    <t>Construcción Cancha de usos múltiples, Primera Fase, comunidad Marianella García Villa</t>
  </si>
  <si>
    <t>COLIMA</t>
  </si>
  <si>
    <t>Construcción cordón cuneta en calle interna de caserío Los Ángeles</t>
  </si>
  <si>
    <t>Construcción de empedrado fraguado de callejón Potrerito, cantón Colima</t>
  </si>
  <si>
    <t>CREACION PARTIDAS 2020</t>
  </si>
  <si>
    <t>Mantenimiento y Tratamiento de Desechos Sólidos del Relleno Sanitario Municipal, municipio de Suchitoto, departamento de Cuscatlán</t>
  </si>
  <si>
    <t>11/09/20</t>
  </si>
  <si>
    <t>PROYECTOS NO EJECUTADOS 2019 CON CARPETA APROBADAS</t>
  </si>
  <si>
    <t>APERTURA CUENTA BANCARIA</t>
  </si>
  <si>
    <t>CONSTRUCCION CERCA PERIMETRAL, SEGUNDA FASE, COMUNIDAD LA MORA, CANTON EL ZAPOTE, MUNICIPIO DE SUCHITOTO, DEPARTAMENTO DE CUSCATLAN</t>
  </si>
  <si>
    <t>27/02/20</t>
  </si>
  <si>
    <t>CONSTRUCCION CERCA PERIMETRAL, SEGUNDA FASE, CASA COMUNAL COMUNIDAD NUEVA CONSOLACION, CANTON EL ZAPOTE, MUNICIPIO DE SUCHITOTO, DEPARTAMENTO DE CUSCATLAN</t>
  </si>
  <si>
    <t>CONSTRUCCION CERCA PERIMETRAL EN AREA RECREATIVA COMUNIDAD LA ASUNCION, FASE II, CANTON HACIENDITA, MUNICIPIO DE SUCHITOTO, DEPARTAMENTO DE CUSCATLAN</t>
  </si>
  <si>
    <t>MANEJO INTEGRAL DE DESECHOS SOLIDOS PARA LA COMUNIDAD EL PAPATURRO, CANTON LA BERMUDA, MUNICIPIO DE SUCHITOTO, DEPARTAMENTO DE CUSCATLAN</t>
  </si>
  <si>
    <t>OBRAS DE PROTECCION Y FUNCIONAMIENTO DEL RELLENO SANITARIO, MUNICIPIO DE SUCHITOTO, DEPARTAMENTO DE CUSCATLAN</t>
  </si>
  <si>
    <t>CONSTRUCCION TRAMO DE EMPEDRADO FRAGUADO, CALLE PRINCIPAL COMUNIDAD EL BARÍO, CANTON PLATANARES, MUNICIPIO DE SUCHITOTO, DEPARTAMENTO DE CUSCATLAN</t>
  </si>
  <si>
    <t>CONSTRUCCION OBRA DE PASO, COMUNIDAD ALTOS DE MONTEPEQUE, CANTON MONTEPEQUE, MUNICIPIO DE SUCHITOTO, DEPARTAMENTO DE CUSCATLAN</t>
  </si>
  <si>
    <t>CONSTRUCCION TRAMO DE EMPEDRADO FRAGUADO, CALLE PRINCIPAL COMUNIDAD SANTA ANITA,CANTON MONTEPEQUE, MUNIICIPIO DE SUCHITOTO, DEPARTAMENTO DE CUSCATLAN</t>
  </si>
  <si>
    <t>CONSTRUCCION DE CASA COMUNAL, PRIMERA FASE, COMUNIDAD SAN FRANCISCO, CANTON SAN LUCAS, MUNICIPIO DE SUCHITOTO, DEPARTAMENTO DE CUSCATLAN</t>
  </si>
  <si>
    <t>24/01/20</t>
  </si>
  <si>
    <t>CONSTRUCCION CERCA PERIMETRAL, FASE I, EN TERRENO DE CANCHA DE FUTBOL, COMUNIDAD PAPAYAN, CANTON SAN LUCAS, MUNICIPIO DE SUCHITOTO, DEPARTAMENTO DE CUSCATLAN</t>
  </si>
  <si>
    <t>CONSTRUCCION TRAMO DE EMPEDRADO FRAGUADO, CALLE PRINCIPAL COMUNIDAD EL CHAGUITON, CANTON SAN LUCAS, MUNICIPIO DE SUCHITOTO, DEPARTAMENTO DE CUSCATLAN</t>
  </si>
  <si>
    <t xml:space="preserve">PROYECTOS NO EJECUTADOS 2019 </t>
  </si>
  <si>
    <t>Obras de remodelación de la Plaza Central del municipio de Suchitoto</t>
  </si>
  <si>
    <t>05/08/20</t>
  </si>
  <si>
    <t>JURIDICO</t>
  </si>
  <si>
    <t>TOTAL….................................................</t>
  </si>
  <si>
    <t xml:space="preserve">Organizacion y participacion ciudadana Municipio de Suchitoto, Departamento de Cuscatlan </t>
  </si>
  <si>
    <t>Niñes y Adolescencia  Municipio de Suchitoto, Departamento de Cuscatlan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</si>
</sst>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 &quot;#,##0.00&quot; &quot;;&quot; (&quot;#,##0.00&quot;)&quot;;&quot; -&quot;00&quot; &quot;;&quot; &quot;@&quot; &quot;"/>
    <numFmt numFmtId="165" formatCode="&quot; &quot;[$€-402]#,##0.00&quot; &quot;;&quot;-&quot;[$€-402]#,##0.00&quot; &quot;;&quot; &quot;[$€-402]&quot;-&quot;00&quot; &quot;"/>
    <numFmt numFmtId="166" formatCode="_-&quot;$&quot;* #,##0.00_-;\-&quot;$&quot;* #,##0.00_-;_-&quot;$&quot;* &quot;-&quot;??_-;_-@_-"/>
    <numFmt numFmtId="167" formatCode="[$$-440A]#,##0.00"/>
    <numFmt numFmtId="168" formatCode="&quot; &quot;&quot;$&quot;#,##0.00&quot; &quot;;&quot; &quot;&quot;$&quot;&quot;(&quot;#,##0.00&quot;)&quot;;&quot; &quot;&quot;$&quot;&quot;-&quot;00&quot; &quot;;&quot; &quot;@&quot; &quot;"/>
    <numFmt numFmtId="169" formatCode="&quot;$&quot;#,##0.00;[Red]\-&quot;$&quot;#,##0.00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Arial"/>
      <family val="2"/>
    </font>
    <font>
      <sz val="11"/>
      <color rgb="FF000000"/>
      <name val="Calibri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Trebuchet MS"/>
      <family val="2"/>
    </font>
    <font>
      <b/>
      <sz val="14"/>
      <name val="Trebuchet MS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name val="Arial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0"/>
      <color indexed="10"/>
      <name val="Calibri"/>
      <family val="2"/>
      <scheme val="minor"/>
    </font>
    <font>
      <sz val="14"/>
      <color indexed="10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  <font>
      <u val="singleAccounting"/>
      <sz val="14"/>
      <color theme="1"/>
      <name val="Calibri"/>
      <family val="2"/>
      <scheme val="minor"/>
    </font>
    <font>
      <b/>
      <u val="singleAccounting"/>
      <sz val="1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name val="Calibri"/>
      <family val="2"/>
      <scheme val="minor"/>
    </font>
    <font>
      <i/>
      <sz val="18"/>
      <name val="Calibri"/>
      <family val="2"/>
      <scheme val="minor"/>
    </font>
    <font>
      <i/>
      <sz val="16"/>
      <name val="Calibri"/>
      <family val="2"/>
      <scheme val="minor"/>
    </font>
    <font>
      <b/>
      <sz val="2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i/>
      <sz val="2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4"/>
      <color theme="4" tint="-0.49998474074526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 val="singleAccounting"/>
      <sz val="16"/>
      <color theme="1"/>
      <name val="Calibri"/>
      <family val="2"/>
      <scheme val="minor"/>
    </font>
    <font>
      <u val="singleAccounting"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u val="singleAccounting"/>
      <sz val="14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0.249977111117893"/>
        <bgColor rgb="FF000000"/>
      </patternFill>
    </fill>
    <fill>
      <patternFill patternType="solid">
        <fgColor theme="6" tint="0.59999389629810485"/>
        <bgColor rgb="FFB7DEE8"/>
      </patternFill>
    </fill>
    <fill>
      <patternFill patternType="solid">
        <fgColor theme="6" tint="0.59999389629810485"/>
        <bgColor rgb="FFDCE6F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DAEEF3"/>
      </patternFill>
    </fill>
    <fill>
      <patternFill patternType="solid">
        <fgColor theme="0" tint="-0.249977111117893"/>
        <bgColor rgb="FFB7DEE8"/>
      </patternFill>
    </fill>
    <fill>
      <patternFill patternType="solid">
        <fgColor theme="6" tint="0.79998168889431442"/>
        <bgColor rgb="FFDAEEF3"/>
      </patternFill>
    </fill>
    <fill>
      <patternFill patternType="solid">
        <fgColor theme="0" tint="-0.249977111117893"/>
        <bgColor rgb="FFDA969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lightTrellis">
        <fgColor indexed="22"/>
        <bgColor theme="0" tint="-0.249977111117893"/>
      </patternFill>
    </fill>
    <fill>
      <patternFill patternType="gray125">
        <fgColor indexed="22"/>
        <bgColor theme="0" tint="-0.249977111117893"/>
      </patternFill>
    </fill>
    <fill>
      <patternFill patternType="solid">
        <fgColor indexed="65"/>
        <bgColor indexed="22"/>
      </patternFill>
    </fill>
    <fill>
      <patternFill patternType="gray125">
        <bgColor theme="0" tint="-0.249977111117893"/>
      </patternFill>
    </fill>
    <fill>
      <patternFill patternType="gray125"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A969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rgb="FFC5D9F1"/>
      </patternFill>
    </fill>
    <fill>
      <patternFill patternType="solid">
        <fgColor theme="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1">
    <xf numFmtId="0" fontId="0" fillId="0" borderId="0" xfId="0"/>
    <xf numFmtId="0" fontId="5" fillId="0" borderId="0" xfId="0" applyFont="1"/>
    <xf numFmtId="44" fontId="5" fillId="0" borderId="3" xfId="1" applyFont="1" applyBorder="1"/>
    <xf numFmtId="0" fontId="3" fillId="0" borderId="3" xfId="0" applyFont="1" applyBorder="1"/>
    <xf numFmtId="44" fontId="5" fillId="0" borderId="0" xfId="1" applyFont="1"/>
    <xf numFmtId="44" fontId="10" fillId="0" borderId="0" xfId="1" applyFont="1"/>
    <xf numFmtId="44" fontId="5" fillId="0" borderId="0" xfId="0" applyNumberFormat="1" applyFont="1"/>
    <xf numFmtId="49" fontId="6" fillId="11" borderId="26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44" fontId="3" fillId="0" borderId="3" xfId="1" applyFont="1" applyBorder="1" applyAlignment="1">
      <alignment horizontal="center" vertical="center"/>
    </xf>
    <xf numFmtId="0" fontId="11" fillId="16" borderId="3" xfId="0" applyFont="1" applyFill="1" applyBorder="1" applyAlignment="1">
      <alignment horizontal="center"/>
    </xf>
    <xf numFmtId="44" fontId="2" fillId="10" borderId="3" xfId="1" applyFont="1" applyFill="1" applyBorder="1" applyAlignment="1">
      <alignment horizontal="center" vertical="center"/>
    </xf>
    <xf numFmtId="0" fontId="0" fillId="0" borderId="0" xfId="0" applyFont="1"/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6" fillId="3" borderId="2" xfId="0" applyFont="1" applyFill="1" applyBorder="1"/>
    <xf numFmtId="44" fontId="16" fillId="4" borderId="1" xfId="1" applyFont="1" applyFill="1" applyBorder="1"/>
    <xf numFmtId="44" fontId="16" fillId="4" borderId="2" xfId="1" applyFont="1" applyFill="1" applyBorder="1"/>
    <xf numFmtId="44" fontId="5" fillId="5" borderId="3" xfId="1" applyFont="1" applyFill="1" applyBorder="1"/>
    <xf numFmtId="44" fontId="5" fillId="5" borderId="20" xfId="1" applyFont="1" applyFill="1" applyBorder="1"/>
    <xf numFmtId="44" fontId="5" fillId="17" borderId="3" xfId="1" applyFont="1" applyFill="1" applyBorder="1"/>
    <xf numFmtId="44" fontId="16" fillId="6" borderId="4" xfId="1" applyFont="1" applyFill="1" applyBorder="1"/>
    <xf numFmtId="44" fontId="16" fillId="6" borderId="1" xfId="1" applyFont="1" applyFill="1" applyBorder="1"/>
    <xf numFmtId="0" fontId="10" fillId="7" borderId="6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10" fillId="7" borderId="8" xfId="0" applyFont="1" applyFill="1" applyBorder="1" applyAlignment="1">
      <alignment horizontal="center"/>
    </xf>
    <xf numFmtId="0" fontId="15" fillId="8" borderId="9" xfId="0" applyFont="1" applyFill="1" applyBorder="1"/>
    <xf numFmtId="0" fontId="15" fillId="8" borderId="1" xfId="0" applyFont="1" applyFill="1" applyBorder="1" applyAlignment="1">
      <alignment horizontal="center"/>
    </xf>
    <xf numFmtId="44" fontId="15" fillId="8" borderId="1" xfId="1" applyFont="1" applyFill="1" applyBorder="1"/>
    <xf numFmtId="44" fontId="15" fillId="8" borderId="10" xfId="1" applyFont="1" applyFill="1" applyBorder="1"/>
    <xf numFmtId="0" fontId="15" fillId="8" borderId="11" xfId="0" applyFont="1" applyFill="1" applyBorder="1"/>
    <xf numFmtId="44" fontId="15" fillId="8" borderId="2" xfId="1" applyFont="1" applyFill="1" applyBorder="1"/>
    <xf numFmtId="0" fontId="15" fillId="8" borderId="12" xfId="0" applyFont="1" applyFill="1" applyBorder="1"/>
    <xf numFmtId="0" fontId="15" fillId="8" borderId="13" xfId="0" applyFont="1" applyFill="1" applyBorder="1"/>
    <xf numFmtId="0" fontId="10" fillId="7" borderId="14" xfId="0" applyFont="1" applyFill="1" applyBorder="1"/>
    <xf numFmtId="0" fontId="10" fillId="7" borderId="15" xfId="0" applyFont="1" applyFill="1" applyBorder="1"/>
    <xf numFmtId="44" fontId="10" fillId="7" borderId="15" xfId="1" applyFont="1" applyFill="1" applyBorder="1"/>
    <xf numFmtId="44" fontId="10" fillId="7" borderId="16" xfId="1" applyFont="1" applyFill="1" applyBorder="1"/>
    <xf numFmtId="0" fontId="16" fillId="3" borderId="2" xfId="0" applyFont="1" applyFill="1" applyBorder="1" applyAlignment="1">
      <alignment wrapText="1"/>
    </xf>
    <xf numFmtId="0" fontId="15" fillId="0" borderId="0" xfId="0" applyFont="1"/>
    <xf numFmtId="164" fontId="15" fillId="0" borderId="0" xfId="2" applyFont="1"/>
    <xf numFmtId="164" fontId="15" fillId="0" borderId="0" xfId="0" applyNumberFormat="1" applyFont="1"/>
    <xf numFmtId="0" fontId="16" fillId="3" borderId="1" xfId="0" applyFont="1" applyFill="1" applyBorder="1"/>
    <xf numFmtId="44" fontId="5" fillId="5" borderId="0" xfId="1" applyFont="1" applyFill="1"/>
    <xf numFmtId="0" fontId="16" fillId="3" borderId="17" xfId="0" applyFont="1" applyFill="1" applyBorder="1" applyAlignment="1">
      <alignment horizontal="center"/>
    </xf>
    <xf numFmtId="0" fontId="16" fillId="3" borderId="18" xfId="0" applyFont="1" applyFill="1" applyBorder="1"/>
    <xf numFmtId="0" fontId="13" fillId="2" borderId="1" xfId="0" applyFont="1" applyFill="1" applyBorder="1"/>
    <xf numFmtId="0" fontId="10" fillId="2" borderId="1" xfId="0" applyFont="1" applyFill="1" applyBorder="1"/>
    <xf numFmtId="44" fontId="10" fillId="9" borderId="1" xfId="1" applyFont="1" applyFill="1" applyBorder="1"/>
    <xf numFmtId="44" fontId="10" fillId="9" borderId="19" xfId="1" applyFont="1" applyFill="1" applyBorder="1"/>
    <xf numFmtId="44" fontId="10" fillId="9" borderId="22" xfId="1" applyFont="1" applyFill="1" applyBorder="1"/>
    <xf numFmtId="44" fontId="10" fillId="18" borderId="3" xfId="1" applyFont="1" applyFill="1" applyBorder="1"/>
    <xf numFmtId="44" fontId="10" fillId="9" borderId="0" xfId="1" applyFont="1" applyFill="1"/>
    <xf numFmtId="9" fontId="10" fillId="2" borderId="0" xfId="0" applyNumberFormat="1" applyFont="1" applyFill="1" applyAlignment="1">
      <alignment horizontal="center"/>
    </xf>
    <xf numFmtId="9" fontId="5" fillId="0" borderId="0" xfId="1" applyNumberFormat="1" applyFont="1"/>
    <xf numFmtId="0" fontId="5" fillId="0" borderId="3" xfId="0" applyFont="1" applyBorder="1"/>
    <xf numFmtId="164" fontId="5" fillId="0" borderId="0" xfId="0" applyNumberFormat="1" applyFont="1"/>
    <xf numFmtId="44" fontId="17" fillId="0" borderId="3" xfId="0" applyNumberFormat="1" applyFont="1" applyBorder="1"/>
    <xf numFmtId="44" fontId="5" fillId="0" borderId="0" xfId="1" applyFont="1" applyFill="1" applyBorder="1"/>
    <xf numFmtId="0" fontId="5" fillId="0" borderId="0" xfId="0" applyFont="1" applyAlignment="1"/>
    <xf numFmtId="10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49" fontId="16" fillId="0" borderId="1" xfId="0" applyNumberFormat="1" applyFont="1" applyBorder="1" applyAlignment="1">
      <alignment horizontal="center"/>
    </xf>
    <xf numFmtId="44" fontId="16" fillId="0" borderId="1" xfId="1" applyFont="1" applyBorder="1" applyAlignment="1">
      <alignment horizontal="right"/>
    </xf>
    <xf numFmtId="44" fontId="16" fillId="0" borderId="1" xfId="1" applyFont="1" applyBorder="1"/>
    <xf numFmtId="0" fontId="16" fillId="0" borderId="1" xfId="0" applyFont="1" applyBorder="1" applyAlignment="1">
      <alignment horizontal="left"/>
    </xf>
    <xf numFmtId="0" fontId="16" fillId="10" borderId="1" xfId="0" applyFont="1" applyFill="1" applyBorder="1" applyAlignment="1">
      <alignment horizontal="center"/>
    </xf>
    <xf numFmtId="0" fontId="15" fillId="10" borderId="1" xfId="0" applyFont="1" applyFill="1" applyBorder="1"/>
    <xf numFmtId="49" fontId="16" fillId="10" borderId="1" xfId="0" applyNumberFormat="1" applyFont="1" applyFill="1" applyBorder="1" applyAlignment="1">
      <alignment horizontal="center"/>
    </xf>
    <xf numFmtId="44" fontId="15" fillId="10" borderId="1" xfId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0" fontId="13" fillId="0" borderId="3" xfId="0" applyFont="1" applyBorder="1"/>
    <xf numFmtId="0" fontId="16" fillId="0" borderId="4" xfId="0" applyFont="1" applyBorder="1" applyAlignment="1">
      <alignment horizontal="center"/>
    </xf>
    <xf numFmtId="44" fontId="13" fillId="0" borderId="23" xfId="1" applyFont="1" applyBorder="1"/>
    <xf numFmtId="44" fontId="13" fillId="0" borderId="0" xfId="1" applyFont="1" applyBorder="1"/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/>
    </xf>
    <xf numFmtId="0" fontId="16" fillId="0" borderId="4" xfId="0" applyFont="1" applyBorder="1" applyAlignment="1">
      <alignment vertical="center"/>
    </xf>
    <xf numFmtId="0" fontId="16" fillId="0" borderId="63" xfId="0" applyFont="1" applyBorder="1" applyAlignment="1">
      <alignment horizontal="center"/>
    </xf>
    <xf numFmtId="49" fontId="16" fillId="0" borderId="17" xfId="0" applyNumberFormat="1" applyFont="1" applyBorder="1" applyAlignment="1">
      <alignment horizontal="center"/>
    </xf>
    <xf numFmtId="44" fontId="16" fillId="0" borderId="17" xfId="1" applyFont="1" applyBorder="1" applyAlignment="1">
      <alignment horizontal="right"/>
    </xf>
    <xf numFmtId="44" fontId="15" fillId="10" borderId="25" xfId="0" applyNumberFormat="1" applyFont="1" applyFill="1" applyBorder="1"/>
    <xf numFmtId="0" fontId="16" fillId="0" borderId="19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49" fontId="16" fillId="0" borderId="0" xfId="0" applyNumberFormat="1" applyFont="1" applyAlignment="1">
      <alignment horizontal="center"/>
    </xf>
    <xf numFmtId="44" fontId="16" fillId="0" borderId="0" xfId="1" applyFont="1" applyAlignment="1">
      <alignment horizontal="right"/>
    </xf>
    <xf numFmtId="44" fontId="16" fillId="0" borderId="0" xfId="1" applyFont="1"/>
    <xf numFmtId="0" fontId="13" fillId="0" borderId="23" xfId="0" applyFont="1" applyBorder="1"/>
    <xf numFmtId="0" fontId="16" fillId="0" borderId="17" xfId="0" applyFont="1" applyBorder="1"/>
    <xf numFmtId="0" fontId="15" fillId="10" borderId="19" xfId="0" applyFont="1" applyFill="1" applyBorder="1"/>
    <xf numFmtId="0" fontId="16" fillId="10" borderId="1" xfId="0" applyFont="1" applyFill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13" fillId="0" borderId="3" xfId="0" applyFont="1" applyBorder="1" applyAlignment="1">
      <alignment horizontal="left" vertical="center" wrapText="1"/>
    </xf>
    <xf numFmtId="44" fontId="13" fillId="0" borderId="3" xfId="1" applyFont="1" applyBorder="1" applyAlignment="1">
      <alignment horizontal="left" wrapText="1"/>
    </xf>
    <xf numFmtId="0" fontId="16" fillId="0" borderId="4" xfId="0" applyFont="1" applyBorder="1" applyAlignment="1">
      <alignment horizontal="left"/>
    </xf>
    <xf numFmtId="0" fontId="14" fillId="13" borderId="33" xfId="0" applyFont="1" applyFill="1" applyBorder="1" applyAlignment="1">
      <alignment horizontal="center" vertical="center" textRotation="90" wrapText="1"/>
    </xf>
    <xf numFmtId="0" fontId="18" fillId="13" borderId="35" xfId="0" applyFont="1" applyFill="1" applyBorder="1" applyAlignment="1">
      <alignment horizontal="center" wrapText="1"/>
    </xf>
    <xf numFmtId="0" fontId="14" fillId="13" borderId="36" xfId="0" applyFont="1" applyFill="1" applyBorder="1" applyAlignment="1">
      <alignment horizontal="center" vertical="center" textRotation="90" wrapText="1"/>
    </xf>
    <xf numFmtId="0" fontId="14" fillId="13" borderId="30" xfId="0" applyFont="1" applyFill="1" applyBorder="1" applyAlignment="1">
      <alignment horizontal="center" vertical="center" textRotation="90" wrapText="1"/>
    </xf>
    <xf numFmtId="0" fontId="14" fillId="13" borderId="35" xfId="0" applyFont="1" applyFill="1" applyBorder="1" applyAlignment="1">
      <alignment horizontal="center" vertical="center" textRotation="90" wrapText="1"/>
    </xf>
    <xf numFmtId="0" fontId="14" fillId="13" borderId="32" xfId="0" applyFont="1" applyFill="1" applyBorder="1" applyAlignment="1">
      <alignment horizontal="center" vertical="center" textRotation="90" wrapText="1"/>
    </xf>
    <xf numFmtId="0" fontId="14" fillId="13" borderId="38" xfId="0" applyFont="1" applyFill="1" applyBorder="1" applyAlignment="1">
      <alignment horizontal="center" vertical="center" textRotation="90" wrapText="1"/>
    </xf>
    <xf numFmtId="49" fontId="18" fillId="11" borderId="39" xfId="0" applyNumberFormat="1" applyFont="1" applyFill="1" applyBorder="1" applyAlignment="1">
      <alignment horizontal="center"/>
    </xf>
    <xf numFmtId="0" fontId="12" fillId="11" borderId="39" xfId="0" applyFont="1" applyFill="1" applyBorder="1" applyAlignment="1">
      <alignment horizontal="left"/>
    </xf>
    <xf numFmtId="44" fontId="13" fillId="11" borderId="40" xfId="1" applyFont="1" applyFill="1" applyBorder="1" applyAlignment="1">
      <alignment horizontal="center"/>
    </xf>
    <xf numFmtId="44" fontId="13" fillId="11" borderId="39" xfId="1" applyFont="1" applyFill="1" applyBorder="1" applyAlignment="1">
      <alignment horizontal="center"/>
    </xf>
    <xf numFmtId="44" fontId="13" fillId="11" borderId="41" xfId="1" applyFont="1" applyFill="1" applyBorder="1" applyAlignment="1">
      <alignment horizontal="center"/>
    </xf>
    <xf numFmtId="44" fontId="13" fillId="11" borderId="42" xfId="1" applyFont="1" applyFill="1" applyBorder="1" applyAlignment="1">
      <alignment horizontal="center"/>
    </xf>
    <xf numFmtId="49" fontId="18" fillId="11" borderId="40" xfId="0" applyNumberFormat="1" applyFont="1" applyFill="1" applyBorder="1" applyAlignment="1">
      <alignment horizontal="center"/>
    </xf>
    <xf numFmtId="0" fontId="12" fillId="11" borderId="40" xfId="0" applyFont="1" applyFill="1" applyBorder="1" applyAlignment="1">
      <alignment horizontal="left"/>
    </xf>
    <xf numFmtId="0" fontId="18" fillId="0" borderId="43" xfId="0" applyFont="1" applyBorder="1" applyAlignment="1">
      <alignment horizontal="center" vertical="center" wrapText="1"/>
    </xf>
    <xf numFmtId="0" fontId="12" fillId="11" borderId="43" xfId="0" applyFont="1" applyFill="1" applyBorder="1" applyAlignment="1">
      <alignment horizontal="left"/>
    </xf>
    <xf numFmtId="0" fontId="12" fillId="11" borderId="43" xfId="0" applyFont="1" applyFill="1" applyBorder="1" applyAlignment="1">
      <alignment horizontal="left" wrapText="1"/>
    </xf>
    <xf numFmtId="49" fontId="18" fillId="11" borderId="43" xfId="0" applyNumberFormat="1" applyFont="1" applyFill="1" applyBorder="1" applyAlignment="1">
      <alignment horizontal="center"/>
    </xf>
    <xf numFmtId="49" fontId="18" fillId="11" borderId="44" xfId="0" applyNumberFormat="1" applyFont="1" applyFill="1" applyBorder="1" applyAlignment="1">
      <alignment horizontal="center"/>
    </xf>
    <xf numFmtId="0" fontId="12" fillId="11" borderId="44" xfId="0" applyFont="1" applyFill="1" applyBorder="1" applyAlignment="1">
      <alignment horizontal="left"/>
    </xf>
    <xf numFmtId="44" fontId="13" fillId="11" borderId="3" xfId="1" applyFont="1" applyFill="1" applyBorder="1" applyAlignment="1">
      <alignment horizontal="center"/>
    </xf>
    <xf numFmtId="49" fontId="18" fillId="11" borderId="3" xfId="0" applyNumberFormat="1" applyFont="1" applyFill="1" applyBorder="1" applyAlignment="1">
      <alignment horizontal="center"/>
    </xf>
    <xf numFmtId="0" fontId="19" fillId="11" borderId="3" xfId="0" applyFont="1" applyFill="1" applyBorder="1"/>
    <xf numFmtId="44" fontId="13" fillId="11" borderId="45" xfId="1" applyFont="1" applyFill="1" applyBorder="1"/>
    <xf numFmtId="44" fontId="13" fillId="11" borderId="43" xfId="1" applyFont="1" applyFill="1" applyBorder="1"/>
    <xf numFmtId="44" fontId="13" fillId="11" borderId="40" xfId="1" applyFont="1" applyFill="1" applyBorder="1"/>
    <xf numFmtId="44" fontId="13" fillId="11" borderId="36" xfId="1" applyFont="1" applyFill="1" applyBorder="1"/>
    <xf numFmtId="44" fontId="13" fillId="11" borderId="34" xfId="1" applyFont="1" applyFill="1" applyBorder="1"/>
    <xf numFmtId="0" fontId="19" fillId="12" borderId="37" xfId="0" applyFont="1" applyFill="1" applyBorder="1" applyAlignment="1">
      <alignment vertical="center" wrapText="1"/>
    </xf>
    <xf numFmtId="0" fontId="20" fillId="12" borderId="37" xfId="0" applyFont="1" applyFill="1" applyBorder="1" applyAlignment="1">
      <alignment vertical="center" wrapText="1"/>
    </xf>
    <xf numFmtId="44" fontId="13" fillId="13" borderId="35" xfId="1" applyFont="1" applyFill="1" applyBorder="1" applyAlignment="1">
      <alignment vertical="center" wrapText="1"/>
    </xf>
    <xf numFmtId="44" fontId="10" fillId="13" borderId="35" xfId="1" applyFont="1" applyFill="1" applyBorder="1" applyAlignment="1">
      <alignment vertical="center" wrapText="1"/>
    </xf>
    <xf numFmtId="44" fontId="10" fillId="13" borderId="37" xfId="1" applyFont="1" applyFill="1" applyBorder="1" applyAlignment="1">
      <alignment vertical="center" wrapText="1"/>
    </xf>
    <xf numFmtId="49" fontId="20" fillId="11" borderId="0" xfId="0" applyNumberFormat="1" applyFont="1" applyFill="1" applyAlignment="1">
      <alignment horizontal="center"/>
    </xf>
    <xf numFmtId="0" fontId="14" fillId="14" borderId="0" xfId="0" applyFont="1" applyFill="1" applyAlignment="1">
      <alignment vertical="center" wrapText="1"/>
    </xf>
    <xf numFmtId="0" fontId="20" fillId="11" borderId="0" xfId="0" applyFont="1" applyFill="1"/>
    <xf numFmtId="44" fontId="20" fillId="11" borderId="0" xfId="0" applyNumberFormat="1" applyFont="1" applyFill="1"/>
    <xf numFmtId="44" fontId="21" fillId="11" borderId="0" xfId="0" applyNumberFormat="1" applyFont="1" applyFill="1"/>
    <xf numFmtId="49" fontId="22" fillId="11" borderId="0" xfId="0" applyNumberFormat="1" applyFont="1" applyFill="1" applyAlignment="1">
      <alignment horizontal="center"/>
    </xf>
    <xf numFmtId="0" fontId="21" fillId="11" borderId="0" xfId="0" applyFont="1" applyFill="1"/>
    <xf numFmtId="49" fontId="19" fillId="11" borderId="0" xfId="0" applyNumberFormat="1" applyFont="1" applyFill="1" applyAlignment="1">
      <alignment horizontal="left"/>
    </xf>
    <xf numFmtId="0" fontId="14" fillId="11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49" fontId="18" fillId="11" borderId="0" xfId="0" applyNumberFormat="1" applyFont="1" applyFill="1" applyAlignment="1">
      <alignment horizontal="left"/>
    </xf>
    <xf numFmtId="0" fontId="20" fillId="11" borderId="0" xfId="0" applyFont="1" applyFill="1" applyAlignment="1">
      <alignment horizontal="left"/>
    </xf>
    <xf numFmtId="0" fontId="18" fillId="11" borderId="0" xfId="0" applyFont="1" applyFill="1" applyAlignment="1">
      <alignment horizontal="left"/>
    </xf>
    <xf numFmtId="49" fontId="20" fillId="11" borderId="0" xfId="0" applyNumberFormat="1" applyFont="1" applyFill="1" applyAlignment="1">
      <alignment horizontal="left"/>
    </xf>
    <xf numFmtId="0" fontId="20" fillId="11" borderId="0" xfId="0" applyFont="1" applyFill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3" xfId="0" applyFont="1" applyBorder="1"/>
    <xf numFmtId="0" fontId="16" fillId="0" borderId="3" xfId="0" applyFont="1" applyBorder="1" applyAlignment="1">
      <alignment wrapText="1"/>
    </xf>
    <xf numFmtId="49" fontId="13" fillId="11" borderId="3" xfId="0" applyNumberFormat="1" applyFont="1" applyFill="1" applyBorder="1" applyAlignment="1">
      <alignment horizontal="center"/>
    </xf>
    <xf numFmtId="0" fontId="13" fillId="11" borderId="3" xfId="0" applyFont="1" applyFill="1" applyBorder="1" applyAlignment="1">
      <alignment horizontal="left"/>
    </xf>
    <xf numFmtId="44" fontId="13" fillId="11" borderId="3" xfId="1" applyFont="1" applyFill="1" applyBorder="1"/>
    <xf numFmtId="4" fontId="16" fillId="0" borderId="3" xfId="3" applyNumberFormat="1" applyFont="1" applyBorder="1"/>
    <xf numFmtId="44" fontId="16" fillId="0" borderId="3" xfId="1" applyFont="1" applyBorder="1" applyAlignment="1">
      <alignment wrapText="1"/>
    </xf>
    <xf numFmtId="0" fontId="13" fillId="11" borderId="3" xfId="0" applyFont="1" applyFill="1" applyBorder="1" applyAlignment="1">
      <alignment horizontal="left" wrapText="1"/>
    </xf>
    <xf numFmtId="0" fontId="13" fillId="11" borderId="0" xfId="0" applyFont="1" applyFill="1"/>
    <xf numFmtId="0" fontId="23" fillId="11" borderId="0" xfId="0" applyFont="1" applyFill="1" applyAlignment="1">
      <alignment horizontal="center"/>
    </xf>
    <xf numFmtId="0" fontId="13" fillId="11" borderId="0" xfId="0" applyFont="1" applyFill="1" applyAlignment="1">
      <alignment horizontal="center"/>
    </xf>
    <xf numFmtId="0" fontId="10" fillId="11" borderId="0" xfId="0" applyFont="1" applyFill="1" applyAlignment="1">
      <alignment horizontal="right"/>
    </xf>
    <xf numFmtId="0" fontId="10" fillId="15" borderId="46" xfId="0" applyFont="1" applyFill="1" applyBorder="1" applyAlignment="1">
      <alignment horizontal="center" vertical="center" textRotation="90" wrapText="1"/>
    </xf>
    <xf numFmtId="0" fontId="10" fillId="15" borderId="47" xfId="0" applyFont="1" applyFill="1" applyBorder="1" applyAlignment="1">
      <alignment horizontal="center" vertical="center" textRotation="90" wrapText="1"/>
    </xf>
    <xf numFmtId="0" fontId="10" fillId="15" borderId="48" xfId="0" applyFont="1" applyFill="1" applyBorder="1" applyAlignment="1">
      <alignment horizontal="center" vertical="center" textRotation="90" wrapText="1"/>
    </xf>
    <xf numFmtId="0" fontId="10" fillId="15" borderId="49" xfId="0" applyFont="1" applyFill="1" applyBorder="1" applyAlignment="1">
      <alignment horizontal="center" vertical="center" textRotation="90" wrapText="1"/>
    </xf>
    <xf numFmtId="0" fontId="13" fillId="11" borderId="3" xfId="0" applyFont="1" applyFill="1" applyBorder="1" applyAlignment="1">
      <alignment horizontal="center"/>
    </xf>
    <xf numFmtId="0" fontId="10" fillId="10" borderId="3" xfId="0" applyFont="1" applyFill="1" applyBorder="1"/>
    <xf numFmtId="0" fontId="24" fillId="15" borderId="3" xfId="0" applyFont="1" applyFill="1" applyBorder="1" applyAlignment="1">
      <alignment horizontal="center"/>
    </xf>
    <xf numFmtId="44" fontId="10" fillId="10" borderId="3" xfId="1" applyFont="1" applyFill="1" applyBorder="1" applyAlignment="1">
      <alignment horizontal="right"/>
    </xf>
    <xf numFmtId="44" fontId="10" fillId="0" borderId="0" xfId="0" applyNumberFormat="1" applyFont="1"/>
    <xf numFmtId="49" fontId="13" fillId="11" borderId="26" xfId="0" applyNumberFormat="1" applyFont="1" applyFill="1" applyBorder="1" applyAlignment="1">
      <alignment horizontal="center"/>
    </xf>
    <xf numFmtId="0" fontId="13" fillId="11" borderId="54" xfId="0" applyFont="1" applyFill="1" applyBorder="1" applyAlignment="1">
      <alignment horizontal="center"/>
    </xf>
    <xf numFmtId="49" fontId="13" fillId="11" borderId="55" xfId="0" applyNumberFormat="1" applyFont="1" applyFill="1" applyBorder="1" applyAlignment="1">
      <alignment horizontal="center"/>
    </xf>
    <xf numFmtId="0" fontId="13" fillId="0" borderId="43" xfId="0" applyFont="1" applyBorder="1" applyAlignment="1">
      <alignment horizontal="center" vertical="center" wrapText="1"/>
    </xf>
    <xf numFmtId="0" fontId="13" fillId="11" borderId="45" xfId="0" applyFont="1" applyFill="1" applyBorder="1" applyAlignment="1">
      <alignment horizontal="left"/>
    </xf>
    <xf numFmtId="44" fontId="13" fillId="11" borderId="43" xfId="1" applyFont="1" applyFill="1" applyBorder="1" applyAlignment="1">
      <alignment horizontal="right"/>
    </xf>
    <xf numFmtId="4" fontId="16" fillId="0" borderId="21" xfId="3" applyNumberFormat="1" applyFont="1" applyBorder="1"/>
    <xf numFmtId="4" fontId="16" fillId="0" borderId="25" xfId="3" applyNumberFormat="1" applyFont="1" applyBorder="1"/>
    <xf numFmtId="0" fontId="5" fillId="19" borderId="0" xfId="0" applyFont="1" applyFill="1"/>
    <xf numFmtId="49" fontId="13" fillId="11" borderId="43" xfId="0" applyNumberFormat="1" applyFont="1" applyFill="1" applyBorder="1" applyAlignment="1">
      <alignment horizontal="center"/>
    </xf>
    <xf numFmtId="49" fontId="13" fillId="11" borderId="44" xfId="0" applyNumberFormat="1" applyFont="1" applyFill="1" applyBorder="1" applyAlignment="1">
      <alignment horizontal="center"/>
    </xf>
    <xf numFmtId="0" fontId="13" fillId="11" borderId="56" xfId="0" applyFont="1" applyFill="1" applyBorder="1" applyAlignment="1">
      <alignment horizontal="left"/>
    </xf>
    <xf numFmtId="0" fontId="25" fillId="15" borderId="57" xfId="0" applyFont="1" applyFill="1" applyBorder="1"/>
    <xf numFmtId="49" fontId="25" fillId="15" borderId="58" xfId="0" applyNumberFormat="1" applyFont="1" applyFill="1" applyBorder="1" applyAlignment="1">
      <alignment horizontal="center"/>
    </xf>
    <xf numFmtId="49" fontId="25" fillId="15" borderId="59" xfId="0" applyNumberFormat="1" applyFont="1" applyFill="1" applyBorder="1" applyAlignment="1">
      <alignment horizontal="center"/>
    </xf>
    <xf numFmtId="0" fontId="24" fillId="15" borderId="60" xfId="0" applyFont="1" applyFill="1" applyBorder="1" applyAlignment="1">
      <alignment horizontal="center"/>
    </xf>
    <xf numFmtId="44" fontId="24" fillId="15" borderId="61" xfId="0" applyNumberFormat="1" applyFont="1" applyFill="1" applyBorder="1" applyAlignment="1">
      <alignment horizontal="center"/>
    </xf>
    <xf numFmtId="44" fontId="13" fillId="11" borderId="3" xfId="1" applyFont="1" applyFill="1" applyBorder="1" applyAlignment="1">
      <alignment horizontal="right"/>
    </xf>
    <xf numFmtId="0" fontId="13" fillId="0" borderId="50" xfId="0" applyFont="1" applyBorder="1" applyAlignment="1">
      <alignment horizontal="center" vertical="center" wrapText="1"/>
    </xf>
    <xf numFmtId="44" fontId="13" fillId="11" borderId="51" xfId="1" applyFont="1" applyFill="1" applyBorder="1" applyAlignment="1">
      <alignment horizontal="right"/>
    </xf>
    <xf numFmtId="0" fontId="24" fillId="15" borderId="57" xfId="0" applyFont="1" applyFill="1" applyBorder="1"/>
    <xf numFmtId="49" fontId="24" fillId="15" borderId="58" xfId="0" applyNumberFormat="1" applyFont="1" applyFill="1" applyBorder="1" applyAlignment="1">
      <alignment horizontal="center"/>
    </xf>
    <xf numFmtId="49" fontId="24" fillId="15" borderId="59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5" fillId="16" borderId="3" xfId="0" applyFont="1" applyFill="1" applyBorder="1" applyAlignment="1">
      <alignment horizontal="center"/>
    </xf>
    <xf numFmtId="44" fontId="10" fillId="10" borderId="3" xfId="1" applyFont="1" applyFill="1" applyBorder="1" applyAlignment="1">
      <alignment horizontal="center" vertical="center"/>
    </xf>
    <xf numFmtId="0" fontId="10" fillId="16" borderId="46" xfId="0" applyFont="1" applyFill="1" applyBorder="1" applyAlignment="1">
      <alignment horizontal="center" vertical="center" textRotation="90" wrapText="1"/>
    </xf>
    <xf numFmtId="0" fontId="10" fillId="16" borderId="47" xfId="0" applyFont="1" applyFill="1" applyBorder="1" applyAlignment="1">
      <alignment horizontal="center" vertical="center" textRotation="90" wrapText="1"/>
    </xf>
    <xf numFmtId="0" fontId="10" fillId="16" borderId="48" xfId="0" applyFont="1" applyFill="1" applyBorder="1" applyAlignment="1">
      <alignment horizontal="center" vertical="center" textRotation="90" wrapText="1"/>
    </xf>
    <xf numFmtId="0" fontId="10" fillId="16" borderId="49" xfId="0" applyFont="1" applyFill="1" applyBorder="1" applyAlignment="1">
      <alignment horizontal="center" vertical="center" textRotation="90" wrapText="1"/>
    </xf>
    <xf numFmtId="0" fontId="10" fillId="16" borderId="3" xfId="0" applyFont="1" applyFill="1" applyBorder="1" applyAlignment="1">
      <alignment horizontal="center" vertical="center" textRotation="90" wrapText="1"/>
    </xf>
    <xf numFmtId="0" fontId="10" fillId="16" borderId="3" xfId="0" applyFont="1" applyFill="1" applyBorder="1" applyAlignment="1">
      <alignment horizontal="center" vertical="center" wrapText="1"/>
    </xf>
    <xf numFmtId="0" fontId="10" fillId="16" borderId="3" xfId="0" applyFont="1" applyFill="1" applyBorder="1" applyAlignment="1" applyProtection="1">
      <alignment horizontal="center" vertical="center" textRotation="90" wrapText="1"/>
      <protection locked="0" hidden="1"/>
    </xf>
    <xf numFmtId="0" fontId="13" fillId="11" borderId="26" xfId="0" applyFont="1" applyFill="1" applyBorder="1" applyAlignment="1">
      <alignment horizontal="center"/>
    </xf>
    <xf numFmtId="0" fontId="8" fillId="16" borderId="46" xfId="0" applyFont="1" applyFill="1" applyBorder="1" applyAlignment="1">
      <alignment horizontal="center" vertical="center" textRotation="90" wrapText="1"/>
    </xf>
    <xf numFmtId="0" fontId="8" fillId="16" borderId="47" xfId="0" applyFont="1" applyFill="1" applyBorder="1" applyAlignment="1">
      <alignment horizontal="center" vertical="center" textRotation="90" wrapText="1"/>
    </xf>
    <xf numFmtId="0" fontId="8" fillId="16" borderId="48" xfId="0" applyFont="1" applyFill="1" applyBorder="1" applyAlignment="1">
      <alignment horizontal="center" vertical="center" textRotation="90" wrapText="1"/>
    </xf>
    <xf numFmtId="0" fontId="8" fillId="16" borderId="49" xfId="0" applyFont="1" applyFill="1" applyBorder="1" applyAlignment="1">
      <alignment horizontal="center" vertical="center" textRotation="90" wrapText="1"/>
    </xf>
    <xf numFmtId="0" fontId="6" fillId="11" borderId="26" xfId="0" applyFont="1" applyFill="1" applyBorder="1" applyAlignment="1">
      <alignment horizontal="center"/>
    </xf>
    <xf numFmtId="0" fontId="13" fillId="10" borderId="3" xfId="0" applyFont="1" applyFill="1" applyBorder="1"/>
    <xf numFmtId="0" fontId="25" fillId="15" borderId="3" xfId="0" applyFont="1" applyFill="1" applyBorder="1" applyAlignment="1">
      <alignment horizontal="center"/>
    </xf>
    <xf numFmtId="44" fontId="5" fillId="0" borderId="3" xfId="1" applyFont="1" applyBorder="1" applyAlignment="1">
      <alignment horizontal="right" vertical="center"/>
    </xf>
    <xf numFmtId="44" fontId="17" fillId="0" borderId="0" xfId="0" applyNumberFormat="1" applyFont="1"/>
    <xf numFmtId="44" fontId="27" fillId="0" borderId="0" xfId="0" applyNumberFormat="1" applyFont="1"/>
    <xf numFmtId="44" fontId="26" fillId="0" borderId="0" xfId="0" applyNumberFormat="1" applyFont="1"/>
    <xf numFmtId="44" fontId="17" fillId="0" borderId="0" xfId="1" applyFont="1"/>
    <xf numFmtId="44" fontId="0" fillId="0" borderId="0" xfId="0" applyNumberFormat="1" applyFont="1"/>
    <xf numFmtId="0" fontId="13" fillId="11" borderId="45" xfId="0" applyFont="1" applyFill="1" applyBorder="1" applyAlignment="1">
      <alignment horizontal="left" wrapText="1"/>
    </xf>
    <xf numFmtId="0" fontId="13" fillId="11" borderId="64" xfId="0" applyFont="1" applyFill="1" applyBorder="1" applyAlignment="1">
      <alignment horizontal="center"/>
    </xf>
    <xf numFmtId="0" fontId="13" fillId="0" borderId="40" xfId="0" applyFont="1" applyBorder="1" applyAlignment="1">
      <alignment horizontal="center" vertical="center" wrapText="1"/>
    </xf>
    <xf numFmtId="0" fontId="13" fillId="11" borderId="42" xfId="0" applyFont="1" applyFill="1" applyBorder="1" applyAlignment="1">
      <alignment horizontal="left"/>
    </xf>
    <xf numFmtId="44" fontId="13" fillId="11" borderId="40" xfId="1" applyFont="1" applyFill="1" applyBorder="1" applyAlignment="1">
      <alignment horizontal="right"/>
    </xf>
    <xf numFmtId="0" fontId="13" fillId="0" borderId="3" xfId="0" applyFont="1" applyFill="1" applyBorder="1" applyAlignment="1">
      <alignment horizontal="left" vertical="center" wrapText="1"/>
    </xf>
    <xf numFmtId="44" fontId="16" fillId="0" borderId="1" xfId="1" applyFont="1" applyFill="1" applyBorder="1" applyAlignment="1">
      <alignment horizontal="right"/>
    </xf>
    <xf numFmtId="0" fontId="30" fillId="0" borderId="0" xfId="0" applyFont="1"/>
    <xf numFmtId="44" fontId="30" fillId="0" borderId="0" xfId="1" applyFont="1"/>
    <xf numFmtId="0" fontId="31" fillId="0" borderId="3" xfId="0" applyFont="1" applyBorder="1" applyAlignment="1">
      <alignment horizontal="center"/>
    </xf>
    <xf numFmtId="44" fontId="31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44" fontId="0" fillId="0" borderId="3" xfId="0" applyNumberFormat="1" applyBorder="1" applyAlignment="1">
      <alignment wrapText="1"/>
    </xf>
    <xf numFmtId="44" fontId="0" fillId="0" borderId="3" xfId="0" applyNumberFormat="1" applyBorder="1"/>
    <xf numFmtId="0" fontId="0" fillId="0" borderId="3" xfId="0" applyBorder="1" applyAlignment="1">
      <alignment wrapText="1"/>
    </xf>
    <xf numFmtId="0" fontId="12" fillId="0" borderId="3" xfId="0" applyFont="1" applyBorder="1" applyAlignment="1">
      <alignment wrapText="1"/>
    </xf>
    <xf numFmtId="0" fontId="0" fillId="0" borderId="3" xfId="0" applyBorder="1"/>
    <xf numFmtId="166" fontId="0" fillId="0" borderId="3" xfId="0" applyNumberFormat="1" applyBorder="1"/>
    <xf numFmtId="166" fontId="12" fillId="0" borderId="3" xfId="0" applyNumberFormat="1" applyFont="1" applyBorder="1" applyAlignment="1">
      <alignment wrapText="1"/>
    </xf>
    <xf numFmtId="166" fontId="0" fillId="0" borderId="3" xfId="0" applyNumberFormat="1" applyBorder="1" applyAlignment="1">
      <alignment wrapText="1"/>
    </xf>
    <xf numFmtId="44" fontId="31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4" fontId="0" fillId="0" borderId="3" xfId="1" applyFont="1" applyBorder="1" applyAlignment="1">
      <alignment wrapText="1"/>
    </xf>
    <xf numFmtId="44" fontId="12" fillId="0" borderId="3" xfId="1" applyFont="1" applyBorder="1" applyAlignment="1">
      <alignment wrapText="1"/>
    </xf>
    <xf numFmtId="0" fontId="0" fillId="0" borderId="3" xfId="0" applyBorder="1" applyAlignment="1">
      <alignment horizontal="justify" vertical="center" wrapText="1"/>
    </xf>
    <xf numFmtId="44" fontId="0" fillId="0" borderId="0" xfId="0" applyNumberFormat="1"/>
    <xf numFmtId="166" fontId="0" fillId="0" borderId="0" xfId="0" applyNumberFormat="1"/>
    <xf numFmtId="0" fontId="5" fillId="0" borderId="3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wrapText="1"/>
    </xf>
    <xf numFmtId="0" fontId="34" fillId="20" borderId="65" xfId="0" applyFont="1" applyFill="1" applyBorder="1"/>
    <xf numFmtId="0" fontId="35" fillId="20" borderId="66" xfId="0" applyFont="1" applyFill="1" applyBorder="1"/>
    <xf numFmtId="0" fontId="35" fillId="20" borderId="67" xfId="0" applyFont="1" applyFill="1" applyBorder="1"/>
    <xf numFmtId="0" fontId="36" fillId="20" borderId="68" xfId="0" applyFont="1" applyFill="1" applyBorder="1"/>
    <xf numFmtId="0" fontId="37" fillId="20" borderId="70" xfId="0" applyFont="1" applyFill="1" applyBorder="1"/>
    <xf numFmtId="0" fontId="36" fillId="0" borderId="71" xfId="0" applyFont="1" applyBorder="1"/>
    <xf numFmtId="0" fontId="36" fillId="20" borderId="70" xfId="0" applyFont="1" applyFill="1" applyBorder="1"/>
    <xf numFmtId="0" fontId="38" fillId="0" borderId="72" xfId="0" applyFont="1" applyBorder="1"/>
    <xf numFmtId="0" fontId="36" fillId="0" borderId="72" xfId="0" applyFont="1" applyBorder="1"/>
    <xf numFmtId="0" fontId="9" fillId="0" borderId="69" xfId="0" applyFont="1" applyBorder="1" applyAlignment="1">
      <alignment horizontal="center"/>
    </xf>
    <xf numFmtId="0" fontId="32" fillId="20" borderId="70" xfId="0" applyFont="1" applyFill="1" applyBorder="1"/>
    <xf numFmtId="0" fontId="9" fillId="20" borderId="0" xfId="0" applyFont="1" applyFill="1" applyAlignment="1">
      <alignment horizontal="center"/>
    </xf>
    <xf numFmtId="167" fontId="9" fillId="20" borderId="0" xfId="1" applyNumberFormat="1" applyFont="1" applyFill="1"/>
    <xf numFmtId="0" fontId="32" fillId="20" borderId="0" xfId="0" applyFont="1" applyFill="1"/>
    <xf numFmtId="44" fontId="38" fillId="0" borderId="72" xfId="1" applyFont="1" applyBorder="1"/>
    <xf numFmtId="0" fontId="36" fillId="20" borderId="73" xfId="0" applyFont="1" applyFill="1" applyBorder="1"/>
    <xf numFmtId="0" fontId="32" fillId="20" borderId="5" xfId="0" applyFont="1" applyFill="1" applyBorder="1"/>
    <xf numFmtId="0" fontId="36" fillId="20" borderId="74" xfId="0" applyFont="1" applyFill="1" applyBorder="1"/>
    <xf numFmtId="0" fontId="16" fillId="0" borderId="72" xfId="0" applyFont="1" applyBorder="1" applyAlignment="1">
      <alignment horizontal="center"/>
    </xf>
    <xf numFmtId="49" fontId="15" fillId="0" borderId="72" xfId="0" applyNumberFormat="1" applyFont="1" applyBorder="1" applyAlignment="1">
      <alignment horizontal="center"/>
    </xf>
    <xf numFmtId="44" fontId="15" fillId="0" borderId="72" xfId="1" applyFont="1" applyBorder="1" applyAlignment="1">
      <alignment horizontal="center"/>
    </xf>
    <xf numFmtId="0" fontId="13" fillId="21" borderId="69" xfId="0" applyFont="1" applyFill="1" applyBorder="1" applyAlignment="1">
      <alignment horizontal="center"/>
    </xf>
    <xf numFmtId="43" fontId="10" fillId="21" borderId="69" xfId="4" applyFont="1" applyFill="1" applyBorder="1" applyAlignment="1">
      <alignment horizontal="center"/>
    </xf>
    <xf numFmtId="49" fontId="10" fillId="21" borderId="69" xfId="0" applyNumberFormat="1" applyFont="1" applyFill="1" applyBorder="1" applyAlignment="1">
      <alignment horizontal="center"/>
    </xf>
    <xf numFmtId="0" fontId="10" fillId="21" borderId="76" xfId="0" applyFont="1" applyFill="1" applyBorder="1" applyAlignment="1">
      <alignment horizontal="center"/>
    </xf>
    <xf numFmtId="0" fontId="10" fillId="21" borderId="69" xfId="0" applyFont="1" applyFill="1" applyBorder="1" applyAlignment="1">
      <alignment horizontal="center"/>
    </xf>
    <xf numFmtId="49" fontId="16" fillId="0" borderId="72" xfId="0" applyNumberFormat="1" applyFont="1" applyBorder="1" applyAlignment="1">
      <alignment horizontal="center"/>
    </xf>
    <xf numFmtId="43" fontId="16" fillId="0" borderId="72" xfId="4" applyFont="1" applyBorder="1" applyAlignment="1">
      <alignment horizontal="center"/>
    </xf>
    <xf numFmtId="0" fontId="15" fillId="0" borderId="72" xfId="0" applyFont="1" applyBorder="1" applyAlignment="1">
      <alignment horizontal="center"/>
    </xf>
    <xf numFmtId="0" fontId="15" fillId="0" borderId="0" xfId="0" applyFont="1" applyAlignment="1">
      <alignment horizontal="left"/>
    </xf>
    <xf numFmtId="43" fontId="15" fillId="0" borderId="72" xfId="4" applyFont="1" applyBorder="1" applyAlignment="1">
      <alignment horizontal="center"/>
    </xf>
    <xf numFmtId="49" fontId="13" fillId="21" borderId="69" xfId="0" applyNumberFormat="1" applyFont="1" applyFill="1" applyBorder="1" applyAlignment="1">
      <alignment horizontal="center"/>
    </xf>
    <xf numFmtId="44" fontId="10" fillId="21" borderId="69" xfId="1" applyFont="1" applyFill="1" applyBorder="1" applyAlignment="1">
      <alignment horizontal="center"/>
    </xf>
    <xf numFmtId="0" fontId="15" fillId="0" borderId="72" xfId="0" applyFont="1" applyBorder="1" applyAlignment="1">
      <alignment horizontal="left"/>
    </xf>
    <xf numFmtId="44" fontId="39" fillId="0" borderId="72" xfId="1" applyFont="1" applyBorder="1" applyAlignment="1">
      <alignment horizontal="right" wrapText="1"/>
    </xf>
    <xf numFmtId="0" fontId="15" fillId="0" borderId="72" xfId="0" applyFont="1" applyBorder="1"/>
    <xf numFmtId="44" fontId="39" fillId="0" borderId="72" xfId="1" applyFont="1" applyBorder="1" applyAlignment="1">
      <alignment horizontal="right"/>
    </xf>
    <xf numFmtId="44" fontId="39" fillId="0" borderId="72" xfId="1" applyFont="1" applyBorder="1"/>
    <xf numFmtId="0" fontId="15" fillId="0" borderId="72" xfId="0" applyFont="1" applyBorder="1" applyAlignment="1">
      <alignment wrapText="1"/>
    </xf>
    <xf numFmtId="0" fontId="16" fillId="0" borderId="75" xfId="0" applyFont="1" applyBorder="1" applyAlignment="1">
      <alignment horizontal="center"/>
    </xf>
    <xf numFmtId="0" fontId="16" fillId="0" borderId="75" xfId="0" applyFont="1" applyBorder="1"/>
    <xf numFmtId="0" fontId="13" fillId="21" borderId="77" xfId="0" applyFont="1" applyFill="1" applyBorder="1"/>
    <xf numFmtId="164" fontId="43" fillId="21" borderId="78" xfId="0" applyNumberFormat="1" applyFont="1" applyFill="1" applyBorder="1"/>
    <xf numFmtId="0" fontId="15" fillId="0" borderId="68" xfId="0" applyFont="1" applyBorder="1" applyAlignment="1">
      <alignment horizontal="center"/>
    </xf>
    <xf numFmtId="44" fontId="38" fillId="0" borderId="72" xfId="1" applyFont="1" applyFill="1" applyBorder="1"/>
    <xf numFmtId="0" fontId="16" fillId="0" borderId="73" xfId="0" applyFont="1" applyBorder="1" applyAlignment="1">
      <alignment horizontal="center"/>
    </xf>
    <xf numFmtId="0" fontId="15" fillId="0" borderId="75" xfId="0" applyFont="1" applyBorder="1"/>
    <xf numFmtId="0" fontId="10" fillId="21" borderId="77" xfId="0" applyFont="1" applyFill="1" applyBorder="1" applyAlignment="1">
      <alignment horizontal="center"/>
    </xf>
    <xf numFmtId="4" fontId="43" fillId="21" borderId="19" xfId="0" applyNumberFormat="1" applyFont="1" applyFill="1" applyBorder="1"/>
    <xf numFmtId="0" fontId="32" fillId="0" borderId="3" xfId="0" applyFont="1" applyBorder="1" applyAlignment="1">
      <alignment horizontal="center" wrapText="1"/>
    </xf>
    <xf numFmtId="167" fontId="40" fillId="0" borderId="69" xfId="1" applyNumberFormat="1" applyFont="1" applyFill="1" applyBorder="1"/>
    <xf numFmtId="0" fontId="24" fillId="0" borderId="0" xfId="0" applyFont="1" applyAlignment="1">
      <alignment wrapText="1"/>
    </xf>
    <xf numFmtId="0" fontId="24" fillId="0" borderId="24" xfId="0" applyFont="1" applyBorder="1" applyAlignment="1">
      <alignment wrapText="1"/>
    </xf>
    <xf numFmtId="0" fontId="47" fillId="22" borderId="20" xfId="0" applyFont="1" applyFill="1" applyBorder="1" applyAlignment="1">
      <alignment horizontal="center" wrapText="1"/>
    </xf>
    <xf numFmtId="0" fontId="13" fillId="22" borderId="3" xfId="0" applyFont="1" applyFill="1" applyBorder="1" applyAlignment="1">
      <alignment horizontal="center" wrapText="1"/>
    </xf>
    <xf numFmtId="44" fontId="5" fillId="0" borderId="20" xfId="1" applyFont="1" applyBorder="1" applyAlignment="1">
      <alignment wrapText="1"/>
    </xf>
    <xf numFmtId="0" fontId="5" fillId="0" borderId="20" xfId="0" applyFont="1" applyBorder="1" applyAlignment="1">
      <alignment wrapText="1"/>
    </xf>
    <xf numFmtId="8" fontId="5" fillId="0" borderId="3" xfId="0" applyNumberFormat="1" applyFont="1" applyBorder="1" applyAlignment="1">
      <alignment wrapText="1"/>
    </xf>
    <xf numFmtId="8" fontId="5" fillId="0" borderId="3" xfId="1" applyNumberFormat="1" applyFont="1" applyBorder="1" applyAlignment="1">
      <alignment wrapText="1"/>
    </xf>
    <xf numFmtId="0" fontId="13" fillId="0" borderId="20" xfId="0" applyFont="1" applyBorder="1" applyAlignment="1">
      <alignment horizontal="center" wrapText="1"/>
    </xf>
    <xf numFmtId="44" fontId="48" fillId="0" borderId="25" xfId="1" applyFont="1" applyBorder="1" applyAlignment="1">
      <alignment wrapText="1"/>
    </xf>
    <xf numFmtId="0" fontId="13" fillId="0" borderId="25" xfId="0" applyFont="1" applyBorder="1" applyAlignment="1">
      <alignment wrapText="1"/>
    </xf>
    <xf numFmtId="168" fontId="13" fillId="0" borderId="20" xfId="0" applyNumberFormat="1" applyFont="1" applyBorder="1" applyAlignment="1">
      <alignment horizontal="right" wrapText="1"/>
    </xf>
    <xf numFmtId="0" fontId="17" fillId="0" borderId="21" xfId="0" applyFont="1" applyBorder="1" applyAlignment="1">
      <alignment wrapText="1"/>
    </xf>
    <xf numFmtId="44" fontId="5" fillId="0" borderId="3" xfId="0" applyNumberFormat="1" applyFont="1" applyBorder="1" applyAlignment="1">
      <alignment wrapText="1"/>
    </xf>
    <xf numFmtId="0" fontId="49" fillId="0" borderId="20" xfId="0" applyFont="1" applyBorder="1" applyAlignment="1">
      <alignment horizontal="center" wrapText="1"/>
    </xf>
    <xf numFmtId="0" fontId="49" fillId="0" borderId="25" xfId="0" applyFont="1" applyBorder="1" applyAlignment="1">
      <alignment horizontal="center" wrapText="1"/>
    </xf>
    <xf numFmtId="0" fontId="30" fillId="0" borderId="3" xfId="0" applyFont="1" applyBorder="1" applyAlignment="1">
      <alignment wrapText="1"/>
    </xf>
    <xf numFmtId="0" fontId="50" fillId="0" borderId="3" xfId="0" applyFont="1" applyBorder="1" applyAlignment="1">
      <alignment wrapText="1"/>
    </xf>
    <xf numFmtId="0" fontId="52" fillId="0" borderId="3" xfId="0" applyFont="1" applyBorder="1" applyAlignment="1">
      <alignment horizontal="center"/>
    </xf>
    <xf numFmtId="44" fontId="52" fillId="0" borderId="3" xfId="0" applyNumberFormat="1" applyFont="1" applyBorder="1" applyAlignment="1">
      <alignment wrapText="1"/>
    </xf>
    <xf numFmtId="44" fontId="52" fillId="0" borderId="3" xfId="0" applyNumberFormat="1" applyFont="1" applyBorder="1"/>
    <xf numFmtId="0" fontId="52" fillId="0" borderId="3" xfId="0" applyFont="1" applyBorder="1" applyAlignment="1">
      <alignment wrapText="1"/>
    </xf>
    <xf numFmtId="44" fontId="52" fillId="0" borderId="26" xfId="0" applyNumberFormat="1" applyFont="1" applyBorder="1" applyAlignment="1">
      <alignment wrapText="1"/>
    </xf>
    <xf numFmtId="0" fontId="52" fillId="0" borderId="25" xfId="0" applyFont="1" applyBorder="1" applyAlignment="1">
      <alignment wrapText="1"/>
    </xf>
    <xf numFmtId="44" fontId="52" fillId="0" borderId="21" xfId="0" applyNumberFormat="1" applyFont="1" applyBorder="1" applyAlignment="1">
      <alignment wrapText="1"/>
    </xf>
    <xf numFmtId="44" fontId="52" fillId="0" borderId="26" xfId="1" applyFont="1" applyFill="1" applyBorder="1" applyAlignment="1">
      <alignment wrapText="1"/>
    </xf>
    <xf numFmtId="44" fontId="52" fillId="0" borderId="3" xfId="1" applyFont="1" applyFill="1" applyBorder="1" applyAlignment="1">
      <alignment wrapText="1"/>
    </xf>
    <xf numFmtId="0" fontId="32" fillId="0" borderId="3" xfId="0" applyFont="1" applyBorder="1" applyAlignment="1">
      <alignment wrapText="1"/>
    </xf>
    <xf numFmtId="0" fontId="53" fillId="0" borderId="3" xfId="0" applyFont="1" applyBorder="1" applyAlignment="1">
      <alignment horizontal="center" wrapText="1"/>
    </xf>
    <xf numFmtId="44" fontId="52" fillId="0" borderId="3" xfId="0" applyNumberFormat="1" applyFont="1" applyBorder="1" applyAlignment="1">
      <alignment horizontal="center" wrapText="1"/>
    </xf>
    <xf numFmtId="44" fontId="54" fillId="0" borderId="3" xfId="0" applyNumberFormat="1" applyFont="1" applyBorder="1"/>
    <xf numFmtId="0" fontId="52" fillId="0" borderId="26" xfId="0" applyFont="1" applyBorder="1" applyAlignment="1">
      <alignment wrapText="1"/>
    </xf>
    <xf numFmtId="44" fontId="54" fillId="0" borderId="0" xfId="0" applyNumberFormat="1" applyFont="1" applyAlignment="1">
      <alignment wrapText="1"/>
    </xf>
    <xf numFmtId="44" fontId="53" fillId="22" borderId="3" xfId="0" applyNumberFormat="1" applyFont="1" applyFill="1" applyBorder="1" applyAlignment="1">
      <alignment wrapText="1"/>
    </xf>
    <xf numFmtId="166" fontId="52" fillId="0" borderId="3" xfId="0" applyNumberFormat="1" applyFont="1" applyBorder="1"/>
    <xf numFmtId="44" fontId="52" fillId="0" borderId="3" xfId="1" applyFont="1" applyBorder="1" applyAlignment="1">
      <alignment wrapText="1"/>
    </xf>
    <xf numFmtId="166" fontId="32" fillId="0" borderId="3" xfId="0" applyNumberFormat="1" applyFont="1" applyBorder="1" applyAlignment="1">
      <alignment wrapText="1"/>
    </xf>
    <xf numFmtId="166" fontId="52" fillId="0" borderId="3" xfId="0" applyNumberFormat="1" applyFont="1" applyBorder="1" applyAlignment="1">
      <alignment wrapText="1"/>
    </xf>
    <xf numFmtId="166" fontId="54" fillId="0" borderId="3" xfId="0" applyNumberFormat="1" applyFont="1" applyBorder="1"/>
    <xf numFmtId="0" fontId="53" fillId="22" borderId="3" xfId="0" applyFont="1" applyFill="1" applyBorder="1" applyAlignment="1">
      <alignment wrapText="1"/>
    </xf>
    <xf numFmtId="0" fontId="53" fillId="0" borderId="3" xfId="0" applyFont="1" applyBorder="1" applyAlignment="1">
      <alignment wrapText="1"/>
    </xf>
    <xf numFmtId="0" fontId="52" fillId="0" borderId="3" xfId="0" applyFont="1" applyBorder="1" applyAlignment="1">
      <alignment horizontal="center" wrapText="1"/>
    </xf>
    <xf numFmtId="0" fontId="53" fillId="0" borderId="21" xfId="0" applyFont="1" applyBorder="1" applyAlignment="1">
      <alignment wrapText="1"/>
    </xf>
    <xf numFmtId="44" fontId="32" fillId="0" borderId="3" xfId="1" applyFont="1" applyBorder="1" applyAlignment="1">
      <alignment wrapText="1"/>
    </xf>
    <xf numFmtId="0" fontId="53" fillId="0" borderId="21" xfId="0" applyFont="1" applyBorder="1" applyAlignment="1">
      <alignment horizontal="center" wrapText="1"/>
    </xf>
    <xf numFmtId="0" fontId="52" fillId="0" borderId="3" xfId="0" applyFont="1" applyBorder="1" applyAlignment="1">
      <alignment horizontal="justify" vertical="center" wrapText="1"/>
    </xf>
    <xf numFmtId="0" fontId="52" fillId="0" borderId="3" xfId="0" applyFont="1" applyBorder="1" applyAlignment="1">
      <alignment horizontal="left" wrapText="1"/>
    </xf>
    <xf numFmtId="44" fontId="52" fillId="0" borderId="3" xfId="1" applyFont="1" applyFill="1" applyBorder="1" applyAlignment="1">
      <alignment horizontal="center" wrapText="1"/>
    </xf>
    <xf numFmtId="44" fontId="55" fillId="0" borderId="3" xfId="1" applyFont="1" applyBorder="1" applyAlignment="1">
      <alignment wrapText="1"/>
    </xf>
    <xf numFmtId="0" fontId="52" fillId="0" borderId="0" xfId="0" applyFont="1"/>
    <xf numFmtId="44" fontId="49" fillId="0" borderId="21" xfId="0" applyNumberFormat="1" applyFont="1" applyBorder="1" applyAlignment="1">
      <alignment horizontal="center" wrapText="1"/>
    </xf>
    <xf numFmtId="0" fontId="50" fillId="0" borderId="20" xfId="0" applyFont="1" applyBorder="1" applyAlignment="1">
      <alignment wrapText="1"/>
    </xf>
    <xf numFmtId="0" fontId="50" fillId="0" borderId="21" xfId="0" applyFont="1" applyBorder="1" applyAlignment="1">
      <alignment wrapText="1"/>
    </xf>
    <xf numFmtId="44" fontId="51" fillId="0" borderId="3" xfId="0" applyNumberFormat="1" applyFont="1" applyBorder="1" applyAlignment="1">
      <alignment wrapText="1"/>
    </xf>
    <xf numFmtId="166" fontId="49" fillId="0" borderId="25" xfId="0" applyNumberFormat="1" applyFont="1" applyBorder="1" applyAlignment="1">
      <alignment wrapText="1"/>
    </xf>
    <xf numFmtId="44" fontId="49" fillId="0" borderId="25" xfId="0" applyNumberFormat="1" applyFont="1" applyBorder="1" applyAlignment="1">
      <alignment wrapText="1"/>
    </xf>
    <xf numFmtId="8" fontId="43" fillId="0" borderId="25" xfId="0" applyNumberFormat="1" applyFont="1" applyBorder="1" applyAlignment="1">
      <alignment wrapText="1"/>
    </xf>
    <xf numFmtId="8" fontId="52" fillId="0" borderId="3" xfId="0" applyNumberFormat="1" applyFont="1" applyBorder="1" applyAlignment="1">
      <alignment wrapText="1"/>
    </xf>
    <xf numFmtId="0" fontId="9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166" fontId="52" fillId="0" borderId="0" xfId="0" applyNumberFormat="1" applyFont="1"/>
    <xf numFmtId="0" fontId="0" fillId="0" borderId="0" xfId="0" applyFill="1"/>
    <xf numFmtId="167" fontId="39" fillId="0" borderId="72" xfId="1" applyNumberFormat="1" applyFont="1" applyBorder="1"/>
    <xf numFmtId="167" fontId="44" fillId="0" borderId="72" xfId="1" applyNumberFormat="1" applyFont="1" applyBorder="1"/>
    <xf numFmtId="0" fontId="44" fillId="0" borderId="71" xfId="0" applyFont="1" applyBorder="1"/>
    <xf numFmtId="0" fontId="31" fillId="0" borderId="3" xfId="0" applyFont="1" applyBorder="1"/>
    <xf numFmtId="0" fontId="31" fillId="0" borderId="3" xfId="0" applyFont="1" applyBorder="1" applyAlignment="1">
      <alignment wrapText="1"/>
    </xf>
    <xf numFmtId="0" fontId="56" fillId="0" borderId="3" xfId="0" applyFont="1" applyBorder="1" applyAlignment="1">
      <alignment wrapText="1"/>
    </xf>
    <xf numFmtId="14" fontId="0" fillId="0" borderId="3" xfId="0" applyNumberFormat="1" applyBorder="1"/>
    <xf numFmtId="0" fontId="58" fillId="0" borderId="3" xfId="0" applyFont="1" applyBorder="1" applyAlignment="1">
      <alignment vertical="center" wrapText="1"/>
    </xf>
    <xf numFmtId="14" fontId="0" fillId="0" borderId="20" xfId="0" applyNumberFormat="1" applyBorder="1"/>
    <xf numFmtId="169" fontId="58" fillId="0" borderId="3" xfId="0" applyNumberFormat="1" applyFont="1" applyBorder="1" applyAlignment="1">
      <alignment vertical="center"/>
    </xf>
    <xf numFmtId="0" fontId="0" fillId="0" borderId="20" xfId="0" applyBorder="1"/>
    <xf numFmtId="0" fontId="43" fillId="0" borderId="51" xfId="0" applyFont="1" applyBorder="1" applyAlignment="1">
      <alignment wrapText="1"/>
    </xf>
    <xf numFmtId="0" fontId="43" fillId="0" borderId="51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14" fontId="5" fillId="0" borderId="3" xfId="0" applyNumberFormat="1" applyFont="1" applyBorder="1" applyAlignment="1">
      <alignment horizontal="center" wrapText="1"/>
    </xf>
    <xf numFmtId="0" fontId="5" fillId="0" borderId="26" xfId="0" applyFont="1" applyBorder="1" applyAlignment="1">
      <alignment wrapText="1"/>
    </xf>
    <xf numFmtId="44" fontId="5" fillId="0" borderId="26" xfId="0" applyNumberFormat="1" applyFont="1" applyBorder="1" applyAlignment="1">
      <alignment wrapText="1"/>
    </xf>
    <xf numFmtId="49" fontId="5" fillId="0" borderId="3" xfId="0" applyNumberFormat="1" applyFont="1" applyBorder="1" applyAlignment="1">
      <alignment horizontal="center" wrapText="1"/>
    </xf>
    <xf numFmtId="166" fontId="5" fillId="0" borderId="3" xfId="0" applyNumberFormat="1" applyFont="1" applyBorder="1" applyAlignment="1">
      <alignment wrapText="1"/>
    </xf>
    <xf numFmtId="0" fontId="13" fillId="0" borderId="3" xfId="0" applyFont="1" applyBorder="1" applyAlignment="1">
      <alignment wrapText="1"/>
    </xf>
    <xf numFmtId="44" fontId="5" fillId="0" borderId="3" xfId="1" applyFont="1" applyBorder="1" applyAlignment="1">
      <alignment wrapText="1"/>
    </xf>
    <xf numFmtId="44" fontId="5" fillId="0" borderId="26" xfId="1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5" fillId="22" borderId="3" xfId="0" applyFont="1" applyFill="1" applyBorder="1" applyAlignment="1">
      <alignment wrapText="1"/>
    </xf>
    <xf numFmtId="0" fontId="17" fillId="0" borderId="3" xfId="0" applyFont="1" applyBorder="1" applyAlignment="1">
      <alignment wrapText="1"/>
    </xf>
    <xf numFmtId="44" fontId="26" fillId="0" borderId="3" xfId="0" applyNumberFormat="1" applyFont="1" applyBorder="1" applyAlignment="1">
      <alignment wrapText="1"/>
    </xf>
    <xf numFmtId="44" fontId="59" fillId="0" borderId="3" xfId="1" applyFont="1" applyBorder="1" applyAlignment="1">
      <alignment wrapText="1"/>
    </xf>
    <xf numFmtId="44" fontId="59" fillId="0" borderId="0" xfId="1" applyFont="1" applyBorder="1" applyAlignment="1">
      <alignment wrapText="1"/>
    </xf>
    <xf numFmtId="49" fontId="5" fillId="0" borderId="0" xfId="0" applyNumberFormat="1" applyFont="1" applyAlignment="1">
      <alignment horizontal="center" wrapText="1"/>
    </xf>
    <xf numFmtId="166" fontId="5" fillId="0" borderId="0" xfId="0" applyNumberFormat="1" applyFont="1" applyAlignment="1">
      <alignment wrapText="1"/>
    </xf>
    <xf numFmtId="0" fontId="49" fillId="22" borderId="3" xfId="0" applyFont="1" applyFill="1" applyBorder="1" applyAlignment="1">
      <alignment wrapText="1"/>
    </xf>
    <xf numFmtId="49" fontId="13" fillId="22" borderId="3" xfId="0" applyNumberFormat="1" applyFont="1" applyFill="1" applyBorder="1" applyAlignment="1">
      <alignment horizontal="center" wrapText="1"/>
    </xf>
    <xf numFmtId="44" fontId="5" fillId="0" borderId="3" xfId="1" applyFont="1" applyBorder="1" applyAlignment="1">
      <alignment horizontal="center" wrapText="1"/>
    </xf>
    <xf numFmtId="0" fontId="5" fillId="0" borderId="25" xfId="0" applyFont="1" applyBorder="1" applyAlignment="1">
      <alignment wrapText="1"/>
    </xf>
    <xf numFmtId="44" fontId="56" fillId="0" borderId="3" xfId="0" applyNumberFormat="1" applyFont="1" applyBorder="1" applyAlignment="1">
      <alignment wrapText="1"/>
    </xf>
    <xf numFmtId="44" fontId="57" fillId="0" borderId="3" xfId="0" applyNumberFormat="1" applyFont="1" applyBorder="1" applyAlignment="1">
      <alignment wrapText="1"/>
    </xf>
    <xf numFmtId="44" fontId="57" fillId="22" borderId="3" xfId="0" applyNumberFormat="1" applyFont="1" applyFill="1" applyBorder="1" applyAlignment="1">
      <alignment wrapText="1"/>
    </xf>
    <xf numFmtId="0" fontId="56" fillId="22" borderId="3" xfId="0" applyFont="1" applyFill="1" applyBorder="1" applyAlignment="1">
      <alignment wrapText="1"/>
    </xf>
    <xf numFmtId="0" fontId="56" fillId="0" borderId="0" xfId="0" applyFont="1" applyAlignment="1">
      <alignment wrapText="1"/>
    </xf>
    <xf numFmtId="0" fontId="57" fillId="22" borderId="3" xfId="0" applyFont="1" applyFill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33" fillId="0" borderId="0" xfId="0" applyFont="1" applyAlignment="1">
      <alignment horizontal="center"/>
    </xf>
    <xf numFmtId="0" fontId="9" fillId="0" borderId="69" xfId="0" applyFont="1" applyBorder="1" applyAlignment="1">
      <alignment horizontal="center"/>
    </xf>
    <xf numFmtId="0" fontId="15" fillId="0" borderId="72" xfId="0" applyFont="1" applyBorder="1" applyAlignment="1">
      <alignment horizontal="left"/>
    </xf>
    <xf numFmtId="0" fontId="0" fillId="0" borderId="75" xfId="0" applyBorder="1" applyAlignment="1">
      <alignment horizontal="left"/>
    </xf>
    <xf numFmtId="49" fontId="10" fillId="21" borderId="69" xfId="0" applyNumberFormat="1" applyFont="1" applyFill="1" applyBorder="1" applyAlignment="1">
      <alignment horizontal="center"/>
    </xf>
    <xf numFmtId="0" fontId="40" fillId="21" borderId="71" xfId="0" applyFont="1" applyFill="1" applyBorder="1" applyAlignment="1">
      <alignment horizontal="center"/>
    </xf>
    <xf numFmtId="0" fontId="41" fillId="21" borderId="75" xfId="0" applyFont="1" applyFill="1" applyBorder="1" applyAlignment="1">
      <alignment horizontal="center"/>
    </xf>
    <xf numFmtId="0" fontId="0" fillId="0" borderId="72" xfId="0" applyBorder="1" applyAlignment="1">
      <alignment horizontal="left"/>
    </xf>
    <xf numFmtId="0" fontId="39" fillId="0" borderId="0" xfId="0" applyFont="1" applyAlignment="1">
      <alignment horizontal="center"/>
    </xf>
    <xf numFmtId="49" fontId="40" fillId="21" borderId="72" xfId="0" applyNumberFormat="1" applyFont="1" applyFill="1" applyBorder="1" applyAlignment="1">
      <alignment horizontal="center"/>
    </xf>
    <xf numFmtId="0" fontId="40" fillId="21" borderId="72" xfId="0" applyFont="1" applyFill="1" applyBorder="1" applyAlignment="1">
      <alignment horizontal="center"/>
    </xf>
    <xf numFmtId="0" fontId="0" fillId="0" borderId="71" xfId="0" applyBorder="1" applyAlignment="1">
      <alignment horizontal="center"/>
    </xf>
    <xf numFmtId="0" fontId="42" fillId="21" borderId="75" xfId="0" applyFont="1" applyFill="1" applyBorder="1" applyAlignment="1">
      <alignment horizontal="center"/>
    </xf>
    <xf numFmtId="0" fontId="9" fillId="21" borderId="71" xfId="0" applyFont="1" applyFill="1" applyBorder="1" applyAlignment="1">
      <alignment horizontal="center"/>
    </xf>
    <xf numFmtId="49" fontId="9" fillId="21" borderId="72" xfId="0" applyNumberFormat="1" applyFont="1" applyFill="1" applyBorder="1" applyAlignment="1">
      <alignment horizontal="center"/>
    </xf>
    <xf numFmtId="0" fontId="9" fillId="21" borderId="7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wrapText="1"/>
    </xf>
    <xf numFmtId="0" fontId="5" fillId="0" borderId="2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15" fillId="10" borderId="20" xfId="0" applyFont="1" applyFill="1" applyBorder="1" applyAlignment="1">
      <alignment horizontal="left"/>
    </xf>
    <xf numFmtId="0" fontId="15" fillId="10" borderId="25" xfId="0" applyFont="1" applyFill="1" applyBorder="1" applyAlignment="1">
      <alignment horizontal="left"/>
    </xf>
    <xf numFmtId="0" fontId="28" fillId="10" borderId="3" xfId="0" applyFont="1" applyFill="1" applyBorder="1" applyAlignment="1">
      <alignment horizontal="center"/>
    </xf>
    <xf numFmtId="0" fontId="15" fillId="0" borderId="1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9" fontId="15" fillId="0" borderId="1" xfId="0" applyNumberFormat="1" applyFont="1" applyBorder="1" applyAlignment="1">
      <alignment horizontal="center"/>
    </xf>
    <xf numFmtId="0" fontId="28" fillId="10" borderId="0" xfId="0" applyFont="1" applyFill="1" applyAlignment="1">
      <alignment horizontal="center" wrapText="1"/>
    </xf>
    <xf numFmtId="0" fontId="15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/>
    </xf>
    <xf numFmtId="9" fontId="15" fillId="0" borderId="2" xfId="0" applyNumberFormat="1" applyFont="1" applyBorder="1" applyAlignment="1">
      <alignment horizontal="center"/>
    </xf>
    <xf numFmtId="0" fontId="28" fillId="0" borderId="0" xfId="0" applyFont="1" applyAlignment="1">
      <alignment horizontal="center" wrapText="1"/>
    </xf>
    <xf numFmtId="0" fontId="17" fillId="10" borderId="0" xfId="0" applyFont="1" applyFill="1" applyAlignment="1">
      <alignment horizontal="center" wrapText="1"/>
    </xf>
    <xf numFmtId="0" fontId="14" fillId="11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49" fontId="20" fillId="11" borderId="0" xfId="0" applyNumberFormat="1" applyFont="1" applyFill="1" applyAlignment="1">
      <alignment horizontal="justify"/>
    </xf>
    <xf numFmtId="0" fontId="29" fillId="11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10" fillId="11" borderId="28" xfId="0" applyFont="1" applyFill="1" applyBorder="1" applyAlignment="1">
      <alignment horizontal="center"/>
    </xf>
    <xf numFmtId="0" fontId="14" fillId="12" borderId="29" xfId="0" applyFont="1" applyFill="1" applyBorder="1" applyAlignment="1">
      <alignment horizontal="center" vertical="center" textRotation="90" wrapText="1"/>
    </xf>
    <xf numFmtId="0" fontId="14" fillId="12" borderId="34" xfId="0" applyFont="1" applyFill="1" applyBorder="1" applyAlignment="1">
      <alignment horizontal="center" vertical="center" textRotation="90" wrapText="1"/>
    </xf>
    <xf numFmtId="0" fontId="14" fillId="12" borderId="37" xfId="0" applyFont="1" applyFill="1" applyBorder="1" applyAlignment="1">
      <alignment horizontal="center" vertical="center" textRotation="90" wrapText="1"/>
    </xf>
    <xf numFmtId="0" fontId="14" fillId="12" borderId="29" xfId="0" applyFont="1" applyFill="1" applyBorder="1" applyAlignment="1">
      <alignment horizontal="center" vertical="center" wrapText="1"/>
    </xf>
    <xf numFmtId="0" fontId="14" fillId="12" borderId="34" xfId="0" applyFont="1" applyFill="1" applyBorder="1" applyAlignment="1">
      <alignment horizontal="center" vertical="center" wrapText="1"/>
    </xf>
    <xf numFmtId="0" fontId="14" fillId="12" borderId="37" xfId="0" applyFont="1" applyFill="1" applyBorder="1" applyAlignment="1">
      <alignment horizontal="center" vertical="center" wrapText="1"/>
    </xf>
    <xf numFmtId="0" fontId="14" fillId="13" borderId="30" xfId="0" applyFont="1" applyFill="1" applyBorder="1" applyAlignment="1">
      <alignment horizontal="center"/>
    </xf>
    <xf numFmtId="0" fontId="14" fillId="13" borderId="31" xfId="0" applyFont="1" applyFill="1" applyBorder="1" applyAlignment="1">
      <alignment horizontal="center"/>
    </xf>
    <xf numFmtId="0" fontId="14" fillId="13" borderId="32" xfId="0" applyFont="1" applyFill="1" applyBorder="1" applyAlignment="1">
      <alignment horizontal="center"/>
    </xf>
    <xf numFmtId="0" fontId="14" fillId="13" borderId="33" xfId="0" applyFont="1" applyFill="1" applyBorder="1" applyAlignment="1">
      <alignment horizontal="center" vertical="center" textRotation="90" wrapText="1"/>
    </xf>
    <xf numFmtId="0" fontId="14" fillId="13" borderId="36" xfId="0" applyFont="1" applyFill="1" applyBorder="1" applyAlignment="1">
      <alignment horizontal="center" vertical="center" textRotation="90" wrapText="1"/>
    </xf>
    <xf numFmtId="0" fontId="14" fillId="13" borderId="38" xfId="0" applyFont="1" applyFill="1" applyBorder="1" applyAlignment="1">
      <alignment horizontal="center" vertical="center" textRotation="90" wrapText="1"/>
    </xf>
    <xf numFmtId="0" fontId="14" fillId="13" borderId="29" xfId="0" applyFont="1" applyFill="1" applyBorder="1" applyAlignment="1" applyProtection="1">
      <alignment horizontal="center" vertical="center" textRotation="90" wrapText="1"/>
      <protection locked="0" hidden="1"/>
    </xf>
    <xf numFmtId="0" fontId="14" fillId="13" borderId="34" xfId="0" applyFont="1" applyFill="1" applyBorder="1" applyAlignment="1" applyProtection="1">
      <alignment horizontal="center" vertical="center" textRotation="90" wrapText="1"/>
      <protection locked="0" hidden="1"/>
    </xf>
    <xf numFmtId="0" fontId="14" fillId="13" borderId="37" xfId="0" applyFont="1" applyFill="1" applyBorder="1" applyAlignment="1" applyProtection="1">
      <alignment horizontal="center" vertical="center" textRotation="90" wrapText="1"/>
      <protection locked="0" hidden="1"/>
    </xf>
    <xf numFmtId="0" fontId="18" fillId="13" borderId="30" xfId="0" applyFont="1" applyFill="1" applyBorder="1" applyAlignment="1">
      <alignment horizontal="center"/>
    </xf>
    <xf numFmtId="0" fontId="18" fillId="13" borderId="32" xfId="0" applyFont="1" applyFill="1" applyBorder="1" applyAlignment="1">
      <alignment horizontal="center"/>
    </xf>
    <xf numFmtId="0" fontId="14" fillId="13" borderId="29" xfId="0" applyFont="1" applyFill="1" applyBorder="1" applyAlignment="1">
      <alignment horizontal="center" vertical="center" textRotation="90" wrapText="1"/>
    </xf>
    <xf numFmtId="0" fontId="14" fillId="13" borderId="37" xfId="0" applyFont="1" applyFill="1" applyBorder="1" applyAlignment="1">
      <alignment horizontal="center" vertical="center" textRotation="90" wrapText="1"/>
    </xf>
    <xf numFmtId="0" fontId="10" fillId="11" borderId="0" xfId="0" applyFont="1" applyFill="1" applyAlignment="1">
      <alignment horizontal="center"/>
    </xf>
    <xf numFmtId="0" fontId="9" fillId="11" borderId="28" xfId="0" applyFont="1" applyFill="1" applyBorder="1" applyAlignment="1">
      <alignment horizontal="center"/>
    </xf>
    <xf numFmtId="0" fontId="10" fillId="15" borderId="30" xfId="0" applyFont="1" applyFill="1" applyBorder="1" applyAlignment="1">
      <alignment horizontal="center"/>
    </xf>
    <xf numFmtId="0" fontId="10" fillId="15" borderId="31" xfId="0" applyFont="1" applyFill="1" applyBorder="1" applyAlignment="1">
      <alignment horizontal="center"/>
    </xf>
    <xf numFmtId="0" fontId="10" fillId="15" borderId="29" xfId="0" applyFont="1" applyFill="1" applyBorder="1" applyAlignment="1">
      <alignment horizontal="center" vertical="center" wrapText="1"/>
    </xf>
    <xf numFmtId="0" fontId="10" fillId="15" borderId="34" xfId="0" applyFont="1" applyFill="1" applyBorder="1" applyAlignment="1">
      <alignment horizontal="center" vertical="center" wrapText="1"/>
    </xf>
    <xf numFmtId="0" fontId="10" fillId="15" borderId="29" xfId="0" applyFont="1" applyFill="1" applyBorder="1" applyAlignment="1" applyProtection="1">
      <alignment horizontal="center" vertical="center" textRotation="90" wrapText="1"/>
      <protection locked="0" hidden="1"/>
    </xf>
    <xf numFmtId="0" fontId="10" fillId="15" borderId="34" xfId="0" applyFont="1" applyFill="1" applyBorder="1" applyAlignment="1" applyProtection="1">
      <alignment horizontal="center" vertical="center" textRotation="90" wrapText="1"/>
      <protection locked="0" hidden="1"/>
    </xf>
    <xf numFmtId="0" fontId="13" fillId="11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9" fillId="11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10" borderId="27" xfId="0" applyFont="1" applyFill="1" applyBorder="1" applyAlignment="1">
      <alignment horizontal="center"/>
    </xf>
    <xf numFmtId="0" fontId="10" fillId="10" borderId="24" xfId="0" applyFont="1" applyFill="1" applyBorder="1" applyAlignment="1">
      <alignment horizontal="center"/>
    </xf>
    <xf numFmtId="0" fontId="10" fillId="10" borderId="53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10" borderId="50" xfId="0" applyFont="1" applyFill="1" applyBorder="1" applyAlignment="1">
      <alignment horizontal="center" wrapText="1"/>
    </xf>
    <xf numFmtId="0" fontId="10" fillId="10" borderId="51" xfId="0" applyFont="1" applyFill="1" applyBorder="1" applyAlignment="1">
      <alignment horizontal="center" wrapText="1"/>
    </xf>
    <xf numFmtId="0" fontId="10" fillId="10" borderId="52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0" fillId="10" borderId="27" xfId="0" applyFont="1" applyFill="1" applyBorder="1" applyAlignment="1">
      <alignment horizontal="center" wrapText="1"/>
    </xf>
    <xf numFmtId="0" fontId="10" fillId="10" borderId="24" xfId="0" applyFont="1" applyFill="1" applyBorder="1" applyAlignment="1">
      <alignment horizontal="center" wrapText="1"/>
    </xf>
    <xf numFmtId="0" fontId="10" fillId="10" borderId="53" xfId="0" applyFont="1" applyFill="1" applyBorder="1" applyAlignment="1">
      <alignment horizontal="center" wrapText="1"/>
    </xf>
    <xf numFmtId="0" fontId="8" fillId="11" borderId="24" xfId="0" applyFont="1" applyFill="1" applyBorder="1" applyAlignment="1">
      <alignment horizontal="center" wrapText="1"/>
    </xf>
    <xf numFmtId="0" fontId="8" fillId="11" borderId="3" xfId="0" applyFont="1" applyFill="1" applyBorder="1" applyAlignment="1">
      <alignment horizontal="left"/>
    </xf>
    <xf numFmtId="0" fontId="8" fillId="16" borderId="62" xfId="0" applyFont="1" applyFill="1" applyBorder="1" applyAlignment="1">
      <alignment horizontal="center"/>
    </xf>
    <xf numFmtId="0" fontId="8" fillId="16" borderId="28" xfId="0" applyFont="1" applyFill="1" applyBorder="1" applyAlignment="1">
      <alignment horizontal="center"/>
    </xf>
    <xf numFmtId="0" fontId="8" fillId="16" borderId="34" xfId="0" applyFont="1" applyFill="1" applyBorder="1" applyAlignment="1">
      <alignment horizontal="center" vertical="center" wrapText="1"/>
    </xf>
    <xf numFmtId="0" fontId="8" fillId="16" borderId="34" xfId="0" applyFont="1" applyFill="1" applyBorder="1" applyAlignment="1" applyProtection="1">
      <alignment horizontal="center" vertical="center" textRotation="90" wrapText="1"/>
      <protection locked="0" hidden="1"/>
    </xf>
    <xf numFmtId="0" fontId="7" fillId="11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0" fillId="11" borderId="0" xfId="0" applyFont="1" applyFill="1" applyAlignment="1">
      <alignment horizontal="center" wrapText="1"/>
    </xf>
    <xf numFmtId="0" fontId="10" fillId="11" borderId="28" xfId="0" applyFont="1" applyFill="1" applyBorder="1" applyAlignment="1">
      <alignment horizontal="center" wrapText="1"/>
    </xf>
    <xf numFmtId="0" fontId="10" fillId="16" borderId="30" xfId="0" applyFont="1" applyFill="1" applyBorder="1" applyAlignment="1">
      <alignment horizontal="center"/>
    </xf>
    <xf numFmtId="0" fontId="10" fillId="16" borderId="31" xfId="0" applyFont="1" applyFill="1" applyBorder="1" applyAlignment="1">
      <alignment horizontal="center"/>
    </xf>
    <xf numFmtId="0" fontId="10" fillId="16" borderId="29" xfId="0" applyFont="1" applyFill="1" applyBorder="1" applyAlignment="1">
      <alignment horizontal="center" vertical="center" wrapText="1"/>
    </xf>
    <xf numFmtId="0" fontId="10" fillId="16" borderId="34" xfId="0" applyFont="1" applyFill="1" applyBorder="1" applyAlignment="1">
      <alignment horizontal="center" vertical="center" wrapText="1"/>
    </xf>
    <xf numFmtId="0" fontId="10" fillId="16" borderId="29" xfId="0" applyFont="1" applyFill="1" applyBorder="1" applyAlignment="1" applyProtection="1">
      <alignment horizontal="center" vertical="center" textRotation="90" wrapText="1"/>
      <protection locked="0" hidden="1"/>
    </xf>
    <xf numFmtId="0" fontId="10" fillId="16" borderId="34" xfId="0" applyFont="1" applyFill="1" applyBorder="1" applyAlignment="1" applyProtection="1">
      <alignment horizontal="center" vertical="center" textRotation="90" wrapText="1"/>
      <protection locked="0" hidden="1"/>
    </xf>
    <xf numFmtId="0" fontId="32" fillId="11" borderId="0" xfId="0" applyFont="1" applyFill="1" applyAlignment="1">
      <alignment horizontal="center"/>
    </xf>
    <xf numFmtId="0" fontId="32" fillId="0" borderId="0" xfId="0" applyFont="1" applyAlignment="1">
      <alignment horizontal="center"/>
    </xf>
    <xf numFmtId="0" fontId="9" fillId="11" borderId="0" xfId="0" applyFont="1" applyFill="1" applyAlignment="1">
      <alignment horizontal="center" wrapText="1"/>
    </xf>
    <xf numFmtId="0" fontId="10" fillId="16" borderId="80" xfId="0" applyFont="1" applyFill="1" applyBorder="1" applyAlignment="1">
      <alignment horizontal="center"/>
    </xf>
    <xf numFmtId="0" fontId="10" fillId="16" borderId="81" xfId="0" applyFont="1" applyFill="1" applyBorder="1" applyAlignment="1">
      <alignment horizontal="center"/>
    </xf>
    <xf numFmtId="0" fontId="51" fillId="0" borderId="20" xfId="0" applyFont="1" applyBorder="1" applyAlignment="1">
      <alignment horizontal="center" wrapText="1"/>
    </xf>
    <xf numFmtId="0" fontId="51" fillId="0" borderId="25" xfId="0" applyFont="1" applyBorder="1" applyAlignment="1">
      <alignment horizontal="center" wrapText="1"/>
    </xf>
    <xf numFmtId="0" fontId="45" fillId="0" borderId="79" xfId="0" applyFont="1" applyBorder="1" applyAlignment="1">
      <alignment horizontal="center" wrapText="1"/>
    </xf>
    <xf numFmtId="0" fontId="45" fillId="0" borderId="0" xfId="0" applyFont="1" applyAlignment="1">
      <alignment horizontal="center" wrapText="1"/>
    </xf>
    <xf numFmtId="0" fontId="45" fillId="0" borderId="27" xfId="0" applyFont="1" applyBorder="1" applyAlignment="1">
      <alignment horizontal="center" wrapText="1"/>
    </xf>
    <xf numFmtId="0" fontId="45" fillId="0" borderId="24" xfId="0" applyFont="1" applyBorder="1" applyAlignment="1">
      <alignment horizontal="center" wrapText="1"/>
    </xf>
    <xf numFmtId="0" fontId="46" fillId="22" borderId="3" xfId="0" applyFont="1" applyFill="1" applyBorder="1" applyAlignment="1">
      <alignment horizontal="center" wrapText="1"/>
    </xf>
    <xf numFmtId="0" fontId="43" fillId="0" borderId="20" xfId="0" applyFont="1" applyBorder="1" applyAlignment="1">
      <alignment horizontal="left" wrapText="1"/>
    </xf>
    <xf numFmtId="0" fontId="43" fillId="0" borderId="25" xfId="0" applyFont="1" applyBorder="1" applyAlignment="1">
      <alignment horizontal="left" wrapText="1"/>
    </xf>
    <xf numFmtId="0" fontId="49" fillId="0" borderId="20" xfId="0" applyFont="1" applyBorder="1" applyAlignment="1">
      <alignment horizontal="center" wrapText="1"/>
    </xf>
    <xf numFmtId="0" fontId="49" fillId="0" borderId="25" xfId="0" applyFont="1" applyBorder="1" applyAlignment="1">
      <alignment horizontal="center" wrapText="1"/>
    </xf>
    <xf numFmtId="0" fontId="49" fillId="0" borderId="21" xfId="0" applyFont="1" applyBorder="1" applyAlignment="1">
      <alignment horizontal="center" wrapText="1"/>
    </xf>
    <xf numFmtId="0" fontId="53" fillId="0" borderId="20" xfId="0" applyFont="1" applyBorder="1" applyAlignment="1">
      <alignment horizontal="center"/>
    </xf>
    <xf numFmtId="0" fontId="53" fillId="0" borderId="25" xfId="0" applyFont="1" applyBorder="1" applyAlignment="1">
      <alignment horizontal="center"/>
    </xf>
    <xf numFmtId="0" fontId="43" fillId="0" borderId="20" xfId="0" applyFont="1" applyBorder="1" applyAlignment="1">
      <alignment horizontal="center" wrapText="1"/>
    </xf>
    <xf numFmtId="0" fontId="43" fillId="0" borderId="25" xfId="0" applyFont="1" applyBorder="1" applyAlignment="1">
      <alignment horizontal="center" wrapText="1"/>
    </xf>
    <xf numFmtId="0" fontId="17" fillId="0" borderId="20" xfId="0" applyFont="1" applyBorder="1" applyAlignment="1">
      <alignment horizontal="center" wrapText="1"/>
    </xf>
    <xf numFmtId="0" fontId="17" fillId="0" borderId="25" xfId="0" applyFont="1" applyBorder="1" applyAlignment="1">
      <alignment horizontal="center" wrapText="1"/>
    </xf>
    <xf numFmtId="0" fontId="17" fillId="0" borderId="21" xfId="0" applyFont="1" applyBorder="1" applyAlignment="1">
      <alignment horizontal="center" wrapText="1"/>
    </xf>
    <xf numFmtId="0" fontId="9" fillId="22" borderId="20" xfId="0" applyFont="1" applyFill="1" applyBorder="1" applyAlignment="1">
      <alignment horizontal="center" wrapText="1"/>
    </xf>
    <xf numFmtId="0" fontId="9" fillId="22" borderId="25" xfId="0" applyFont="1" applyFill="1" applyBorder="1" applyAlignment="1">
      <alignment horizontal="center" wrapText="1"/>
    </xf>
    <xf numFmtId="0" fontId="9" fillId="22" borderId="21" xfId="0" applyFont="1" applyFill="1" applyBorder="1" applyAlignment="1">
      <alignment horizontal="center" wrapText="1"/>
    </xf>
    <xf numFmtId="0" fontId="50" fillId="0" borderId="25" xfId="0" applyFont="1" applyBorder="1" applyAlignment="1">
      <alignment horizontal="center" wrapText="1"/>
    </xf>
    <xf numFmtId="0" fontId="53" fillId="22" borderId="20" xfId="0" applyFont="1" applyFill="1" applyBorder="1" applyAlignment="1">
      <alignment horizontal="center" wrapText="1"/>
    </xf>
    <xf numFmtId="0" fontId="53" fillId="22" borderId="25" xfId="0" applyFont="1" applyFill="1" applyBorder="1" applyAlignment="1">
      <alignment horizontal="center" wrapText="1"/>
    </xf>
    <xf numFmtId="0" fontId="53" fillId="22" borderId="21" xfId="0" applyFont="1" applyFill="1" applyBorder="1" applyAlignment="1">
      <alignment horizontal="center" wrapText="1"/>
    </xf>
    <xf numFmtId="0" fontId="43" fillId="22" borderId="20" xfId="0" applyFont="1" applyFill="1" applyBorder="1" applyAlignment="1">
      <alignment horizontal="center" wrapText="1"/>
    </xf>
    <xf numFmtId="0" fontId="43" fillId="22" borderId="25" xfId="0" applyFont="1" applyFill="1" applyBorder="1" applyAlignment="1">
      <alignment horizontal="center" wrapText="1"/>
    </xf>
    <xf numFmtId="0" fontId="43" fillId="22" borderId="21" xfId="0" applyFont="1" applyFill="1" applyBorder="1" applyAlignment="1">
      <alignment horizontal="center" wrapText="1"/>
    </xf>
    <xf numFmtId="166" fontId="5" fillId="22" borderId="20" xfId="0" applyNumberFormat="1" applyFont="1" applyFill="1" applyBorder="1" applyAlignment="1">
      <alignment horizontal="center" wrapText="1"/>
    </xf>
    <xf numFmtId="166" fontId="5" fillId="22" borderId="25" xfId="0" applyNumberFormat="1" applyFont="1" applyFill="1" applyBorder="1" applyAlignment="1">
      <alignment horizontal="center" wrapText="1"/>
    </xf>
    <xf numFmtId="0" fontId="49" fillId="22" borderId="3" xfId="0" applyFont="1" applyFill="1" applyBorder="1" applyAlignment="1">
      <alignment horizontal="center" wrapText="1"/>
    </xf>
    <xf numFmtId="0" fontId="5" fillId="22" borderId="20" xfId="0" applyFont="1" applyFill="1" applyBorder="1" applyAlignment="1">
      <alignment horizontal="center" wrapText="1"/>
    </xf>
    <xf numFmtId="0" fontId="5" fillId="22" borderId="25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left" wrapText="1"/>
    </xf>
  </cellXfs>
  <cellStyles count="5">
    <cellStyle name="Euro" xfId="3" xr:uid="{00000000-0005-0000-0000-000000000000}"/>
    <cellStyle name="Millares" xfId="4" builtinId="3"/>
    <cellStyle name="Millares_Presupuesto_Ingresos2003" xfId="2" xr:uid="{00000000-0005-0000-0000-000002000000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ESUPUESTO%20A&#209;O%202021\PRESUPUESTO%20MUNICIPA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CION INGRESOS 2020"/>
      <sheetName val="RECURSOS HUMANOS 2020"/>
      <sheetName val="RESUMEN GENERAL 2020"/>
      <sheetName val="CUADRO RESUMEN"/>
      <sheetName val="CUADRO RESUMEN POR RUBRO"/>
      <sheetName val="ESTRUCTURA PRESUPUESTARIA"/>
      <sheetName val=" CONSOLIDADO INGRESOS 2020"/>
      <sheetName val="PRESUPUESTO POR DEPENDENCIAS"/>
      <sheetName val="ANEXO 1 FODES 25%"/>
      <sheetName val="ANEXO 4.1 FONDO PAL"/>
      <sheetName val="ANEXO 4.2"/>
      <sheetName val="ANEXO 4.3 FODES 70% INVERSION"/>
      <sheetName val="ANEXO 4.4 2% INVERSION"/>
      <sheetName val="ANEXO 4.5 AMORTIZACION DEUDA"/>
      <sheetName val="ANEXO 4.6 PREINVERSION 5%"/>
      <sheetName val="ANEXO 4.7 DONACIONES"/>
      <sheetName val="LISTA PROYECTOS FODES 70 %"/>
      <sheetName val="Hoja6"/>
    </sheetNames>
    <sheetDataSet>
      <sheetData sheetId="0"/>
      <sheetData sheetId="1"/>
      <sheetData sheetId="2"/>
      <sheetData sheetId="3"/>
      <sheetData sheetId="4"/>
      <sheetData sheetId="5"/>
      <sheetData sheetId="6">
        <row r="42">
          <cell r="C42">
            <v>423107.16</v>
          </cell>
        </row>
        <row r="46">
          <cell r="D46">
            <v>1694432.47</v>
          </cell>
        </row>
      </sheetData>
      <sheetData sheetId="7"/>
      <sheetData sheetId="8"/>
      <sheetData sheetId="9">
        <row r="61">
          <cell r="H61">
            <v>603621.4</v>
          </cell>
        </row>
      </sheetData>
      <sheetData sheetId="10"/>
      <sheetData sheetId="11"/>
      <sheetData sheetId="12">
        <row r="17">
          <cell r="H17">
            <v>416110.9</v>
          </cell>
        </row>
      </sheetData>
      <sheetData sheetId="13">
        <row r="12">
          <cell r="H12">
            <v>192051.12</v>
          </cell>
        </row>
      </sheetData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workbookViewId="0">
      <selection activeCell="H15" sqref="H15"/>
    </sheetView>
  </sheetViews>
  <sheetFormatPr baseColWidth="10" defaultRowHeight="15" x14ac:dyDescent="0.25"/>
  <cols>
    <col min="2" max="2" width="47.5703125" customWidth="1"/>
    <col min="3" max="3" width="46.42578125" customWidth="1"/>
  </cols>
  <sheetData>
    <row r="1" spans="1:4" ht="28.5" x14ac:dyDescent="0.45">
      <c r="A1" s="408" t="s">
        <v>591</v>
      </c>
      <c r="B1" s="408"/>
      <c r="C1" s="408"/>
      <c r="D1" s="408"/>
    </row>
    <row r="2" spans="1:4" ht="28.5" x14ac:dyDescent="0.45">
      <c r="A2" s="408" t="s">
        <v>592</v>
      </c>
      <c r="B2" s="408"/>
      <c r="C2" s="408"/>
      <c r="D2" s="408"/>
    </row>
    <row r="3" spans="1:4" ht="29.25" thickBot="1" x14ac:dyDescent="0.5">
      <c r="A3" s="408" t="s">
        <v>231</v>
      </c>
      <c r="B3" s="408"/>
      <c r="C3" s="408"/>
      <c r="D3" s="408"/>
    </row>
    <row r="4" spans="1:4" ht="45" customHeight="1" thickBot="1" x14ac:dyDescent="0.3">
      <c r="A4" s="254"/>
      <c r="B4" s="255"/>
      <c r="C4" s="255"/>
      <c r="D4" s="256"/>
    </row>
    <row r="5" spans="1:4" ht="40.5" customHeight="1" thickBot="1" x14ac:dyDescent="0.4">
      <c r="A5" s="257"/>
      <c r="B5" s="409" t="s">
        <v>593</v>
      </c>
      <c r="C5" s="409"/>
      <c r="D5" s="258"/>
    </row>
    <row r="6" spans="1:4" ht="21" x14ac:dyDescent="0.35">
      <c r="A6" s="257"/>
      <c r="B6" s="259"/>
      <c r="C6" s="259"/>
      <c r="D6" s="260"/>
    </row>
    <row r="7" spans="1:4" ht="42.75" customHeight="1" x14ac:dyDescent="0.35">
      <c r="A7" s="257"/>
      <c r="B7" s="261" t="s">
        <v>594</v>
      </c>
      <c r="C7" s="367">
        <f>+' CONSOLIDADO INGRESOS 2020'!F51+' CONSOLIDADO INGRESOS 2020'!I51</f>
        <v>2228710.7399999998</v>
      </c>
      <c r="D7" s="260"/>
    </row>
    <row r="8" spans="1:4" ht="44.25" customHeight="1" x14ac:dyDescent="0.35">
      <c r="A8" s="257"/>
      <c r="B8" s="261" t="s">
        <v>595</v>
      </c>
      <c r="C8" s="367">
        <f>+'PROYECCION INGRESOS 2020'!C52</f>
        <v>749324.17870499985</v>
      </c>
      <c r="D8" s="260"/>
    </row>
    <row r="9" spans="1:4" ht="24" thickBot="1" x14ac:dyDescent="0.4">
      <c r="A9" s="257"/>
      <c r="B9" s="262"/>
      <c r="C9" s="368"/>
      <c r="D9" s="260"/>
    </row>
    <row r="10" spans="1:4" ht="49.5" customHeight="1" thickBot="1" x14ac:dyDescent="0.4">
      <c r="A10" s="257"/>
      <c r="B10" s="263" t="s">
        <v>70</v>
      </c>
      <c r="C10" s="304">
        <f>SUM(C7:C8)</f>
        <v>2978034.9187049996</v>
      </c>
      <c r="D10" s="264"/>
    </row>
    <row r="11" spans="1:4" ht="21" x14ac:dyDescent="0.35">
      <c r="A11" s="257"/>
      <c r="B11" s="265"/>
      <c r="C11" s="266"/>
      <c r="D11" s="264"/>
    </row>
    <row r="12" spans="1:4" ht="21.75" thickBot="1" x14ac:dyDescent="0.4">
      <c r="A12" s="257"/>
      <c r="B12" s="267"/>
      <c r="C12" s="267"/>
      <c r="D12" s="264"/>
    </row>
    <row r="13" spans="1:4" ht="44.25" customHeight="1" thickBot="1" x14ac:dyDescent="0.4">
      <c r="A13" s="257"/>
      <c r="B13" s="409" t="s">
        <v>596</v>
      </c>
      <c r="C13" s="409"/>
      <c r="D13" s="264"/>
    </row>
    <row r="14" spans="1:4" ht="23.25" x14ac:dyDescent="0.35">
      <c r="A14" s="257"/>
      <c r="B14" s="259"/>
      <c r="C14" s="369"/>
      <c r="D14" s="260"/>
    </row>
    <row r="15" spans="1:4" ht="41.25" customHeight="1" x14ac:dyDescent="0.35">
      <c r="A15" s="257"/>
      <c r="B15" s="261" t="s">
        <v>597</v>
      </c>
      <c r="C15" s="291">
        <v>2228710.7400000002</v>
      </c>
      <c r="D15" s="260"/>
    </row>
    <row r="16" spans="1:4" ht="23.25" x14ac:dyDescent="0.35">
      <c r="A16" s="257"/>
      <c r="B16" s="261"/>
      <c r="C16" s="367"/>
      <c r="D16" s="260"/>
    </row>
    <row r="17" spans="1:4" ht="46.5" customHeight="1" thickBot="1" x14ac:dyDescent="0.4">
      <c r="A17" s="257"/>
      <c r="B17" s="261" t="s">
        <v>598</v>
      </c>
      <c r="C17" s="291">
        <v>749324.18</v>
      </c>
      <c r="D17" s="260"/>
    </row>
    <row r="18" spans="1:4" ht="50.25" customHeight="1" thickBot="1" x14ac:dyDescent="0.4">
      <c r="A18" s="257"/>
      <c r="B18" s="263" t="s">
        <v>70</v>
      </c>
      <c r="C18" s="304">
        <f>SUM(C15:C17)</f>
        <v>2978034.9200000004</v>
      </c>
      <c r="D18" s="260"/>
    </row>
    <row r="19" spans="1:4" ht="47.25" customHeight="1" thickBot="1" x14ac:dyDescent="0.4">
      <c r="A19" s="269"/>
      <c r="B19" s="270"/>
      <c r="C19" s="270"/>
      <c r="D19" s="271"/>
    </row>
  </sheetData>
  <mergeCells count="5">
    <mergeCell ref="A1:D1"/>
    <mergeCell ref="A2:D2"/>
    <mergeCell ref="A3:D3"/>
    <mergeCell ref="B5:C5"/>
    <mergeCell ref="B13:C13"/>
  </mergeCells>
  <pageMargins left="0.82677165354330717" right="0.23622047244094491" top="0.74803149606299213" bottom="0.74803149606299213" header="0.31496062992125984" footer="0.31496062992125984"/>
  <pageSetup scale="80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0"/>
  <sheetViews>
    <sheetView zoomScale="87" zoomScaleNormal="87" workbookViewId="0">
      <selection activeCell="L13" sqref="L13"/>
    </sheetView>
  </sheetViews>
  <sheetFormatPr baseColWidth="10" defaultRowHeight="18.75" x14ac:dyDescent="0.3"/>
  <cols>
    <col min="1" max="6" width="11.42578125" style="1"/>
    <col min="7" max="7" width="57.7109375" style="1" customWidth="1"/>
    <col min="8" max="8" width="30" style="1" customWidth="1"/>
    <col min="9" max="9" width="11.42578125" style="1"/>
    <col min="10" max="10" width="27.85546875" style="1" customWidth="1"/>
    <col min="11" max="16384" width="11.42578125" style="1"/>
  </cols>
  <sheetData>
    <row r="1" spans="1:8" x14ac:dyDescent="0.3">
      <c r="A1" s="501" t="s">
        <v>655</v>
      </c>
      <c r="B1" s="501"/>
      <c r="C1" s="501"/>
      <c r="D1" s="501"/>
      <c r="E1" s="501"/>
      <c r="F1" s="501"/>
      <c r="G1" s="501"/>
      <c r="H1" s="501"/>
    </row>
    <row r="2" spans="1:8" ht="24.75" customHeight="1" x14ac:dyDescent="0.3">
      <c r="A2" s="501" t="s">
        <v>231</v>
      </c>
      <c r="B2" s="502"/>
      <c r="C2" s="502"/>
      <c r="D2" s="502"/>
      <c r="E2" s="502"/>
      <c r="F2" s="502"/>
      <c r="G2" s="502"/>
      <c r="H2" s="502"/>
    </row>
    <row r="3" spans="1:8" ht="24.75" customHeight="1" x14ac:dyDescent="0.3">
      <c r="A3" s="501" t="s">
        <v>233</v>
      </c>
      <c r="B3" s="502"/>
      <c r="C3" s="502"/>
      <c r="D3" s="502"/>
      <c r="E3" s="502"/>
      <c r="F3" s="502"/>
      <c r="G3" s="502"/>
      <c r="H3" s="502"/>
    </row>
    <row r="4" spans="1:8" ht="24.75" customHeight="1" x14ac:dyDescent="0.3">
      <c r="A4" s="501" t="s">
        <v>346</v>
      </c>
      <c r="B4" s="502"/>
      <c r="C4" s="502"/>
      <c r="D4" s="502"/>
      <c r="E4" s="502"/>
      <c r="F4" s="502"/>
      <c r="G4" s="502"/>
      <c r="H4" s="502"/>
    </row>
    <row r="5" spans="1:8" ht="21.75" customHeight="1" x14ac:dyDescent="0.3">
      <c r="A5" s="501" t="s">
        <v>347</v>
      </c>
      <c r="B5" s="501"/>
      <c r="C5" s="501"/>
      <c r="D5" s="501"/>
      <c r="E5" s="501"/>
      <c r="F5" s="501"/>
      <c r="G5" s="501"/>
      <c r="H5" s="501"/>
    </row>
    <row r="6" spans="1:8" ht="34.5" customHeight="1" x14ac:dyDescent="0.3">
      <c r="A6" s="495" t="s">
        <v>348</v>
      </c>
      <c r="B6" s="495"/>
      <c r="C6" s="495"/>
      <c r="D6" s="495"/>
      <c r="E6" s="495"/>
      <c r="F6" s="495"/>
      <c r="G6" s="495"/>
      <c r="H6" s="495"/>
    </row>
    <row r="7" spans="1:8" ht="27.75" customHeight="1" x14ac:dyDescent="0.3">
      <c r="A7" s="496" t="s">
        <v>448</v>
      </c>
      <c r="B7" s="496"/>
      <c r="C7" s="496"/>
      <c r="D7" s="496"/>
      <c r="E7" s="496"/>
      <c r="F7" s="496"/>
      <c r="G7" s="496"/>
      <c r="H7" s="496"/>
    </row>
    <row r="8" spans="1:8" ht="45.75" customHeight="1" thickBot="1" x14ac:dyDescent="0.35">
      <c r="A8" s="497" t="s">
        <v>350</v>
      </c>
      <c r="B8" s="498"/>
      <c r="C8" s="498"/>
      <c r="D8" s="498"/>
      <c r="E8" s="498"/>
      <c r="F8" s="498"/>
      <c r="G8" s="499" t="s">
        <v>351</v>
      </c>
      <c r="H8" s="500" t="s">
        <v>352</v>
      </c>
    </row>
    <row r="9" spans="1:8" ht="120.75" x14ac:dyDescent="0.3">
      <c r="A9" s="210" t="s">
        <v>353</v>
      </c>
      <c r="B9" s="211" t="s">
        <v>354</v>
      </c>
      <c r="C9" s="211" t="s">
        <v>355</v>
      </c>
      <c r="D9" s="211" t="s">
        <v>356</v>
      </c>
      <c r="E9" s="212" t="s">
        <v>357</v>
      </c>
      <c r="F9" s="213" t="s">
        <v>358</v>
      </c>
      <c r="G9" s="499"/>
      <c r="H9" s="500"/>
    </row>
    <row r="10" spans="1:8" ht="40.5" customHeight="1" x14ac:dyDescent="0.3">
      <c r="A10" s="214">
        <v>3</v>
      </c>
      <c r="B10" s="7" t="s">
        <v>237</v>
      </c>
      <c r="C10" s="7" t="s">
        <v>235</v>
      </c>
      <c r="D10" s="7" t="s">
        <v>359</v>
      </c>
      <c r="E10" s="7" t="s">
        <v>447</v>
      </c>
      <c r="F10" s="8">
        <v>71302</v>
      </c>
      <c r="G10" s="3" t="s">
        <v>449</v>
      </c>
      <c r="H10" s="9">
        <v>192051.12</v>
      </c>
    </row>
    <row r="11" spans="1:8" ht="54" customHeight="1" x14ac:dyDescent="0.3">
      <c r="A11" s="57"/>
      <c r="B11" s="3"/>
      <c r="C11" s="3"/>
      <c r="D11" s="3"/>
      <c r="E11" s="3"/>
      <c r="F11" s="3"/>
      <c r="G11" s="10" t="s">
        <v>379</v>
      </c>
      <c r="H11" s="11">
        <f>SUM(H10:H10)</f>
        <v>192051.12</v>
      </c>
    </row>
    <row r="14" spans="1:8" ht="26.25" x14ac:dyDescent="0.4">
      <c r="G14" s="230"/>
      <c r="H14" s="230"/>
    </row>
    <row r="15" spans="1:8" ht="26.25" x14ac:dyDescent="0.4">
      <c r="G15" s="230" t="s">
        <v>523</v>
      </c>
      <c r="H15" s="231">
        <v>16004.26</v>
      </c>
    </row>
    <row r="16" spans="1:8" ht="26.25" x14ac:dyDescent="0.4">
      <c r="G16" s="230"/>
      <c r="H16" s="230"/>
    </row>
    <row r="17" spans="7:8" ht="26.25" x14ac:dyDescent="0.4">
      <c r="G17" s="230"/>
      <c r="H17" s="230"/>
    </row>
    <row r="18" spans="7:8" ht="26.25" x14ac:dyDescent="0.4">
      <c r="G18" s="230"/>
      <c r="H18" s="230"/>
    </row>
    <row r="19" spans="7:8" ht="26.25" x14ac:dyDescent="0.4">
      <c r="G19" s="230"/>
      <c r="H19" s="230"/>
    </row>
    <row r="20" spans="7:8" ht="26.25" x14ac:dyDescent="0.4">
      <c r="G20" s="230"/>
      <c r="H20" s="230"/>
    </row>
  </sheetData>
  <mergeCells count="10">
    <mergeCell ref="A2:H2"/>
    <mergeCell ref="A3:H3"/>
    <mergeCell ref="A4:H4"/>
    <mergeCell ref="A1:H1"/>
    <mergeCell ref="A5:H5"/>
    <mergeCell ref="A6:H6"/>
    <mergeCell ref="A7:H7"/>
    <mergeCell ref="A8:F8"/>
    <mergeCell ref="G8:G9"/>
    <mergeCell ref="H8:H9"/>
  </mergeCells>
  <pageMargins left="0.23622047244094491" right="0.23622047244094491" top="1.1417322834645669" bottom="0.74803149606299213" header="0.31496062992125984" footer="0.31496062992125984"/>
  <pageSetup scale="85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7"/>
  <sheetViews>
    <sheetView zoomScaleNormal="100" workbookViewId="0">
      <selection activeCell="E15" sqref="E15"/>
    </sheetView>
  </sheetViews>
  <sheetFormatPr baseColWidth="10" defaultRowHeight="18.75" x14ac:dyDescent="0.3"/>
  <cols>
    <col min="1" max="6" width="11.42578125" style="1"/>
    <col min="7" max="7" width="40.7109375" style="1" customWidth="1"/>
    <col min="8" max="8" width="34.5703125" style="1" customWidth="1"/>
    <col min="9" max="16384" width="11.42578125" style="1"/>
  </cols>
  <sheetData>
    <row r="1" spans="1:8" x14ac:dyDescent="0.3">
      <c r="A1" s="480" t="s">
        <v>656</v>
      </c>
      <c r="B1" s="481"/>
      <c r="C1" s="481"/>
      <c r="D1" s="481"/>
      <c r="E1" s="481"/>
      <c r="F1" s="481"/>
      <c r="G1" s="481"/>
      <c r="H1" s="481"/>
    </row>
    <row r="2" spans="1:8" x14ac:dyDescent="0.3">
      <c r="A2" s="480" t="s">
        <v>231</v>
      </c>
      <c r="B2" s="481"/>
      <c r="C2" s="481"/>
      <c r="D2" s="481"/>
      <c r="E2" s="481"/>
      <c r="F2" s="481"/>
      <c r="G2" s="481"/>
      <c r="H2" s="481"/>
    </row>
    <row r="3" spans="1:8" x14ac:dyDescent="0.3">
      <c r="A3" s="480" t="s">
        <v>233</v>
      </c>
      <c r="B3" s="481"/>
      <c r="C3" s="481"/>
      <c r="D3" s="481"/>
      <c r="E3" s="481"/>
      <c r="F3" s="481"/>
      <c r="G3" s="481"/>
      <c r="H3" s="481"/>
    </row>
    <row r="4" spans="1:8" x14ac:dyDescent="0.3">
      <c r="A4" s="480" t="s">
        <v>346</v>
      </c>
      <c r="B4" s="481"/>
      <c r="C4" s="481"/>
      <c r="D4" s="481"/>
      <c r="E4" s="481"/>
      <c r="F4" s="481"/>
      <c r="G4" s="481"/>
      <c r="H4" s="481"/>
    </row>
    <row r="5" spans="1:8" x14ac:dyDescent="0.3">
      <c r="A5" s="480" t="s">
        <v>347</v>
      </c>
      <c r="B5" s="481"/>
      <c r="C5" s="481"/>
      <c r="D5" s="481"/>
      <c r="E5" s="481"/>
      <c r="F5" s="481"/>
      <c r="G5" s="481"/>
      <c r="H5" s="481"/>
    </row>
    <row r="6" spans="1:8" x14ac:dyDescent="0.3">
      <c r="A6" s="503" t="s">
        <v>348</v>
      </c>
      <c r="B6" s="503"/>
      <c r="C6" s="503"/>
      <c r="D6" s="503"/>
      <c r="E6" s="503"/>
      <c r="F6" s="503"/>
      <c r="G6" s="503"/>
      <c r="H6" s="503"/>
    </row>
    <row r="7" spans="1:8" ht="19.5" thickBot="1" x14ac:dyDescent="0.35">
      <c r="A7" s="504" t="s">
        <v>450</v>
      </c>
      <c r="B7" s="504"/>
      <c r="C7" s="504"/>
      <c r="D7" s="504"/>
      <c r="E7" s="504"/>
      <c r="F7" s="504"/>
      <c r="G7" s="504"/>
      <c r="H7" s="504"/>
    </row>
    <row r="8" spans="1:8" ht="19.5" thickBot="1" x14ac:dyDescent="0.35">
      <c r="A8" s="505" t="s">
        <v>350</v>
      </c>
      <c r="B8" s="506"/>
      <c r="C8" s="506"/>
      <c r="D8" s="506"/>
      <c r="E8" s="506"/>
      <c r="F8" s="506"/>
      <c r="G8" s="507" t="s">
        <v>351</v>
      </c>
      <c r="H8" s="509" t="s">
        <v>352</v>
      </c>
    </row>
    <row r="9" spans="1:8" ht="106.5" x14ac:dyDescent="0.3">
      <c r="A9" s="202" t="s">
        <v>353</v>
      </c>
      <c r="B9" s="203" t="s">
        <v>354</v>
      </c>
      <c r="C9" s="203" t="s">
        <v>355</v>
      </c>
      <c r="D9" s="203" t="s">
        <v>356</v>
      </c>
      <c r="E9" s="204" t="s">
        <v>357</v>
      </c>
      <c r="F9" s="205" t="s">
        <v>358</v>
      </c>
      <c r="G9" s="508"/>
      <c r="H9" s="510"/>
    </row>
    <row r="10" spans="1:8" x14ac:dyDescent="0.3">
      <c r="A10" s="206"/>
      <c r="B10" s="206"/>
      <c r="C10" s="206"/>
      <c r="D10" s="206"/>
      <c r="E10" s="206"/>
      <c r="F10" s="206"/>
      <c r="G10" s="207"/>
      <c r="H10" s="208"/>
    </row>
    <row r="11" spans="1:8" ht="36.75" customHeight="1" x14ac:dyDescent="0.3">
      <c r="A11" s="209">
        <v>3</v>
      </c>
      <c r="B11" s="176" t="s">
        <v>237</v>
      </c>
      <c r="C11" s="176" t="s">
        <v>235</v>
      </c>
      <c r="D11" s="176" t="s">
        <v>359</v>
      </c>
      <c r="E11" s="176" t="s">
        <v>447</v>
      </c>
      <c r="F11" s="199">
        <v>61501</v>
      </c>
      <c r="G11" s="57" t="s">
        <v>451</v>
      </c>
      <c r="H11" s="217">
        <v>38466.07</v>
      </c>
    </row>
    <row r="12" spans="1:8" ht="36" customHeight="1" x14ac:dyDescent="0.3">
      <c r="A12" s="209">
        <v>3</v>
      </c>
      <c r="B12" s="176" t="s">
        <v>237</v>
      </c>
      <c r="C12" s="176" t="s">
        <v>235</v>
      </c>
      <c r="D12" s="176" t="s">
        <v>359</v>
      </c>
      <c r="E12" s="176" t="s">
        <v>447</v>
      </c>
      <c r="F12" s="199">
        <v>61502</v>
      </c>
      <c r="G12" s="57" t="s">
        <v>452</v>
      </c>
      <c r="H12" s="217">
        <v>15000</v>
      </c>
    </row>
    <row r="13" spans="1:8" ht="39" customHeight="1" x14ac:dyDescent="0.3">
      <c r="A13" s="209">
        <v>3</v>
      </c>
      <c r="B13" s="176" t="s">
        <v>237</v>
      </c>
      <c r="C13" s="176" t="s">
        <v>235</v>
      </c>
      <c r="D13" s="176" t="s">
        <v>359</v>
      </c>
      <c r="E13" s="176" t="s">
        <v>447</v>
      </c>
      <c r="F13" s="199">
        <v>61503</v>
      </c>
      <c r="G13" s="57" t="s">
        <v>453</v>
      </c>
      <c r="H13" s="217">
        <v>5000</v>
      </c>
    </row>
    <row r="14" spans="1:8" ht="51.75" customHeight="1" x14ac:dyDescent="0.3">
      <c r="A14" s="209">
        <v>3</v>
      </c>
      <c r="B14" s="176" t="s">
        <v>237</v>
      </c>
      <c r="C14" s="176" t="s">
        <v>235</v>
      </c>
      <c r="D14" s="176" t="s">
        <v>359</v>
      </c>
      <c r="E14" s="176" t="s">
        <v>447</v>
      </c>
      <c r="F14" s="199">
        <v>61599</v>
      </c>
      <c r="G14" s="57" t="s">
        <v>454</v>
      </c>
      <c r="H14" s="217">
        <v>5000</v>
      </c>
    </row>
    <row r="15" spans="1:8" ht="48.75" customHeight="1" x14ac:dyDescent="0.3">
      <c r="A15" s="57"/>
      <c r="B15" s="57"/>
      <c r="C15" s="57"/>
      <c r="D15" s="57"/>
      <c r="E15" s="57"/>
      <c r="F15" s="57"/>
      <c r="G15" s="200" t="s">
        <v>379</v>
      </c>
      <c r="H15" s="201">
        <f>SUM(H11:H14)</f>
        <v>63466.07</v>
      </c>
    </row>
    <row r="17" spans="7:8" x14ac:dyDescent="0.3">
      <c r="G17" s="1" t="s">
        <v>524</v>
      </c>
      <c r="H17" s="4">
        <v>13092.25</v>
      </c>
    </row>
  </sheetData>
  <mergeCells count="10">
    <mergeCell ref="A1:H1"/>
    <mergeCell ref="A5:H5"/>
    <mergeCell ref="A6:H6"/>
    <mergeCell ref="A7:H7"/>
    <mergeCell ref="A8:F8"/>
    <mergeCell ref="G8:G9"/>
    <mergeCell ref="H8:H9"/>
    <mergeCell ref="A2:H2"/>
    <mergeCell ref="A3:H3"/>
    <mergeCell ref="A4:H4"/>
  </mergeCells>
  <pageMargins left="0.70866141732283472" right="0.70866141732283472" top="1.1417322834645669" bottom="0.74803149606299213" header="0.31496062992125984" footer="0.31496062992125984"/>
  <pageSetup scale="8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3"/>
  <sheetViews>
    <sheetView zoomScale="89" zoomScaleNormal="89" workbookViewId="0">
      <selection activeCell="K17" sqref="K17"/>
    </sheetView>
  </sheetViews>
  <sheetFormatPr baseColWidth="10" defaultRowHeight="18.75" x14ac:dyDescent="0.3"/>
  <cols>
    <col min="1" max="6" width="11.42578125" style="1"/>
    <col min="7" max="7" width="31" style="1" customWidth="1"/>
    <col min="8" max="8" width="32.7109375" style="1" customWidth="1"/>
    <col min="9" max="16384" width="11.42578125" style="1"/>
  </cols>
  <sheetData>
    <row r="1" spans="1:8" ht="21" x14ac:dyDescent="0.35">
      <c r="A1" s="511" t="s">
        <v>657</v>
      </c>
      <c r="B1" s="512"/>
      <c r="C1" s="512"/>
      <c r="D1" s="512"/>
      <c r="E1" s="512"/>
      <c r="F1" s="512"/>
      <c r="G1" s="512"/>
      <c r="H1" s="512"/>
    </row>
    <row r="2" spans="1:8" ht="21" x14ac:dyDescent="0.35">
      <c r="A2" s="511" t="s">
        <v>231</v>
      </c>
      <c r="B2" s="512"/>
      <c r="C2" s="512"/>
      <c r="D2" s="512"/>
      <c r="E2" s="512"/>
      <c r="F2" s="512"/>
      <c r="G2" s="512"/>
      <c r="H2" s="512"/>
    </row>
    <row r="3" spans="1:8" ht="21" x14ac:dyDescent="0.35">
      <c r="A3" s="511" t="s">
        <v>233</v>
      </c>
      <c r="B3" s="512"/>
      <c r="C3" s="512"/>
      <c r="D3" s="512"/>
      <c r="E3" s="512"/>
      <c r="F3" s="512"/>
      <c r="G3" s="512"/>
      <c r="H3" s="512"/>
    </row>
    <row r="4" spans="1:8" ht="21" x14ac:dyDescent="0.35">
      <c r="A4" s="511" t="s">
        <v>346</v>
      </c>
      <c r="B4" s="512"/>
      <c r="C4" s="512"/>
      <c r="D4" s="512"/>
      <c r="E4" s="512"/>
      <c r="F4" s="512"/>
      <c r="G4" s="512"/>
      <c r="H4" s="512"/>
    </row>
    <row r="5" spans="1:8" ht="21" x14ac:dyDescent="0.35">
      <c r="A5" s="511" t="s">
        <v>347</v>
      </c>
      <c r="B5" s="512"/>
      <c r="C5" s="512"/>
      <c r="D5" s="512"/>
      <c r="E5" s="512"/>
      <c r="F5" s="512"/>
      <c r="G5" s="512"/>
      <c r="H5" s="512"/>
    </row>
    <row r="6" spans="1:8" ht="18.75" customHeight="1" x14ac:dyDescent="0.35">
      <c r="A6" s="513" t="s">
        <v>348</v>
      </c>
      <c r="B6" s="513"/>
      <c r="C6" s="513"/>
      <c r="D6" s="513"/>
      <c r="E6" s="513"/>
      <c r="F6" s="513"/>
      <c r="G6" s="513"/>
      <c r="H6" s="513"/>
    </row>
    <row r="7" spans="1:8" ht="40.5" customHeight="1" thickBot="1" x14ac:dyDescent="0.4">
      <c r="A7" s="473" t="s">
        <v>455</v>
      </c>
      <c r="B7" s="473"/>
      <c r="C7" s="473"/>
      <c r="D7" s="473"/>
      <c r="E7" s="473"/>
      <c r="F7" s="473"/>
      <c r="G7" s="473"/>
      <c r="H7" s="473"/>
    </row>
    <row r="8" spans="1:8" ht="39.75" customHeight="1" thickBot="1" x14ac:dyDescent="0.35">
      <c r="A8" s="474" t="s">
        <v>350</v>
      </c>
      <c r="B8" s="475"/>
      <c r="C8" s="475"/>
      <c r="D8" s="475"/>
      <c r="E8" s="475"/>
      <c r="F8" s="475"/>
      <c r="G8" s="476" t="s">
        <v>351</v>
      </c>
      <c r="H8" s="478" t="s">
        <v>352</v>
      </c>
    </row>
    <row r="9" spans="1:8" ht="106.5" x14ac:dyDescent="0.3">
      <c r="A9" s="167" t="s">
        <v>353</v>
      </c>
      <c r="B9" s="168" t="s">
        <v>354</v>
      </c>
      <c r="C9" s="168" t="s">
        <v>355</v>
      </c>
      <c r="D9" s="168" t="s">
        <v>356</v>
      </c>
      <c r="E9" s="169" t="s">
        <v>357</v>
      </c>
      <c r="F9" s="170" t="s">
        <v>358</v>
      </c>
      <c r="G9" s="477"/>
      <c r="H9" s="479"/>
    </row>
    <row r="10" spans="1:8" ht="49.5" customHeight="1" x14ac:dyDescent="0.3">
      <c r="A10" s="171">
        <v>3</v>
      </c>
      <c r="B10" s="157" t="s">
        <v>237</v>
      </c>
      <c r="C10" s="157" t="s">
        <v>237</v>
      </c>
      <c r="D10" s="157" t="s">
        <v>359</v>
      </c>
      <c r="E10" s="157" t="s">
        <v>383</v>
      </c>
      <c r="F10" s="81"/>
      <c r="G10" s="160"/>
      <c r="H10" s="193">
        <v>0</v>
      </c>
    </row>
    <row r="11" spans="1:8" ht="39.75" customHeight="1" x14ac:dyDescent="0.3">
      <c r="A11" s="215"/>
      <c r="B11" s="215"/>
      <c r="C11" s="215"/>
      <c r="D11" s="215"/>
      <c r="E11" s="215"/>
      <c r="F11" s="215"/>
      <c r="G11" s="216" t="s">
        <v>379</v>
      </c>
      <c r="H11" s="174">
        <f>+H10</f>
        <v>0</v>
      </c>
    </row>
    <row r="13" spans="1:8" ht="37.5" x14ac:dyDescent="0.3">
      <c r="G13" s="251" t="s">
        <v>590</v>
      </c>
      <c r="H13" s="4">
        <v>1315.56</v>
      </c>
    </row>
  </sheetData>
  <mergeCells count="10">
    <mergeCell ref="A1:H1"/>
    <mergeCell ref="A5:H5"/>
    <mergeCell ref="A6:H6"/>
    <mergeCell ref="A7:H7"/>
    <mergeCell ref="A8:F8"/>
    <mergeCell ref="G8:G9"/>
    <mergeCell ref="H8:H9"/>
    <mergeCell ref="A2:H2"/>
    <mergeCell ref="A3:H3"/>
    <mergeCell ref="A4:H4"/>
  </mergeCells>
  <pageMargins left="0.25" right="0.25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4"/>
  <sheetViews>
    <sheetView workbookViewId="0">
      <selection sqref="A1:H21"/>
    </sheetView>
  </sheetViews>
  <sheetFormatPr baseColWidth="10" defaultRowHeight="15" x14ac:dyDescent="0.25"/>
  <cols>
    <col min="7" max="7" width="39.85546875" customWidth="1"/>
    <col min="8" max="8" width="22.140625" customWidth="1"/>
  </cols>
  <sheetData>
    <row r="1" spans="1:8" ht="18.75" x14ac:dyDescent="0.3">
      <c r="A1" s="480" t="s">
        <v>500</v>
      </c>
      <c r="B1" s="481"/>
      <c r="C1" s="481"/>
      <c r="D1" s="481"/>
      <c r="E1" s="481"/>
      <c r="F1" s="481"/>
      <c r="G1" s="481"/>
      <c r="H1" s="481"/>
    </row>
    <row r="2" spans="1:8" ht="18.75" x14ac:dyDescent="0.3">
      <c r="A2" s="480" t="s">
        <v>231</v>
      </c>
      <c r="B2" s="481"/>
      <c r="C2" s="481"/>
      <c r="D2" s="481"/>
      <c r="E2" s="481"/>
      <c r="F2" s="481"/>
      <c r="G2" s="481"/>
      <c r="H2" s="481"/>
    </row>
    <row r="3" spans="1:8" ht="18.75" x14ac:dyDescent="0.3">
      <c r="A3" s="480" t="s">
        <v>233</v>
      </c>
      <c r="B3" s="481"/>
      <c r="C3" s="481"/>
      <c r="D3" s="481"/>
      <c r="E3" s="481"/>
      <c r="F3" s="481"/>
      <c r="G3" s="481"/>
      <c r="H3" s="481"/>
    </row>
    <row r="4" spans="1:8" ht="18.75" x14ac:dyDescent="0.3">
      <c r="A4" s="480" t="s">
        <v>346</v>
      </c>
      <c r="B4" s="481"/>
      <c r="C4" s="481"/>
      <c r="D4" s="481"/>
      <c r="E4" s="481"/>
      <c r="F4" s="481"/>
      <c r="G4" s="481"/>
      <c r="H4" s="481"/>
    </row>
    <row r="5" spans="1:8" ht="18.75" x14ac:dyDescent="0.3">
      <c r="A5" s="480" t="s">
        <v>347</v>
      </c>
      <c r="B5" s="481"/>
      <c r="C5" s="481"/>
      <c r="D5" s="481"/>
      <c r="E5" s="481"/>
      <c r="F5" s="481"/>
      <c r="G5" s="481"/>
      <c r="H5" s="481"/>
    </row>
    <row r="6" spans="1:8" ht="18.75" x14ac:dyDescent="0.3">
      <c r="A6" s="503" t="s">
        <v>348</v>
      </c>
      <c r="B6" s="503"/>
      <c r="C6" s="503"/>
      <c r="D6" s="503"/>
      <c r="E6" s="503"/>
      <c r="F6" s="503"/>
      <c r="G6" s="503"/>
      <c r="H6" s="503"/>
    </row>
    <row r="7" spans="1:8" ht="19.5" thickBot="1" x14ac:dyDescent="0.35">
      <c r="A7" s="504" t="s">
        <v>664</v>
      </c>
      <c r="B7" s="504"/>
      <c r="C7" s="504"/>
      <c r="D7" s="504"/>
      <c r="E7" s="504"/>
      <c r="F7" s="504"/>
      <c r="G7" s="504"/>
      <c r="H7" s="504"/>
    </row>
    <row r="8" spans="1:8" ht="19.5" thickBot="1" x14ac:dyDescent="0.35">
      <c r="A8" s="514" t="s">
        <v>350</v>
      </c>
      <c r="B8" s="515"/>
      <c r="C8" s="515"/>
      <c r="D8" s="515"/>
      <c r="E8" s="515"/>
      <c r="F8" s="506"/>
      <c r="G8" s="507" t="s">
        <v>351</v>
      </c>
      <c r="H8" s="509" t="s">
        <v>352</v>
      </c>
    </row>
    <row r="9" spans="1:8" ht="106.5" x14ac:dyDescent="0.25">
      <c r="A9" s="206" t="s">
        <v>353</v>
      </c>
      <c r="B9" s="206" t="s">
        <v>354</v>
      </c>
      <c r="C9" s="206" t="s">
        <v>355</v>
      </c>
      <c r="D9" s="206" t="s">
        <v>356</v>
      </c>
      <c r="E9" s="206" t="s">
        <v>357</v>
      </c>
      <c r="F9" s="205" t="s">
        <v>358</v>
      </c>
      <c r="G9" s="508"/>
      <c r="H9" s="510"/>
    </row>
    <row r="10" spans="1:8" ht="33" customHeight="1" x14ac:dyDescent="0.3">
      <c r="A10" s="209">
        <v>3</v>
      </c>
      <c r="B10" s="176" t="s">
        <v>237</v>
      </c>
      <c r="C10" s="176" t="s">
        <v>235</v>
      </c>
      <c r="D10" s="176" t="s">
        <v>359</v>
      </c>
      <c r="E10" s="176" t="s">
        <v>447</v>
      </c>
      <c r="F10" s="199">
        <v>61601</v>
      </c>
      <c r="G10" s="57" t="s">
        <v>451</v>
      </c>
      <c r="H10" s="217">
        <v>307000</v>
      </c>
    </row>
    <row r="11" spans="1:8" ht="27" customHeight="1" x14ac:dyDescent="0.3">
      <c r="A11" s="209">
        <v>3</v>
      </c>
      <c r="B11" s="176" t="s">
        <v>237</v>
      </c>
      <c r="C11" s="176" t="s">
        <v>235</v>
      </c>
      <c r="D11" s="176" t="s">
        <v>359</v>
      </c>
      <c r="E11" s="176" t="s">
        <v>447</v>
      </c>
      <c r="F11" s="199">
        <v>61602</v>
      </c>
      <c r="G11" s="57" t="s">
        <v>452</v>
      </c>
      <c r="H11" s="217">
        <v>10000</v>
      </c>
    </row>
    <row r="12" spans="1:8" ht="25.5" customHeight="1" x14ac:dyDescent="0.3">
      <c r="A12" s="209">
        <v>3</v>
      </c>
      <c r="B12" s="176" t="s">
        <v>237</v>
      </c>
      <c r="C12" s="176" t="s">
        <v>235</v>
      </c>
      <c r="D12" s="176" t="s">
        <v>359</v>
      </c>
      <c r="E12" s="176" t="s">
        <v>447</v>
      </c>
      <c r="F12" s="199">
        <v>61603</v>
      </c>
      <c r="G12" s="57" t="s">
        <v>453</v>
      </c>
      <c r="H12" s="217">
        <v>86110.9</v>
      </c>
    </row>
    <row r="13" spans="1:8" ht="27.75" customHeight="1" x14ac:dyDescent="0.3">
      <c r="A13" s="209">
        <v>3</v>
      </c>
      <c r="B13" s="176" t="s">
        <v>237</v>
      </c>
      <c r="C13" s="176" t="s">
        <v>235</v>
      </c>
      <c r="D13" s="176" t="s">
        <v>359</v>
      </c>
      <c r="E13" s="176" t="s">
        <v>447</v>
      </c>
      <c r="F13" s="199">
        <v>61604</v>
      </c>
      <c r="G13" s="57" t="s">
        <v>658</v>
      </c>
      <c r="H13" s="217">
        <v>22000</v>
      </c>
    </row>
    <row r="14" spans="1:8" ht="36.75" customHeight="1" x14ac:dyDescent="0.3">
      <c r="A14" s="57"/>
      <c r="B14" s="57"/>
      <c r="C14" s="57"/>
      <c r="D14" s="57"/>
      <c r="E14" s="57"/>
      <c r="F14" s="57"/>
      <c r="G14" s="200" t="s">
        <v>379</v>
      </c>
      <c r="H14" s="201">
        <f>SUM(H10:H13)</f>
        <v>425110.9</v>
      </c>
    </row>
  </sheetData>
  <mergeCells count="10">
    <mergeCell ref="A7:H7"/>
    <mergeCell ref="A8:F8"/>
    <mergeCell ref="G8:G9"/>
    <mergeCell ref="H8:H9"/>
    <mergeCell ref="A1:H1"/>
    <mergeCell ref="A2:H2"/>
    <mergeCell ref="A3:H3"/>
    <mergeCell ref="A4:H4"/>
    <mergeCell ref="A5:H5"/>
    <mergeCell ref="A6:H6"/>
  </mergeCells>
  <pageMargins left="0.25" right="0.25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23"/>
  <sheetViews>
    <sheetView workbookViewId="0">
      <selection sqref="A1:H24"/>
    </sheetView>
  </sheetViews>
  <sheetFormatPr baseColWidth="10" defaultRowHeight="15" x14ac:dyDescent="0.25"/>
  <cols>
    <col min="7" max="7" width="41.5703125" customWidth="1"/>
    <col min="8" max="8" width="26.7109375" customWidth="1"/>
  </cols>
  <sheetData>
    <row r="1" spans="1:8" ht="18.75" x14ac:dyDescent="0.3">
      <c r="A1" s="480" t="s">
        <v>666</v>
      </c>
      <c r="B1" s="481"/>
      <c r="C1" s="481"/>
      <c r="D1" s="481"/>
      <c r="E1" s="481"/>
      <c r="F1" s="481"/>
      <c r="G1" s="481"/>
      <c r="H1" s="481"/>
    </row>
    <row r="2" spans="1:8" ht="18.75" x14ac:dyDescent="0.3">
      <c r="A2" s="480" t="s">
        <v>231</v>
      </c>
      <c r="B2" s="481"/>
      <c r="C2" s="481"/>
      <c r="D2" s="481"/>
      <c r="E2" s="481"/>
      <c r="F2" s="481"/>
      <c r="G2" s="481"/>
      <c r="H2" s="481"/>
    </row>
    <row r="3" spans="1:8" ht="18.75" x14ac:dyDescent="0.3">
      <c r="A3" s="480" t="s">
        <v>233</v>
      </c>
      <c r="B3" s="481"/>
      <c r="C3" s="481"/>
      <c r="D3" s="481"/>
      <c r="E3" s="481"/>
      <c r="F3" s="481"/>
      <c r="G3" s="481"/>
      <c r="H3" s="481"/>
    </row>
    <row r="4" spans="1:8" ht="18.75" x14ac:dyDescent="0.3">
      <c r="A4" s="480" t="s">
        <v>346</v>
      </c>
      <c r="B4" s="481"/>
      <c r="C4" s="481"/>
      <c r="D4" s="481"/>
      <c r="E4" s="481"/>
      <c r="F4" s="481"/>
      <c r="G4" s="481"/>
      <c r="H4" s="481"/>
    </row>
    <row r="5" spans="1:8" ht="18.75" x14ac:dyDescent="0.3">
      <c r="A5" s="480" t="s">
        <v>347</v>
      </c>
      <c r="B5" s="481"/>
      <c r="C5" s="481"/>
      <c r="D5" s="481"/>
      <c r="E5" s="481"/>
      <c r="F5" s="481"/>
      <c r="G5" s="481"/>
      <c r="H5" s="481"/>
    </row>
    <row r="6" spans="1:8" ht="18.75" x14ac:dyDescent="0.3">
      <c r="A6" s="503" t="s">
        <v>348</v>
      </c>
      <c r="B6" s="503"/>
      <c r="C6" s="503"/>
      <c r="D6" s="503"/>
      <c r="E6" s="503"/>
      <c r="F6" s="503"/>
      <c r="G6" s="503"/>
      <c r="H6" s="503"/>
    </row>
    <row r="7" spans="1:8" ht="19.5" thickBot="1" x14ac:dyDescent="0.35">
      <c r="A7" s="504" t="s">
        <v>665</v>
      </c>
      <c r="B7" s="504"/>
      <c r="C7" s="504"/>
      <c r="D7" s="504"/>
      <c r="E7" s="504"/>
      <c r="F7" s="504"/>
      <c r="G7" s="504"/>
      <c r="H7" s="504"/>
    </row>
    <row r="8" spans="1:8" ht="19.5" thickBot="1" x14ac:dyDescent="0.35">
      <c r="A8" s="505" t="s">
        <v>350</v>
      </c>
      <c r="B8" s="506"/>
      <c r="C8" s="506"/>
      <c r="D8" s="506"/>
      <c r="E8" s="506"/>
      <c r="F8" s="506"/>
      <c r="G8" s="507" t="s">
        <v>351</v>
      </c>
      <c r="H8" s="509" t="s">
        <v>352</v>
      </c>
    </row>
    <row r="9" spans="1:8" ht="106.5" x14ac:dyDescent="0.25">
      <c r="A9" s="202" t="s">
        <v>353</v>
      </c>
      <c r="B9" s="203" t="s">
        <v>354</v>
      </c>
      <c r="C9" s="203" t="s">
        <v>355</v>
      </c>
      <c r="D9" s="203" t="s">
        <v>356</v>
      </c>
      <c r="E9" s="204" t="s">
        <v>357</v>
      </c>
      <c r="F9" s="205" t="s">
        <v>358</v>
      </c>
      <c r="G9" s="508"/>
      <c r="H9" s="510"/>
    </row>
    <row r="10" spans="1:8" ht="18.75" x14ac:dyDescent="0.3">
      <c r="A10" s="209">
        <v>3</v>
      </c>
      <c r="B10" s="176" t="s">
        <v>237</v>
      </c>
      <c r="C10" s="176" t="s">
        <v>235</v>
      </c>
      <c r="D10" s="176" t="s">
        <v>359</v>
      </c>
      <c r="E10" s="176" t="s">
        <v>447</v>
      </c>
      <c r="F10" s="199">
        <v>61201</v>
      </c>
      <c r="G10" s="57" t="s">
        <v>659</v>
      </c>
      <c r="H10" s="217">
        <v>3000</v>
      </c>
    </row>
    <row r="11" spans="1:8" ht="37.5" x14ac:dyDescent="0.3">
      <c r="A11" s="209">
        <v>3</v>
      </c>
      <c r="B11" s="176" t="s">
        <v>237</v>
      </c>
      <c r="C11" s="176" t="s">
        <v>235</v>
      </c>
      <c r="D11" s="176" t="s">
        <v>359</v>
      </c>
      <c r="E11" s="176" t="s">
        <v>447</v>
      </c>
      <c r="F11" s="199">
        <v>54504</v>
      </c>
      <c r="G11" s="364" t="s">
        <v>660</v>
      </c>
      <c r="H11" s="217">
        <v>19000</v>
      </c>
    </row>
    <row r="12" spans="1:8" ht="18.75" x14ac:dyDescent="0.3">
      <c r="A12" s="209">
        <v>3</v>
      </c>
      <c r="B12" s="176" t="s">
        <v>237</v>
      </c>
      <c r="C12" s="176" t="s">
        <v>235</v>
      </c>
      <c r="D12" s="176" t="s">
        <v>359</v>
      </c>
      <c r="E12" s="176" t="s">
        <v>447</v>
      </c>
      <c r="F12" s="199">
        <v>61601</v>
      </c>
      <c r="G12" s="57" t="s">
        <v>451</v>
      </c>
      <c r="H12" s="217">
        <v>443304.38</v>
      </c>
    </row>
    <row r="13" spans="1:8" ht="18.75" x14ac:dyDescent="0.3">
      <c r="A13" s="209">
        <v>3</v>
      </c>
      <c r="B13" s="176" t="s">
        <v>237</v>
      </c>
      <c r="C13" s="176" t="s">
        <v>235</v>
      </c>
      <c r="D13" s="176" t="s">
        <v>359</v>
      </c>
      <c r="E13" s="176" t="s">
        <v>447</v>
      </c>
      <c r="F13" s="199">
        <v>61602</v>
      </c>
      <c r="G13" s="57" t="s">
        <v>452</v>
      </c>
      <c r="H13" s="217">
        <v>94500</v>
      </c>
    </row>
    <row r="14" spans="1:8" ht="18.75" x14ac:dyDescent="0.3">
      <c r="A14" s="209">
        <v>3</v>
      </c>
      <c r="B14" s="176" t="s">
        <v>237</v>
      </c>
      <c r="C14" s="176" t="s">
        <v>235</v>
      </c>
      <c r="D14" s="176" t="s">
        <v>359</v>
      </c>
      <c r="E14" s="176" t="s">
        <v>447</v>
      </c>
      <c r="F14" s="199">
        <v>61603</v>
      </c>
      <c r="G14" s="57" t="s">
        <v>453</v>
      </c>
      <c r="H14" s="217">
        <v>107000</v>
      </c>
    </row>
    <row r="15" spans="1:8" ht="18.75" x14ac:dyDescent="0.3">
      <c r="A15" s="209">
        <v>3</v>
      </c>
      <c r="B15" s="176" t="s">
        <v>237</v>
      </c>
      <c r="C15" s="176" t="s">
        <v>235</v>
      </c>
      <c r="D15" s="176" t="s">
        <v>359</v>
      </c>
      <c r="E15" s="176" t="s">
        <v>447</v>
      </c>
      <c r="F15" s="199">
        <v>61604</v>
      </c>
      <c r="G15" s="57" t="s">
        <v>658</v>
      </c>
      <c r="H15" s="217">
        <v>5000</v>
      </c>
    </row>
    <row r="16" spans="1:8" ht="18.75" x14ac:dyDescent="0.3">
      <c r="A16" s="209">
        <v>3</v>
      </c>
      <c r="B16" s="176" t="s">
        <v>237</v>
      </c>
      <c r="C16" s="176" t="s">
        <v>235</v>
      </c>
      <c r="D16" s="176" t="s">
        <v>359</v>
      </c>
      <c r="E16" s="176" t="s">
        <v>447</v>
      </c>
      <c r="F16" s="199">
        <v>61606</v>
      </c>
      <c r="G16" s="57" t="s">
        <v>661</v>
      </c>
      <c r="H16" s="217">
        <v>15000</v>
      </c>
    </row>
    <row r="17" spans="1:8" ht="18.75" x14ac:dyDescent="0.3">
      <c r="A17" s="209">
        <v>3</v>
      </c>
      <c r="B17" s="176" t="s">
        <v>237</v>
      </c>
      <c r="C17" s="176" t="s">
        <v>235</v>
      </c>
      <c r="D17" s="176" t="s">
        <v>359</v>
      </c>
      <c r="E17" s="176" t="s">
        <v>447</v>
      </c>
      <c r="F17" s="199">
        <v>61607</v>
      </c>
      <c r="G17" s="57" t="s">
        <v>662</v>
      </c>
      <c r="H17" s="217">
        <v>220000</v>
      </c>
    </row>
    <row r="18" spans="1:8" ht="18.75" x14ac:dyDescent="0.3">
      <c r="A18" s="209">
        <v>3</v>
      </c>
      <c r="B18" s="176" t="s">
        <v>237</v>
      </c>
      <c r="C18" s="176" t="s">
        <v>235</v>
      </c>
      <c r="D18" s="176" t="s">
        <v>359</v>
      </c>
      <c r="E18" s="176" t="s">
        <v>447</v>
      </c>
      <c r="F18" s="199">
        <v>61608</v>
      </c>
      <c r="G18" s="57" t="s">
        <v>663</v>
      </c>
      <c r="H18" s="217">
        <v>0</v>
      </c>
    </row>
    <row r="19" spans="1:8" ht="18.75" x14ac:dyDescent="0.3">
      <c r="A19" s="209">
        <v>3</v>
      </c>
      <c r="B19" s="176" t="s">
        <v>237</v>
      </c>
      <c r="C19" s="176" t="s">
        <v>235</v>
      </c>
      <c r="D19" s="176" t="s">
        <v>359</v>
      </c>
      <c r="E19" s="176" t="s">
        <v>447</v>
      </c>
      <c r="F19" s="199">
        <v>61599</v>
      </c>
      <c r="G19" s="57" t="s">
        <v>454</v>
      </c>
      <c r="H19" s="217">
        <v>107000</v>
      </c>
    </row>
    <row r="20" spans="1:8" ht="18.75" x14ac:dyDescent="0.3">
      <c r="A20" s="57"/>
      <c r="B20" s="57"/>
      <c r="C20" s="57"/>
      <c r="D20" s="57"/>
      <c r="E20" s="57"/>
      <c r="F20" s="57"/>
      <c r="G20" s="200" t="s">
        <v>379</v>
      </c>
      <c r="H20" s="201">
        <f>SUM(H10:H19)</f>
        <v>1013804.38</v>
      </c>
    </row>
    <row r="21" spans="1:8" ht="18.75" x14ac:dyDescent="0.3">
      <c r="A21" s="1"/>
      <c r="B21" s="1"/>
      <c r="C21" s="1"/>
      <c r="D21" s="1"/>
      <c r="E21" s="1"/>
      <c r="F21" s="1"/>
      <c r="G21" s="1"/>
      <c r="H21" s="1"/>
    </row>
    <row r="22" spans="1:8" ht="18.75" x14ac:dyDescent="0.3">
      <c r="A22" s="1"/>
      <c r="B22" s="1"/>
      <c r="C22" s="1"/>
      <c r="D22" s="1"/>
      <c r="E22" s="1"/>
      <c r="F22" s="1"/>
      <c r="G22" s="1" t="s">
        <v>524</v>
      </c>
      <c r="H22" s="4">
        <v>13092.25</v>
      </c>
    </row>
    <row r="23" spans="1:8" ht="18.75" x14ac:dyDescent="0.3">
      <c r="A23" s="1"/>
      <c r="B23" s="1"/>
      <c r="C23" s="1"/>
      <c r="D23" s="1"/>
      <c r="E23" s="1"/>
      <c r="F23" s="1"/>
      <c r="G23" s="1"/>
      <c r="H23" s="1"/>
    </row>
  </sheetData>
  <mergeCells count="10">
    <mergeCell ref="A7:H7"/>
    <mergeCell ref="A8:F8"/>
    <mergeCell ref="G8:G9"/>
    <mergeCell ref="H8:H9"/>
    <mergeCell ref="A1:H1"/>
    <mergeCell ref="A2:H2"/>
    <mergeCell ref="A3:H3"/>
    <mergeCell ref="A4:H4"/>
    <mergeCell ref="A5:H5"/>
    <mergeCell ref="A6:H6"/>
  </mergeCells>
  <pageMargins left="0.62992125984251968" right="0.23622047244094491" top="0.74803149606299213" bottom="0.74803149606299213" header="0.31496062992125984" footer="0.31496062992125984"/>
  <pageSetup scale="90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E61"/>
  <sheetViews>
    <sheetView zoomScale="90" zoomScaleNormal="90" workbookViewId="0">
      <selection activeCell="E3" sqref="E3"/>
    </sheetView>
  </sheetViews>
  <sheetFormatPr baseColWidth="10" defaultRowHeight="15" x14ac:dyDescent="0.25"/>
  <cols>
    <col min="1" max="1" width="4" customWidth="1"/>
    <col min="2" max="2" width="36.7109375" customWidth="1"/>
    <col min="3" max="3" width="14.42578125" customWidth="1"/>
    <col min="4" max="4" width="14" customWidth="1"/>
    <col min="5" max="5" width="16.7109375" customWidth="1"/>
    <col min="7" max="7" width="49.5703125" customWidth="1"/>
    <col min="8" max="8" width="29" customWidth="1"/>
  </cols>
  <sheetData>
    <row r="2" spans="1:5" x14ac:dyDescent="0.25">
      <c r="A2" s="232" t="s">
        <v>529</v>
      </c>
      <c r="B2" s="232" t="s">
        <v>543</v>
      </c>
      <c r="C2" s="233" t="s">
        <v>530</v>
      </c>
      <c r="D2" s="248">
        <f>SUM(C3:C14)</f>
        <v>646304.38</v>
      </c>
      <c r="E2" s="248">
        <f>D2+D16+D40</f>
        <v>1438915.28</v>
      </c>
    </row>
    <row r="3" spans="1:5" ht="54.75" customHeight="1" x14ac:dyDescent="0.25">
      <c r="A3" s="234">
        <v>1</v>
      </c>
      <c r="B3" s="235" t="s">
        <v>531</v>
      </c>
      <c r="C3" s="236">
        <v>70000</v>
      </c>
    </row>
    <row r="4" spans="1:5" ht="30" customHeight="1" x14ac:dyDescent="0.25">
      <c r="A4" s="234">
        <v>2</v>
      </c>
      <c r="B4" s="235" t="s">
        <v>532</v>
      </c>
      <c r="C4" s="236">
        <v>150000</v>
      </c>
    </row>
    <row r="5" spans="1:5" ht="54" customHeight="1" x14ac:dyDescent="0.25">
      <c r="A5" s="234">
        <v>3</v>
      </c>
      <c r="B5" s="235" t="s">
        <v>533</v>
      </c>
      <c r="C5" s="236">
        <v>100000</v>
      </c>
    </row>
    <row r="6" spans="1:5" ht="42.75" customHeight="1" x14ac:dyDescent="0.25">
      <c r="A6" s="234">
        <v>4</v>
      </c>
      <c r="B6" s="235" t="s">
        <v>534</v>
      </c>
      <c r="C6" s="236">
        <v>70000</v>
      </c>
    </row>
    <row r="7" spans="1:5" ht="43.5" customHeight="1" x14ac:dyDescent="0.25">
      <c r="A7" s="234">
        <v>5</v>
      </c>
      <c r="B7" s="235" t="s">
        <v>535</v>
      </c>
      <c r="C7" s="236">
        <v>150000</v>
      </c>
    </row>
    <row r="8" spans="1:5" ht="29.25" customHeight="1" x14ac:dyDescent="0.25">
      <c r="A8" s="234">
        <v>6</v>
      </c>
      <c r="B8" s="237" t="s">
        <v>536</v>
      </c>
      <c r="C8" s="236">
        <v>5000</v>
      </c>
    </row>
    <row r="9" spans="1:5" ht="29.25" customHeight="1" x14ac:dyDescent="0.25">
      <c r="A9" s="234">
        <v>7</v>
      </c>
      <c r="B9" s="237" t="s">
        <v>537</v>
      </c>
      <c r="C9" s="236">
        <v>5000</v>
      </c>
    </row>
    <row r="10" spans="1:5" ht="25.5" customHeight="1" x14ac:dyDescent="0.25">
      <c r="A10" s="234">
        <v>8</v>
      </c>
      <c r="B10" s="235" t="s">
        <v>538</v>
      </c>
      <c r="C10" s="236">
        <v>6000</v>
      </c>
    </row>
    <row r="11" spans="1:5" ht="27.75" customHeight="1" x14ac:dyDescent="0.25">
      <c r="A11" s="234">
        <v>9</v>
      </c>
      <c r="B11" s="235" t="s">
        <v>539</v>
      </c>
      <c r="C11" s="236">
        <v>47000</v>
      </c>
    </row>
    <row r="12" spans="1:5" ht="48" customHeight="1" x14ac:dyDescent="0.25">
      <c r="A12" s="234">
        <v>10</v>
      </c>
      <c r="B12" s="235" t="s">
        <v>540</v>
      </c>
      <c r="C12" s="236">
        <v>8000</v>
      </c>
    </row>
    <row r="13" spans="1:5" ht="48" customHeight="1" x14ac:dyDescent="0.25">
      <c r="A13" s="234">
        <v>11</v>
      </c>
      <c r="B13" s="235" t="s">
        <v>541</v>
      </c>
      <c r="C13" s="236">
        <v>25000</v>
      </c>
    </row>
    <row r="14" spans="1:5" ht="42" customHeight="1" x14ac:dyDescent="0.25">
      <c r="A14" s="234">
        <v>12</v>
      </c>
      <c r="B14" s="238" t="s">
        <v>542</v>
      </c>
      <c r="C14" s="236">
        <v>10304.379999999999</v>
      </c>
    </row>
    <row r="16" spans="1:5" x14ac:dyDescent="0.25">
      <c r="A16" s="232" t="s">
        <v>529</v>
      </c>
      <c r="B16" s="232" t="s">
        <v>566</v>
      </c>
      <c r="C16" s="233" t="s">
        <v>530</v>
      </c>
      <c r="D16" s="249">
        <f>SUM(C17:C38)</f>
        <v>425110.9</v>
      </c>
    </row>
    <row r="17" spans="1:3" ht="45" x14ac:dyDescent="0.25">
      <c r="A17" s="239">
        <v>1</v>
      </c>
      <c r="B17" s="237" t="s">
        <v>544</v>
      </c>
      <c r="C17" s="240">
        <v>20000</v>
      </c>
    </row>
    <row r="18" spans="1:3" ht="45" x14ac:dyDescent="0.25">
      <c r="A18" s="239">
        <v>2</v>
      </c>
      <c r="B18" s="237" t="s">
        <v>545</v>
      </c>
      <c r="C18" s="240">
        <v>7000</v>
      </c>
    </row>
    <row r="19" spans="1:3" ht="45" x14ac:dyDescent="0.25">
      <c r="A19" s="239">
        <v>3</v>
      </c>
      <c r="B19" s="237" t="s">
        <v>546</v>
      </c>
      <c r="C19" s="240">
        <v>15000</v>
      </c>
    </row>
    <row r="20" spans="1:3" ht="30" x14ac:dyDescent="0.25">
      <c r="A20" s="239">
        <v>4</v>
      </c>
      <c r="B20" s="237" t="s">
        <v>547</v>
      </c>
      <c r="C20" s="240">
        <v>15000</v>
      </c>
    </row>
    <row r="21" spans="1:3" ht="45" x14ac:dyDescent="0.25">
      <c r="A21" s="239">
        <v>5</v>
      </c>
      <c r="B21" s="237" t="s">
        <v>548</v>
      </c>
      <c r="C21" s="240">
        <v>20000</v>
      </c>
    </row>
    <row r="22" spans="1:3" ht="45" x14ac:dyDescent="0.25">
      <c r="A22" s="239">
        <v>6</v>
      </c>
      <c r="B22" s="238" t="s">
        <v>549</v>
      </c>
      <c r="C22" s="240">
        <v>30000</v>
      </c>
    </row>
    <row r="23" spans="1:3" ht="45" x14ac:dyDescent="0.25">
      <c r="A23" s="239">
        <v>7</v>
      </c>
      <c r="B23" s="238" t="s">
        <v>550</v>
      </c>
      <c r="C23" s="240">
        <v>30000</v>
      </c>
    </row>
    <row r="24" spans="1:3" ht="60" x14ac:dyDescent="0.25">
      <c r="A24" s="239">
        <v>8</v>
      </c>
      <c r="B24" s="237" t="s">
        <v>551</v>
      </c>
      <c r="C24" s="240">
        <v>6000</v>
      </c>
    </row>
    <row r="25" spans="1:3" ht="60" x14ac:dyDescent="0.25">
      <c r="A25" s="239">
        <v>9</v>
      </c>
      <c r="B25" s="238" t="s">
        <v>552</v>
      </c>
      <c r="C25" s="241">
        <v>45000</v>
      </c>
    </row>
    <row r="26" spans="1:3" ht="45" x14ac:dyDescent="0.25">
      <c r="A26" s="239">
        <v>10</v>
      </c>
      <c r="B26" s="237" t="s">
        <v>553</v>
      </c>
      <c r="C26" s="242">
        <v>20000</v>
      </c>
    </row>
    <row r="27" spans="1:3" ht="45" x14ac:dyDescent="0.25">
      <c r="A27" s="239">
        <v>11</v>
      </c>
      <c r="B27" s="237" t="s">
        <v>554</v>
      </c>
      <c r="C27" s="242">
        <v>25000</v>
      </c>
    </row>
    <row r="28" spans="1:3" ht="45" x14ac:dyDescent="0.25">
      <c r="A28" s="239">
        <v>12</v>
      </c>
      <c r="B28" s="237" t="s">
        <v>555</v>
      </c>
      <c r="C28" s="242">
        <v>15000</v>
      </c>
    </row>
    <row r="29" spans="1:3" x14ac:dyDescent="0.25">
      <c r="A29" s="239">
        <v>13</v>
      </c>
      <c r="B29" s="237" t="s">
        <v>556</v>
      </c>
      <c r="C29" s="242">
        <v>10000</v>
      </c>
    </row>
    <row r="30" spans="1:3" x14ac:dyDescent="0.25">
      <c r="A30" s="239">
        <v>14</v>
      </c>
      <c r="B30" s="237" t="s">
        <v>557</v>
      </c>
      <c r="C30" s="242">
        <v>7000</v>
      </c>
    </row>
    <row r="31" spans="1:3" ht="45" x14ac:dyDescent="0.25">
      <c r="A31" s="239">
        <v>15</v>
      </c>
      <c r="B31" s="237" t="s">
        <v>558</v>
      </c>
      <c r="C31" s="242">
        <v>15000</v>
      </c>
    </row>
    <row r="32" spans="1:3" ht="60" x14ac:dyDescent="0.25">
      <c r="A32" s="239">
        <v>16</v>
      </c>
      <c r="B32" s="237" t="s">
        <v>559</v>
      </c>
      <c r="C32" s="242">
        <v>6000</v>
      </c>
    </row>
    <row r="33" spans="1:4" ht="60" x14ac:dyDescent="0.25">
      <c r="A33" s="239">
        <v>17</v>
      </c>
      <c r="B33" s="238" t="s">
        <v>560</v>
      </c>
      <c r="C33" s="236">
        <v>10000</v>
      </c>
    </row>
    <row r="34" spans="1:4" ht="60" x14ac:dyDescent="0.25">
      <c r="A34" s="239">
        <v>18</v>
      </c>
      <c r="B34" s="235" t="s">
        <v>561</v>
      </c>
      <c r="C34" s="236">
        <v>10000</v>
      </c>
    </row>
    <row r="35" spans="1:4" ht="45" x14ac:dyDescent="0.25">
      <c r="A35" s="239">
        <v>19</v>
      </c>
      <c r="B35" s="235" t="s">
        <v>562</v>
      </c>
      <c r="C35" s="240">
        <v>47000</v>
      </c>
    </row>
    <row r="36" spans="1:4" ht="45" x14ac:dyDescent="0.25">
      <c r="A36" s="239">
        <v>20</v>
      </c>
      <c r="B36" s="235" t="s">
        <v>563</v>
      </c>
      <c r="C36" s="236">
        <v>47000</v>
      </c>
    </row>
    <row r="37" spans="1:4" ht="45" x14ac:dyDescent="0.25">
      <c r="A37" s="239">
        <v>21</v>
      </c>
      <c r="B37" s="237" t="s">
        <v>564</v>
      </c>
      <c r="C37" s="236">
        <v>15000</v>
      </c>
    </row>
    <row r="38" spans="1:4" ht="45" x14ac:dyDescent="0.25">
      <c r="A38" s="239">
        <v>22</v>
      </c>
      <c r="B38" s="235" t="s">
        <v>565</v>
      </c>
      <c r="C38" s="240">
        <v>10110.9</v>
      </c>
    </row>
    <row r="40" spans="1:4" x14ac:dyDescent="0.25">
      <c r="A40" s="232" t="s">
        <v>529</v>
      </c>
      <c r="B40" s="243" t="s">
        <v>588</v>
      </c>
      <c r="C40" s="233" t="s">
        <v>530</v>
      </c>
      <c r="D40" s="248">
        <f>SUM(C41:C61)</f>
        <v>367500</v>
      </c>
    </row>
    <row r="41" spans="1:4" ht="75" x14ac:dyDescent="0.25">
      <c r="A41" s="244">
        <v>1</v>
      </c>
      <c r="B41" s="237" t="s">
        <v>567</v>
      </c>
      <c r="C41" s="245">
        <v>100000</v>
      </c>
    </row>
    <row r="42" spans="1:4" ht="45" x14ac:dyDescent="0.25">
      <c r="A42" s="244">
        <v>2</v>
      </c>
      <c r="B42" s="237" t="s">
        <v>568</v>
      </c>
      <c r="C42" s="246">
        <v>15000</v>
      </c>
    </row>
    <row r="43" spans="1:4" ht="60" x14ac:dyDescent="0.25">
      <c r="A43" s="244">
        <v>3</v>
      </c>
      <c r="B43" s="237" t="s">
        <v>569</v>
      </c>
      <c r="C43" s="246">
        <v>60000</v>
      </c>
    </row>
    <row r="44" spans="1:4" ht="45" x14ac:dyDescent="0.25">
      <c r="A44" s="244">
        <v>4</v>
      </c>
      <c r="B44" s="247" t="s">
        <v>570</v>
      </c>
      <c r="C44" s="246">
        <v>2500</v>
      </c>
    </row>
    <row r="45" spans="1:4" ht="30" x14ac:dyDescent="0.25">
      <c r="A45" s="244">
        <v>5</v>
      </c>
      <c r="B45" s="237" t="s">
        <v>571</v>
      </c>
      <c r="C45" s="246">
        <v>8000</v>
      </c>
    </row>
    <row r="46" spans="1:4" ht="45" x14ac:dyDescent="0.25">
      <c r="A46" s="244">
        <v>6</v>
      </c>
      <c r="B46" s="237" t="s">
        <v>572</v>
      </c>
      <c r="C46" s="246">
        <v>15000</v>
      </c>
    </row>
    <row r="47" spans="1:4" ht="60" x14ac:dyDescent="0.25">
      <c r="A47" s="244">
        <v>7</v>
      </c>
      <c r="B47" s="247" t="s">
        <v>573</v>
      </c>
      <c r="C47" s="246">
        <v>2000</v>
      </c>
    </row>
    <row r="48" spans="1:4" ht="45" x14ac:dyDescent="0.25">
      <c r="A48" s="244">
        <v>8</v>
      </c>
      <c r="B48" s="237" t="s">
        <v>574</v>
      </c>
      <c r="C48" s="246">
        <v>15000</v>
      </c>
    </row>
    <row r="49" spans="1:3" ht="45" x14ac:dyDescent="0.25">
      <c r="A49" s="244">
        <v>9</v>
      </c>
      <c r="B49" s="247" t="s">
        <v>575</v>
      </c>
      <c r="C49" s="246">
        <v>12000</v>
      </c>
    </row>
    <row r="50" spans="1:3" ht="45" x14ac:dyDescent="0.25">
      <c r="A50" s="244">
        <v>10</v>
      </c>
      <c r="B50" s="237" t="s">
        <v>576</v>
      </c>
      <c r="C50" s="246">
        <v>12000</v>
      </c>
    </row>
    <row r="51" spans="1:3" ht="60" x14ac:dyDescent="0.25">
      <c r="A51" s="244">
        <v>11</v>
      </c>
      <c r="B51" s="237" t="s">
        <v>577</v>
      </c>
      <c r="C51" s="246">
        <v>2000</v>
      </c>
    </row>
    <row r="52" spans="1:3" ht="30" x14ac:dyDescent="0.25">
      <c r="A52" s="244">
        <v>12</v>
      </c>
      <c r="B52" s="238" t="s">
        <v>578</v>
      </c>
      <c r="C52" s="246">
        <v>30000</v>
      </c>
    </row>
    <row r="53" spans="1:3" ht="30" x14ac:dyDescent="0.25">
      <c r="A53" s="244">
        <v>13</v>
      </c>
      <c r="B53" s="238" t="s">
        <v>579</v>
      </c>
      <c r="C53" s="246">
        <v>10000</v>
      </c>
    </row>
    <row r="54" spans="1:3" ht="60" x14ac:dyDescent="0.25">
      <c r="A54" s="244">
        <v>14</v>
      </c>
      <c r="B54" s="237" t="s">
        <v>580</v>
      </c>
      <c r="C54" s="246">
        <v>17000</v>
      </c>
    </row>
    <row r="55" spans="1:3" ht="45" x14ac:dyDescent="0.25">
      <c r="A55" s="244">
        <v>15</v>
      </c>
      <c r="B55" s="237" t="s">
        <v>581</v>
      </c>
      <c r="C55" s="246">
        <v>6000</v>
      </c>
    </row>
    <row r="56" spans="1:3" ht="45" x14ac:dyDescent="0.25">
      <c r="A56" s="244">
        <v>16</v>
      </c>
      <c r="B56" s="237" t="s">
        <v>582</v>
      </c>
      <c r="C56" s="245">
        <v>8000</v>
      </c>
    </row>
    <row r="57" spans="1:3" x14ac:dyDescent="0.25">
      <c r="A57" s="244">
        <v>17</v>
      </c>
      <c r="B57" s="238" t="s">
        <v>583</v>
      </c>
      <c r="C57" s="246">
        <v>3000</v>
      </c>
    </row>
    <row r="58" spans="1:3" ht="30" x14ac:dyDescent="0.25">
      <c r="A58" s="244">
        <v>18</v>
      </c>
      <c r="B58" s="238" t="s">
        <v>584</v>
      </c>
      <c r="C58" s="246">
        <v>5000</v>
      </c>
    </row>
    <row r="59" spans="1:3" ht="30" x14ac:dyDescent="0.25">
      <c r="A59" s="244">
        <v>19</v>
      </c>
      <c r="B59" s="238" t="s">
        <v>585</v>
      </c>
      <c r="C59" s="246">
        <v>5000</v>
      </c>
    </row>
    <row r="60" spans="1:3" ht="45" x14ac:dyDescent="0.25">
      <c r="A60" s="244">
        <v>20</v>
      </c>
      <c r="B60" s="238" t="s">
        <v>586</v>
      </c>
      <c r="C60" s="246">
        <v>20000</v>
      </c>
    </row>
    <row r="61" spans="1:3" ht="45" x14ac:dyDescent="0.25">
      <c r="A61" s="244">
        <v>21</v>
      </c>
      <c r="B61" s="247" t="s">
        <v>587</v>
      </c>
      <c r="C61" s="246">
        <v>20000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191"/>
  <sheetViews>
    <sheetView tabSelected="1" workbookViewId="0">
      <selection activeCell="B183" sqref="B183:D183"/>
    </sheetView>
  </sheetViews>
  <sheetFormatPr baseColWidth="10" defaultRowHeight="15" x14ac:dyDescent="0.25"/>
  <cols>
    <col min="1" max="1" width="10.28515625" customWidth="1"/>
    <col min="2" max="2" width="62.85546875" customWidth="1"/>
    <col min="3" max="3" width="27.5703125" customWidth="1"/>
    <col min="4" max="4" width="23.28515625" customWidth="1"/>
    <col min="5" max="5" width="20.28515625" customWidth="1"/>
    <col min="6" max="7" width="13.5703125" bestFit="1" customWidth="1"/>
    <col min="8" max="8" width="15" customWidth="1"/>
    <col min="9" max="9" width="12.5703125" bestFit="1" customWidth="1"/>
    <col min="10" max="10" width="18.5703125" customWidth="1"/>
  </cols>
  <sheetData>
    <row r="1" spans="1:10" ht="26.25" x14ac:dyDescent="0.4">
      <c r="A1" s="518" t="s">
        <v>638</v>
      </c>
      <c r="B1" s="519"/>
      <c r="C1" s="519"/>
      <c r="D1" s="519"/>
      <c r="E1" s="519"/>
      <c r="F1" s="305"/>
    </row>
    <row r="2" spans="1:10" ht="26.25" x14ac:dyDescent="0.4">
      <c r="A2" s="520" t="s">
        <v>231</v>
      </c>
      <c r="B2" s="521"/>
      <c r="C2" s="521"/>
      <c r="D2" s="521"/>
      <c r="E2" s="521"/>
      <c r="F2" s="306"/>
    </row>
    <row r="3" spans="1:10" ht="18.75" x14ac:dyDescent="0.3">
      <c r="A3" s="522" t="s">
        <v>639</v>
      </c>
      <c r="B3" s="522"/>
      <c r="C3" s="522"/>
      <c r="D3" s="522"/>
      <c r="E3" s="307"/>
      <c r="F3" s="308"/>
    </row>
    <row r="4" spans="1:10" ht="37.5" x14ac:dyDescent="0.3">
      <c r="A4" s="250" t="s">
        <v>640</v>
      </c>
      <c r="B4" s="250" t="s">
        <v>641</v>
      </c>
      <c r="C4" s="251"/>
      <c r="D4" s="250" t="s">
        <v>642</v>
      </c>
      <c r="E4" s="309"/>
      <c r="F4" s="310"/>
    </row>
    <row r="5" spans="1:10" ht="30.75" customHeight="1" x14ac:dyDescent="0.35">
      <c r="A5" s="303">
        <v>61501</v>
      </c>
      <c r="B5" s="363" t="s">
        <v>643</v>
      </c>
      <c r="C5" s="311"/>
      <c r="D5" s="362">
        <v>38466.07</v>
      </c>
      <c r="E5" s="309"/>
      <c r="F5" s="310"/>
    </row>
    <row r="6" spans="1:10" ht="26.25" customHeight="1" x14ac:dyDescent="0.35">
      <c r="A6" s="303">
        <v>61502</v>
      </c>
      <c r="B6" s="363" t="s">
        <v>644</v>
      </c>
      <c r="C6" s="311"/>
      <c r="D6" s="362">
        <v>15000</v>
      </c>
      <c r="E6" s="309"/>
      <c r="F6" s="310"/>
    </row>
    <row r="7" spans="1:10" ht="35.25" customHeight="1" x14ac:dyDescent="0.35">
      <c r="A7" s="303">
        <v>61503</v>
      </c>
      <c r="B7" s="363" t="s">
        <v>645</v>
      </c>
      <c r="C7" s="311"/>
      <c r="D7" s="362">
        <v>5000</v>
      </c>
      <c r="E7" s="309"/>
      <c r="F7" s="310"/>
    </row>
    <row r="8" spans="1:10" ht="38.25" customHeight="1" x14ac:dyDescent="0.35">
      <c r="A8" s="303">
        <v>61599</v>
      </c>
      <c r="B8" s="363" t="s">
        <v>646</v>
      </c>
      <c r="C8" s="312"/>
      <c r="D8" s="362">
        <v>5000</v>
      </c>
      <c r="E8" s="309"/>
      <c r="F8" s="310"/>
    </row>
    <row r="9" spans="1:10" ht="37.5" customHeight="1" x14ac:dyDescent="0.4">
      <c r="A9" s="313" t="s">
        <v>70</v>
      </c>
      <c r="B9" s="314">
        <v>0</v>
      </c>
      <c r="C9" s="315"/>
      <c r="D9" s="361">
        <f>SUM(D5:D8)</f>
        <v>63466.07</v>
      </c>
      <c r="E9" s="316"/>
      <c r="F9" s="310"/>
    </row>
    <row r="10" spans="1:10" ht="26.25" x14ac:dyDescent="0.4">
      <c r="A10" s="523" t="s">
        <v>647</v>
      </c>
      <c r="B10" s="524"/>
      <c r="C10" s="524"/>
      <c r="D10" s="524"/>
      <c r="E10" s="524"/>
      <c r="F10" s="524"/>
    </row>
    <row r="11" spans="1:10" ht="26.25" x14ac:dyDescent="0.4">
      <c r="A11" s="321"/>
      <c r="B11" s="525" t="s">
        <v>648</v>
      </c>
      <c r="C11" s="526"/>
      <c r="D11" s="527"/>
      <c r="E11" s="321"/>
      <c r="F11" s="321"/>
    </row>
    <row r="12" spans="1:10" ht="42.75" customHeight="1" x14ac:dyDescent="0.4">
      <c r="A12" s="322"/>
      <c r="B12" s="516" t="s">
        <v>654</v>
      </c>
      <c r="C12" s="517"/>
      <c r="D12" s="360">
        <f>SUM(C13:C24)</f>
        <v>641304.38</v>
      </c>
      <c r="E12" s="317"/>
      <c r="F12" s="318"/>
      <c r="J12" s="248"/>
    </row>
    <row r="13" spans="1:10" ht="60.75" customHeight="1" x14ac:dyDescent="0.35">
      <c r="A13" s="323">
        <v>61601</v>
      </c>
      <c r="B13" s="324" t="s">
        <v>532</v>
      </c>
      <c r="C13" s="325">
        <v>150000</v>
      </c>
      <c r="D13" s="326"/>
      <c r="E13" s="327"/>
      <c r="F13" s="326"/>
      <c r="J13" s="248"/>
    </row>
    <row r="14" spans="1:10" ht="42" x14ac:dyDescent="0.35">
      <c r="A14" s="323">
        <v>61601</v>
      </c>
      <c r="B14" s="324" t="s">
        <v>533</v>
      </c>
      <c r="C14" s="325">
        <v>100000</v>
      </c>
      <c r="D14" s="326"/>
      <c r="E14" s="324"/>
      <c r="F14" s="326"/>
    </row>
    <row r="15" spans="1:10" ht="42" x14ac:dyDescent="0.35">
      <c r="A15" s="323">
        <v>61601</v>
      </c>
      <c r="B15" s="326" t="s">
        <v>536</v>
      </c>
      <c r="C15" s="325">
        <v>5000</v>
      </c>
      <c r="D15" s="328"/>
      <c r="E15" s="329"/>
      <c r="F15" s="326"/>
    </row>
    <row r="16" spans="1:10" ht="63" x14ac:dyDescent="0.35">
      <c r="A16" s="323">
        <v>61601</v>
      </c>
      <c r="B16" s="324" t="s">
        <v>538</v>
      </c>
      <c r="C16" s="325">
        <v>6000</v>
      </c>
      <c r="D16" s="326"/>
      <c r="E16" s="330"/>
      <c r="F16" s="326"/>
    </row>
    <row r="17" spans="1:10" ht="42" x14ac:dyDescent="0.35">
      <c r="A17" s="323">
        <v>61601</v>
      </c>
      <c r="B17" s="324" t="s">
        <v>539</v>
      </c>
      <c r="C17" s="325">
        <v>47000</v>
      </c>
      <c r="D17" s="326"/>
      <c r="E17" s="331"/>
      <c r="F17" s="326"/>
    </row>
    <row r="18" spans="1:10" ht="63" x14ac:dyDescent="0.35">
      <c r="A18" s="323">
        <v>61601</v>
      </c>
      <c r="B18" s="324" t="s">
        <v>541</v>
      </c>
      <c r="C18" s="325">
        <v>20000</v>
      </c>
      <c r="D18" s="326"/>
      <c r="E18" s="331"/>
      <c r="F18" s="326"/>
    </row>
    <row r="19" spans="1:10" ht="42" x14ac:dyDescent="0.35">
      <c r="A19" s="323">
        <v>61601</v>
      </c>
      <c r="B19" s="332" t="s">
        <v>542</v>
      </c>
      <c r="C19" s="325">
        <v>10304.379999999999</v>
      </c>
      <c r="D19" s="326"/>
      <c r="E19" s="324"/>
      <c r="F19" s="326"/>
    </row>
    <row r="20" spans="1:10" ht="42" x14ac:dyDescent="0.35">
      <c r="A20" s="323">
        <v>61602</v>
      </c>
      <c r="B20" s="324" t="s">
        <v>540</v>
      </c>
      <c r="C20" s="325">
        <v>8000</v>
      </c>
      <c r="D20" s="333"/>
      <c r="E20" s="334"/>
      <c r="F20" s="324"/>
      <c r="J20" s="248"/>
    </row>
    <row r="21" spans="1:10" ht="39.75" customHeight="1" x14ac:dyDescent="0.35">
      <c r="A21" s="323">
        <v>61603</v>
      </c>
      <c r="B21" s="324" t="s">
        <v>531</v>
      </c>
      <c r="C21" s="325">
        <v>70000</v>
      </c>
      <c r="D21" s="333"/>
      <c r="E21" s="334"/>
      <c r="F21" s="324"/>
      <c r="J21" s="248"/>
    </row>
    <row r="22" spans="1:10" ht="42" x14ac:dyDescent="0.35">
      <c r="A22" s="323">
        <v>61604</v>
      </c>
      <c r="B22" s="326" t="s">
        <v>537</v>
      </c>
      <c r="C22" s="325">
        <v>5000</v>
      </c>
      <c r="D22" s="333"/>
      <c r="E22" s="334"/>
      <c r="F22" s="324"/>
      <c r="J22" s="248"/>
    </row>
    <row r="23" spans="1:10" ht="42" x14ac:dyDescent="0.35">
      <c r="A23" s="323">
        <v>61607</v>
      </c>
      <c r="B23" s="324" t="s">
        <v>534</v>
      </c>
      <c r="C23" s="325">
        <v>70000</v>
      </c>
      <c r="D23" s="333"/>
      <c r="E23" s="334"/>
      <c r="F23" s="324"/>
    </row>
    <row r="24" spans="1:10" ht="65.25" x14ac:dyDescent="0.5">
      <c r="A24" s="323">
        <v>61607</v>
      </c>
      <c r="B24" s="324" t="s">
        <v>535</v>
      </c>
      <c r="C24" s="335">
        <v>150000</v>
      </c>
      <c r="D24" s="336"/>
      <c r="E24" s="337"/>
      <c r="F24" s="326"/>
    </row>
    <row r="25" spans="1:10" ht="21" x14ac:dyDescent="0.35">
      <c r="A25" s="326"/>
      <c r="B25" s="535" t="s">
        <v>650</v>
      </c>
      <c r="C25" s="536"/>
      <c r="D25" s="536"/>
      <c r="E25" s="537"/>
      <c r="F25" s="338">
        <f>SUM(E27:E48)</f>
        <v>0</v>
      </c>
    </row>
    <row r="26" spans="1:10" ht="26.25" x14ac:dyDescent="0.4">
      <c r="A26" s="356"/>
      <c r="B26" s="538" t="s">
        <v>649</v>
      </c>
      <c r="C26" s="538"/>
      <c r="D26" s="359">
        <f>SUM(C27:C48)</f>
        <v>425110.9</v>
      </c>
      <c r="E26" s="357"/>
      <c r="F26" s="358"/>
    </row>
    <row r="27" spans="1:10" ht="42" x14ac:dyDescent="0.35">
      <c r="A27" s="323">
        <v>61601</v>
      </c>
      <c r="B27" s="332" t="s">
        <v>549</v>
      </c>
      <c r="C27" s="339">
        <v>30000</v>
      </c>
      <c r="D27" s="326"/>
      <c r="E27" s="340"/>
      <c r="F27" s="326"/>
      <c r="J27" s="249"/>
    </row>
    <row r="28" spans="1:10" ht="42" x14ac:dyDescent="0.35">
      <c r="A28" s="323">
        <v>61601</v>
      </c>
      <c r="B28" s="332" t="s">
        <v>550</v>
      </c>
      <c r="C28" s="339">
        <v>30000</v>
      </c>
      <c r="D28" s="326"/>
      <c r="E28" s="340"/>
      <c r="F28" s="326"/>
    </row>
    <row r="29" spans="1:10" ht="63" x14ac:dyDescent="0.35">
      <c r="A29" s="323">
        <v>61601</v>
      </c>
      <c r="B29" s="332" t="s">
        <v>552</v>
      </c>
      <c r="C29" s="341">
        <v>45000</v>
      </c>
      <c r="D29" s="326"/>
      <c r="E29" s="340"/>
      <c r="F29" s="326"/>
    </row>
    <row r="30" spans="1:10" ht="63" x14ac:dyDescent="0.35">
      <c r="A30" s="323">
        <v>61601</v>
      </c>
      <c r="B30" s="326" t="s">
        <v>553</v>
      </c>
      <c r="C30" s="342">
        <v>20000</v>
      </c>
      <c r="D30" s="326"/>
      <c r="E30" s="340"/>
      <c r="F30" s="326"/>
    </row>
    <row r="31" spans="1:10" ht="42" x14ac:dyDescent="0.35">
      <c r="A31" s="323">
        <v>61601</v>
      </c>
      <c r="B31" s="326" t="s">
        <v>554</v>
      </c>
      <c r="C31" s="342">
        <v>25000</v>
      </c>
      <c r="D31" s="326"/>
      <c r="E31" s="340"/>
      <c r="F31" s="326"/>
    </row>
    <row r="32" spans="1:10" ht="63" x14ac:dyDescent="0.35">
      <c r="A32" s="323">
        <v>61601</v>
      </c>
      <c r="B32" s="326" t="s">
        <v>555</v>
      </c>
      <c r="C32" s="342">
        <v>15000</v>
      </c>
      <c r="D32" s="326"/>
      <c r="E32" s="340"/>
      <c r="F32" s="326"/>
    </row>
    <row r="33" spans="1:10" ht="40.5" customHeight="1" x14ac:dyDescent="0.35">
      <c r="A33" s="323">
        <v>61601</v>
      </c>
      <c r="B33" s="326" t="s">
        <v>557</v>
      </c>
      <c r="C33" s="342">
        <v>7000</v>
      </c>
      <c r="D33" s="326"/>
      <c r="E33" s="340"/>
      <c r="F33" s="326"/>
    </row>
    <row r="34" spans="1:10" ht="63" x14ac:dyDescent="0.35">
      <c r="A34" s="323">
        <v>61601</v>
      </c>
      <c r="B34" s="326" t="s">
        <v>559</v>
      </c>
      <c r="C34" s="342">
        <v>6000</v>
      </c>
      <c r="D34" s="326"/>
      <c r="E34" s="340"/>
      <c r="F34" s="326"/>
    </row>
    <row r="35" spans="1:10" ht="63" x14ac:dyDescent="0.35">
      <c r="A35" s="323">
        <v>61601</v>
      </c>
      <c r="B35" s="332" t="s">
        <v>560</v>
      </c>
      <c r="C35" s="325">
        <v>10000</v>
      </c>
      <c r="D35" s="326"/>
      <c r="E35" s="340"/>
      <c r="F35" s="326"/>
    </row>
    <row r="36" spans="1:10" ht="63" x14ac:dyDescent="0.35">
      <c r="A36" s="323">
        <v>61601</v>
      </c>
      <c r="B36" s="324" t="s">
        <v>561</v>
      </c>
      <c r="C36" s="325">
        <v>10000</v>
      </c>
      <c r="D36" s="326"/>
      <c r="E36" s="340"/>
      <c r="F36" s="326"/>
    </row>
    <row r="37" spans="1:10" ht="63" x14ac:dyDescent="0.35">
      <c r="A37" s="323">
        <v>61601</v>
      </c>
      <c r="B37" s="324" t="s">
        <v>562</v>
      </c>
      <c r="C37" s="339">
        <v>47000</v>
      </c>
      <c r="D37" s="326"/>
      <c r="E37" s="340"/>
      <c r="F37" s="326"/>
    </row>
    <row r="38" spans="1:10" ht="63" x14ac:dyDescent="0.35">
      <c r="A38" s="323">
        <v>61601</v>
      </c>
      <c r="B38" s="324" t="s">
        <v>563</v>
      </c>
      <c r="C38" s="325">
        <v>47000</v>
      </c>
      <c r="D38" s="326"/>
      <c r="E38" s="340"/>
      <c r="F38" s="326"/>
    </row>
    <row r="39" spans="1:10" ht="63" x14ac:dyDescent="0.35">
      <c r="A39" s="323">
        <v>61601</v>
      </c>
      <c r="B39" s="326" t="s">
        <v>564</v>
      </c>
      <c r="C39" s="325">
        <v>15000</v>
      </c>
      <c r="D39" s="326"/>
      <c r="E39" s="340"/>
      <c r="F39" s="326"/>
    </row>
    <row r="40" spans="1:10" ht="43.5" customHeight="1" x14ac:dyDescent="0.35">
      <c r="A40" s="323">
        <v>61602</v>
      </c>
      <c r="B40" s="326" t="s">
        <v>556</v>
      </c>
      <c r="C40" s="342">
        <v>10000</v>
      </c>
      <c r="D40" s="326"/>
      <c r="E40" s="340"/>
      <c r="F40" s="326"/>
      <c r="J40" s="365">
        <f>SUM(C41:C46)</f>
        <v>86110.9</v>
      </c>
    </row>
    <row r="41" spans="1:10" ht="42" x14ac:dyDescent="0.35">
      <c r="A41" s="323">
        <v>61603</v>
      </c>
      <c r="B41" s="326" t="s">
        <v>544</v>
      </c>
      <c r="C41" s="339">
        <v>20000</v>
      </c>
      <c r="D41" s="326"/>
      <c r="E41" s="324"/>
      <c r="F41" s="326"/>
    </row>
    <row r="42" spans="1:10" ht="63" x14ac:dyDescent="0.35">
      <c r="A42" s="323">
        <v>61603</v>
      </c>
      <c r="B42" s="326" t="s">
        <v>546</v>
      </c>
      <c r="C42" s="339">
        <v>15000</v>
      </c>
      <c r="D42" s="326"/>
      <c r="E42" s="340"/>
      <c r="F42" s="326"/>
    </row>
    <row r="43" spans="1:10" ht="42" x14ac:dyDescent="0.35">
      <c r="A43" s="323">
        <v>61603</v>
      </c>
      <c r="B43" s="326" t="s">
        <v>548</v>
      </c>
      <c r="C43" s="339">
        <v>20000</v>
      </c>
      <c r="D43" s="326"/>
      <c r="E43" s="340"/>
      <c r="F43" s="326"/>
    </row>
    <row r="44" spans="1:10" ht="63" x14ac:dyDescent="0.35">
      <c r="A44" s="323">
        <v>61603</v>
      </c>
      <c r="B44" s="326" t="s">
        <v>551</v>
      </c>
      <c r="C44" s="339">
        <v>6000</v>
      </c>
      <c r="D44" s="326"/>
      <c r="E44" s="324"/>
      <c r="F44" s="326"/>
    </row>
    <row r="45" spans="1:10" ht="42" x14ac:dyDescent="0.35">
      <c r="A45" s="323">
        <v>61603</v>
      </c>
      <c r="B45" s="326" t="s">
        <v>558</v>
      </c>
      <c r="C45" s="342">
        <v>15000</v>
      </c>
      <c r="D45" s="326"/>
      <c r="E45" s="324"/>
      <c r="F45" s="326"/>
    </row>
    <row r="46" spans="1:10" ht="63" x14ac:dyDescent="0.35">
      <c r="A46" s="323">
        <v>61603</v>
      </c>
      <c r="B46" s="324" t="s">
        <v>565</v>
      </c>
      <c r="C46" s="339">
        <v>10110.9</v>
      </c>
      <c r="D46" s="326"/>
      <c r="E46" s="324"/>
      <c r="F46" s="326"/>
    </row>
    <row r="47" spans="1:10" ht="42" x14ac:dyDescent="0.35">
      <c r="A47" s="323">
        <v>61604</v>
      </c>
      <c r="B47" s="326" t="s">
        <v>545</v>
      </c>
      <c r="C47" s="339">
        <v>7000</v>
      </c>
      <c r="D47" s="326"/>
      <c r="E47" s="340"/>
      <c r="F47" s="326"/>
      <c r="J47" s="249">
        <f>SUM(C47:C48)</f>
        <v>22000</v>
      </c>
    </row>
    <row r="48" spans="1:10" ht="44.25" x14ac:dyDescent="0.5">
      <c r="A48" s="323">
        <v>61604</v>
      </c>
      <c r="B48" s="326" t="s">
        <v>547</v>
      </c>
      <c r="C48" s="343">
        <v>15000</v>
      </c>
      <c r="D48" s="326"/>
      <c r="E48" s="324"/>
      <c r="F48" s="326"/>
    </row>
    <row r="49" spans="1:10" ht="21" x14ac:dyDescent="0.35">
      <c r="A49" s="539" t="s">
        <v>588</v>
      </c>
      <c r="B49" s="540"/>
      <c r="C49" s="540"/>
      <c r="D49" s="541"/>
      <c r="E49" s="344"/>
      <c r="F49" s="344"/>
    </row>
    <row r="50" spans="1:10" ht="52.5" x14ac:dyDescent="0.4">
      <c r="A50" s="319"/>
      <c r="B50" s="320" t="s">
        <v>792</v>
      </c>
      <c r="C50" s="320"/>
      <c r="D50" s="355">
        <f>SUM(C51:C73)</f>
        <v>372500</v>
      </c>
      <c r="E50" s="345"/>
      <c r="F50" s="345"/>
    </row>
    <row r="51" spans="1:10" ht="84" x14ac:dyDescent="0.35">
      <c r="A51" s="346">
        <v>61601</v>
      </c>
      <c r="B51" s="326" t="s">
        <v>567</v>
      </c>
      <c r="C51" s="340">
        <v>80000</v>
      </c>
      <c r="D51" s="347"/>
      <c r="E51" s="345"/>
      <c r="F51" s="345"/>
      <c r="I51" s="248"/>
    </row>
    <row r="52" spans="1:10" ht="63" x14ac:dyDescent="0.35">
      <c r="A52" s="346">
        <v>61602</v>
      </c>
      <c r="B52" s="326" t="s">
        <v>651</v>
      </c>
      <c r="C52" s="348">
        <v>15000</v>
      </c>
      <c r="D52" s="349"/>
      <c r="E52" s="345"/>
      <c r="F52" s="345"/>
    </row>
    <row r="53" spans="1:10" ht="84" x14ac:dyDescent="0.35">
      <c r="A53" s="346">
        <v>61602</v>
      </c>
      <c r="B53" s="326" t="s">
        <v>652</v>
      </c>
      <c r="C53" s="348">
        <v>60000</v>
      </c>
      <c r="D53" s="349"/>
      <c r="E53" s="345"/>
      <c r="F53" s="345"/>
    </row>
    <row r="54" spans="1:10" ht="63" x14ac:dyDescent="0.35">
      <c r="A54" s="346">
        <v>61602</v>
      </c>
      <c r="B54" s="350" t="s">
        <v>570</v>
      </c>
      <c r="C54" s="348">
        <v>3500</v>
      </c>
      <c r="D54" s="349"/>
      <c r="E54" s="345"/>
      <c r="F54" s="345"/>
    </row>
    <row r="55" spans="1:10" ht="42" x14ac:dyDescent="0.35">
      <c r="A55" s="346">
        <v>61602</v>
      </c>
      <c r="B55" s="326" t="s">
        <v>653</v>
      </c>
      <c r="C55" s="348">
        <v>8000</v>
      </c>
      <c r="D55" s="351"/>
      <c r="E55" s="352"/>
      <c r="F55" s="326"/>
    </row>
    <row r="56" spans="1:10" ht="42" x14ac:dyDescent="0.35">
      <c r="A56" s="346">
        <v>61603</v>
      </c>
      <c r="B56" s="326" t="s">
        <v>576</v>
      </c>
      <c r="C56" s="348">
        <v>12000</v>
      </c>
      <c r="D56" s="351"/>
      <c r="E56" s="352"/>
      <c r="F56" s="326"/>
    </row>
    <row r="57" spans="1:10" ht="41.25" customHeight="1" x14ac:dyDescent="0.35">
      <c r="A57" s="346">
        <v>61603</v>
      </c>
      <c r="B57" s="332" t="s">
        <v>585</v>
      </c>
      <c r="C57" s="348">
        <v>5000</v>
      </c>
      <c r="D57" s="351"/>
      <c r="E57" s="352"/>
      <c r="F57" s="326"/>
    </row>
    <row r="58" spans="1:10" ht="41.25" customHeight="1" x14ac:dyDescent="0.35">
      <c r="A58" s="346">
        <v>61603</v>
      </c>
      <c r="B58" s="332" t="s">
        <v>794</v>
      </c>
      <c r="C58" s="348">
        <v>6000</v>
      </c>
      <c r="D58" s="351"/>
      <c r="E58" s="352"/>
      <c r="F58" s="326"/>
    </row>
    <row r="59" spans="1:10" ht="63" x14ac:dyDescent="0.35">
      <c r="A59" s="346">
        <v>61603</v>
      </c>
      <c r="B59" s="350" t="s">
        <v>587</v>
      </c>
      <c r="C59" s="348">
        <v>20000</v>
      </c>
      <c r="D59" s="351"/>
      <c r="E59" s="352"/>
      <c r="F59" s="326"/>
      <c r="J59" s="248"/>
    </row>
    <row r="60" spans="1:10" ht="63" x14ac:dyDescent="0.35">
      <c r="A60" s="346">
        <v>61606</v>
      </c>
      <c r="B60" s="326" t="s">
        <v>572</v>
      </c>
      <c r="C60" s="348">
        <v>15000</v>
      </c>
      <c r="D60" s="351"/>
      <c r="E60" s="352"/>
      <c r="F60" s="326"/>
    </row>
    <row r="61" spans="1:10" ht="63" x14ac:dyDescent="0.35">
      <c r="A61" s="346">
        <v>61699</v>
      </c>
      <c r="B61" s="350" t="s">
        <v>573</v>
      </c>
      <c r="C61" s="348">
        <v>2000</v>
      </c>
      <c r="D61" s="351"/>
      <c r="E61" s="352"/>
      <c r="F61" s="326"/>
    </row>
    <row r="62" spans="1:10" ht="63" x14ac:dyDescent="0.35">
      <c r="A62" s="346">
        <v>61699</v>
      </c>
      <c r="B62" s="326" t="s">
        <v>574</v>
      </c>
      <c r="C62" s="348">
        <v>15000</v>
      </c>
      <c r="D62" s="351"/>
      <c r="E62" s="352"/>
      <c r="F62" s="326"/>
    </row>
    <row r="63" spans="1:10" ht="63" x14ac:dyDescent="0.35">
      <c r="A63" s="346">
        <v>61699</v>
      </c>
      <c r="B63" s="350" t="s">
        <v>575</v>
      </c>
      <c r="C63" s="348">
        <v>12000</v>
      </c>
      <c r="D63" s="351"/>
      <c r="E63" s="352"/>
      <c r="F63" s="326"/>
    </row>
    <row r="64" spans="1:10" ht="63" x14ac:dyDescent="0.35">
      <c r="A64" s="346">
        <v>61699</v>
      </c>
      <c r="B64" s="326" t="s">
        <v>577</v>
      </c>
      <c r="C64" s="348">
        <v>2000</v>
      </c>
      <c r="D64" s="351"/>
      <c r="E64" s="352"/>
      <c r="F64" s="326"/>
    </row>
    <row r="65" spans="1:6" ht="34.5" customHeight="1" x14ac:dyDescent="0.35">
      <c r="A65" s="346">
        <v>61699</v>
      </c>
      <c r="B65" s="332" t="s">
        <v>578</v>
      </c>
      <c r="C65" s="348">
        <v>30000</v>
      </c>
      <c r="D65" s="351"/>
      <c r="E65" s="352"/>
      <c r="F65" s="326"/>
    </row>
    <row r="66" spans="1:6" ht="39" customHeight="1" x14ac:dyDescent="0.35">
      <c r="A66" s="346">
        <v>61699</v>
      </c>
      <c r="B66" s="332" t="s">
        <v>579</v>
      </c>
      <c r="C66" s="348">
        <v>10000</v>
      </c>
      <c r="D66" s="351"/>
      <c r="E66" s="352"/>
      <c r="F66" s="326"/>
    </row>
    <row r="67" spans="1:6" ht="63" x14ac:dyDescent="0.35">
      <c r="A67" s="346">
        <v>61699</v>
      </c>
      <c r="B67" s="326" t="s">
        <v>580</v>
      </c>
      <c r="C67" s="348">
        <v>17000</v>
      </c>
      <c r="D67" s="351"/>
      <c r="E67" s="352"/>
      <c r="F67" s="326"/>
    </row>
    <row r="68" spans="1:6" ht="63" x14ac:dyDescent="0.35">
      <c r="A68" s="346">
        <v>61699</v>
      </c>
      <c r="B68" s="326" t="s">
        <v>581</v>
      </c>
      <c r="C68" s="348">
        <v>6000</v>
      </c>
      <c r="D68" s="351"/>
      <c r="E68" s="352"/>
      <c r="F68" s="326"/>
    </row>
    <row r="69" spans="1:6" ht="42" x14ac:dyDescent="0.35">
      <c r="A69" s="346">
        <v>61699</v>
      </c>
      <c r="B69" s="326" t="s">
        <v>582</v>
      </c>
      <c r="C69" s="340">
        <v>8000</v>
      </c>
      <c r="D69" s="351"/>
      <c r="E69" s="352"/>
      <c r="F69" s="326"/>
    </row>
    <row r="70" spans="1:6" ht="63" x14ac:dyDescent="0.35">
      <c r="A70" s="346">
        <v>61699</v>
      </c>
      <c r="B70" s="326" t="s">
        <v>793</v>
      </c>
      <c r="C70" s="340">
        <v>19000</v>
      </c>
      <c r="D70" s="351"/>
      <c r="E70" s="352"/>
      <c r="F70" s="326"/>
    </row>
    <row r="71" spans="1:6" ht="42" x14ac:dyDescent="0.35">
      <c r="A71" s="346">
        <v>61699</v>
      </c>
      <c r="B71" s="332" t="s">
        <v>584</v>
      </c>
      <c r="C71" s="348">
        <v>5000</v>
      </c>
      <c r="D71" s="351"/>
      <c r="E71" s="352"/>
      <c r="F71" s="326"/>
    </row>
    <row r="72" spans="1:6" ht="35.25" customHeight="1" x14ac:dyDescent="0.35">
      <c r="A72" s="346">
        <v>61201</v>
      </c>
      <c r="B72" s="332" t="s">
        <v>583</v>
      </c>
      <c r="C72" s="348">
        <v>3000</v>
      </c>
      <c r="D72" s="351"/>
      <c r="E72" s="352"/>
      <c r="F72" s="326"/>
    </row>
    <row r="73" spans="1:6" ht="44.25" x14ac:dyDescent="0.5">
      <c r="A73" s="346">
        <v>54504</v>
      </c>
      <c r="B73" s="332" t="s">
        <v>586</v>
      </c>
      <c r="C73" s="353">
        <v>19000</v>
      </c>
      <c r="D73" s="351"/>
      <c r="E73" s="352"/>
      <c r="F73" s="326"/>
    </row>
    <row r="74" spans="1:6" ht="21" x14ac:dyDescent="0.35">
      <c r="A74" s="354"/>
      <c r="B74" s="354"/>
      <c r="C74" s="354"/>
      <c r="D74" s="354"/>
      <c r="E74" s="354"/>
      <c r="F74" s="354"/>
    </row>
    <row r="76" spans="1:6" ht="21" x14ac:dyDescent="0.35">
      <c r="A76" s="528" t="s">
        <v>667</v>
      </c>
      <c r="B76" s="529"/>
      <c r="C76" s="529"/>
      <c r="D76" s="371" t="s">
        <v>668</v>
      </c>
      <c r="E76" s="370" t="s">
        <v>669</v>
      </c>
    </row>
    <row r="77" spans="1:6" ht="47.25" x14ac:dyDescent="0.25">
      <c r="A77" s="239">
        <v>1</v>
      </c>
      <c r="B77" s="372" t="s">
        <v>670</v>
      </c>
      <c r="C77" s="373">
        <v>44105</v>
      </c>
      <c r="D77" s="373">
        <v>44116</v>
      </c>
      <c r="E77" s="240">
        <v>38139.870000000003</v>
      </c>
    </row>
    <row r="78" spans="1:6" ht="47.25" x14ac:dyDescent="0.25">
      <c r="A78" s="239">
        <v>2</v>
      </c>
      <c r="B78" s="372" t="s">
        <v>671</v>
      </c>
      <c r="C78" s="373">
        <v>44105</v>
      </c>
      <c r="D78" s="373">
        <v>44116</v>
      </c>
      <c r="E78" s="240">
        <v>47998.92</v>
      </c>
    </row>
    <row r="79" spans="1:6" ht="31.5" x14ac:dyDescent="0.25">
      <c r="A79" s="239">
        <v>3</v>
      </c>
      <c r="B79" s="372" t="s">
        <v>672</v>
      </c>
      <c r="C79" s="373">
        <v>44105</v>
      </c>
      <c r="D79" s="373">
        <v>44116</v>
      </c>
      <c r="E79" s="240">
        <v>29171.93</v>
      </c>
    </row>
    <row r="80" spans="1:6" ht="47.25" x14ac:dyDescent="0.25">
      <c r="A80" s="239">
        <v>4</v>
      </c>
      <c r="B80" s="372" t="s">
        <v>673</v>
      </c>
      <c r="C80" s="373">
        <v>44105</v>
      </c>
      <c r="D80" s="239"/>
      <c r="E80" s="240">
        <v>8764.18</v>
      </c>
    </row>
    <row r="81" spans="1:5" ht="63" x14ac:dyDescent="0.25">
      <c r="A81" s="239">
        <v>5</v>
      </c>
      <c r="B81" s="372" t="s">
        <v>674</v>
      </c>
      <c r="C81" s="373">
        <v>44105</v>
      </c>
      <c r="D81" s="239"/>
      <c r="E81" s="240">
        <v>24992.67</v>
      </c>
    </row>
    <row r="82" spans="1:5" ht="47.25" x14ac:dyDescent="0.25">
      <c r="A82" s="239">
        <v>6</v>
      </c>
      <c r="B82" s="372" t="s">
        <v>675</v>
      </c>
      <c r="C82" s="373">
        <v>44105</v>
      </c>
      <c r="D82" s="373">
        <v>44116</v>
      </c>
      <c r="E82" s="240">
        <v>37042.81</v>
      </c>
    </row>
    <row r="83" spans="1:5" ht="31.5" x14ac:dyDescent="0.25">
      <c r="A83" s="239">
        <v>7</v>
      </c>
      <c r="B83" s="372" t="s">
        <v>676</v>
      </c>
      <c r="C83" s="373">
        <v>44105</v>
      </c>
      <c r="D83" s="239"/>
      <c r="E83" s="240">
        <v>21500.06</v>
      </c>
    </row>
    <row r="84" spans="1:5" ht="47.25" x14ac:dyDescent="0.25">
      <c r="A84" s="239">
        <v>8</v>
      </c>
      <c r="B84" s="372" t="s">
        <v>677</v>
      </c>
      <c r="C84" s="373">
        <v>44105</v>
      </c>
      <c r="D84" s="239"/>
      <c r="E84" s="240">
        <v>25570.31</v>
      </c>
    </row>
    <row r="85" spans="1:5" ht="47.25" x14ac:dyDescent="0.25">
      <c r="A85" s="239">
        <v>9</v>
      </c>
      <c r="B85" s="372" t="s">
        <v>678</v>
      </c>
      <c r="C85" s="373">
        <v>44105</v>
      </c>
      <c r="D85" s="373">
        <v>44116</v>
      </c>
      <c r="E85" s="240">
        <v>30215.32</v>
      </c>
    </row>
    <row r="86" spans="1:5" ht="47.25" x14ac:dyDescent="0.25">
      <c r="A86" s="239">
        <v>10</v>
      </c>
      <c r="B86" s="372" t="s">
        <v>679</v>
      </c>
      <c r="C86" s="373">
        <v>44105</v>
      </c>
      <c r="D86" s="239"/>
      <c r="E86" s="240">
        <v>20340.439999999999</v>
      </c>
    </row>
    <row r="87" spans="1:5" ht="47.25" x14ac:dyDescent="0.25">
      <c r="A87" s="239">
        <v>11</v>
      </c>
      <c r="B87" s="372" t="s">
        <v>680</v>
      </c>
      <c r="C87" s="373">
        <v>44105</v>
      </c>
      <c r="D87" s="373">
        <v>44124</v>
      </c>
      <c r="E87" s="240">
        <v>34970.239999999998</v>
      </c>
    </row>
    <row r="89" spans="1:5" x14ac:dyDescent="0.25">
      <c r="A89" s="239"/>
      <c r="B89" s="239" t="s">
        <v>681</v>
      </c>
      <c r="C89" s="237" t="s">
        <v>668</v>
      </c>
      <c r="D89" s="239" t="s">
        <v>669</v>
      </c>
    </row>
    <row r="90" spans="1:5" ht="31.5" x14ac:dyDescent="0.25">
      <c r="A90" s="239">
        <v>1</v>
      </c>
      <c r="B90" s="374" t="s">
        <v>682</v>
      </c>
      <c r="C90" s="373"/>
      <c r="D90" s="375"/>
      <c r="E90" s="376">
        <v>30000</v>
      </c>
    </row>
    <row r="91" spans="1:5" ht="31.5" x14ac:dyDescent="0.25">
      <c r="A91" s="239">
        <v>2</v>
      </c>
      <c r="B91" s="374" t="s">
        <v>683</v>
      </c>
      <c r="C91" s="373"/>
      <c r="D91" s="375"/>
      <c r="E91" s="376">
        <v>20000</v>
      </c>
    </row>
    <row r="92" spans="1:5" ht="31.5" x14ac:dyDescent="0.25">
      <c r="A92" s="239">
        <v>3</v>
      </c>
      <c r="B92" s="374" t="s">
        <v>684</v>
      </c>
      <c r="C92" s="373"/>
      <c r="D92" s="375"/>
      <c r="E92" s="376">
        <v>15648.87</v>
      </c>
    </row>
    <row r="93" spans="1:5" ht="31.5" x14ac:dyDescent="0.25">
      <c r="A93" s="239">
        <v>4</v>
      </c>
      <c r="B93" s="374" t="s">
        <v>685</v>
      </c>
      <c r="C93" s="373"/>
      <c r="D93" s="377"/>
      <c r="E93" s="376">
        <v>35000</v>
      </c>
    </row>
    <row r="94" spans="1:5" ht="31.5" x14ac:dyDescent="0.25">
      <c r="A94" s="239">
        <v>5</v>
      </c>
      <c r="B94" s="374" t="s">
        <v>686</v>
      </c>
      <c r="C94" s="373"/>
      <c r="D94" s="377"/>
      <c r="E94" s="376">
        <v>40000</v>
      </c>
    </row>
    <row r="95" spans="1:5" ht="31.5" x14ac:dyDescent="0.25">
      <c r="A95" s="239">
        <v>6</v>
      </c>
      <c r="B95" s="374" t="s">
        <v>687</v>
      </c>
      <c r="C95" s="373"/>
      <c r="D95" s="375"/>
      <c r="E95" s="376">
        <v>40000</v>
      </c>
    </row>
    <row r="96" spans="1:5" ht="31.5" x14ac:dyDescent="0.25">
      <c r="A96" s="239">
        <v>7</v>
      </c>
      <c r="B96" s="374" t="s">
        <v>688</v>
      </c>
      <c r="C96" s="373"/>
      <c r="D96" s="377"/>
      <c r="E96" s="376">
        <v>40000</v>
      </c>
    </row>
    <row r="97" spans="1:11" ht="31.5" x14ac:dyDescent="0.25">
      <c r="A97" s="239">
        <v>8</v>
      </c>
      <c r="B97" s="374" t="s">
        <v>689</v>
      </c>
      <c r="C97" s="373"/>
      <c r="D97" s="377"/>
      <c r="E97" s="376">
        <v>40000</v>
      </c>
    </row>
    <row r="98" spans="1:11" ht="31.5" x14ac:dyDescent="0.25">
      <c r="A98" s="239">
        <v>9</v>
      </c>
      <c r="B98" s="374" t="s">
        <v>690</v>
      </c>
      <c r="C98" s="373"/>
      <c r="D98" s="375"/>
      <c r="E98" s="376">
        <v>40000</v>
      </c>
    </row>
    <row r="99" spans="1:11" ht="31.5" x14ac:dyDescent="0.25">
      <c r="A99" s="239">
        <v>10</v>
      </c>
      <c r="B99" s="374" t="s">
        <v>691</v>
      </c>
      <c r="C99" s="373"/>
      <c r="D99" s="377"/>
      <c r="E99" s="376">
        <v>40000</v>
      </c>
    </row>
    <row r="100" spans="1:11" ht="31.5" x14ac:dyDescent="0.25">
      <c r="A100" s="239">
        <v>11</v>
      </c>
      <c r="B100" s="374" t="s">
        <v>692</v>
      </c>
      <c r="C100" s="373"/>
      <c r="D100" s="375"/>
      <c r="E100" s="376">
        <v>10000</v>
      </c>
    </row>
    <row r="102" spans="1:11" ht="26.25" x14ac:dyDescent="0.4">
      <c r="A102" s="530" t="s">
        <v>647</v>
      </c>
      <c r="B102" s="531"/>
      <c r="C102" s="531"/>
      <c r="D102" s="531"/>
      <c r="E102" s="531"/>
      <c r="F102" s="531"/>
      <c r="G102" s="378"/>
      <c r="H102" s="379"/>
      <c r="I102" s="379"/>
      <c r="J102" s="378"/>
      <c r="K102" s="378"/>
    </row>
    <row r="103" spans="1:11" ht="56.25" x14ac:dyDescent="0.3">
      <c r="A103" s="364"/>
      <c r="B103" s="532" t="s">
        <v>693</v>
      </c>
      <c r="C103" s="533"/>
      <c r="D103" s="534"/>
      <c r="E103" s="364"/>
      <c r="F103" s="364"/>
      <c r="G103" s="380" t="s">
        <v>694</v>
      </c>
      <c r="H103" s="381"/>
      <c r="I103" s="381"/>
      <c r="J103" s="364" t="s">
        <v>695</v>
      </c>
      <c r="K103" s="364" t="s">
        <v>696</v>
      </c>
    </row>
    <row r="104" spans="1:11" ht="18.75" x14ac:dyDescent="0.3">
      <c r="A104" s="364"/>
      <c r="B104" s="532" t="s">
        <v>697</v>
      </c>
      <c r="C104" s="533"/>
      <c r="D104" s="533"/>
      <c r="E104" s="534"/>
      <c r="F104" s="401">
        <f>SUM(E105:E106)</f>
        <v>10000</v>
      </c>
      <c r="G104" s="402">
        <f>SUM(F104:F142)</f>
        <v>183000</v>
      </c>
      <c r="H104" s="381"/>
      <c r="I104" s="381"/>
      <c r="J104" s="364"/>
      <c r="K104" s="364"/>
    </row>
    <row r="105" spans="1:11" ht="18.75" x14ac:dyDescent="0.3">
      <c r="A105" s="364">
        <v>1</v>
      </c>
      <c r="B105" s="382" t="s">
        <v>698</v>
      </c>
      <c r="C105" s="364"/>
      <c r="D105" s="364"/>
      <c r="E105" s="383">
        <v>3000</v>
      </c>
      <c r="F105" s="372"/>
      <c r="G105" s="372"/>
      <c r="H105" s="384" t="s">
        <v>699</v>
      </c>
      <c r="I105" s="384"/>
      <c r="J105" s="385"/>
      <c r="K105" s="385"/>
    </row>
    <row r="106" spans="1:11" ht="18.75" x14ac:dyDescent="0.3">
      <c r="A106" s="364">
        <v>2</v>
      </c>
      <c r="B106" s="364" t="s">
        <v>700</v>
      </c>
      <c r="C106" s="364"/>
      <c r="D106" s="364"/>
      <c r="E106" s="318">
        <v>7000</v>
      </c>
      <c r="F106" s="372"/>
      <c r="G106" s="372"/>
      <c r="H106" s="384" t="s">
        <v>699</v>
      </c>
      <c r="I106" s="384"/>
      <c r="J106" s="385"/>
      <c r="K106" s="385"/>
    </row>
    <row r="107" spans="1:11" ht="18.75" x14ac:dyDescent="0.3">
      <c r="A107" s="364"/>
      <c r="B107" s="532" t="s">
        <v>701</v>
      </c>
      <c r="C107" s="533"/>
      <c r="D107" s="533"/>
      <c r="E107" s="534"/>
      <c r="F107" s="401">
        <f>SUM(E108:E109)</f>
        <v>16000</v>
      </c>
      <c r="G107" s="372"/>
      <c r="H107" s="384"/>
      <c r="I107" s="384"/>
      <c r="J107" s="385"/>
      <c r="K107" s="385"/>
    </row>
    <row r="108" spans="1:11" ht="37.5" x14ac:dyDescent="0.3">
      <c r="A108" s="364">
        <v>3</v>
      </c>
      <c r="B108" s="386" t="s">
        <v>702</v>
      </c>
      <c r="C108" s="364"/>
      <c r="D108" s="364"/>
      <c r="E108" s="387">
        <v>6000</v>
      </c>
      <c r="F108" s="372"/>
      <c r="G108" s="372"/>
      <c r="H108" s="384" t="s">
        <v>703</v>
      </c>
      <c r="I108" s="384"/>
      <c r="J108" s="385"/>
      <c r="K108" s="385"/>
    </row>
    <row r="109" spans="1:11" ht="37.5" x14ac:dyDescent="0.3">
      <c r="A109" s="364">
        <v>4</v>
      </c>
      <c r="B109" s="364" t="s">
        <v>704</v>
      </c>
      <c r="C109" s="364"/>
      <c r="D109" s="364"/>
      <c r="E109" s="318">
        <v>10000</v>
      </c>
      <c r="F109" s="372"/>
      <c r="G109" s="372"/>
      <c r="H109" s="384" t="s">
        <v>703</v>
      </c>
      <c r="I109" s="384"/>
      <c r="J109" s="385"/>
      <c r="K109" s="385"/>
    </row>
    <row r="110" spans="1:11" ht="18.75" x14ac:dyDescent="0.3">
      <c r="A110" s="364"/>
      <c r="B110" s="532" t="s">
        <v>705</v>
      </c>
      <c r="C110" s="533"/>
      <c r="D110" s="533"/>
      <c r="E110" s="534"/>
      <c r="F110" s="401">
        <f>SUM(E111:E119)</f>
        <v>48000</v>
      </c>
      <c r="G110" s="372"/>
      <c r="H110" s="384"/>
      <c r="I110" s="384"/>
      <c r="J110" s="385"/>
      <c r="K110" s="385"/>
    </row>
    <row r="111" spans="1:11" ht="37.5" x14ac:dyDescent="0.3">
      <c r="A111" s="364">
        <v>5</v>
      </c>
      <c r="B111" s="364" t="s">
        <v>706</v>
      </c>
      <c r="C111" s="364"/>
      <c r="D111" s="364"/>
      <c r="E111" s="388">
        <v>12000</v>
      </c>
      <c r="F111" s="372"/>
      <c r="G111" s="372"/>
      <c r="H111" s="384" t="s">
        <v>699</v>
      </c>
      <c r="I111" s="384"/>
      <c r="J111" s="385"/>
      <c r="K111" s="385"/>
    </row>
    <row r="112" spans="1:11" ht="37.5" x14ac:dyDescent="0.3">
      <c r="A112" s="364">
        <v>6</v>
      </c>
      <c r="B112" s="364" t="s">
        <v>707</v>
      </c>
      <c r="C112" s="364"/>
      <c r="D112" s="364"/>
      <c r="E112" s="387">
        <v>5000</v>
      </c>
      <c r="F112" s="372"/>
      <c r="G112" s="372"/>
      <c r="H112" s="384" t="s">
        <v>699</v>
      </c>
      <c r="I112" s="384"/>
      <c r="J112" s="385"/>
      <c r="K112" s="385"/>
    </row>
    <row r="113" spans="1:11" ht="37.5" x14ac:dyDescent="0.3">
      <c r="A113" s="364">
        <v>7</v>
      </c>
      <c r="B113" s="364" t="s">
        <v>708</v>
      </c>
      <c r="C113" s="364"/>
      <c r="D113" s="364"/>
      <c r="E113" s="387">
        <v>5000</v>
      </c>
      <c r="F113" s="372"/>
      <c r="G113" s="372"/>
      <c r="H113" s="384" t="s">
        <v>699</v>
      </c>
      <c r="I113" s="384"/>
      <c r="J113" s="385"/>
      <c r="K113" s="385"/>
    </row>
    <row r="114" spans="1:11" ht="37.5" x14ac:dyDescent="0.3">
      <c r="A114" s="364">
        <v>8</v>
      </c>
      <c r="B114" s="364" t="s">
        <v>709</v>
      </c>
      <c r="C114" s="364"/>
      <c r="D114" s="364"/>
      <c r="E114" s="387">
        <v>6000</v>
      </c>
      <c r="F114" s="372"/>
      <c r="G114" s="372"/>
      <c r="H114" s="384" t="s">
        <v>703</v>
      </c>
      <c r="I114" s="384"/>
      <c r="J114" s="385"/>
      <c r="K114" s="385"/>
    </row>
    <row r="115" spans="1:11" ht="56.25" x14ac:dyDescent="0.3">
      <c r="A115" s="364">
        <v>9</v>
      </c>
      <c r="B115" s="386" t="s">
        <v>710</v>
      </c>
      <c r="C115" s="364"/>
      <c r="D115" s="364"/>
      <c r="E115" s="387">
        <v>6000</v>
      </c>
      <c r="F115" s="372"/>
      <c r="G115" s="372"/>
      <c r="H115" s="384" t="s">
        <v>711</v>
      </c>
      <c r="I115" s="384"/>
      <c r="J115" s="385"/>
      <c r="K115" s="385"/>
    </row>
    <row r="116" spans="1:11" ht="37.5" x14ac:dyDescent="0.3">
      <c r="A116" s="364">
        <v>10</v>
      </c>
      <c r="B116" s="386" t="s">
        <v>712</v>
      </c>
      <c r="C116" s="364"/>
      <c r="D116" s="364"/>
      <c r="E116" s="318">
        <v>4000</v>
      </c>
      <c r="F116" s="372"/>
      <c r="G116" s="372"/>
      <c r="H116" s="384" t="s">
        <v>703</v>
      </c>
      <c r="I116" s="384"/>
      <c r="J116" s="385"/>
      <c r="K116" s="385"/>
    </row>
    <row r="117" spans="1:11" ht="37.5" x14ac:dyDescent="0.3">
      <c r="A117" s="364">
        <v>11</v>
      </c>
      <c r="B117" s="386" t="s">
        <v>713</v>
      </c>
      <c r="C117" s="364"/>
      <c r="D117" s="364"/>
      <c r="E117" s="318">
        <v>3000</v>
      </c>
      <c r="F117" s="372"/>
      <c r="G117" s="372"/>
      <c r="H117" s="384" t="s">
        <v>711</v>
      </c>
      <c r="I117" s="384"/>
      <c r="J117" s="385"/>
      <c r="K117" s="385"/>
    </row>
    <row r="118" spans="1:11" ht="37.5" x14ac:dyDescent="0.3">
      <c r="A118" s="364">
        <v>12</v>
      </c>
      <c r="B118" s="386" t="s">
        <v>714</v>
      </c>
      <c r="C118" s="364"/>
      <c r="D118" s="364"/>
      <c r="E118" s="318">
        <v>3000</v>
      </c>
      <c r="F118" s="372"/>
      <c r="G118" s="372"/>
      <c r="H118" s="384" t="s">
        <v>703</v>
      </c>
      <c r="I118" s="384"/>
      <c r="J118" s="385"/>
      <c r="K118" s="385"/>
    </row>
    <row r="119" spans="1:11" ht="37.5" x14ac:dyDescent="0.3">
      <c r="A119" s="364">
        <v>13</v>
      </c>
      <c r="B119" s="386" t="s">
        <v>715</v>
      </c>
      <c r="C119" s="364"/>
      <c r="D119" s="364"/>
      <c r="E119" s="318">
        <v>4000</v>
      </c>
      <c r="F119" s="372"/>
      <c r="G119" s="372"/>
      <c r="H119" s="384" t="s">
        <v>699</v>
      </c>
      <c r="I119" s="384"/>
      <c r="J119" s="385"/>
      <c r="K119" s="385"/>
    </row>
    <row r="120" spans="1:11" ht="18.75" x14ac:dyDescent="0.3">
      <c r="A120" s="364"/>
      <c r="B120" s="532" t="s">
        <v>716</v>
      </c>
      <c r="C120" s="533"/>
      <c r="D120" s="533"/>
      <c r="E120" s="534"/>
      <c r="F120" s="401">
        <f>SUM(E121:E126)</f>
        <v>34000</v>
      </c>
      <c r="G120" s="372"/>
      <c r="H120" s="384"/>
      <c r="I120" s="384"/>
      <c r="J120" s="385"/>
      <c r="K120" s="385"/>
    </row>
    <row r="121" spans="1:11" ht="37.5" x14ac:dyDescent="0.3">
      <c r="A121" s="364">
        <v>14</v>
      </c>
      <c r="B121" s="364" t="s">
        <v>717</v>
      </c>
      <c r="C121" s="364"/>
      <c r="D121" s="364"/>
      <c r="E121" s="388">
        <v>4000</v>
      </c>
      <c r="F121" s="372"/>
      <c r="G121" s="372"/>
      <c r="H121" s="384" t="s">
        <v>699</v>
      </c>
      <c r="I121" s="384"/>
      <c r="J121" s="385"/>
      <c r="K121" s="385"/>
    </row>
    <row r="122" spans="1:11" ht="37.5" x14ac:dyDescent="0.3">
      <c r="A122" s="364">
        <v>15</v>
      </c>
      <c r="B122" s="364" t="s">
        <v>718</v>
      </c>
      <c r="C122" s="364"/>
      <c r="D122" s="364"/>
      <c r="E122" s="387">
        <v>5000</v>
      </c>
      <c r="F122" s="372"/>
      <c r="G122" s="372"/>
      <c r="H122" s="384" t="s">
        <v>699</v>
      </c>
      <c r="I122" s="384"/>
      <c r="J122" s="385"/>
      <c r="K122" s="385"/>
    </row>
    <row r="123" spans="1:11" ht="37.5" x14ac:dyDescent="0.3">
      <c r="A123" s="364">
        <v>16</v>
      </c>
      <c r="B123" s="364" t="s">
        <v>719</v>
      </c>
      <c r="C123" s="364"/>
      <c r="D123" s="364"/>
      <c r="E123" s="387">
        <v>4000</v>
      </c>
      <c r="F123" s="372"/>
      <c r="G123" s="372"/>
      <c r="H123" s="384" t="s">
        <v>699</v>
      </c>
      <c r="I123" s="384"/>
      <c r="J123" s="385"/>
      <c r="K123" s="385"/>
    </row>
    <row r="124" spans="1:11" ht="37.5" x14ac:dyDescent="0.3">
      <c r="A124" s="364">
        <v>17</v>
      </c>
      <c r="B124" s="364" t="s">
        <v>720</v>
      </c>
      <c r="C124" s="364"/>
      <c r="D124" s="364"/>
      <c r="E124" s="387">
        <v>7000</v>
      </c>
      <c r="F124" s="372"/>
      <c r="G124" s="372"/>
      <c r="H124" s="384" t="s">
        <v>699</v>
      </c>
      <c r="I124" s="384"/>
      <c r="J124" s="385"/>
      <c r="K124" s="385"/>
    </row>
    <row r="125" spans="1:11" ht="37.5" x14ac:dyDescent="0.3">
      <c r="A125" s="364">
        <v>18</v>
      </c>
      <c r="B125" s="364" t="s">
        <v>721</v>
      </c>
      <c r="C125" s="364"/>
      <c r="D125" s="364"/>
      <c r="E125" s="318">
        <v>3000</v>
      </c>
      <c r="F125" s="372"/>
      <c r="G125" s="372"/>
      <c r="H125" s="384" t="s">
        <v>699</v>
      </c>
      <c r="I125" s="389"/>
      <c r="J125" s="385"/>
      <c r="K125" s="385"/>
    </row>
    <row r="126" spans="1:11" ht="37.5" x14ac:dyDescent="0.3">
      <c r="A126" s="364">
        <v>19</v>
      </c>
      <c r="B126" s="364" t="s">
        <v>722</v>
      </c>
      <c r="C126" s="364"/>
      <c r="D126" s="364"/>
      <c r="E126" s="318">
        <v>11000</v>
      </c>
      <c r="F126" s="372"/>
      <c r="G126" s="372"/>
      <c r="H126" s="384" t="s">
        <v>699</v>
      </c>
      <c r="I126" s="384"/>
      <c r="J126" s="385"/>
      <c r="K126" s="385"/>
    </row>
    <row r="127" spans="1:11" ht="18.75" x14ac:dyDescent="0.3">
      <c r="A127" s="364"/>
      <c r="B127" s="532" t="s">
        <v>723</v>
      </c>
      <c r="C127" s="533"/>
      <c r="D127" s="533"/>
      <c r="E127" s="534"/>
      <c r="F127" s="401">
        <f>SUM(E128:E129)</f>
        <v>14000</v>
      </c>
      <c r="G127" s="372"/>
      <c r="H127" s="384"/>
      <c r="I127" s="384"/>
      <c r="J127" s="385"/>
      <c r="K127" s="385"/>
    </row>
    <row r="128" spans="1:11" ht="18.75" x14ac:dyDescent="0.3">
      <c r="A128" s="364">
        <v>20</v>
      </c>
      <c r="B128" s="364" t="s">
        <v>724</v>
      </c>
      <c r="C128" s="364"/>
      <c r="D128" s="364"/>
      <c r="E128" s="388">
        <v>7000</v>
      </c>
      <c r="F128" s="372"/>
      <c r="G128" s="372"/>
      <c r="H128" s="384" t="s">
        <v>699</v>
      </c>
      <c r="I128" s="384"/>
      <c r="J128" s="385"/>
      <c r="K128" s="385"/>
    </row>
    <row r="129" spans="1:11" ht="37.5" x14ac:dyDescent="0.3">
      <c r="A129" s="364">
        <v>21</v>
      </c>
      <c r="B129" s="364" t="s">
        <v>725</v>
      </c>
      <c r="C129" s="364"/>
      <c r="D129" s="364"/>
      <c r="E129" s="387">
        <v>7000</v>
      </c>
      <c r="F129" s="372"/>
      <c r="G129" s="372"/>
      <c r="H129" s="384" t="s">
        <v>699</v>
      </c>
      <c r="I129" s="384"/>
      <c r="J129" s="385"/>
      <c r="K129" s="385"/>
    </row>
    <row r="130" spans="1:11" ht="18.75" x14ac:dyDescent="0.3">
      <c r="A130" s="364"/>
      <c r="B130" s="532" t="s">
        <v>726</v>
      </c>
      <c r="C130" s="533"/>
      <c r="D130" s="533"/>
      <c r="E130" s="534"/>
      <c r="F130" s="401">
        <f>SUM(E131:E133)</f>
        <v>14000</v>
      </c>
      <c r="G130" s="372"/>
      <c r="H130" s="384"/>
      <c r="I130" s="384"/>
      <c r="J130" s="385"/>
      <c r="K130" s="385"/>
    </row>
    <row r="131" spans="1:11" ht="37.5" x14ac:dyDescent="0.3">
      <c r="A131" s="364">
        <v>22</v>
      </c>
      <c r="B131" s="364" t="s">
        <v>727</v>
      </c>
      <c r="C131" s="364"/>
      <c r="D131" s="364"/>
      <c r="E131" s="387">
        <v>5000</v>
      </c>
      <c r="F131" s="372"/>
      <c r="G131" s="372"/>
      <c r="H131" s="384" t="s">
        <v>699</v>
      </c>
      <c r="I131" s="384"/>
      <c r="J131" s="385"/>
      <c r="K131" s="385"/>
    </row>
    <row r="132" spans="1:11" ht="56.25" x14ac:dyDescent="0.3">
      <c r="A132" s="364">
        <v>23</v>
      </c>
      <c r="B132" s="364" t="s">
        <v>728</v>
      </c>
      <c r="C132" s="364"/>
      <c r="D132" s="364"/>
      <c r="E132" s="318">
        <v>5000</v>
      </c>
      <c r="F132" s="372" t="s">
        <v>729</v>
      </c>
      <c r="G132" s="372"/>
      <c r="H132" s="384" t="s">
        <v>699</v>
      </c>
      <c r="I132" s="384"/>
      <c r="J132" s="385"/>
      <c r="K132" s="385"/>
    </row>
    <row r="133" spans="1:11" ht="37.5" x14ac:dyDescent="0.3">
      <c r="A133" s="364">
        <v>24</v>
      </c>
      <c r="B133" s="364" t="s">
        <v>730</v>
      </c>
      <c r="C133" s="364"/>
      <c r="D133" s="364"/>
      <c r="E133" s="318">
        <v>4000</v>
      </c>
      <c r="F133" s="372"/>
      <c r="G133" s="372"/>
      <c r="H133" s="384" t="s">
        <v>703</v>
      </c>
      <c r="I133" s="384"/>
      <c r="J133" s="385"/>
      <c r="K133" s="385"/>
    </row>
    <row r="134" spans="1:11" ht="18.75" x14ac:dyDescent="0.3">
      <c r="A134" s="364"/>
      <c r="B134" s="532" t="s">
        <v>731</v>
      </c>
      <c r="C134" s="533"/>
      <c r="D134" s="533"/>
      <c r="E134" s="534"/>
      <c r="F134" s="401">
        <f>SUM(E135:E136)</f>
        <v>10000</v>
      </c>
      <c r="G134" s="372"/>
      <c r="H134" s="384"/>
      <c r="I134" s="384"/>
      <c r="J134" s="385"/>
      <c r="K134" s="385"/>
    </row>
    <row r="135" spans="1:11" ht="37.5" x14ac:dyDescent="0.3">
      <c r="A135" s="364">
        <v>25</v>
      </c>
      <c r="B135" s="364" t="s">
        <v>732</v>
      </c>
      <c r="C135" s="364"/>
      <c r="D135" s="364"/>
      <c r="E135" s="387">
        <v>5000</v>
      </c>
      <c r="F135" s="372"/>
      <c r="G135" s="372"/>
      <c r="H135" s="384" t="s">
        <v>703</v>
      </c>
      <c r="I135" s="384"/>
      <c r="J135" s="385"/>
      <c r="K135" s="385"/>
    </row>
    <row r="136" spans="1:11" ht="37.5" x14ac:dyDescent="0.3">
      <c r="A136" s="364">
        <v>26</v>
      </c>
      <c r="B136" s="364" t="s">
        <v>733</v>
      </c>
      <c r="C136" s="364"/>
      <c r="D136" s="364"/>
      <c r="E136" s="318">
        <v>5000</v>
      </c>
      <c r="F136" s="372"/>
      <c r="G136" s="372"/>
      <c r="H136" s="384" t="s">
        <v>699</v>
      </c>
      <c r="I136" s="384"/>
      <c r="J136" s="385"/>
      <c r="K136" s="385"/>
    </row>
    <row r="137" spans="1:11" ht="18.75" x14ac:dyDescent="0.3">
      <c r="A137" s="364"/>
      <c r="B137" s="532" t="s">
        <v>734</v>
      </c>
      <c r="C137" s="533"/>
      <c r="D137" s="533"/>
      <c r="E137" s="534"/>
      <c r="F137" s="401">
        <f>SUM(E138:E142)</f>
        <v>37000</v>
      </c>
      <c r="G137" s="372"/>
      <c r="H137" s="384"/>
      <c r="I137" s="384"/>
      <c r="J137" s="385"/>
      <c r="K137" s="385"/>
    </row>
    <row r="138" spans="1:11" ht="56.25" x14ac:dyDescent="0.3">
      <c r="A138" s="364">
        <v>27</v>
      </c>
      <c r="B138" s="386" t="s">
        <v>735</v>
      </c>
      <c r="C138" s="364"/>
      <c r="D138" s="364"/>
      <c r="E138" s="387">
        <v>6000</v>
      </c>
      <c r="F138" s="372"/>
      <c r="G138" s="372"/>
      <c r="H138" s="384" t="s">
        <v>699</v>
      </c>
      <c r="I138" s="384"/>
      <c r="J138" s="385"/>
      <c r="K138" s="385"/>
    </row>
    <row r="139" spans="1:11" ht="18.75" x14ac:dyDescent="0.3">
      <c r="A139" s="364">
        <v>28</v>
      </c>
      <c r="B139" s="364" t="s">
        <v>736</v>
      </c>
      <c r="C139" s="364"/>
      <c r="D139" s="364"/>
      <c r="E139" s="387">
        <v>10000</v>
      </c>
      <c r="F139" s="372"/>
      <c r="G139" s="372"/>
      <c r="H139" s="384" t="s">
        <v>703</v>
      </c>
      <c r="I139" s="384"/>
      <c r="J139" s="385"/>
      <c r="K139" s="385"/>
    </row>
    <row r="140" spans="1:11" ht="37.5" x14ac:dyDescent="0.3">
      <c r="A140" s="364">
        <v>29</v>
      </c>
      <c r="B140" s="386" t="s">
        <v>737</v>
      </c>
      <c r="C140" s="364"/>
      <c r="D140" s="364"/>
      <c r="E140" s="387">
        <v>6000</v>
      </c>
      <c r="F140" s="372"/>
      <c r="G140" s="372"/>
      <c r="H140" s="384" t="s">
        <v>703</v>
      </c>
      <c r="I140" s="384"/>
      <c r="J140" s="385"/>
      <c r="K140" s="385"/>
    </row>
    <row r="141" spans="1:11" ht="37.5" x14ac:dyDescent="0.3">
      <c r="A141" s="364">
        <v>30</v>
      </c>
      <c r="B141" s="364" t="s">
        <v>738</v>
      </c>
      <c r="C141" s="364"/>
      <c r="D141" s="364"/>
      <c r="E141" s="387">
        <v>7000</v>
      </c>
      <c r="F141" s="372"/>
      <c r="G141" s="372"/>
      <c r="H141" s="384" t="s">
        <v>703</v>
      </c>
      <c r="I141" s="384"/>
      <c r="J141" s="385"/>
      <c r="K141" s="385"/>
    </row>
    <row r="142" spans="1:11" ht="37.5" x14ac:dyDescent="0.3">
      <c r="A142" s="364">
        <v>31</v>
      </c>
      <c r="B142" s="364" t="s">
        <v>739</v>
      </c>
      <c r="C142" s="364"/>
      <c r="D142" s="364"/>
      <c r="E142" s="387">
        <v>8000</v>
      </c>
      <c r="F142" s="372"/>
      <c r="G142" s="372"/>
      <c r="H142" s="384" t="s">
        <v>699</v>
      </c>
      <c r="I142" s="384"/>
      <c r="J142" s="385"/>
      <c r="K142" s="385"/>
    </row>
    <row r="143" spans="1:11" ht="114" x14ac:dyDescent="0.4">
      <c r="A143" s="364"/>
      <c r="B143" s="542" t="s">
        <v>650</v>
      </c>
      <c r="C143" s="543"/>
      <c r="D143" s="543"/>
      <c r="E143" s="544"/>
      <c r="F143" s="403">
        <f>SUM(E144:E171)</f>
        <v>189914.31</v>
      </c>
      <c r="G143" s="404"/>
      <c r="H143" s="308" t="s">
        <v>740</v>
      </c>
      <c r="I143" s="308" t="s">
        <v>741</v>
      </c>
      <c r="J143" s="545" t="s">
        <v>742</v>
      </c>
      <c r="K143" s="546"/>
    </row>
    <row r="144" spans="1:11" ht="37.5" x14ac:dyDescent="0.3">
      <c r="A144" s="364"/>
      <c r="B144" s="364" t="s">
        <v>743</v>
      </c>
      <c r="C144" s="364"/>
      <c r="D144" s="364"/>
      <c r="E144" s="387">
        <v>60000</v>
      </c>
      <c r="F144" s="372"/>
      <c r="G144" s="372"/>
      <c r="H144" s="384" t="s">
        <v>703</v>
      </c>
      <c r="I144" s="384"/>
      <c r="J144" s="385"/>
      <c r="K144" s="385"/>
    </row>
    <row r="145" spans="1:11" ht="18.75" x14ac:dyDescent="0.3">
      <c r="A145" s="364">
        <v>32</v>
      </c>
      <c r="B145" s="391" t="s">
        <v>734</v>
      </c>
      <c r="C145" s="364"/>
      <c r="D145" s="364"/>
      <c r="E145" s="387"/>
      <c r="F145" s="372"/>
      <c r="G145" s="372"/>
      <c r="H145" s="384"/>
      <c r="I145" s="384"/>
      <c r="J145" s="385"/>
      <c r="K145" s="385"/>
    </row>
    <row r="146" spans="1:11" ht="37.5" x14ac:dyDescent="0.3">
      <c r="A146" s="364">
        <v>33</v>
      </c>
      <c r="B146" s="364" t="s">
        <v>744</v>
      </c>
      <c r="C146" s="364"/>
      <c r="D146" s="364"/>
      <c r="E146" s="387">
        <v>10000</v>
      </c>
      <c r="F146" s="372"/>
      <c r="G146" s="372"/>
      <c r="H146" s="384" t="s">
        <v>703</v>
      </c>
      <c r="I146" s="384"/>
      <c r="J146" s="385"/>
      <c r="K146" s="385"/>
    </row>
    <row r="147" spans="1:11" ht="37.5" x14ac:dyDescent="0.3">
      <c r="A147" s="364">
        <v>34</v>
      </c>
      <c r="B147" s="364" t="s">
        <v>745</v>
      </c>
      <c r="C147" s="364"/>
      <c r="D147" s="364"/>
      <c r="E147" s="387">
        <v>10000</v>
      </c>
      <c r="F147" s="372"/>
      <c r="G147" s="372"/>
      <c r="H147" s="384" t="s">
        <v>703</v>
      </c>
      <c r="I147" s="384"/>
      <c r="J147" s="385"/>
      <c r="K147" s="385"/>
    </row>
    <row r="148" spans="1:11" ht="37.5" x14ac:dyDescent="0.3">
      <c r="A148" s="364">
        <v>35</v>
      </c>
      <c r="B148" s="364" t="s">
        <v>746</v>
      </c>
      <c r="C148" s="364"/>
      <c r="D148" s="364"/>
      <c r="E148" s="387">
        <v>5000</v>
      </c>
      <c r="F148" s="372"/>
      <c r="G148" s="372"/>
      <c r="H148" s="384" t="s">
        <v>703</v>
      </c>
      <c r="I148" s="384"/>
      <c r="J148" s="385"/>
      <c r="K148" s="385"/>
    </row>
    <row r="149" spans="1:11" ht="37.5" x14ac:dyDescent="0.3">
      <c r="A149" s="364">
        <v>36</v>
      </c>
      <c r="B149" s="364" t="s">
        <v>747</v>
      </c>
      <c r="C149" s="364"/>
      <c r="D149" s="364"/>
      <c r="E149" s="387">
        <v>10000</v>
      </c>
      <c r="F149" s="372"/>
      <c r="G149" s="372"/>
      <c r="H149" s="384" t="s">
        <v>703</v>
      </c>
      <c r="I149" s="384"/>
      <c r="J149" s="385"/>
      <c r="K149" s="385"/>
    </row>
    <row r="150" spans="1:11" ht="18.75" x14ac:dyDescent="0.3">
      <c r="A150" s="364"/>
      <c r="B150" s="391" t="s">
        <v>748</v>
      </c>
      <c r="C150" s="364"/>
      <c r="D150" s="364"/>
      <c r="E150" s="387"/>
      <c r="F150" s="372"/>
      <c r="G150" s="372"/>
      <c r="H150" s="384"/>
      <c r="I150" s="384"/>
      <c r="J150" s="385"/>
      <c r="K150" s="385"/>
    </row>
    <row r="151" spans="1:11" ht="18.75" x14ac:dyDescent="0.3">
      <c r="A151" s="364">
        <v>37</v>
      </c>
      <c r="B151" s="364" t="s">
        <v>749</v>
      </c>
      <c r="C151" s="364"/>
      <c r="D151" s="364"/>
      <c r="E151" s="318">
        <v>8000</v>
      </c>
      <c r="F151" s="372"/>
      <c r="G151" s="372"/>
      <c r="H151" s="384" t="s">
        <v>703</v>
      </c>
      <c r="I151" s="384"/>
      <c r="J151" s="385"/>
      <c r="K151" s="385"/>
    </row>
    <row r="152" spans="1:11" ht="37.5" x14ac:dyDescent="0.3">
      <c r="A152" s="364">
        <v>38</v>
      </c>
      <c r="B152" s="364" t="s">
        <v>750</v>
      </c>
      <c r="C152" s="364"/>
      <c r="D152" s="364"/>
      <c r="E152" s="387">
        <v>2000</v>
      </c>
      <c r="F152" s="372"/>
      <c r="G152" s="372"/>
      <c r="H152" s="384" t="s">
        <v>699</v>
      </c>
      <c r="I152" s="384"/>
      <c r="J152" s="385"/>
      <c r="K152" s="385"/>
    </row>
    <row r="153" spans="1:11" ht="18.75" x14ac:dyDescent="0.3">
      <c r="A153" s="364"/>
      <c r="B153" s="391" t="s">
        <v>751</v>
      </c>
      <c r="C153" s="364"/>
      <c r="D153" s="364"/>
      <c r="E153" s="387"/>
      <c r="F153" s="372"/>
      <c r="G153" s="372"/>
      <c r="H153" s="384"/>
      <c r="I153" s="384"/>
      <c r="J153" s="385"/>
      <c r="K153" s="385"/>
    </row>
    <row r="154" spans="1:11" ht="37.5" x14ac:dyDescent="0.3">
      <c r="A154" s="364">
        <v>39</v>
      </c>
      <c r="B154" s="364" t="s">
        <v>752</v>
      </c>
      <c r="C154" s="364"/>
      <c r="D154" s="364"/>
      <c r="E154" s="318">
        <v>5914.31</v>
      </c>
      <c r="F154" s="372"/>
      <c r="G154" s="372"/>
      <c r="H154" s="384" t="s">
        <v>703</v>
      </c>
      <c r="I154" s="384"/>
      <c r="J154" s="385"/>
      <c r="K154" s="385"/>
    </row>
    <row r="155" spans="1:11" ht="37.5" x14ac:dyDescent="0.3">
      <c r="A155" s="364">
        <v>40</v>
      </c>
      <c r="B155" s="364" t="s">
        <v>753</v>
      </c>
      <c r="C155" s="364"/>
      <c r="D155" s="364"/>
      <c r="E155" s="318">
        <v>6000</v>
      </c>
      <c r="F155" s="372"/>
      <c r="G155" s="372"/>
      <c r="H155" s="384" t="s">
        <v>699</v>
      </c>
      <c r="I155" s="384"/>
      <c r="J155" s="385"/>
      <c r="K155" s="385"/>
    </row>
    <row r="156" spans="1:11" ht="18.75" x14ac:dyDescent="0.3">
      <c r="A156" s="364"/>
      <c r="B156" s="391" t="s">
        <v>754</v>
      </c>
      <c r="C156" s="364"/>
      <c r="D156" s="364"/>
      <c r="E156" s="387"/>
      <c r="F156" s="372"/>
      <c r="G156" s="372"/>
      <c r="H156" s="384"/>
      <c r="I156" s="384"/>
      <c r="J156" s="385"/>
      <c r="K156" s="385"/>
    </row>
    <row r="157" spans="1:11" ht="56.25" x14ac:dyDescent="0.3">
      <c r="A157" s="364">
        <v>41</v>
      </c>
      <c r="B157" s="386" t="s">
        <v>755</v>
      </c>
      <c r="C157" s="364"/>
      <c r="D157" s="364"/>
      <c r="E157" s="318">
        <v>10000</v>
      </c>
      <c r="F157" s="372"/>
      <c r="G157" s="372"/>
      <c r="H157" s="384" t="s">
        <v>699</v>
      </c>
      <c r="I157" s="384"/>
      <c r="J157" s="385"/>
      <c r="K157" s="385"/>
    </row>
    <row r="158" spans="1:11" ht="37.5" x14ac:dyDescent="0.3">
      <c r="A158" s="364">
        <v>42</v>
      </c>
      <c r="B158" s="364" t="s">
        <v>756</v>
      </c>
      <c r="C158" s="364"/>
      <c r="D158" s="364"/>
      <c r="E158" s="318">
        <v>5000</v>
      </c>
      <c r="F158" s="372"/>
      <c r="G158" s="372"/>
      <c r="H158" s="384" t="s">
        <v>703</v>
      </c>
      <c r="I158" s="384"/>
      <c r="J158" s="385"/>
      <c r="K158" s="385"/>
    </row>
    <row r="159" spans="1:11" ht="56.25" x14ac:dyDescent="0.3">
      <c r="A159" s="364">
        <v>43</v>
      </c>
      <c r="B159" s="364" t="s">
        <v>757</v>
      </c>
      <c r="C159" s="364"/>
      <c r="D159" s="364"/>
      <c r="E159" s="318">
        <v>5000</v>
      </c>
      <c r="F159" s="372"/>
      <c r="G159" s="372"/>
      <c r="H159" s="384" t="s">
        <v>699</v>
      </c>
      <c r="I159" s="384"/>
      <c r="J159" s="385"/>
      <c r="K159" s="385"/>
    </row>
    <row r="160" spans="1:11" ht="18.75" x14ac:dyDescent="0.3">
      <c r="A160" s="364"/>
      <c r="B160" s="391" t="s">
        <v>758</v>
      </c>
      <c r="C160" s="364"/>
      <c r="D160" s="364"/>
      <c r="E160" s="387"/>
      <c r="F160" s="372"/>
      <c r="G160" s="372"/>
      <c r="H160" s="384"/>
      <c r="I160" s="384"/>
      <c r="J160" s="385"/>
      <c r="K160" s="385"/>
    </row>
    <row r="161" spans="1:11" ht="37.5" x14ac:dyDescent="0.3">
      <c r="A161" s="364">
        <v>44</v>
      </c>
      <c r="B161" s="364" t="s">
        <v>759</v>
      </c>
      <c r="C161" s="364"/>
      <c r="D161" s="364"/>
      <c r="E161" s="318">
        <v>8000</v>
      </c>
      <c r="F161" s="372"/>
      <c r="G161" s="372"/>
      <c r="H161" s="384" t="s">
        <v>703</v>
      </c>
      <c r="I161" s="384"/>
      <c r="J161" s="385"/>
      <c r="K161" s="385"/>
    </row>
    <row r="162" spans="1:11" ht="37.5" x14ac:dyDescent="0.3">
      <c r="A162" s="364">
        <v>45</v>
      </c>
      <c r="B162" s="386" t="s">
        <v>760</v>
      </c>
      <c r="C162" s="364"/>
      <c r="D162" s="364"/>
      <c r="E162" s="387">
        <v>10000</v>
      </c>
      <c r="F162" s="372"/>
      <c r="G162" s="372"/>
      <c r="H162" s="384" t="s">
        <v>703</v>
      </c>
      <c r="I162" s="384"/>
      <c r="J162" s="385"/>
      <c r="K162" s="385"/>
    </row>
    <row r="163" spans="1:11" ht="18.75" x14ac:dyDescent="0.3">
      <c r="A163" s="364"/>
      <c r="B163" s="391" t="s">
        <v>761</v>
      </c>
      <c r="C163" s="364"/>
      <c r="D163" s="364"/>
      <c r="E163" s="387"/>
      <c r="F163" s="372"/>
      <c r="G163" s="372"/>
      <c r="H163" s="384"/>
      <c r="I163" s="384"/>
      <c r="J163" s="385"/>
      <c r="K163" s="385"/>
    </row>
    <row r="164" spans="1:11" ht="37.5" x14ac:dyDescent="0.3">
      <c r="A164" s="364">
        <v>46</v>
      </c>
      <c r="B164" s="364" t="s">
        <v>762</v>
      </c>
      <c r="C164" s="364"/>
      <c r="D164" s="364"/>
      <c r="E164" s="318">
        <v>5000</v>
      </c>
      <c r="F164" s="372"/>
      <c r="G164" s="372"/>
      <c r="H164" s="384" t="s">
        <v>699</v>
      </c>
      <c r="I164" s="384"/>
      <c r="J164" s="385"/>
      <c r="K164" s="385"/>
    </row>
    <row r="165" spans="1:11" ht="37.5" x14ac:dyDescent="0.3">
      <c r="A165" s="364">
        <v>47</v>
      </c>
      <c r="B165" s="364" t="s">
        <v>763</v>
      </c>
      <c r="C165" s="364"/>
      <c r="D165" s="364"/>
      <c r="E165" s="387">
        <v>5000</v>
      </c>
      <c r="F165" s="372"/>
      <c r="G165" s="372"/>
      <c r="H165" s="384" t="s">
        <v>703</v>
      </c>
      <c r="I165" s="384"/>
      <c r="J165" s="385"/>
      <c r="K165" s="385"/>
    </row>
    <row r="166" spans="1:11" ht="37.5" x14ac:dyDescent="0.3">
      <c r="A166" s="364">
        <v>48</v>
      </c>
      <c r="B166" s="364" t="s">
        <v>764</v>
      </c>
      <c r="C166" s="364"/>
      <c r="D166" s="364"/>
      <c r="E166" s="387">
        <v>5000</v>
      </c>
      <c r="F166" s="372"/>
      <c r="G166" s="372"/>
      <c r="H166" s="384" t="s">
        <v>703</v>
      </c>
      <c r="I166" s="384"/>
      <c r="J166" s="385"/>
      <c r="K166" s="385"/>
    </row>
    <row r="167" spans="1:11" ht="18.75" x14ac:dyDescent="0.3">
      <c r="A167" s="364"/>
      <c r="B167" s="391" t="s">
        <v>765</v>
      </c>
      <c r="C167" s="364"/>
      <c r="D167" s="364"/>
      <c r="E167" s="387"/>
      <c r="F167" s="372"/>
      <c r="G167" s="372"/>
      <c r="H167" s="384"/>
      <c r="I167" s="384"/>
      <c r="J167" s="385"/>
      <c r="K167" s="385"/>
    </row>
    <row r="168" spans="1:11" ht="39.75" x14ac:dyDescent="0.45">
      <c r="A168" s="364">
        <v>49</v>
      </c>
      <c r="B168" s="364" t="s">
        <v>766</v>
      </c>
      <c r="C168" s="364"/>
      <c r="D168" s="364"/>
      <c r="E168" s="392">
        <v>9000</v>
      </c>
      <c r="F168" s="372"/>
      <c r="G168" s="372"/>
      <c r="H168" s="384" t="s">
        <v>699</v>
      </c>
      <c r="I168" s="384"/>
      <c r="J168" s="385"/>
      <c r="K168" s="385"/>
    </row>
    <row r="169" spans="1:11" ht="18.75" x14ac:dyDescent="0.3">
      <c r="A169" s="364"/>
      <c r="B169" s="391" t="s">
        <v>767</v>
      </c>
      <c r="C169" s="364"/>
      <c r="D169" s="364"/>
      <c r="E169" s="251"/>
      <c r="F169" s="372"/>
      <c r="G169" s="372"/>
      <c r="H169" s="384"/>
      <c r="I169" s="384"/>
      <c r="J169" s="385"/>
      <c r="K169" s="385"/>
    </row>
    <row r="170" spans="1:11" ht="39.75" x14ac:dyDescent="0.45">
      <c r="A170" s="364">
        <v>50</v>
      </c>
      <c r="B170" s="364" t="s">
        <v>768</v>
      </c>
      <c r="C170" s="364"/>
      <c r="D170" s="364"/>
      <c r="E170" s="393">
        <v>6000</v>
      </c>
      <c r="F170" s="372"/>
      <c r="G170" s="372"/>
      <c r="H170" s="384" t="s">
        <v>703</v>
      </c>
      <c r="I170" s="384"/>
      <c r="J170" s="385"/>
      <c r="K170" s="385"/>
    </row>
    <row r="171" spans="1:11" ht="39.75" x14ac:dyDescent="0.45">
      <c r="A171" s="364">
        <v>51</v>
      </c>
      <c r="B171" s="364" t="s">
        <v>769</v>
      </c>
      <c r="C171" s="364"/>
      <c r="D171" s="364"/>
      <c r="E171" s="393">
        <v>5000</v>
      </c>
      <c r="F171" s="372"/>
      <c r="G171" s="372"/>
      <c r="H171" s="384" t="s">
        <v>703</v>
      </c>
      <c r="I171" s="384"/>
      <c r="J171" s="385"/>
      <c r="K171" s="385"/>
    </row>
    <row r="172" spans="1:11" ht="21" x14ac:dyDescent="0.45">
      <c r="A172" s="251"/>
      <c r="B172" s="429" t="s">
        <v>770</v>
      </c>
      <c r="C172" s="429"/>
      <c r="D172" s="429"/>
      <c r="E172" s="393"/>
      <c r="F172" s="372"/>
      <c r="G172" s="372"/>
      <c r="H172" s="384"/>
      <c r="I172" s="384"/>
      <c r="J172" s="385"/>
      <c r="K172" s="385"/>
    </row>
    <row r="173" spans="1:11" ht="50.25" x14ac:dyDescent="0.45">
      <c r="A173" s="251">
        <v>52</v>
      </c>
      <c r="B173" s="372" t="s">
        <v>771</v>
      </c>
      <c r="C173" s="364"/>
      <c r="D173" s="364"/>
      <c r="E173" s="393">
        <v>12000</v>
      </c>
      <c r="F173" s="372"/>
      <c r="G173" s="372"/>
      <c r="H173" s="384" t="s">
        <v>772</v>
      </c>
      <c r="I173" s="384"/>
      <c r="J173" s="385"/>
      <c r="K173" s="385"/>
    </row>
    <row r="174" spans="1:11" ht="21" x14ac:dyDescent="0.45">
      <c r="A174" s="251"/>
      <c r="B174" s="251"/>
      <c r="C174" s="251"/>
      <c r="D174" s="251"/>
      <c r="E174" s="394"/>
      <c r="F174" s="405"/>
      <c r="G174" s="405"/>
      <c r="H174" s="395"/>
      <c r="I174" s="395"/>
      <c r="J174" s="396"/>
      <c r="K174" s="396"/>
    </row>
    <row r="175" spans="1:11" ht="21" x14ac:dyDescent="0.45">
      <c r="A175" s="251"/>
      <c r="B175" s="251"/>
      <c r="C175" s="251"/>
      <c r="D175" s="251"/>
      <c r="E175" s="394"/>
      <c r="F175" s="405"/>
      <c r="G175" s="405"/>
      <c r="H175" s="395"/>
      <c r="I175" s="395"/>
      <c r="J175" s="396"/>
      <c r="K175" s="396"/>
    </row>
    <row r="176" spans="1:11" ht="18.75" x14ac:dyDescent="0.3">
      <c r="A176" s="251"/>
      <c r="B176" s="251"/>
      <c r="C176" s="251"/>
      <c r="D176" s="251"/>
      <c r="E176" s="251"/>
      <c r="F176" s="405"/>
      <c r="G176" s="405"/>
      <c r="H176" s="395"/>
      <c r="I176" s="395"/>
      <c r="J176" s="251"/>
      <c r="K176" s="251"/>
    </row>
    <row r="177" spans="1:11" ht="57.75" x14ac:dyDescent="0.4">
      <c r="A177" s="547" t="s">
        <v>773</v>
      </c>
      <c r="B177" s="547"/>
      <c r="C177" s="547"/>
      <c r="D177" s="547"/>
      <c r="E177" s="547"/>
      <c r="F177" s="406"/>
      <c r="G177" s="404"/>
      <c r="H177" s="398" t="s">
        <v>774</v>
      </c>
      <c r="I177" s="398" t="s">
        <v>669</v>
      </c>
      <c r="J177" s="548" t="s">
        <v>742</v>
      </c>
      <c r="K177" s="549"/>
    </row>
    <row r="178" spans="1:11" ht="18.75" x14ac:dyDescent="0.3">
      <c r="A178" s="253">
        <v>53</v>
      </c>
      <c r="B178" s="426" t="s">
        <v>775</v>
      </c>
      <c r="C178" s="426"/>
      <c r="D178" s="426"/>
      <c r="E178" s="399">
        <v>3000</v>
      </c>
      <c r="F178" s="372"/>
      <c r="G178" s="372"/>
      <c r="H178" s="384" t="s">
        <v>776</v>
      </c>
      <c r="I178" s="384"/>
      <c r="J178" s="364"/>
      <c r="K178" s="364"/>
    </row>
    <row r="179" spans="1:11" ht="18.75" x14ac:dyDescent="0.3">
      <c r="A179" s="253">
        <v>54</v>
      </c>
      <c r="B179" s="426" t="s">
        <v>777</v>
      </c>
      <c r="C179" s="426"/>
      <c r="D179" s="426"/>
      <c r="E179" s="399">
        <v>2000</v>
      </c>
      <c r="F179" s="364"/>
      <c r="G179" s="364"/>
      <c r="H179" s="384" t="s">
        <v>776</v>
      </c>
      <c r="I179" s="384"/>
      <c r="J179" s="364"/>
      <c r="K179" s="364"/>
    </row>
    <row r="180" spans="1:11" ht="18.75" x14ac:dyDescent="0.3">
      <c r="A180" s="253">
        <v>55</v>
      </c>
      <c r="B180" s="426" t="s">
        <v>778</v>
      </c>
      <c r="C180" s="426"/>
      <c r="D180" s="426"/>
      <c r="E180" s="399">
        <v>2000</v>
      </c>
      <c r="F180" s="364"/>
      <c r="G180" s="364"/>
      <c r="H180" s="384" t="s">
        <v>776</v>
      </c>
      <c r="I180" s="384"/>
      <c r="J180" s="364"/>
      <c r="K180" s="364"/>
    </row>
    <row r="181" spans="1:11" ht="18.75" x14ac:dyDescent="0.3">
      <c r="A181" s="253">
        <v>56</v>
      </c>
      <c r="B181" s="426" t="s">
        <v>779</v>
      </c>
      <c r="C181" s="426"/>
      <c r="D181" s="426"/>
      <c r="E181" s="399">
        <v>6000</v>
      </c>
      <c r="F181" s="364"/>
      <c r="G181" s="364"/>
      <c r="H181" s="384"/>
      <c r="I181" s="384"/>
      <c r="J181" s="364"/>
      <c r="K181" s="364"/>
    </row>
    <row r="182" spans="1:11" ht="18.75" x14ac:dyDescent="0.3">
      <c r="A182" s="253">
        <v>57</v>
      </c>
      <c r="B182" s="426" t="s">
        <v>780</v>
      </c>
      <c r="C182" s="426"/>
      <c r="D182" s="426"/>
      <c r="E182" s="399">
        <v>15000</v>
      </c>
      <c r="F182" s="364"/>
      <c r="G182" s="364"/>
      <c r="H182" s="384" t="s">
        <v>776</v>
      </c>
      <c r="I182" s="384"/>
      <c r="J182" s="364"/>
      <c r="K182" s="364"/>
    </row>
    <row r="183" spans="1:11" ht="18.75" x14ac:dyDescent="0.3">
      <c r="A183" s="253">
        <v>58</v>
      </c>
      <c r="B183" s="426" t="s">
        <v>781</v>
      </c>
      <c r="C183" s="426"/>
      <c r="D183" s="426"/>
      <c r="E183" s="399">
        <v>6000</v>
      </c>
      <c r="F183" s="364"/>
      <c r="G183" s="364"/>
      <c r="H183" s="384"/>
      <c r="I183" s="384"/>
      <c r="J183" s="364"/>
      <c r="K183" s="364"/>
    </row>
    <row r="184" spans="1:11" ht="18.75" x14ac:dyDescent="0.3">
      <c r="A184" s="253">
        <v>59</v>
      </c>
      <c r="B184" s="426" t="s">
        <v>782</v>
      </c>
      <c r="C184" s="426"/>
      <c r="D184" s="426"/>
      <c r="E184" s="399">
        <v>5000</v>
      </c>
      <c r="F184" s="364"/>
      <c r="G184" s="364"/>
      <c r="H184" s="384"/>
      <c r="I184" s="384"/>
      <c r="J184" s="364"/>
      <c r="K184" s="364"/>
    </row>
    <row r="185" spans="1:11" ht="18.75" x14ac:dyDescent="0.3">
      <c r="A185" s="253">
        <v>60</v>
      </c>
      <c r="B185" s="426" t="s">
        <v>783</v>
      </c>
      <c r="C185" s="426"/>
      <c r="D185" s="426"/>
      <c r="E185" s="399">
        <v>3000</v>
      </c>
      <c r="F185" s="364"/>
      <c r="G185" s="364"/>
      <c r="H185" s="384"/>
      <c r="I185" s="384"/>
      <c r="J185" s="364"/>
      <c r="K185" s="364"/>
    </row>
    <row r="186" spans="1:11" ht="18.75" x14ac:dyDescent="0.3">
      <c r="A186" s="253">
        <v>61</v>
      </c>
      <c r="B186" s="426" t="s">
        <v>784</v>
      </c>
      <c r="C186" s="426"/>
      <c r="D186" s="426"/>
      <c r="E186" s="399">
        <v>6000</v>
      </c>
      <c r="F186" s="364"/>
      <c r="G186" s="364"/>
      <c r="H186" s="384" t="s">
        <v>785</v>
      </c>
      <c r="I186" s="384"/>
      <c r="J186" s="364"/>
      <c r="K186" s="364"/>
    </row>
    <row r="187" spans="1:11" ht="18.75" x14ac:dyDescent="0.3">
      <c r="A187" s="253">
        <v>62</v>
      </c>
      <c r="B187" s="426" t="s">
        <v>786</v>
      </c>
      <c r="C187" s="426"/>
      <c r="D187" s="426"/>
      <c r="E187" s="399">
        <v>5000</v>
      </c>
      <c r="F187" s="364"/>
      <c r="G187" s="364"/>
      <c r="H187" s="384"/>
      <c r="I187" s="384"/>
      <c r="J187" s="364"/>
      <c r="K187" s="364"/>
    </row>
    <row r="188" spans="1:11" ht="18.75" x14ac:dyDescent="0.3">
      <c r="A188" s="253">
        <v>63</v>
      </c>
      <c r="B188" s="426" t="s">
        <v>787</v>
      </c>
      <c r="C188" s="426"/>
      <c r="D188" s="426"/>
      <c r="E188" s="399">
        <v>6000</v>
      </c>
      <c r="F188" s="364"/>
      <c r="G188" s="364"/>
      <c r="H188" s="384"/>
      <c r="I188" s="384"/>
      <c r="J188" s="364"/>
      <c r="K188" s="364"/>
    </row>
    <row r="189" spans="1:11" ht="18.75" x14ac:dyDescent="0.3">
      <c r="A189" s="253"/>
      <c r="B189" s="252"/>
      <c r="C189" s="252"/>
      <c r="D189" s="252"/>
      <c r="E189" s="399"/>
      <c r="F189" s="364"/>
      <c r="G189" s="364"/>
      <c r="H189" s="384"/>
      <c r="I189" s="384"/>
      <c r="J189" s="310"/>
      <c r="K189" s="400"/>
    </row>
    <row r="190" spans="1:11" ht="114" x14ac:dyDescent="0.4">
      <c r="A190" s="547" t="s">
        <v>788</v>
      </c>
      <c r="B190" s="547"/>
      <c r="C190" s="547"/>
      <c r="D190" s="547"/>
      <c r="E190" s="547"/>
      <c r="F190" s="397"/>
      <c r="G190" s="390"/>
      <c r="H190" s="308" t="s">
        <v>740</v>
      </c>
      <c r="I190" s="308" t="s">
        <v>741</v>
      </c>
      <c r="J190" s="548" t="s">
        <v>742</v>
      </c>
      <c r="K190" s="549"/>
    </row>
    <row r="191" spans="1:11" ht="18.75" x14ac:dyDescent="0.3">
      <c r="A191" s="364">
        <v>64</v>
      </c>
      <c r="B191" s="550" t="s">
        <v>789</v>
      </c>
      <c r="C191" s="550"/>
      <c r="D191" s="550"/>
      <c r="E191" s="318">
        <v>22200</v>
      </c>
      <c r="F191" s="387"/>
      <c r="G191" s="364"/>
      <c r="H191" s="384" t="s">
        <v>790</v>
      </c>
      <c r="I191" s="384"/>
      <c r="J191" s="385"/>
      <c r="K191" s="385"/>
    </row>
  </sheetData>
  <mergeCells count="39">
    <mergeCell ref="B191:D191"/>
    <mergeCell ref="B186:D186"/>
    <mergeCell ref="B187:D187"/>
    <mergeCell ref="B188:D188"/>
    <mergeCell ref="A190:E190"/>
    <mergeCell ref="J190:K190"/>
    <mergeCell ref="B181:D181"/>
    <mergeCell ref="B182:D182"/>
    <mergeCell ref="B183:D183"/>
    <mergeCell ref="B184:D184"/>
    <mergeCell ref="B185:D185"/>
    <mergeCell ref="A177:E177"/>
    <mergeCell ref="J177:K177"/>
    <mergeCell ref="B178:D178"/>
    <mergeCell ref="B179:D179"/>
    <mergeCell ref="B180:D180"/>
    <mergeCell ref="B134:E134"/>
    <mergeCell ref="B137:E137"/>
    <mergeCell ref="B143:E143"/>
    <mergeCell ref="J143:K143"/>
    <mergeCell ref="B172:D172"/>
    <mergeCell ref="B107:E107"/>
    <mergeCell ref="B110:E110"/>
    <mergeCell ref="B120:E120"/>
    <mergeCell ref="B127:E127"/>
    <mergeCell ref="B130:E130"/>
    <mergeCell ref="A76:C76"/>
    <mergeCell ref="A102:F102"/>
    <mergeCell ref="B103:D103"/>
    <mergeCell ref="B104:E104"/>
    <mergeCell ref="B25:E25"/>
    <mergeCell ref="B26:C26"/>
    <mergeCell ref="A49:D49"/>
    <mergeCell ref="B12:C12"/>
    <mergeCell ref="A1:E1"/>
    <mergeCell ref="A2:E2"/>
    <mergeCell ref="A3:D3"/>
    <mergeCell ref="A10:F10"/>
    <mergeCell ref="B11:D11"/>
  </mergeCells>
  <pageMargins left="0.25" right="0.25" top="0.75" bottom="0.75" header="0.3" footer="0.3"/>
  <pageSetup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topLeftCell="A4" workbookViewId="0">
      <selection activeCell="C32" sqref="C32"/>
    </sheetView>
  </sheetViews>
  <sheetFormatPr baseColWidth="10" defaultRowHeight="15" x14ac:dyDescent="0.25"/>
  <cols>
    <col min="2" max="2" width="46.140625" customWidth="1"/>
    <col min="3" max="3" width="39.5703125" customWidth="1"/>
    <col min="4" max="4" width="29.85546875" customWidth="1"/>
  </cols>
  <sheetData>
    <row r="1" spans="1:4" ht="23.25" x14ac:dyDescent="0.35">
      <c r="A1" s="416" t="s">
        <v>599</v>
      </c>
      <c r="B1" s="416"/>
      <c r="C1" s="416"/>
      <c r="D1" s="416"/>
    </row>
    <row r="2" spans="1:4" ht="23.25" x14ac:dyDescent="0.35">
      <c r="A2" s="416" t="s">
        <v>232</v>
      </c>
      <c r="B2" s="416"/>
      <c r="C2" s="416"/>
      <c r="D2" s="416"/>
    </row>
    <row r="3" spans="1:4" ht="24" thickBot="1" x14ac:dyDescent="0.4">
      <c r="A3" s="416" t="s">
        <v>600</v>
      </c>
      <c r="B3" s="416"/>
      <c r="C3" s="416"/>
      <c r="D3" s="416"/>
    </row>
    <row r="4" spans="1:4" ht="23.25" x14ac:dyDescent="0.35">
      <c r="A4" s="413" t="s">
        <v>601</v>
      </c>
      <c r="B4" s="413"/>
      <c r="C4" s="413"/>
      <c r="D4" s="413"/>
    </row>
    <row r="5" spans="1:4" ht="23.25" x14ac:dyDescent="0.35">
      <c r="A5" s="417" t="s">
        <v>602</v>
      </c>
      <c r="B5" s="417"/>
      <c r="C5" s="417"/>
      <c r="D5" s="417"/>
    </row>
    <row r="6" spans="1:4" ht="23.25" x14ac:dyDescent="0.35">
      <c r="A6" s="418" t="s">
        <v>603</v>
      </c>
      <c r="B6" s="418"/>
      <c r="C6" s="418"/>
      <c r="D6" s="418"/>
    </row>
    <row r="7" spans="1:4" ht="24" thickBot="1" x14ac:dyDescent="0.4">
      <c r="A7" s="414" t="s">
        <v>604</v>
      </c>
      <c r="B7" s="414"/>
      <c r="C7" s="414"/>
      <c r="D7" s="414"/>
    </row>
    <row r="8" spans="1:4" ht="18.75" x14ac:dyDescent="0.3">
      <c r="A8" s="272"/>
      <c r="B8" s="419"/>
      <c r="C8" s="419"/>
      <c r="D8" s="272"/>
    </row>
    <row r="9" spans="1:4" ht="18.75" x14ac:dyDescent="0.3">
      <c r="A9" s="273" t="s">
        <v>605</v>
      </c>
      <c r="B9" s="410" t="s">
        <v>598</v>
      </c>
      <c r="C9" s="410"/>
      <c r="D9" s="274">
        <f>+'PROYECCION INGRESOS 2020'!C52</f>
        <v>749324.17870499985</v>
      </c>
    </row>
    <row r="10" spans="1:4" ht="18.75" x14ac:dyDescent="0.3">
      <c r="A10" s="273"/>
      <c r="B10" s="415"/>
      <c r="C10" s="415"/>
      <c r="D10" s="272"/>
    </row>
    <row r="11" spans="1:4" ht="18.75" x14ac:dyDescent="0.3">
      <c r="A11" s="273" t="s">
        <v>606</v>
      </c>
      <c r="B11" s="410" t="s">
        <v>597</v>
      </c>
      <c r="C11" s="410"/>
      <c r="D11" s="274">
        <f>+' CONSOLIDADO INGRESOS 2020'!F51+' CONSOLIDADO INGRESOS 2020'!I51</f>
        <v>2228710.7399999998</v>
      </c>
    </row>
    <row r="12" spans="1:4" ht="18.75" x14ac:dyDescent="0.3">
      <c r="A12" s="273"/>
      <c r="B12" s="415"/>
      <c r="C12" s="415"/>
      <c r="D12" s="272"/>
    </row>
    <row r="13" spans="1:4" ht="18.75" x14ac:dyDescent="0.3">
      <c r="A13" s="273" t="s">
        <v>607</v>
      </c>
      <c r="B13" s="410" t="s">
        <v>608</v>
      </c>
      <c r="C13" s="410"/>
      <c r="D13" s="274">
        <v>0</v>
      </c>
    </row>
    <row r="14" spans="1:4" ht="19.5" thickBot="1" x14ac:dyDescent="0.35">
      <c r="A14" s="272"/>
      <c r="B14" s="411"/>
      <c r="C14" s="411"/>
      <c r="D14" s="272"/>
    </row>
    <row r="15" spans="1:4" ht="19.5" thickBot="1" x14ac:dyDescent="0.35">
      <c r="A15" s="275"/>
      <c r="B15" s="412" t="s">
        <v>70</v>
      </c>
      <c r="C15" s="412"/>
      <c r="D15" s="276">
        <f>SUM(D8:D14)</f>
        <v>2978034.9187049996</v>
      </c>
    </row>
    <row r="16" spans="1:4" ht="23.25" x14ac:dyDescent="0.35">
      <c r="A16" s="413" t="s">
        <v>609</v>
      </c>
      <c r="B16" s="413"/>
      <c r="C16" s="413"/>
      <c r="D16" s="413"/>
    </row>
    <row r="17" spans="1:4" ht="24" thickBot="1" x14ac:dyDescent="0.4">
      <c r="A17" s="414" t="s">
        <v>604</v>
      </c>
      <c r="B17" s="414"/>
      <c r="C17" s="414"/>
      <c r="D17" s="414"/>
    </row>
    <row r="18" spans="1:4" ht="19.5" thickBot="1" x14ac:dyDescent="0.35">
      <c r="A18" s="277" t="s">
        <v>529</v>
      </c>
      <c r="B18" s="278" t="s">
        <v>610</v>
      </c>
      <c r="C18" s="279" t="s">
        <v>593</v>
      </c>
      <c r="D18" s="279" t="s">
        <v>596</v>
      </c>
    </row>
    <row r="19" spans="1:4" ht="18.75" x14ac:dyDescent="0.3">
      <c r="A19" s="280"/>
      <c r="B19" s="93"/>
      <c r="C19" s="281"/>
      <c r="D19" s="281"/>
    </row>
    <row r="20" spans="1:4" ht="18.75" x14ac:dyDescent="0.3">
      <c r="A20" s="282">
        <v>1</v>
      </c>
      <c r="B20" s="283" t="s">
        <v>611</v>
      </c>
      <c r="C20" s="274">
        <v>2227395.1800000002</v>
      </c>
      <c r="D20" s="274">
        <v>2035344.06</v>
      </c>
    </row>
    <row r="21" spans="1:4" ht="18.75" x14ac:dyDescent="0.3">
      <c r="A21" s="282"/>
      <c r="B21" s="283"/>
      <c r="C21" s="284"/>
      <c r="D21" s="281"/>
    </row>
    <row r="22" spans="1:4" ht="18.75" x14ac:dyDescent="0.3">
      <c r="A22" s="282">
        <v>2</v>
      </c>
      <c r="B22" s="283" t="s">
        <v>612</v>
      </c>
      <c r="C22" s="274">
        <f>+D9</f>
        <v>749324.17870499985</v>
      </c>
      <c r="D22" s="274">
        <f>+C22</f>
        <v>749324.17870499985</v>
      </c>
    </row>
    <row r="23" spans="1:4" ht="18.75" x14ac:dyDescent="0.3">
      <c r="A23" s="282"/>
      <c r="B23" s="283"/>
      <c r="C23" s="284"/>
      <c r="D23" s="281">
        <v>0</v>
      </c>
    </row>
    <row r="24" spans="1:4" ht="18.75" x14ac:dyDescent="0.3">
      <c r="A24" s="282">
        <v>3</v>
      </c>
      <c r="B24" s="283" t="s">
        <v>613</v>
      </c>
      <c r="C24" s="274">
        <v>1315.56</v>
      </c>
      <c r="D24" s="274">
        <v>1315.56</v>
      </c>
    </row>
    <row r="25" spans="1:4" ht="18.75" x14ac:dyDescent="0.3">
      <c r="A25" s="282"/>
      <c r="B25" s="283"/>
      <c r="C25" s="284"/>
      <c r="D25" s="281"/>
    </row>
    <row r="26" spans="1:4" ht="18.75" x14ac:dyDescent="0.3">
      <c r="A26" s="282">
        <v>4</v>
      </c>
      <c r="B26" s="283" t="s">
        <v>614</v>
      </c>
      <c r="C26" s="274">
        <v>0</v>
      </c>
      <c r="D26" s="274">
        <f>+'ANEXO 4.4 AMORTIZACION DEUDA'!H11</f>
        <v>192051.12</v>
      </c>
    </row>
    <row r="27" spans="1:4" ht="19.5" thickBot="1" x14ac:dyDescent="0.35">
      <c r="A27" s="280"/>
      <c r="B27" s="93"/>
      <c r="C27" s="284"/>
      <c r="D27" s="281"/>
    </row>
    <row r="28" spans="1:4" ht="19.5" thickBot="1" x14ac:dyDescent="0.35">
      <c r="A28" s="285"/>
      <c r="B28" s="278" t="s">
        <v>615</v>
      </c>
      <c r="C28" s="286">
        <f>SUM(C19:C27)</f>
        <v>2978034.9187050001</v>
      </c>
      <c r="D28" s="286">
        <f>SUM(D19:D27)</f>
        <v>2978034.9187050001</v>
      </c>
    </row>
  </sheetData>
  <mergeCells count="17">
    <mergeCell ref="B12:C12"/>
    <mergeCell ref="A1:D1"/>
    <mergeCell ref="A2:D2"/>
    <mergeCell ref="A3:D3"/>
    <mergeCell ref="A4:D4"/>
    <mergeCell ref="A5:D5"/>
    <mergeCell ref="A6:D6"/>
    <mergeCell ref="A7:D7"/>
    <mergeCell ref="B8:C8"/>
    <mergeCell ref="B9:C9"/>
    <mergeCell ref="B10:C10"/>
    <mergeCell ref="B11:C11"/>
    <mergeCell ref="B13:C13"/>
    <mergeCell ref="B14:C14"/>
    <mergeCell ref="B15:C15"/>
    <mergeCell ref="A16:D16"/>
    <mergeCell ref="A17:D17"/>
  </mergeCells>
  <pageMargins left="0.70866141732283472" right="0.70866141732283472" top="0.74803149606299213" bottom="0.35433070866141736" header="0.31496062992125984" footer="0.31496062992125984"/>
  <pageSetup scale="9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topLeftCell="A3" workbookViewId="0">
      <selection activeCell="E18" sqref="E18"/>
    </sheetView>
  </sheetViews>
  <sheetFormatPr baseColWidth="10" defaultRowHeight="15" x14ac:dyDescent="0.25"/>
  <cols>
    <col min="2" max="2" width="54.5703125" customWidth="1"/>
    <col min="3" max="3" width="29" customWidth="1"/>
    <col min="6" max="6" width="12.5703125" bestFit="1" customWidth="1"/>
    <col min="7" max="7" width="13.5703125" bestFit="1" customWidth="1"/>
  </cols>
  <sheetData>
    <row r="1" spans="1:3" ht="23.25" x14ac:dyDescent="0.35">
      <c r="A1" s="416" t="s">
        <v>599</v>
      </c>
      <c r="B1" s="416"/>
      <c r="C1" s="416"/>
    </row>
    <row r="2" spans="1:3" ht="23.25" x14ac:dyDescent="0.35">
      <c r="A2" s="416" t="s">
        <v>233</v>
      </c>
      <c r="B2" s="416"/>
      <c r="C2" s="416"/>
    </row>
    <row r="3" spans="1:3" ht="23.25" x14ac:dyDescent="0.35">
      <c r="A3" s="416" t="s">
        <v>231</v>
      </c>
      <c r="B3" s="416"/>
      <c r="C3" s="416"/>
    </row>
    <row r="4" spans="1:3" ht="24" thickBot="1" x14ac:dyDescent="0.4">
      <c r="A4" s="416" t="s">
        <v>600</v>
      </c>
      <c r="B4" s="416"/>
      <c r="C4" s="416"/>
    </row>
    <row r="5" spans="1:3" ht="21" x14ac:dyDescent="0.35">
      <c r="A5" s="421" t="s">
        <v>601</v>
      </c>
      <c r="B5" s="421"/>
      <c r="C5" s="421"/>
    </row>
    <row r="6" spans="1:3" ht="21" x14ac:dyDescent="0.35">
      <c r="A6" s="422" t="s">
        <v>616</v>
      </c>
      <c r="B6" s="422"/>
      <c r="C6" s="422"/>
    </row>
    <row r="7" spans="1:3" ht="21" x14ac:dyDescent="0.35">
      <c r="A7" s="423" t="s">
        <v>617</v>
      </c>
      <c r="B7" s="423"/>
      <c r="C7" s="423"/>
    </row>
    <row r="8" spans="1:3" ht="21.75" thickBot="1" x14ac:dyDescent="0.4">
      <c r="A8" s="420" t="s">
        <v>604</v>
      </c>
      <c r="B8" s="420"/>
      <c r="C8" s="420"/>
    </row>
    <row r="9" spans="1:3" ht="23.25" x14ac:dyDescent="0.35">
      <c r="A9" s="282">
        <v>11</v>
      </c>
      <c r="B9" s="287" t="s">
        <v>618</v>
      </c>
      <c r="C9" s="288">
        <v>262001.45</v>
      </c>
    </row>
    <row r="10" spans="1:3" ht="23.25" x14ac:dyDescent="0.35">
      <c r="A10" s="282">
        <v>12</v>
      </c>
      <c r="B10" s="289" t="s">
        <v>619</v>
      </c>
      <c r="C10" s="290">
        <v>419708.25</v>
      </c>
    </row>
    <row r="11" spans="1:3" ht="23.25" x14ac:dyDescent="0.35">
      <c r="A11" s="282">
        <v>14</v>
      </c>
      <c r="B11" s="289" t="s">
        <v>620</v>
      </c>
      <c r="C11" s="291">
        <v>9936.58</v>
      </c>
    </row>
    <row r="12" spans="1:3" ht="23.25" x14ac:dyDescent="0.35">
      <c r="A12" s="282">
        <v>15</v>
      </c>
      <c r="B12" s="289" t="s">
        <v>621</v>
      </c>
      <c r="C12" s="291">
        <v>37001.72</v>
      </c>
    </row>
    <row r="13" spans="1:3" ht="23.25" x14ac:dyDescent="0.35">
      <c r="A13" s="282">
        <v>16</v>
      </c>
      <c r="B13" s="289" t="s">
        <v>622</v>
      </c>
      <c r="C13" s="291">
        <f>+'[1] CONSOLIDADO INGRESOS 2020'!C42</f>
        <v>423107.16</v>
      </c>
    </row>
    <row r="14" spans="1:3" ht="23.25" x14ac:dyDescent="0.35">
      <c r="A14" s="282">
        <v>21</v>
      </c>
      <c r="B14" s="289" t="s">
        <v>623</v>
      </c>
      <c r="C14" s="291">
        <v>16598.400000000001</v>
      </c>
    </row>
    <row r="15" spans="1:3" ht="23.25" x14ac:dyDescent="0.35">
      <c r="A15" s="282">
        <v>22</v>
      </c>
      <c r="B15" s="289" t="s">
        <v>624</v>
      </c>
      <c r="C15" s="291">
        <v>0</v>
      </c>
    </row>
    <row r="16" spans="1:3" ht="32.25" customHeight="1" x14ac:dyDescent="0.35">
      <c r="A16" s="282">
        <v>22</v>
      </c>
      <c r="B16" s="292" t="s">
        <v>625</v>
      </c>
      <c r="C16" s="291">
        <f>+'[1] CONSOLIDADO INGRESOS 2020'!D46</f>
        <v>1694432.47</v>
      </c>
    </row>
    <row r="17" spans="1:11" ht="23.25" x14ac:dyDescent="0.35">
      <c r="A17" s="282">
        <v>32</v>
      </c>
      <c r="B17" s="289" t="s">
        <v>626</v>
      </c>
      <c r="C17" s="291">
        <f>+' CONSOLIDADO INGRESOS 2020'!J50</f>
        <v>115248.89</v>
      </c>
    </row>
    <row r="18" spans="1:11" ht="19.5" thickBot="1" x14ac:dyDescent="0.35">
      <c r="A18" s="293"/>
      <c r="B18" s="294"/>
      <c r="C18" s="294"/>
    </row>
    <row r="19" spans="1:11" ht="27" thickBot="1" x14ac:dyDescent="0.45">
      <c r="A19" s="295"/>
      <c r="B19" s="279" t="s">
        <v>70</v>
      </c>
      <c r="C19" s="296">
        <f>SUM(C9:C18)</f>
        <v>2978034.92</v>
      </c>
    </row>
    <row r="20" spans="1:11" ht="21" x14ac:dyDescent="0.35">
      <c r="A20" s="421" t="s">
        <v>601</v>
      </c>
      <c r="B20" s="421"/>
      <c r="C20" s="421"/>
    </row>
    <row r="21" spans="1:11" ht="21" x14ac:dyDescent="0.35">
      <c r="A21" s="422" t="s">
        <v>627</v>
      </c>
      <c r="B21" s="422"/>
      <c r="C21" s="422"/>
    </row>
    <row r="22" spans="1:11" ht="21" x14ac:dyDescent="0.35">
      <c r="A22" s="423" t="s">
        <v>628</v>
      </c>
      <c r="B22" s="423"/>
      <c r="C22" s="423"/>
    </row>
    <row r="23" spans="1:11" ht="21.75" thickBot="1" x14ac:dyDescent="0.4">
      <c r="A23" s="420" t="s">
        <v>604</v>
      </c>
      <c r="B23" s="420"/>
      <c r="C23" s="420"/>
    </row>
    <row r="24" spans="1:11" ht="21" x14ac:dyDescent="0.35">
      <c r="A24" s="297">
        <v>51</v>
      </c>
      <c r="B24" s="289" t="s">
        <v>629</v>
      </c>
      <c r="C24" s="268">
        <f>+'ANEXO 1 FODES 25%'!M11+'ANEXO 4.2 FONDO PAL'!N14+'ANEXO 4.3'!N11</f>
        <v>857882.31</v>
      </c>
      <c r="F24" s="248">
        <f>+'ANEXO 1 FODES 25%'!M11+'ANEXO 4.2 FONDO PAL'!N14+'ANEXO 4.3'!N11</f>
        <v>857882.31</v>
      </c>
    </row>
    <row r="25" spans="1:11" ht="21" x14ac:dyDescent="0.35">
      <c r="A25" s="297">
        <v>54</v>
      </c>
      <c r="B25" s="289" t="s">
        <v>630</v>
      </c>
      <c r="C25" s="268">
        <v>278811.36</v>
      </c>
      <c r="F25" s="248">
        <f>+'ANEXO 1 FODES 25%'!M12+'ANEXO 4.2 FONDO PAL'!N15+'ANEXO 4.3'!N12</f>
        <v>254678.06</v>
      </c>
    </row>
    <row r="26" spans="1:11" ht="21" x14ac:dyDescent="0.35">
      <c r="A26" s="297">
        <v>55</v>
      </c>
      <c r="B26" s="289" t="s">
        <v>631</v>
      </c>
      <c r="C26" s="268">
        <f>+'ANEXO 1 FODES 25%'!M13+'ANEXO 4.2 FONDO PAL'!N16</f>
        <v>18600</v>
      </c>
      <c r="H26" s="248"/>
    </row>
    <row r="27" spans="1:11" ht="21" x14ac:dyDescent="0.35">
      <c r="A27" s="297">
        <v>56</v>
      </c>
      <c r="B27" s="289" t="s">
        <v>632</v>
      </c>
      <c r="C27" s="268">
        <f>+'ANEXO 1 FODES 25%'!M14+'ANEXO 4.2 FONDO PAL'!N17</f>
        <v>17500</v>
      </c>
    </row>
    <row r="28" spans="1:11" ht="21" x14ac:dyDescent="0.35">
      <c r="A28" s="297">
        <v>71</v>
      </c>
      <c r="B28" s="289" t="s">
        <v>633</v>
      </c>
      <c r="C28" s="268">
        <f>+'[1]ANEXO 4.5 AMORTIZACION DEUDA'!H12</f>
        <v>192051.12</v>
      </c>
      <c r="K28" s="248"/>
    </row>
    <row r="29" spans="1:11" ht="21" x14ac:dyDescent="0.35">
      <c r="A29" s="297">
        <v>72</v>
      </c>
      <c r="B29" s="289" t="s">
        <v>626</v>
      </c>
      <c r="C29" s="268">
        <v>114893.02</v>
      </c>
    </row>
    <row r="30" spans="1:11" ht="21" x14ac:dyDescent="0.35">
      <c r="A30" s="297" t="s">
        <v>634</v>
      </c>
      <c r="B30" s="289" t="s">
        <v>635</v>
      </c>
      <c r="C30" s="298">
        <v>1498297.11</v>
      </c>
      <c r="G30" s="248">
        <f>+'ANEXO 1 FODES 25%'!H53+'ANEXO 4.2 FONDO PAL'!H73</f>
        <v>16413.68</v>
      </c>
    </row>
    <row r="31" spans="1:11" ht="21" x14ac:dyDescent="0.35">
      <c r="A31" s="297">
        <v>99</v>
      </c>
      <c r="B31" s="289" t="s">
        <v>636</v>
      </c>
      <c r="C31" s="268">
        <v>0</v>
      </c>
      <c r="G31">
        <v>1502381.35</v>
      </c>
    </row>
    <row r="32" spans="1:11" ht="19.5" thickBot="1" x14ac:dyDescent="0.35">
      <c r="A32" s="299"/>
      <c r="B32" s="300"/>
      <c r="C32" s="300"/>
      <c r="G32" s="248">
        <f>SUM(G30:G31)</f>
        <v>1518795.03</v>
      </c>
    </row>
    <row r="33" spans="1:8" ht="27" thickBot="1" x14ac:dyDescent="0.45">
      <c r="A33" s="295"/>
      <c r="B33" s="301" t="s">
        <v>70</v>
      </c>
      <c r="C33" s="302">
        <f>SUM(C24:C32)</f>
        <v>2978034.92</v>
      </c>
      <c r="D33" s="366"/>
      <c r="G33" s="248">
        <v>110814.25</v>
      </c>
      <c r="H33">
        <v>4078.77</v>
      </c>
    </row>
    <row r="34" spans="1:8" x14ac:dyDescent="0.25">
      <c r="G34" s="248">
        <f>SUM(G32:G33)</f>
        <v>1629609.28</v>
      </c>
    </row>
  </sheetData>
  <mergeCells count="12">
    <mergeCell ref="A23:C23"/>
    <mergeCell ref="A1:C1"/>
    <mergeCell ref="A2:C2"/>
    <mergeCell ref="A3:C3"/>
    <mergeCell ref="A4:C4"/>
    <mergeCell ref="A5:C5"/>
    <mergeCell ref="A6:C6"/>
    <mergeCell ref="A7:C7"/>
    <mergeCell ref="A8:C8"/>
    <mergeCell ref="A20:C20"/>
    <mergeCell ref="A21:C21"/>
    <mergeCell ref="A22:C22"/>
  </mergeCells>
  <pageMargins left="1.0236220472440944" right="0.23622047244094491" top="0.74803149606299213" bottom="0.74803149606299213" header="0.31496062992125984" footer="0.31496062992125984"/>
  <pageSetup scale="9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65"/>
  <sheetViews>
    <sheetView topLeftCell="A31" zoomScale="95" zoomScaleNormal="95" workbookViewId="0">
      <selection activeCell="H54" sqref="H54"/>
    </sheetView>
  </sheetViews>
  <sheetFormatPr baseColWidth="10" defaultRowHeight="18.75" x14ac:dyDescent="0.3"/>
  <cols>
    <col min="1" max="1" width="11.42578125" style="1"/>
    <col min="2" max="2" width="46.7109375" style="1" customWidth="1"/>
    <col min="3" max="3" width="17.5703125" style="1" customWidth="1"/>
    <col min="4" max="4" width="18" style="1" customWidth="1"/>
    <col min="5" max="5" width="17.28515625" style="1" customWidth="1"/>
    <col min="6" max="6" width="20.140625" style="1" customWidth="1"/>
    <col min="7" max="7" width="22.85546875" style="1" customWidth="1"/>
    <col min="8" max="8" width="21.7109375" style="1" customWidth="1"/>
    <col min="9" max="9" width="23.28515625" style="1" customWidth="1"/>
    <col min="10" max="10" width="19" style="1" customWidth="1"/>
    <col min="11" max="11" width="19.42578125" style="1" customWidth="1"/>
    <col min="12" max="12" width="22.28515625" style="1" customWidth="1"/>
    <col min="13" max="13" width="24.85546875" style="1" customWidth="1"/>
    <col min="14" max="14" width="43.85546875" style="1" customWidth="1"/>
    <col min="15" max="15" width="24.7109375" style="1" customWidth="1"/>
    <col min="16" max="16" width="20.7109375" style="1" customWidth="1"/>
    <col min="17" max="16384" width="11.42578125" style="1"/>
  </cols>
  <sheetData>
    <row r="1" spans="1:14" x14ac:dyDescent="0.3">
      <c r="A1" s="424" t="s">
        <v>0</v>
      </c>
      <c r="B1" s="424"/>
      <c r="C1" s="424"/>
      <c r="D1" s="424"/>
      <c r="E1" s="424"/>
      <c r="F1" s="424"/>
      <c r="G1" s="424"/>
      <c r="H1" s="424"/>
      <c r="I1" s="424"/>
    </row>
    <row r="2" spans="1:14" x14ac:dyDescent="0.3">
      <c r="A2" s="424" t="s">
        <v>58</v>
      </c>
      <c r="B2" s="424"/>
      <c r="C2" s="424"/>
      <c r="D2" s="424"/>
      <c r="E2" s="424"/>
      <c r="F2" s="424"/>
      <c r="G2" s="424"/>
      <c r="H2" s="424"/>
      <c r="I2" s="424"/>
    </row>
    <row r="3" spans="1:14" x14ac:dyDescent="0.3">
      <c r="A3" s="424" t="s">
        <v>497</v>
      </c>
      <c r="B3" s="424"/>
      <c r="C3" s="424"/>
      <c r="D3" s="424"/>
      <c r="E3" s="424"/>
      <c r="F3" s="424"/>
      <c r="G3" s="424"/>
      <c r="H3" s="424"/>
      <c r="I3" s="424"/>
    </row>
    <row r="4" spans="1:14" x14ac:dyDescent="0.3">
      <c r="A4" s="13" t="s">
        <v>1</v>
      </c>
      <c r="B4" s="14" t="s">
        <v>2</v>
      </c>
      <c r="C4" s="15">
        <v>2016</v>
      </c>
      <c r="D4" s="15">
        <v>2017</v>
      </c>
      <c r="E4" s="15">
        <v>2018</v>
      </c>
      <c r="F4" s="15">
        <v>2019</v>
      </c>
      <c r="G4" s="15">
        <v>2020</v>
      </c>
      <c r="H4" s="55">
        <v>0.33650000000000002</v>
      </c>
      <c r="I4" s="15">
        <v>2021</v>
      </c>
      <c r="K4" s="424" t="s">
        <v>3</v>
      </c>
      <c r="L4" s="424"/>
      <c r="M4" s="424"/>
      <c r="N4" s="424"/>
    </row>
    <row r="5" spans="1:14" ht="19.5" thickBot="1" x14ac:dyDescent="0.35">
      <c r="A5" s="16">
        <v>11801</v>
      </c>
      <c r="B5" s="17" t="s">
        <v>4</v>
      </c>
      <c r="C5" s="19">
        <v>19087.78</v>
      </c>
      <c r="D5" s="20">
        <v>11005.14</v>
      </c>
      <c r="E5" s="21">
        <v>13780.42</v>
      </c>
      <c r="F5" s="22">
        <v>15345.76</v>
      </c>
      <c r="G5" s="22">
        <v>13941.39</v>
      </c>
      <c r="H5" s="23">
        <f>+G5*33.65%</f>
        <v>4691.2777349999997</v>
      </c>
      <c r="I5" s="24">
        <f>+G5+H5</f>
        <v>18632.667734999999</v>
      </c>
      <c r="K5" s="425" t="s">
        <v>5</v>
      </c>
      <c r="L5" s="425"/>
      <c r="M5" s="425"/>
      <c r="N5" s="425"/>
    </row>
    <row r="6" spans="1:14" ht="19.5" thickBot="1" x14ac:dyDescent="0.35">
      <c r="A6" s="16">
        <v>11802</v>
      </c>
      <c r="B6" s="17" t="s">
        <v>6</v>
      </c>
      <c r="C6" s="19">
        <v>4180.83</v>
      </c>
      <c r="D6" s="20">
        <v>4241.2700000000004</v>
      </c>
      <c r="E6" s="21">
        <v>11853.64</v>
      </c>
      <c r="F6" s="22">
        <v>6923.59</v>
      </c>
      <c r="G6" s="22">
        <v>12878.07</v>
      </c>
      <c r="H6" s="23">
        <f t="shared" ref="H6:H46" si="0">+G6*33.65%</f>
        <v>4333.4705549999999</v>
      </c>
      <c r="I6" s="24">
        <f t="shared" ref="I6:I44" si="1">+G6+H6</f>
        <v>17211.540555</v>
      </c>
      <c r="K6" s="25" t="s">
        <v>7</v>
      </c>
      <c r="L6" s="26" t="s">
        <v>8</v>
      </c>
      <c r="M6" s="26" t="s">
        <v>9</v>
      </c>
      <c r="N6" s="27" t="s">
        <v>10</v>
      </c>
    </row>
    <row r="7" spans="1:14" x14ac:dyDescent="0.3">
      <c r="A7" s="16">
        <v>11803</v>
      </c>
      <c r="B7" s="17" t="s">
        <v>11</v>
      </c>
      <c r="C7" s="19">
        <v>13731.17</v>
      </c>
      <c r="D7" s="20">
        <v>14274.87</v>
      </c>
      <c r="E7" s="21">
        <v>14440.65</v>
      </c>
      <c r="F7" s="22">
        <v>14632.62</v>
      </c>
      <c r="G7" s="22">
        <v>13159.68</v>
      </c>
      <c r="H7" s="23">
        <f t="shared" si="0"/>
        <v>4428.2323200000001</v>
      </c>
      <c r="I7" s="24">
        <f t="shared" si="1"/>
        <v>17587.912319999999</v>
      </c>
      <c r="K7" s="28">
        <v>-2</v>
      </c>
      <c r="L7" s="29">
        <v>2016</v>
      </c>
      <c r="M7" s="30">
        <f>+C47</f>
        <v>510441.58</v>
      </c>
      <c r="N7" s="31">
        <f>+M7*K7</f>
        <v>-1020883.16</v>
      </c>
    </row>
    <row r="8" spans="1:14" x14ac:dyDescent="0.3">
      <c r="A8" s="16">
        <v>11804</v>
      </c>
      <c r="B8" s="17" t="s">
        <v>12</v>
      </c>
      <c r="C8" s="19">
        <v>65176.21</v>
      </c>
      <c r="D8" s="20">
        <v>68167.149999999994</v>
      </c>
      <c r="E8" s="21">
        <v>88475.43</v>
      </c>
      <c r="F8" s="22">
        <v>96170.52</v>
      </c>
      <c r="G8" s="22">
        <v>121779.68</v>
      </c>
      <c r="H8" s="23">
        <f t="shared" si="0"/>
        <v>40978.862319999993</v>
      </c>
      <c r="I8" s="24">
        <f t="shared" si="1"/>
        <v>162758.54231999998</v>
      </c>
      <c r="K8" s="32">
        <v>-1</v>
      </c>
      <c r="L8" s="29">
        <v>2017</v>
      </c>
      <c r="M8" s="30">
        <f>+D47</f>
        <v>509929.93000000005</v>
      </c>
      <c r="N8" s="31">
        <f>+M8*K8</f>
        <v>-509929.93000000005</v>
      </c>
    </row>
    <row r="9" spans="1:14" x14ac:dyDescent="0.3">
      <c r="A9" s="16">
        <v>11806</v>
      </c>
      <c r="B9" s="17" t="s">
        <v>13</v>
      </c>
      <c r="C9" s="19">
        <v>1400.77</v>
      </c>
      <c r="D9" s="20">
        <v>1382.12</v>
      </c>
      <c r="E9" s="21">
        <v>1407.82</v>
      </c>
      <c r="F9" s="22">
        <v>1311.36</v>
      </c>
      <c r="G9" s="22">
        <v>945.37</v>
      </c>
      <c r="H9" s="23">
        <f t="shared" si="0"/>
        <v>318.11700499999995</v>
      </c>
      <c r="I9" s="24">
        <f t="shared" si="1"/>
        <v>1263.487005</v>
      </c>
      <c r="K9" s="32">
        <v>0</v>
      </c>
      <c r="L9" s="29">
        <v>2018</v>
      </c>
      <c r="M9" s="33">
        <f>+E47</f>
        <v>524562.42000000004</v>
      </c>
      <c r="N9" s="30">
        <f>+M9*K9</f>
        <v>0</v>
      </c>
    </row>
    <row r="10" spans="1:14" ht="19.5" thickBot="1" x14ac:dyDescent="0.35">
      <c r="A10" s="16">
        <v>11810</v>
      </c>
      <c r="B10" s="17" t="s">
        <v>14</v>
      </c>
      <c r="C10" s="19">
        <v>0</v>
      </c>
      <c r="D10" s="20">
        <v>45.13</v>
      </c>
      <c r="E10" s="21">
        <v>13.72</v>
      </c>
      <c r="F10" s="22">
        <v>17.149999999999999</v>
      </c>
      <c r="G10" s="22">
        <v>36.020000000000003</v>
      </c>
      <c r="H10" s="23">
        <f t="shared" si="0"/>
        <v>12.12073</v>
      </c>
      <c r="I10" s="24">
        <f t="shared" si="1"/>
        <v>48.140730000000005</v>
      </c>
      <c r="K10" s="34">
        <v>1</v>
      </c>
      <c r="L10" s="29">
        <v>2019</v>
      </c>
      <c r="M10" s="33">
        <f>+F47</f>
        <v>606105.14</v>
      </c>
      <c r="N10" s="30">
        <f>+M10*K10</f>
        <v>606105.14</v>
      </c>
    </row>
    <row r="11" spans="1:14" ht="19.5" thickBot="1" x14ac:dyDescent="0.35">
      <c r="A11" s="16">
        <v>11815</v>
      </c>
      <c r="B11" s="17" t="s">
        <v>15</v>
      </c>
      <c r="C11" s="19">
        <v>20749.61</v>
      </c>
      <c r="D11" s="20">
        <v>23816.3</v>
      </c>
      <c r="E11" s="21">
        <v>24064.5</v>
      </c>
      <c r="F11" s="22">
        <v>32441.95</v>
      </c>
      <c r="G11" s="22">
        <v>29197.759999999998</v>
      </c>
      <c r="H11" s="23">
        <f t="shared" si="0"/>
        <v>9825.0462399999979</v>
      </c>
      <c r="I11" s="24">
        <f t="shared" si="1"/>
        <v>39022.806239999998</v>
      </c>
      <c r="K11" s="35">
        <v>2</v>
      </c>
      <c r="L11" s="29">
        <v>2020</v>
      </c>
      <c r="M11" s="33">
        <f>+G47</f>
        <v>557671.16999999981</v>
      </c>
      <c r="N11" s="30">
        <f>+M11*K11</f>
        <v>1115342.3399999996</v>
      </c>
    </row>
    <row r="12" spans="1:14" x14ac:dyDescent="0.3">
      <c r="A12" s="16">
        <v>11816</v>
      </c>
      <c r="B12" s="17" t="s">
        <v>16</v>
      </c>
      <c r="C12" s="19">
        <v>2546.5700000000002</v>
      </c>
      <c r="D12" s="20">
        <v>2425.61</v>
      </c>
      <c r="E12" s="21">
        <v>2643.59</v>
      </c>
      <c r="F12" s="22">
        <v>936.44</v>
      </c>
      <c r="G12" s="22">
        <v>1992.79</v>
      </c>
      <c r="H12" s="23">
        <f t="shared" si="0"/>
        <v>670.57383499999992</v>
      </c>
      <c r="I12" s="24">
        <f t="shared" si="1"/>
        <v>2663.3638350000001</v>
      </c>
      <c r="K12" s="36"/>
      <c r="L12" s="37"/>
      <c r="M12" s="38">
        <f>SUM(M7:M11)</f>
        <v>2708710.24</v>
      </c>
      <c r="N12" s="39">
        <f>SUM(N7:N11)</f>
        <v>190634.38999999955</v>
      </c>
    </row>
    <row r="13" spans="1:14" x14ac:dyDescent="0.3">
      <c r="A13" s="16">
        <v>11817</v>
      </c>
      <c r="B13" s="17" t="s">
        <v>17</v>
      </c>
      <c r="C13" s="19">
        <v>105</v>
      </c>
      <c r="D13" s="20">
        <v>175</v>
      </c>
      <c r="E13" s="21">
        <v>0</v>
      </c>
      <c r="F13" s="22">
        <v>0</v>
      </c>
      <c r="G13" s="22">
        <v>0</v>
      </c>
      <c r="H13" s="23">
        <f t="shared" si="0"/>
        <v>0</v>
      </c>
      <c r="I13" s="24">
        <f t="shared" si="1"/>
        <v>0</v>
      </c>
    </row>
    <row r="14" spans="1:14" x14ac:dyDescent="0.3">
      <c r="A14" s="16">
        <v>11818</v>
      </c>
      <c r="B14" s="17" t="s">
        <v>18</v>
      </c>
      <c r="C14" s="19">
        <v>2105.9299999999998</v>
      </c>
      <c r="D14" s="20">
        <v>2181.4899999999998</v>
      </c>
      <c r="E14" s="21">
        <v>2220.79</v>
      </c>
      <c r="F14" s="22">
        <v>2277.52</v>
      </c>
      <c r="G14" s="22">
        <v>1961.96</v>
      </c>
      <c r="H14" s="23">
        <f t="shared" si="0"/>
        <v>660.19953999999996</v>
      </c>
      <c r="I14" s="24">
        <f t="shared" si="1"/>
        <v>2622.1595400000001</v>
      </c>
    </row>
    <row r="15" spans="1:14" x14ac:dyDescent="0.3">
      <c r="A15" s="16">
        <v>11899</v>
      </c>
      <c r="B15" s="17" t="s">
        <v>19</v>
      </c>
      <c r="C15" s="19">
        <v>325.62</v>
      </c>
      <c r="D15" s="20">
        <v>2871.61</v>
      </c>
      <c r="E15" s="21">
        <v>237.8</v>
      </c>
      <c r="F15" s="22">
        <v>214.02</v>
      </c>
      <c r="G15" s="22">
        <v>142.78</v>
      </c>
      <c r="H15" s="23">
        <f t="shared" si="0"/>
        <v>48.045469999999995</v>
      </c>
      <c r="I15" s="24">
        <f>+G15+H15</f>
        <v>190.82547</v>
      </c>
      <c r="J15" s="6">
        <f>SUM(I5:I15)</f>
        <v>262001.44575000001</v>
      </c>
    </row>
    <row r="16" spans="1:14" ht="44.25" customHeight="1" x14ac:dyDescent="0.3">
      <c r="A16" s="16">
        <v>12105</v>
      </c>
      <c r="B16" s="40" t="s">
        <v>20</v>
      </c>
      <c r="C16" s="19">
        <v>45666.7</v>
      </c>
      <c r="D16" s="20">
        <v>41677.22</v>
      </c>
      <c r="E16" s="21">
        <v>40970.410000000003</v>
      </c>
      <c r="F16" s="22">
        <v>53045.2</v>
      </c>
      <c r="G16" s="22">
        <v>47740.68</v>
      </c>
      <c r="H16" s="23">
        <f t="shared" si="0"/>
        <v>16064.738819999999</v>
      </c>
      <c r="I16" s="24">
        <f t="shared" si="1"/>
        <v>63805.418819999999</v>
      </c>
    </row>
    <row r="17" spans="1:13" ht="45.75" customHeight="1" x14ac:dyDescent="0.3">
      <c r="A17" s="16">
        <v>12106</v>
      </c>
      <c r="B17" s="40" t="s">
        <v>21</v>
      </c>
      <c r="C17" s="19">
        <v>398.36</v>
      </c>
      <c r="D17" s="20">
        <v>287.06</v>
      </c>
      <c r="E17" s="21">
        <v>240.82</v>
      </c>
      <c r="F17" s="22">
        <v>329.82</v>
      </c>
      <c r="G17" s="22">
        <v>81.42</v>
      </c>
      <c r="H17" s="23">
        <f t="shared" si="0"/>
        <v>27.397829999999999</v>
      </c>
      <c r="I17" s="24">
        <f t="shared" si="1"/>
        <v>108.81783</v>
      </c>
      <c r="K17" s="41" t="s">
        <v>22</v>
      </c>
      <c r="L17" s="42">
        <f>+M12/5</f>
        <v>541742.04800000007</v>
      </c>
    </row>
    <row r="18" spans="1:13" x14ac:dyDescent="0.3">
      <c r="A18" s="16">
        <v>12107</v>
      </c>
      <c r="B18" s="17" t="s">
        <v>23</v>
      </c>
      <c r="C18" s="19">
        <v>57528</v>
      </c>
      <c r="D18" s="20">
        <v>67483.66</v>
      </c>
      <c r="E18" s="21">
        <v>70134.080000000002</v>
      </c>
      <c r="F18" s="22">
        <v>92165</v>
      </c>
      <c r="G18" s="22">
        <v>82948.5</v>
      </c>
      <c r="H18" s="23">
        <f t="shared" si="0"/>
        <v>27912.170249999996</v>
      </c>
      <c r="I18" s="24">
        <f t="shared" si="1"/>
        <v>110860.67025</v>
      </c>
      <c r="K18" s="41"/>
      <c r="L18" s="42"/>
    </row>
    <row r="19" spans="1:13" x14ac:dyDescent="0.3">
      <c r="A19" s="16">
        <v>12108</v>
      </c>
      <c r="B19" s="17" t="s">
        <v>24</v>
      </c>
      <c r="C19" s="19">
        <v>18203.84</v>
      </c>
      <c r="D19" s="20">
        <v>19890.39</v>
      </c>
      <c r="E19" s="21">
        <v>20412.509999999998</v>
      </c>
      <c r="F19" s="22">
        <v>26969.35</v>
      </c>
      <c r="G19" s="22">
        <v>31021.38</v>
      </c>
      <c r="H19" s="23">
        <f t="shared" si="0"/>
        <v>10438.694369999999</v>
      </c>
      <c r="I19" s="24">
        <f t="shared" si="1"/>
        <v>41460.074370000002</v>
      </c>
      <c r="K19" s="41" t="s">
        <v>25</v>
      </c>
      <c r="L19" s="42">
        <f>+N12/10</f>
        <v>19063.438999999955</v>
      </c>
    </row>
    <row r="20" spans="1:13" x14ac:dyDescent="0.3">
      <c r="A20" s="16">
        <v>12109</v>
      </c>
      <c r="B20" s="17" t="s">
        <v>26</v>
      </c>
      <c r="C20" s="19">
        <v>17825.55</v>
      </c>
      <c r="D20" s="20">
        <v>18180.310000000001</v>
      </c>
      <c r="E20" s="21">
        <v>18610.87</v>
      </c>
      <c r="F20" s="22">
        <v>19386.38</v>
      </c>
      <c r="G20" s="22">
        <v>16174.19</v>
      </c>
      <c r="H20" s="23">
        <f t="shared" si="0"/>
        <v>5442.6149349999996</v>
      </c>
      <c r="I20" s="24">
        <f t="shared" si="1"/>
        <v>21616.804935</v>
      </c>
      <c r="K20" s="41" t="s">
        <v>27</v>
      </c>
    </row>
    <row r="21" spans="1:13" x14ac:dyDescent="0.3">
      <c r="A21" s="16">
        <v>12110</v>
      </c>
      <c r="B21" s="17" t="s">
        <v>28</v>
      </c>
      <c r="C21" s="19">
        <v>263.72000000000003</v>
      </c>
      <c r="D21" s="20">
        <v>30.14</v>
      </c>
      <c r="E21" s="21">
        <v>0</v>
      </c>
      <c r="F21" s="22">
        <v>0</v>
      </c>
      <c r="G21" s="22">
        <v>0</v>
      </c>
      <c r="H21" s="23">
        <f t="shared" si="0"/>
        <v>0</v>
      </c>
      <c r="I21" s="24">
        <f t="shared" si="1"/>
        <v>0</v>
      </c>
      <c r="K21" s="41" t="s">
        <v>29</v>
      </c>
      <c r="L21" s="43">
        <f>+(L17+L19)*3</f>
        <v>1682416.4609999999</v>
      </c>
    </row>
    <row r="22" spans="1:13" x14ac:dyDescent="0.3">
      <c r="A22" s="16">
        <v>12111</v>
      </c>
      <c r="B22" s="17" t="s">
        <v>30</v>
      </c>
      <c r="C22" s="19">
        <v>7486.8</v>
      </c>
      <c r="D22" s="20">
        <v>6974.77</v>
      </c>
      <c r="E22" s="21">
        <v>7354.65</v>
      </c>
      <c r="F22" s="22">
        <v>10184.450000000001</v>
      </c>
      <c r="G22" s="22">
        <v>9477.08</v>
      </c>
      <c r="H22" s="23">
        <f t="shared" si="0"/>
        <v>3189.0374199999997</v>
      </c>
      <c r="I22" s="24">
        <f t="shared" si="1"/>
        <v>12666.117419999999</v>
      </c>
      <c r="K22" s="41" t="s">
        <v>31</v>
      </c>
      <c r="L22" s="56">
        <f>+(L21-M11)*3%</f>
        <v>33742.358730000007</v>
      </c>
      <c r="M22" s="1" t="s">
        <v>32</v>
      </c>
    </row>
    <row r="23" spans="1:13" x14ac:dyDescent="0.3">
      <c r="A23" s="16">
        <v>12112</v>
      </c>
      <c r="B23" s="17" t="s">
        <v>33</v>
      </c>
      <c r="C23" s="19">
        <v>2610.7600000000002</v>
      </c>
      <c r="D23" s="20">
        <v>2154.96</v>
      </c>
      <c r="E23" s="21">
        <v>2783.92</v>
      </c>
      <c r="F23" s="22">
        <v>2016.56</v>
      </c>
      <c r="G23" s="22">
        <v>2365</v>
      </c>
      <c r="H23" s="23">
        <f t="shared" si="0"/>
        <v>795.82249999999988</v>
      </c>
      <c r="I23" s="24">
        <f t="shared" si="1"/>
        <v>3160.8224999999998</v>
      </c>
      <c r="M23" s="1" t="s">
        <v>34</v>
      </c>
    </row>
    <row r="24" spans="1:13" x14ac:dyDescent="0.3">
      <c r="A24" s="16">
        <v>12113</v>
      </c>
      <c r="B24" s="17" t="s">
        <v>35</v>
      </c>
      <c r="C24" s="19">
        <v>18354.62</v>
      </c>
      <c r="D24" s="20">
        <v>21405.95</v>
      </c>
      <c r="E24" s="21">
        <v>21971.65</v>
      </c>
      <c r="F24" s="22">
        <v>27786</v>
      </c>
      <c r="G24" s="22">
        <v>25007.4</v>
      </c>
      <c r="H24" s="23">
        <f t="shared" si="0"/>
        <v>8414.9900999999991</v>
      </c>
      <c r="I24" s="24">
        <f t="shared" si="1"/>
        <v>33422.390100000004</v>
      </c>
      <c r="M24" s="1" t="s">
        <v>36</v>
      </c>
    </row>
    <row r="25" spans="1:13" x14ac:dyDescent="0.3">
      <c r="A25" s="16">
        <v>12114</v>
      </c>
      <c r="B25" s="17" t="s">
        <v>37</v>
      </c>
      <c r="C25" s="19">
        <v>15258.08</v>
      </c>
      <c r="D25" s="20">
        <v>14175.31</v>
      </c>
      <c r="E25" s="21">
        <v>16049.8</v>
      </c>
      <c r="F25" s="22">
        <v>16629.580000000002</v>
      </c>
      <c r="G25" s="22">
        <v>15278.64</v>
      </c>
      <c r="H25" s="23">
        <f t="shared" si="0"/>
        <v>5141.2623599999997</v>
      </c>
      <c r="I25" s="24">
        <f t="shared" si="1"/>
        <v>20419.90236</v>
      </c>
    </row>
    <row r="26" spans="1:13" x14ac:dyDescent="0.3">
      <c r="A26" s="16">
        <v>12115</v>
      </c>
      <c r="B26" s="17" t="s">
        <v>38</v>
      </c>
      <c r="C26" s="19">
        <v>62384.3</v>
      </c>
      <c r="D26" s="20">
        <v>64739.75</v>
      </c>
      <c r="E26" s="21">
        <v>63436.2</v>
      </c>
      <c r="F26" s="22">
        <v>46645.25</v>
      </c>
      <c r="G26" s="22">
        <v>42654.85</v>
      </c>
      <c r="H26" s="23">
        <f t="shared" si="0"/>
        <v>14353.357024999998</v>
      </c>
      <c r="I26" s="24">
        <f t="shared" si="1"/>
        <v>57008.207024999996</v>
      </c>
    </row>
    <row r="27" spans="1:13" x14ac:dyDescent="0.3">
      <c r="A27" s="16">
        <v>12117</v>
      </c>
      <c r="B27" s="17" t="s">
        <v>39</v>
      </c>
      <c r="C27" s="19">
        <v>6311.38</v>
      </c>
      <c r="D27" s="20">
        <v>6599.91</v>
      </c>
      <c r="E27" s="21">
        <v>6661.81</v>
      </c>
      <c r="F27" s="22">
        <v>6825.82</v>
      </c>
      <c r="G27" s="22">
        <v>7763.12</v>
      </c>
      <c r="H27" s="23">
        <f t="shared" si="0"/>
        <v>2612.2898799999998</v>
      </c>
      <c r="I27" s="24">
        <f t="shared" si="1"/>
        <v>10375.409879999999</v>
      </c>
    </row>
    <row r="28" spans="1:13" x14ac:dyDescent="0.3">
      <c r="A28" s="16">
        <v>12118</v>
      </c>
      <c r="B28" s="17" t="s">
        <v>40</v>
      </c>
      <c r="C28" s="19">
        <v>38876.86</v>
      </c>
      <c r="D28" s="20">
        <v>25877.87</v>
      </c>
      <c r="E28" s="21">
        <v>32388.86</v>
      </c>
      <c r="F28" s="22">
        <v>25964.99</v>
      </c>
      <c r="G28" s="22">
        <v>4458.08</v>
      </c>
      <c r="H28" s="23">
        <f t="shared" si="0"/>
        <v>1500.1439199999998</v>
      </c>
      <c r="I28" s="24">
        <f t="shared" si="1"/>
        <v>5958.2239199999995</v>
      </c>
    </row>
    <row r="29" spans="1:13" x14ac:dyDescent="0.3">
      <c r="A29" s="16">
        <v>12119</v>
      </c>
      <c r="B29" s="17" t="s">
        <v>41</v>
      </c>
      <c r="C29" s="19">
        <v>4752.7</v>
      </c>
      <c r="D29" s="20">
        <v>1509.75</v>
      </c>
      <c r="E29" s="21">
        <v>1484.21</v>
      </c>
      <c r="F29" s="22">
        <v>982.26</v>
      </c>
      <c r="G29" s="22">
        <v>684.05</v>
      </c>
      <c r="H29" s="23">
        <f t="shared" si="0"/>
        <v>230.18282499999995</v>
      </c>
      <c r="I29" s="24">
        <f t="shared" si="1"/>
        <v>914.23282499999993</v>
      </c>
    </row>
    <row r="30" spans="1:13" x14ac:dyDescent="0.3">
      <c r="A30" s="16">
        <v>12123</v>
      </c>
      <c r="B30" s="17" t="s">
        <v>42</v>
      </c>
      <c r="C30" s="19">
        <v>24390.92</v>
      </c>
      <c r="D30" s="20">
        <v>28362.81</v>
      </c>
      <c r="E30" s="21">
        <v>28620.27</v>
      </c>
      <c r="F30" s="22">
        <v>25076.5</v>
      </c>
      <c r="G30" s="22">
        <v>22568.85</v>
      </c>
      <c r="H30" s="23">
        <f t="shared" si="0"/>
        <v>7594.418024999999</v>
      </c>
      <c r="I30" s="24">
        <f t="shared" si="1"/>
        <v>30163.268024999998</v>
      </c>
    </row>
    <row r="31" spans="1:13" x14ac:dyDescent="0.3">
      <c r="A31" s="16">
        <v>12199</v>
      </c>
      <c r="B31" s="17" t="s">
        <v>43</v>
      </c>
      <c r="C31" s="19">
        <v>0</v>
      </c>
      <c r="D31" s="20">
        <v>0</v>
      </c>
      <c r="E31" s="21">
        <v>0</v>
      </c>
      <c r="F31" s="22">
        <v>1060.03</v>
      </c>
      <c r="G31" s="22">
        <v>727.1</v>
      </c>
      <c r="H31" s="23">
        <f t="shared" si="0"/>
        <v>244.66914999999997</v>
      </c>
      <c r="I31" s="24">
        <f t="shared" si="1"/>
        <v>971.76914999999997</v>
      </c>
    </row>
    <row r="32" spans="1:13" x14ac:dyDescent="0.3">
      <c r="A32" s="16">
        <v>12210</v>
      </c>
      <c r="B32" s="17" t="s">
        <v>44</v>
      </c>
      <c r="C32" s="19">
        <v>8686.74</v>
      </c>
      <c r="D32" s="20">
        <v>9464.18</v>
      </c>
      <c r="E32" s="21">
        <v>8903.7999999999993</v>
      </c>
      <c r="F32" s="22">
        <v>5349.71</v>
      </c>
      <c r="G32" s="22">
        <v>4798.04</v>
      </c>
      <c r="H32" s="23">
        <f t="shared" si="0"/>
        <v>1614.5404599999997</v>
      </c>
      <c r="I32" s="24">
        <f t="shared" si="1"/>
        <v>6412.5804599999992</v>
      </c>
    </row>
    <row r="33" spans="1:10" x14ac:dyDescent="0.3">
      <c r="A33" s="16">
        <v>12211</v>
      </c>
      <c r="B33" s="17" t="s">
        <v>45</v>
      </c>
      <c r="C33" s="19">
        <v>787.15</v>
      </c>
      <c r="D33" s="20">
        <v>608.24</v>
      </c>
      <c r="E33" s="21">
        <v>590.24</v>
      </c>
      <c r="F33" s="22">
        <v>407.6</v>
      </c>
      <c r="G33" s="22">
        <v>286.98</v>
      </c>
      <c r="H33" s="23">
        <f t="shared" si="0"/>
        <v>96.568770000000001</v>
      </c>
      <c r="I33" s="24">
        <f t="shared" si="1"/>
        <v>383.54876999999999</v>
      </c>
      <c r="J33" s="6">
        <f>SUM(I16:I33)</f>
        <v>419708.25864000007</v>
      </c>
    </row>
    <row r="34" spans="1:10" x14ac:dyDescent="0.3">
      <c r="A34" s="16">
        <v>21102</v>
      </c>
      <c r="B34" s="17" t="s">
        <v>458</v>
      </c>
      <c r="C34" s="19">
        <v>0</v>
      </c>
      <c r="D34" s="20">
        <v>0</v>
      </c>
      <c r="E34" s="21">
        <v>0</v>
      </c>
      <c r="F34" s="22">
        <v>23000</v>
      </c>
      <c r="G34" s="22">
        <v>11000</v>
      </c>
      <c r="H34" s="23">
        <f>+G34*33%</f>
        <v>3630</v>
      </c>
      <c r="I34" s="24">
        <f t="shared" si="1"/>
        <v>14630</v>
      </c>
    </row>
    <row r="35" spans="1:10" x14ac:dyDescent="0.3">
      <c r="A35" s="16">
        <v>21105</v>
      </c>
      <c r="B35" s="17" t="s">
        <v>501</v>
      </c>
      <c r="C35" s="19">
        <v>0</v>
      </c>
      <c r="D35" s="20">
        <v>0</v>
      </c>
      <c r="E35" s="21">
        <v>0</v>
      </c>
      <c r="F35" s="22">
        <v>0</v>
      </c>
      <c r="G35" s="22">
        <v>1480</v>
      </c>
      <c r="H35" s="23">
        <f>+G35*33%</f>
        <v>488.40000000000003</v>
      </c>
      <c r="I35" s="24">
        <f t="shared" si="1"/>
        <v>1968.4</v>
      </c>
    </row>
    <row r="36" spans="1:10" x14ac:dyDescent="0.3">
      <c r="A36" s="16">
        <v>21201</v>
      </c>
      <c r="B36" s="17" t="s">
        <v>46</v>
      </c>
      <c r="C36" s="19">
        <v>0</v>
      </c>
      <c r="D36" s="20">
        <v>0</v>
      </c>
      <c r="E36" s="21">
        <v>0</v>
      </c>
      <c r="F36" s="22">
        <v>3000</v>
      </c>
      <c r="G36" s="22">
        <v>0</v>
      </c>
      <c r="H36" s="23">
        <f t="shared" si="0"/>
        <v>0</v>
      </c>
      <c r="I36" s="24">
        <f t="shared" si="1"/>
        <v>0</v>
      </c>
      <c r="J36" s="6">
        <f>SUM(I34:I36)</f>
        <v>16598.400000000001</v>
      </c>
    </row>
    <row r="37" spans="1:10" x14ac:dyDescent="0.3">
      <c r="A37" s="16">
        <v>14299</v>
      </c>
      <c r="B37" s="44" t="s">
        <v>47</v>
      </c>
      <c r="C37" s="19">
        <v>3071.55</v>
      </c>
      <c r="D37" s="20">
        <v>2143.9499999999998</v>
      </c>
      <c r="E37" s="21">
        <v>2268.09</v>
      </c>
      <c r="F37" s="22">
        <v>2479</v>
      </c>
      <c r="G37" s="22">
        <v>7429.07</v>
      </c>
      <c r="H37" s="23">
        <f t="shared" si="0"/>
        <v>2499.8820549999996</v>
      </c>
      <c r="I37" s="24">
        <f t="shared" si="1"/>
        <v>9928.9520549999997</v>
      </c>
    </row>
    <row r="38" spans="1:10" x14ac:dyDescent="0.3">
      <c r="A38" s="16">
        <v>14399</v>
      </c>
      <c r="B38" s="17" t="s">
        <v>48</v>
      </c>
      <c r="C38" s="19">
        <v>426</v>
      </c>
      <c r="D38" s="20">
        <v>637.85</v>
      </c>
      <c r="E38" s="21">
        <v>0</v>
      </c>
      <c r="F38" s="22">
        <v>6</v>
      </c>
      <c r="G38" s="22">
        <v>5.71</v>
      </c>
      <c r="H38" s="23">
        <f t="shared" si="0"/>
        <v>1.9214149999999999</v>
      </c>
      <c r="I38" s="24">
        <f t="shared" si="1"/>
        <v>7.6314149999999996</v>
      </c>
      <c r="J38" s="6">
        <f>SUM(I37:I38)</f>
        <v>9936.5834699999996</v>
      </c>
    </row>
    <row r="39" spans="1:10" x14ac:dyDescent="0.3">
      <c r="A39" s="16">
        <v>15402</v>
      </c>
      <c r="B39" s="17" t="s">
        <v>49</v>
      </c>
      <c r="C39" s="18">
        <v>11002.72</v>
      </c>
      <c r="D39" s="45">
        <v>10430.27</v>
      </c>
      <c r="E39" s="45">
        <v>13801.84</v>
      </c>
      <c r="F39" s="22">
        <v>20799.79</v>
      </c>
      <c r="G39" s="22">
        <v>18719.82</v>
      </c>
      <c r="H39" s="23">
        <f t="shared" si="0"/>
        <v>6299.2194299999992</v>
      </c>
      <c r="I39" s="24">
        <f t="shared" si="1"/>
        <v>25019.039429999997</v>
      </c>
    </row>
    <row r="40" spans="1:10" x14ac:dyDescent="0.3">
      <c r="A40" s="16">
        <v>15301</v>
      </c>
      <c r="B40" s="17" t="s">
        <v>50</v>
      </c>
      <c r="C40" s="19">
        <v>2359.21</v>
      </c>
      <c r="D40" s="20">
        <v>2509.4899999999998</v>
      </c>
      <c r="E40" s="21">
        <v>3539.82</v>
      </c>
      <c r="F40" s="22">
        <v>3225.98</v>
      </c>
      <c r="G40" s="22">
        <v>2311.0700000000002</v>
      </c>
      <c r="H40" s="23">
        <f t="shared" si="0"/>
        <v>777.67505499999993</v>
      </c>
      <c r="I40" s="24">
        <f t="shared" si="1"/>
        <v>3088.7450550000003</v>
      </c>
    </row>
    <row r="41" spans="1:10" x14ac:dyDescent="0.3">
      <c r="A41" s="16">
        <v>15302</v>
      </c>
      <c r="B41" s="17" t="s">
        <v>51</v>
      </c>
      <c r="C41" s="19">
        <v>619.32000000000005</v>
      </c>
      <c r="D41" s="20">
        <v>573.01</v>
      </c>
      <c r="E41" s="21">
        <v>1439.19</v>
      </c>
      <c r="F41" s="22">
        <v>2786.95</v>
      </c>
      <c r="G41" s="22">
        <v>919.84</v>
      </c>
      <c r="H41" s="23">
        <f t="shared" si="0"/>
        <v>309.52616</v>
      </c>
      <c r="I41" s="24">
        <f t="shared" si="1"/>
        <v>1229.36616</v>
      </c>
    </row>
    <row r="42" spans="1:10" x14ac:dyDescent="0.3">
      <c r="A42" s="16">
        <v>15310</v>
      </c>
      <c r="B42" s="17" t="s">
        <v>52</v>
      </c>
      <c r="C42" s="19">
        <v>0.28000000000000003</v>
      </c>
      <c r="D42" s="20">
        <v>0</v>
      </c>
      <c r="E42" s="21">
        <v>0</v>
      </c>
      <c r="F42" s="22">
        <v>0</v>
      </c>
      <c r="G42" s="22">
        <v>0</v>
      </c>
      <c r="H42" s="23">
        <f t="shared" si="0"/>
        <v>0</v>
      </c>
      <c r="I42" s="24">
        <f t="shared" si="1"/>
        <v>0</v>
      </c>
    </row>
    <row r="43" spans="1:10" x14ac:dyDescent="0.3">
      <c r="A43" s="16">
        <v>15312</v>
      </c>
      <c r="B43" s="17" t="s">
        <v>53</v>
      </c>
      <c r="C43" s="19">
        <v>868.27</v>
      </c>
      <c r="D43" s="20">
        <v>839.68</v>
      </c>
      <c r="E43" s="21">
        <v>853.98</v>
      </c>
      <c r="F43" s="22">
        <v>884.81</v>
      </c>
      <c r="G43" s="22">
        <v>485.53</v>
      </c>
      <c r="H43" s="23">
        <f t="shared" si="0"/>
        <v>163.38084499999997</v>
      </c>
      <c r="I43" s="24">
        <f t="shared" si="1"/>
        <v>648.91084499999988</v>
      </c>
    </row>
    <row r="44" spans="1:10" x14ac:dyDescent="0.3">
      <c r="A44" s="46">
        <v>15314</v>
      </c>
      <c r="B44" s="47" t="s">
        <v>54</v>
      </c>
      <c r="C44" s="19">
        <v>77.39</v>
      </c>
      <c r="D44" s="20">
        <v>0</v>
      </c>
      <c r="E44" s="21">
        <v>1714.62</v>
      </c>
      <c r="F44" s="22">
        <v>1609.03</v>
      </c>
      <c r="G44" s="22">
        <v>0</v>
      </c>
      <c r="H44" s="23">
        <f t="shared" si="0"/>
        <v>0</v>
      </c>
      <c r="I44" s="24">
        <f t="shared" si="1"/>
        <v>0</v>
      </c>
    </row>
    <row r="45" spans="1:10" x14ac:dyDescent="0.3">
      <c r="A45" s="46">
        <v>15799</v>
      </c>
      <c r="B45" s="47" t="s">
        <v>55</v>
      </c>
      <c r="C45" s="19">
        <v>1847.14</v>
      </c>
      <c r="D45" s="20">
        <v>1101.45</v>
      </c>
      <c r="E45" s="21">
        <v>1192.42</v>
      </c>
      <c r="F45" s="22">
        <v>17218.150000000001</v>
      </c>
      <c r="G45" s="22">
        <v>1495.77</v>
      </c>
      <c r="H45" s="23">
        <f t="shared" si="0"/>
        <v>503.32660499999992</v>
      </c>
      <c r="I45" s="24">
        <f>+G45+H45</f>
        <v>1999.096605</v>
      </c>
      <c r="J45" s="6">
        <f>SUM(I39:I45)</f>
        <v>31985.158094999995</v>
      </c>
    </row>
    <row r="46" spans="1:10" x14ac:dyDescent="0.3">
      <c r="A46" s="46">
        <v>22551</v>
      </c>
      <c r="B46" s="47" t="s">
        <v>56</v>
      </c>
      <c r="C46" s="19">
        <v>30973.73</v>
      </c>
      <c r="D46" s="20">
        <v>31686.26</v>
      </c>
      <c r="E46" s="21">
        <v>0</v>
      </c>
      <c r="F46" s="22">
        <v>0</v>
      </c>
      <c r="G46" s="22">
        <v>3753.5</v>
      </c>
      <c r="H46" s="23">
        <f t="shared" si="0"/>
        <v>1263.0527499999998</v>
      </c>
      <c r="I46" s="24">
        <f>+G46+H46</f>
        <v>5016.5527499999998</v>
      </c>
    </row>
    <row r="47" spans="1:10" x14ac:dyDescent="0.3">
      <c r="A47" s="48"/>
      <c r="B47" s="49" t="s">
        <v>57</v>
      </c>
      <c r="C47" s="50">
        <f t="shared" ref="C47:I47" si="2">SUM(C5:C46)</f>
        <v>510441.58</v>
      </c>
      <c r="D47" s="51">
        <f t="shared" si="2"/>
        <v>509929.93000000005</v>
      </c>
      <c r="E47" s="52">
        <f t="shared" si="2"/>
        <v>524562.42000000004</v>
      </c>
      <c r="F47" s="53">
        <f t="shared" si="2"/>
        <v>606105.14</v>
      </c>
      <c r="G47" s="53">
        <f t="shared" si="2"/>
        <v>557671.16999999981</v>
      </c>
      <c r="H47" s="54">
        <f t="shared" si="2"/>
        <v>187575.22870499996</v>
      </c>
      <c r="I47" s="54">
        <f t="shared" si="2"/>
        <v>745246.39870499982</v>
      </c>
    </row>
    <row r="49" spans="1:9" x14ac:dyDescent="0.3">
      <c r="A49" s="57" t="s">
        <v>459</v>
      </c>
      <c r="B49" s="57"/>
      <c r="C49" s="2">
        <f>+I47</f>
        <v>745246.39870499982</v>
      </c>
    </row>
    <row r="50" spans="1:9" x14ac:dyDescent="0.3">
      <c r="A50" s="426" t="s">
        <v>637</v>
      </c>
      <c r="B50" s="426"/>
      <c r="C50" s="2">
        <v>4077.78</v>
      </c>
    </row>
    <row r="51" spans="1:9" x14ac:dyDescent="0.3">
      <c r="A51" s="427"/>
      <c r="B51" s="428"/>
      <c r="C51" s="2">
        <v>0</v>
      </c>
      <c r="I51" s="58"/>
    </row>
    <row r="52" spans="1:9" x14ac:dyDescent="0.3">
      <c r="A52" s="429"/>
      <c r="B52" s="429"/>
      <c r="C52" s="59">
        <f>SUM(C49:C51)</f>
        <v>749324.17870499985</v>
      </c>
    </row>
    <row r="99" spans="1:16" x14ac:dyDescent="0.3">
      <c r="A99" s="13" t="s">
        <v>1</v>
      </c>
      <c r="B99" s="14" t="s">
        <v>2</v>
      </c>
      <c r="C99" s="1" t="s">
        <v>502</v>
      </c>
      <c r="D99" s="1" t="s">
        <v>503</v>
      </c>
      <c r="J99" s="1" t="s">
        <v>456</v>
      </c>
    </row>
    <row r="100" spans="1:16" x14ac:dyDescent="0.3">
      <c r="A100" s="16">
        <v>11801</v>
      </c>
      <c r="B100" s="17" t="s">
        <v>4</v>
      </c>
      <c r="C100" s="20">
        <v>11769.01</v>
      </c>
      <c r="D100" s="4">
        <v>2172.38</v>
      </c>
      <c r="E100" s="4">
        <f>SUM(C100:D100)</f>
        <v>13941.39</v>
      </c>
      <c r="F100" s="4"/>
      <c r="G100" s="4"/>
      <c r="H100" s="60"/>
      <c r="I100" s="6"/>
      <c r="J100" s="4"/>
      <c r="K100" s="4"/>
      <c r="L100" s="4"/>
      <c r="M100" s="4"/>
      <c r="N100" s="4"/>
      <c r="O100" s="4"/>
      <c r="P100" s="4"/>
    </row>
    <row r="101" spans="1:16" x14ac:dyDescent="0.3">
      <c r="A101" s="16">
        <v>11802</v>
      </c>
      <c r="B101" s="17" t="s">
        <v>6</v>
      </c>
      <c r="C101" s="20">
        <v>9574.67</v>
      </c>
      <c r="D101" s="4">
        <v>3303.4</v>
      </c>
      <c r="E101" s="4">
        <f t="shared" ref="E101:E142" si="3">SUM(C101:D101)</f>
        <v>12878.07</v>
      </c>
      <c r="F101" s="4"/>
      <c r="G101" s="4"/>
      <c r="H101" s="60"/>
      <c r="I101" s="6"/>
      <c r="J101" s="4"/>
      <c r="K101" s="4"/>
      <c r="L101" s="4"/>
      <c r="M101" s="4"/>
      <c r="N101" s="4"/>
      <c r="O101" s="4"/>
      <c r="P101" s="4"/>
    </row>
    <row r="102" spans="1:16" x14ac:dyDescent="0.3">
      <c r="A102" s="16">
        <v>11803</v>
      </c>
      <c r="B102" s="17" t="s">
        <v>11</v>
      </c>
      <c r="C102" s="20">
        <v>10980.26</v>
      </c>
      <c r="D102" s="4">
        <v>2179.42</v>
      </c>
      <c r="E102" s="4">
        <f t="shared" si="3"/>
        <v>13159.68</v>
      </c>
      <c r="F102" s="4"/>
      <c r="G102" s="4"/>
      <c r="H102" s="60"/>
      <c r="I102" s="6"/>
      <c r="J102" s="4"/>
      <c r="K102" s="4"/>
      <c r="L102" s="4"/>
      <c r="M102" s="4"/>
      <c r="N102" s="4"/>
      <c r="O102" s="4"/>
      <c r="P102" s="4"/>
    </row>
    <row r="103" spans="1:16" x14ac:dyDescent="0.3">
      <c r="A103" s="16">
        <v>11804</v>
      </c>
      <c r="B103" s="17" t="s">
        <v>12</v>
      </c>
      <c r="C103" s="20">
        <v>95687.61</v>
      </c>
      <c r="D103" s="4">
        <v>26092.07</v>
      </c>
      <c r="E103" s="4">
        <f t="shared" si="3"/>
        <v>121779.68</v>
      </c>
      <c r="F103" s="4"/>
      <c r="G103" s="4"/>
      <c r="H103" s="60"/>
      <c r="I103" s="6"/>
      <c r="J103" s="4"/>
      <c r="K103" s="4"/>
      <c r="L103" s="4"/>
      <c r="M103" s="4"/>
      <c r="N103" s="4"/>
      <c r="O103" s="4"/>
      <c r="P103" s="4"/>
    </row>
    <row r="104" spans="1:16" x14ac:dyDescent="0.3">
      <c r="A104" s="16">
        <v>11806</v>
      </c>
      <c r="B104" s="17" t="s">
        <v>13</v>
      </c>
      <c r="C104" s="20">
        <v>807.1</v>
      </c>
      <c r="D104" s="4">
        <v>138.27000000000001</v>
      </c>
      <c r="E104" s="4">
        <f t="shared" si="3"/>
        <v>945.37</v>
      </c>
      <c r="F104" s="4"/>
      <c r="G104" s="4"/>
      <c r="H104" s="60"/>
      <c r="I104" s="6"/>
      <c r="J104" s="4"/>
      <c r="K104" s="4"/>
      <c r="L104" s="4"/>
      <c r="M104" s="4"/>
      <c r="N104" s="4"/>
      <c r="O104" s="4"/>
      <c r="P104" s="4"/>
    </row>
    <row r="105" spans="1:16" x14ac:dyDescent="0.3">
      <c r="A105" s="16">
        <v>11810</v>
      </c>
      <c r="B105" s="17" t="s">
        <v>14</v>
      </c>
      <c r="C105" s="20">
        <v>32.590000000000003</v>
      </c>
      <c r="D105" s="4">
        <v>3.43</v>
      </c>
      <c r="E105" s="4">
        <f t="shared" si="3"/>
        <v>36.020000000000003</v>
      </c>
      <c r="F105" s="4"/>
      <c r="G105" s="4"/>
      <c r="H105" s="60"/>
      <c r="I105" s="6"/>
      <c r="J105" s="4"/>
      <c r="K105" s="4"/>
      <c r="L105" s="4"/>
      <c r="M105" s="4"/>
      <c r="N105" s="4"/>
      <c r="O105" s="4"/>
      <c r="P105" s="4"/>
    </row>
    <row r="106" spans="1:16" x14ac:dyDescent="0.3">
      <c r="A106" s="16">
        <v>11815</v>
      </c>
      <c r="B106" s="17" t="s">
        <v>15</v>
      </c>
      <c r="C106" s="20">
        <v>10549.84</v>
      </c>
      <c r="D106" s="4">
        <v>2532.2399999999998</v>
      </c>
      <c r="E106" s="4">
        <f t="shared" si="3"/>
        <v>13082.08</v>
      </c>
      <c r="F106" s="4"/>
      <c r="G106" s="4"/>
      <c r="H106" s="60"/>
      <c r="I106" s="6"/>
      <c r="J106" s="4"/>
      <c r="K106" s="4"/>
      <c r="L106" s="4"/>
      <c r="M106" s="4"/>
      <c r="N106" s="4"/>
      <c r="O106" s="4"/>
      <c r="P106" s="4"/>
    </row>
    <row r="107" spans="1:16" x14ac:dyDescent="0.3">
      <c r="A107" s="16">
        <v>11816</v>
      </c>
      <c r="B107" s="17" t="s">
        <v>16</v>
      </c>
      <c r="C107" s="20">
        <v>1804.36</v>
      </c>
      <c r="D107" s="4">
        <v>188.43</v>
      </c>
      <c r="E107" s="4">
        <f t="shared" si="3"/>
        <v>1992.79</v>
      </c>
      <c r="F107" s="4"/>
      <c r="G107" s="4"/>
      <c r="H107" s="60"/>
      <c r="I107" s="6"/>
      <c r="J107" s="4"/>
      <c r="K107" s="4"/>
      <c r="L107" s="4"/>
      <c r="M107" s="4"/>
      <c r="N107" s="4"/>
      <c r="O107" s="4"/>
      <c r="P107" s="4"/>
    </row>
    <row r="108" spans="1:16" x14ac:dyDescent="0.3">
      <c r="A108" s="16">
        <v>11817</v>
      </c>
      <c r="B108" s="17" t="s">
        <v>17</v>
      </c>
      <c r="C108" s="20">
        <v>0</v>
      </c>
      <c r="D108" s="4">
        <v>0</v>
      </c>
      <c r="E108" s="4">
        <f t="shared" si="3"/>
        <v>0</v>
      </c>
      <c r="F108" s="4"/>
      <c r="G108" s="4"/>
      <c r="H108" s="60"/>
      <c r="I108" s="6"/>
      <c r="J108" s="4"/>
      <c r="K108" s="4"/>
      <c r="L108" s="4"/>
      <c r="M108" s="4"/>
      <c r="N108" s="4"/>
      <c r="O108" s="4"/>
      <c r="P108" s="4"/>
    </row>
    <row r="109" spans="1:16" x14ac:dyDescent="0.3">
      <c r="A109" s="16">
        <v>11818</v>
      </c>
      <c r="B109" s="17" t="s">
        <v>18</v>
      </c>
      <c r="C109" s="20">
        <v>1961.96</v>
      </c>
      <c r="D109" s="4">
        <v>0</v>
      </c>
      <c r="E109" s="4">
        <f t="shared" si="3"/>
        <v>1961.96</v>
      </c>
      <c r="F109" s="4"/>
      <c r="G109" s="4"/>
      <c r="H109" s="60"/>
      <c r="I109" s="6"/>
      <c r="J109" s="4"/>
      <c r="K109" s="4"/>
      <c r="L109" s="4"/>
      <c r="M109" s="4"/>
      <c r="N109" s="4"/>
      <c r="O109" s="4"/>
      <c r="P109" s="4"/>
    </row>
    <row r="110" spans="1:16" x14ac:dyDescent="0.3">
      <c r="A110" s="16">
        <v>11899</v>
      </c>
      <c r="B110" s="17" t="s">
        <v>19</v>
      </c>
      <c r="C110" s="20">
        <v>121.64</v>
      </c>
      <c r="D110" s="4">
        <v>21.14</v>
      </c>
      <c r="E110" s="4">
        <f t="shared" si="3"/>
        <v>142.78</v>
      </c>
      <c r="F110" s="4"/>
      <c r="G110" s="4"/>
      <c r="H110" s="60"/>
      <c r="I110" s="6"/>
      <c r="J110" s="4"/>
      <c r="K110" s="4"/>
      <c r="L110" s="4"/>
      <c r="M110" s="4"/>
      <c r="N110" s="4"/>
      <c r="O110" s="4"/>
      <c r="P110" s="4"/>
    </row>
    <row r="111" spans="1:16" ht="37.5" x14ac:dyDescent="0.3">
      <c r="A111" s="16">
        <v>12105</v>
      </c>
      <c r="B111" s="40" t="s">
        <v>20</v>
      </c>
      <c r="C111" s="20">
        <v>25252.86</v>
      </c>
      <c r="D111" s="4">
        <v>7659.57</v>
      </c>
      <c r="E111" s="4">
        <f t="shared" si="3"/>
        <v>32912.43</v>
      </c>
      <c r="F111" s="4"/>
      <c r="G111" s="4"/>
      <c r="H111" s="60"/>
      <c r="I111" s="6"/>
      <c r="J111" s="4"/>
      <c r="K111" s="4"/>
      <c r="L111" s="4"/>
      <c r="M111" s="4"/>
      <c r="N111" s="4"/>
      <c r="O111" s="4"/>
      <c r="P111" s="4"/>
    </row>
    <row r="112" spans="1:16" ht="37.5" x14ac:dyDescent="0.3">
      <c r="A112" s="16">
        <v>12106</v>
      </c>
      <c r="B112" s="40" t="s">
        <v>21</v>
      </c>
      <c r="C112" s="20">
        <v>67.17</v>
      </c>
      <c r="D112" s="4">
        <v>14.25</v>
      </c>
      <c r="E112" s="4">
        <f t="shared" si="3"/>
        <v>81.42</v>
      </c>
      <c r="F112" s="4"/>
      <c r="G112" s="4"/>
      <c r="H112" s="60"/>
      <c r="I112" s="6"/>
      <c r="J112" s="4"/>
      <c r="K112" s="4"/>
      <c r="L112" s="4"/>
      <c r="M112" s="4"/>
      <c r="N112" s="4"/>
      <c r="O112" s="4"/>
      <c r="P112" s="4"/>
    </row>
    <row r="113" spans="1:16" x14ac:dyDescent="0.3">
      <c r="A113" s="16">
        <v>12107</v>
      </c>
      <c r="B113" s="17" t="s">
        <v>23</v>
      </c>
      <c r="C113" s="20">
        <v>35734.5</v>
      </c>
      <c r="D113" s="4">
        <v>9981</v>
      </c>
      <c r="E113" s="4">
        <f t="shared" si="3"/>
        <v>45715.5</v>
      </c>
      <c r="F113" s="4"/>
      <c r="G113" s="4"/>
      <c r="H113" s="60"/>
      <c r="I113" s="6"/>
      <c r="J113" s="4"/>
      <c r="K113" s="4"/>
      <c r="L113" s="4"/>
      <c r="M113" s="4"/>
      <c r="N113" s="4"/>
      <c r="O113" s="4"/>
      <c r="P113" s="4"/>
    </row>
    <row r="114" spans="1:16" x14ac:dyDescent="0.3">
      <c r="A114" s="16">
        <v>12108</v>
      </c>
      <c r="B114" s="17" t="s">
        <v>24</v>
      </c>
      <c r="C114" s="20">
        <v>25143.599999999999</v>
      </c>
      <c r="D114" s="4">
        <v>5877.78</v>
      </c>
      <c r="E114" s="4">
        <f t="shared" si="3"/>
        <v>31021.379999999997</v>
      </c>
      <c r="F114" s="4"/>
      <c r="G114" s="4"/>
      <c r="H114" s="60"/>
      <c r="I114" s="6"/>
      <c r="J114" s="4"/>
      <c r="K114" s="4"/>
      <c r="L114" s="4"/>
      <c r="M114" s="4"/>
      <c r="N114" s="4"/>
      <c r="O114" s="4"/>
      <c r="P114" s="4"/>
    </row>
    <row r="115" spans="1:16" x14ac:dyDescent="0.3">
      <c r="A115" s="16">
        <v>12109</v>
      </c>
      <c r="B115" s="17" t="s">
        <v>26</v>
      </c>
      <c r="C115" s="20">
        <v>12580.54</v>
      </c>
      <c r="D115" s="4">
        <v>3593.65</v>
      </c>
      <c r="E115" s="4">
        <f t="shared" si="3"/>
        <v>16174.19</v>
      </c>
      <c r="F115" s="4"/>
      <c r="G115" s="4"/>
      <c r="H115" s="60"/>
      <c r="I115" s="6"/>
      <c r="J115" s="4"/>
      <c r="K115" s="4"/>
      <c r="L115" s="4"/>
      <c r="M115" s="4"/>
      <c r="N115" s="4"/>
      <c r="O115" s="4"/>
      <c r="P115" s="4"/>
    </row>
    <row r="116" spans="1:16" x14ac:dyDescent="0.3">
      <c r="A116" s="16">
        <v>12110</v>
      </c>
      <c r="B116" s="17" t="s">
        <v>28</v>
      </c>
      <c r="C116" s="20">
        <v>0</v>
      </c>
      <c r="D116" s="4">
        <v>0</v>
      </c>
      <c r="E116" s="4">
        <f t="shared" si="3"/>
        <v>0</v>
      </c>
      <c r="F116" s="4"/>
      <c r="G116" s="4"/>
      <c r="H116" s="60"/>
      <c r="I116" s="6"/>
      <c r="J116" s="4"/>
      <c r="K116" s="4"/>
      <c r="L116" s="4"/>
      <c r="M116" s="4"/>
      <c r="N116" s="4"/>
      <c r="O116" s="4"/>
      <c r="P116" s="4"/>
    </row>
    <row r="117" spans="1:16" x14ac:dyDescent="0.3">
      <c r="A117" s="16">
        <v>12111</v>
      </c>
      <c r="B117" s="17" t="s">
        <v>30</v>
      </c>
      <c r="C117" s="20">
        <v>7454.83</v>
      </c>
      <c r="D117" s="4">
        <v>2022.25</v>
      </c>
      <c r="E117" s="4">
        <f t="shared" si="3"/>
        <v>9477.08</v>
      </c>
      <c r="F117" s="4"/>
      <c r="G117" s="4"/>
      <c r="H117" s="60"/>
      <c r="I117" s="6"/>
      <c r="J117" s="4"/>
      <c r="K117" s="4"/>
      <c r="L117" s="4"/>
      <c r="M117" s="4"/>
      <c r="N117" s="4"/>
      <c r="O117" s="4"/>
      <c r="P117" s="4"/>
    </row>
    <row r="118" spans="1:16" x14ac:dyDescent="0.3">
      <c r="A118" s="16">
        <v>12112</v>
      </c>
      <c r="B118" s="17" t="s">
        <v>33</v>
      </c>
      <c r="C118" s="20">
        <v>1685</v>
      </c>
      <c r="D118" s="4">
        <v>680</v>
      </c>
      <c r="E118" s="4">
        <f t="shared" si="3"/>
        <v>2365</v>
      </c>
      <c r="F118" s="4"/>
      <c r="G118" s="4"/>
      <c r="H118" s="60"/>
      <c r="I118" s="6"/>
      <c r="J118" s="4"/>
      <c r="K118" s="4"/>
      <c r="L118" s="4"/>
      <c r="M118" s="4"/>
      <c r="N118" s="4"/>
      <c r="O118" s="4"/>
      <c r="P118" s="4"/>
    </row>
    <row r="119" spans="1:16" x14ac:dyDescent="0.3">
      <c r="A119" s="16">
        <v>12113</v>
      </c>
      <c r="B119" s="17" t="s">
        <v>35</v>
      </c>
      <c r="C119" s="20">
        <v>11191.74</v>
      </c>
      <c r="D119" s="4">
        <v>2879</v>
      </c>
      <c r="E119" s="4">
        <f t="shared" si="3"/>
        <v>14070.74</v>
      </c>
      <c r="F119" s="4"/>
      <c r="G119" s="4"/>
      <c r="H119" s="60"/>
      <c r="I119" s="6"/>
      <c r="J119" s="4"/>
      <c r="K119" s="4"/>
      <c r="L119" s="4"/>
      <c r="M119" s="4"/>
      <c r="N119" s="4"/>
      <c r="O119" s="4"/>
      <c r="P119" s="4"/>
    </row>
    <row r="120" spans="1:16" x14ac:dyDescent="0.3">
      <c r="A120" s="16">
        <v>12114</v>
      </c>
      <c r="B120" s="17" t="s">
        <v>37</v>
      </c>
      <c r="C120" s="20">
        <v>12185.29</v>
      </c>
      <c r="D120" s="4">
        <v>3093.35</v>
      </c>
      <c r="E120" s="4">
        <f t="shared" si="3"/>
        <v>15278.640000000001</v>
      </c>
      <c r="F120" s="4"/>
      <c r="G120" s="4"/>
      <c r="H120" s="60"/>
      <c r="I120" s="6"/>
      <c r="J120" s="4"/>
      <c r="K120" s="4"/>
      <c r="L120" s="4"/>
      <c r="M120" s="4"/>
      <c r="N120" s="4"/>
      <c r="O120" s="4"/>
      <c r="P120" s="4"/>
    </row>
    <row r="121" spans="1:16" x14ac:dyDescent="0.3">
      <c r="A121" s="16">
        <v>12115</v>
      </c>
      <c r="B121" s="17" t="s">
        <v>38</v>
      </c>
      <c r="C121" s="20">
        <v>34988.86</v>
      </c>
      <c r="D121" s="4">
        <v>7665.99</v>
      </c>
      <c r="E121" s="4">
        <f t="shared" si="3"/>
        <v>42654.85</v>
      </c>
      <c r="F121" s="4"/>
      <c r="G121" s="4"/>
      <c r="H121" s="60"/>
      <c r="I121" s="6"/>
      <c r="J121" s="4"/>
      <c r="K121" s="4"/>
      <c r="L121" s="4"/>
      <c r="M121" s="4"/>
      <c r="N121" s="4"/>
      <c r="O121" s="4"/>
      <c r="P121" s="4"/>
    </row>
    <row r="122" spans="1:16" x14ac:dyDescent="0.3">
      <c r="A122" s="16">
        <v>12117</v>
      </c>
      <c r="B122" s="17" t="s">
        <v>39</v>
      </c>
      <c r="C122" s="20">
        <v>6231.72</v>
      </c>
      <c r="D122" s="4">
        <v>1531.4</v>
      </c>
      <c r="E122" s="4">
        <f t="shared" si="3"/>
        <v>7763.1200000000008</v>
      </c>
      <c r="F122" s="4"/>
      <c r="G122" s="4"/>
      <c r="H122" s="60"/>
      <c r="I122" s="6"/>
      <c r="J122" s="4"/>
      <c r="K122" s="4"/>
      <c r="L122" s="4"/>
      <c r="M122" s="4"/>
      <c r="N122" s="4"/>
      <c r="O122" s="4"/>
      <c r="P122" s="4"/>
    </row>
    <row r="123" spans="1:16" x14ac:dyDescent="0.3">
      <c r="A123" s="16">
        <v>12118</v>
      </c>
      <c r="B123" s="17" t="s">
        <v>40</v>
      </c>
      <c r="C123" s="20">
        <v>4102.5</v>
      </c>
      <c r="D123" s="4">
        <v>355.58</v>
      </c>
      <c r="E123" s="4">
        <f t="shared" si="3"/>
        <v>4458.08</v>
      </c>
      <c r="F123" s="4"/>
      <c r="G123" s="4"/>
      <c r="H123" s="60"/>
      <c r="I123" s="6"/>
      <c r="J123" s="4"/>
      <c r="K123" s="4"/>
      <c r="L123" s="4"/>
      <c r="M123" s="4"/>
      <c r="N123" s="4"/>
      <c r="O123" s="4"/>
      <c r="P123" s="4"/>
    </row>
    <row r="124" spans="1:16" x14ac:dyDescent="0.3">
      <c r="A124" s="16">
        <v>12119</v>
      </c>
      <c r="B124" s="17" t="s">
        <v>41</v>
      </c>
      <c r="C124" s="20">
        <v>544.04999999999995</v>
      </c>
      <c r="D124" s="4">
        <v>140</v>
      </c>
      <c r="E124" s="4">
        <f t="shared" si="3"/>
        <v>684.05</v>
      </c>
      <c r="F124" s="4"/>
      <c r="G124" s="4"/>
      <c r="H124" s="60"/>
      <c r="I124" s="6"/>
      <c r="J124" s="4"/>
      <c r="K124" s="4"/>
      <c r="L124" s="4"/>
      <c r="M124" s="4"/>
      <c r="N124" s="4"/>
      <c r="O124" s="4"/>
      <c r="P124" s="4"/>
    </row>
    <row r="125" spans="1:16" x14ac:dyDescent="0.3">
      <c r="A125" s="16">
        <v>12123</v>
      </c>
      <c r="B125" s="17" t="s">
        <v>42</v>
      </c>
      <c r="C125" s="20">
        <v>13017.63</v>
      </c>
      <c r="D125" s="4">
        <v>4919.3500000000004</v>
      </c>
      <c r="E125" s="4">
        <f t="shared" si="3"/>
        <v>17936.98</v>
      </c>
      <c r="F125" s="4"/>
      <c r="G125" s="4"/>
      <c r="H125" s="60"/>
      <c r="I125" s="6"/>
      <c r="J125" s="4"/>
      <c r="K125" s="4"/>
      <c r="L125" s="4"/>
      <c r="M125" s="4"/>
      <c r="N125" s="4"/>
      <c r="O125" s="4"/>
      <c r="P125" s="4"/>
    </row>
    <row r="126" spans="1:16" x14ac:dyDescent="0.3">
      <c r="A126" s="16">
        <v>12199</v>
      </c>
      <c r="B126" s="17" t="s">
        <v>43</v>
      </c>
      <c r="C126" s="20">
        <v>664.7</v>
      </c>
      <c r="D126" s="4">
        <v>62.4</v>
      </c>
      <c r="E126" s="4">
        <f t="shared" si="3"/>
        <v>727.1</v>
      </c>
      <c r="F126" s="4"/>
      <c r="G126" s="4"/>
      <c r="H126" s="60"/>
      <c r="I126" s="6"/>
      <c r="J126" s="4"/>
      <c r="K126" s="4"/>
      <c r="L126" s="4"/>
      <c r="M126" s="4"/>
      <c r="N126" s="4"/>
      <c r="O126" s="4"/>
      <c r="P126" s="4"/>
    </row>
    <row r="127" spans="1:16" x14ac:dyDescent="0.3">
      <c r="A127" s="16">
        <v>12210</v>
      </c>
      <c r="B127" s="17" t="s">
        <v>44</v>
      </c>
      <c r="C127" s="20">
        <v>4385.78</v>
      </c>
      <c r="D127" s="4">
        <v>412.26</v>
      </c>
      <c r="E127" s="4">
        <f t="shared" si="3"/>
        <v>4798.04</v>
      </c>
      <c r="F127" s="4"/>
      <c r="G127" s="4"/>
      <c r="H127" s="60"/>
      <c r="I127" s="6"/>
      <c r="J127" s="4"/>
      <c r="K127" s="4"/>
      <c r="L127" s="4"/>
      <c r="M127" s="4"/>
      <c r="N127" s="4"/>
      <c r="O127" s="4"/>
      <c r="P127" s="4"/>
    </row>
    <row r="128" spans="1:16" x14ac:dyDescent="0.3">
      <c r="A128" s="16">
        <v>12211</v>
      </c>
      <c r="B128" s="17" t="s">
        <v>45</v>
      </c>
      <c r="C128" s="20">
        <v>228.18</v>
      </c>
      <c r="D128" s="4">
        <v>58.8</v>
      </c>
      <c r="E128" s="4">
        <f t="shared" si="3"/>
        <v>286.98</v>
      </c>
      <c r="F128" s="4"/>
      <c r="G128" s="4"/>
      <c r="H128" s="60"/>
      <c r="I128" s="6"/>
      <c r="J128" s="4"/>
      <c r="K128" s="4"/>
      <c r="L128" s="4"/>
      <c r="M128" s="4"/>
      <c r="N128" s="4"/>
      <c r="O128" s="4"/>
      <c r="P128" s="4"/>
    </row>
    <row r="129" spans="1:16" x14ac:dyDescent="0.3">
      <c r="A129" s="16">
        <v>21102</v>
      </c>
      <c r="B129" s="17" t="s">
        <v>457</v>
      </c>
      <c r="C129" s="20">
        <v>11000</v>
      </c>
      <c r="D129" s="4">
        <v>0</v>
      </c>
      <c r="E129" s="4">
        <f t="shared" si="3"/>
        <v>11000</v>
      </c>
      <c r="F129" s="4"/>
      <c r="G129" s="4"/>
      <c r="H129" s="60"/>
      <c r="I129" s="6"/>
      <c r="J129" s="4"/>
      <c r="K129" s="4"/>
      <c r="L129" s="4"/>
      <c r="M129" s="4"/>
      <c r="N129" s="4"/>
      <c r="O129" s="4"/>
      <c r="P129" s="4"/>
    </row>
    <row r="130" spans="1:16" x14ac:dyDescent="0.3">
      <c r="A130" s="16">
        <v>21105</v>
      </c>
      <c r="B130" s="17" t="s">
        <v>501</v>
      </c>
      <c r="C130" s="20">
        <v>1480</v>
      </c>
      <c r="D130" s="4">
        <v>0</v>
      </c>
      <c r="E130" s="4">
        <f t="shared" si="3"/>
        <v>1480</v>
      </c>
      <c r="F130" s="4"/>
      <c r="G130" s="4"/>
      <c r="H130" s="60"/>
      <c r="I130" s="6"/>
      <c r="J130" s="4"/>
      <c r="K130" s="4"/>
      <c r="L130" s="4"/>
      <c r="M130" s="4"/>
      <c r="N130" s="4"/>
      <c r="O130" s="4"/>
      <c r="P130" s="4"/>
    </row>
    <row r="131" spans="1:16" x14ac:dyDescent="0.3">
      <c r="A131" s="16">
        <v>21201</v>
      </c>
      <c r="B131" s="17" t="s">
        <v>46</v>
      </c>
      <c r="C131" s="20">
        <v>0</v>
      </c>
      <c r="D131" s="4">
        <v>144.87</v>
      </c>
      <c r="E131" s="4">
        <f t="shared" si="3"/>
        <v>144.87</v>
      </c>
      <c r="F131" s="4"/>
      <c r="G131" s="4"/>
      <c r="H131" s="60"/>
      <c r="I131" s="6"/>
      <c r="J131" s="4"/>
      <c r="K131" s="4"/>
      <c r="L131" s="4"/>
      <c r="M131" s="4"/>
      <c r="N131" s="4"/>
      <c r="O131" s="4"/>
      <c r="P131" s="4"/>
    </row>
    <row r="132" spans="1:16" x14ac:dyDescent="0.3">
      <c r="A132" s="16">
        <v>14299</v>
      </c>
      <c r="B132" s="44" t="s">
        <v>47</v>
      </c>
      <c r="C132" s="20">
        <v>835.61</v>
      </c>
      <c r="D132" s="4">
        <v>6593.46</v>
      </c>
      <c r="E132" s="4">
        <f t="shared" si="3"/>
        <v>7429.07</v>
      </c>
      <c r="F132" s="4"/>
      <c r="G132" s="4"/>
      <c r="H132" s="60"/>
      <c r="I132" s="6"/>
      <c r="J132" s="4"/>
      <c r="K132" s="4"/>
      <c r="L132" s="4"/>
      <c r="M132" s="4"/>
      <c r="N132" s="4"/>
      <c r="O132" s="4"/>
      <c r="P132" s="4"/>
    </row>
    <row r="133" spans="1:16" x14ac:dyDescent="0.3">
      <c r="A133" s="16">
        <v>14399</v>
      </c>
      <c r="B133" s="17" t="s">
        <v>48</v>
      </c>
      <c r="C133" s="20">
        <v>5.71</v>
      </c>
      <c r="D133" s="4">
        <v>0</v>
      </c>
      <c r="E133" s="4">
        <f t="shared" si="3"/>
        <v>5.71</v>
      </c>
      <c r="F133" s="4"/>
      <c r="G133" s="4"/>
      <c r="H133" s="60"/>
      <c r="I133" s="6"/>
      <c r="J133" s="4"/>
      <c r="K133" s="4"/>
      <c r="L133" s="4"/>
      <c r="M133" s="4"/>
      <c r="N133" s="4"/>
      <c r="O133" s="4"/>
      <c r="P133" s="4"/>
    </row>
    <row r="134" spans="1:16" x14ac:dyDescent="0.3">
      <c r="A134" s="16">
        <v>15402</v>
      </c>
      <c r="B134" s="17" t="s">
        <v>49</v>
      </c>
      <c r="C134" s="45">
        <v>6382.26</v>
      </c>
      <c r="D134" s="4">
        <v>1205.32</v>
      </c>
      <c r="E134" s="4">
        <f t="shared" si="3"/>
        <v>7587.58</v>
      </c>
      <c r="F134" s="4"/>
      <c r="G134" s="4"/>
      <c r="H134" s="60"/>
      <c r="I134" s="6"/>
      <c r="J134" s="4"/>
      <c r="K134" s="4"/>
      <c r="L134" s="4"/>
      <c r="M134" s="4"/>
      <c r="N134" s="4"/>
      <c r="O134" s="4"/>
      <c r="P134" s="4"/>
    </row>
    <row r="135" spans="1:16" x14ac:dyDescent="0.3">
      <c r="A135" s="16">
        <v>15301</v>
      </c>
      <c r="B135" s="17" t="s">
        <v>50</v>
      </c>
      <c r="C135" s="20">
        <v>1970.92</v>
      </c>
      <c r="D135" s="4">
        <v>340.15</v>
      </c>
      <c r="E135" s="4">
        <f t="shared" si="3"/>
        <v>2311.0700000000002</v>
      </c>
      <c r="F135" s="4"/>
      <c r="G135" s="4"/>
      <c r="H135" s="60"/>
      <c r="I135" s="6"/>
      <c r="J135" s="4"/>
      <c r="K135" s="4"/>
      <c r="L135" s="4"/>
      <c r="M135" s="4"/>
      <c r="N135" s="4"/>
      <c r="O135" s="4"/>
      <c r="P135" s="4"/>
    </row>
    <row r="136" spans="1:16" x14ac:dyDescent="0.3">
      <c r="A136" s="16">
        <v>15302</v>
      </c>
      <c r="B136" s="17" t="s">
        <v>51</v>
      </c>
      <c r="C136" s="20">
        <v>720.43</v>
      </c>
      <c r="D136" s="4">
        <v>199.41</v>
      </c>
      <c r="E136" s="4">
        <f t="shared" si="3"/>
        <v>919.83999999999992</v>
      </c>
      <c r="F136" s="4"/>
      <c r="G136" s="4"/>
      <c r="H136" s="60"/>
      <c r="I136" s="6"/>
      <c r="J136" s="4"/>
      <c r="K136" s="4"/>
      <c r="L136" s="4"/>
      <c r="M136" s="4"/>
      <c r="N136" s="4"/>
      <c r="O136" s="4"/>
      <c r="P136" s="4"/>
    </row>
    <row r="137" spans="1:16" x14ac:dyDescent="0.3">
      <c r="A137" s="16">
        <v>15310</v>
      </c>
      <c r="B137" s="17" t="s">
        <v>52</v>
      </c>
      <c r="C137" s="20">
        <v>0</v>
      </c>
      <c r="D137" s="4">
        <v>0</v>
      </c>
      <c r="E137" s="4">
        <f t="shared" si="3"/>
        <v>0</v>
      </c>
      <c r="F137" s="4"/>
      <c r="G137" s="4"/>
      <c r="H137" s="60"/>
      <c r="I137" s="6"/>
      <c r="J137" s="4"/>
      <c r="K137" s="4"/>
      <c r="L137" s="4"/>
      <c r="M137" s="4"/>
      <c r="N137" s="4"/>
      <c r="O137" s="4"/>
      <c r="P137" s="4"/>
    </row>
    <row r="138" spans="1:16" x14ac:dyDescent="0.3">
      <c r="A138" s="16">
        <v>15312</v>
      </c>
      <c r="B138" s="17" t="s">
        <v>53</v>
      </c>
      <c r="C138" s="20">
        <v>402.7</v>
      </c>
      <c r="D138" s="4">
        <v>82.83</v>
      </c>
      <c r="E138" s="4">
        <f t="shared" si="3"/>
        <v>485.53</v>
      </c>
      <c r="F138" s="4"/>
      <c r="G138" s="4"/>
      <c r="H138" s="60"/>
      <c r="I138" s="6"/>
      <c r="J138" s="4"/>
      <c r="K138" s="4"/>
      <c r="L138" s="4"/>
      <c r="M138" s="4"/>
      <c r="N138" s="4"/>
      <c r="O138" s="4"/>
      <c r="P138" s="4"/>
    </row>
    <row r="139" spans="1:16" x14ac:dyDescent="0.3">
      <c r="A139" s="46">
        <v>15314</v>
      </c>
      <c r="B139" s="47" t="s">
        <v>54</v>
      </c>
      <c r="C139" s="20">
        <v>0</v>
      </c>
      <c r="D139" s="4">
        <v>0</v>
      </c>
      <c r="E139" s="4">
        <f t="shared" si="3"/>
        <v>0</v>
      </c>
      <c r="F139" s="4"/>
      <c r="G139" s="4"/>
      <c r="H139" s="60"/>
      <c r="I139" s="6"/>
      <c r="J139" s="4"/>
      <c r="K139" s="4"/>
      <c r="L139" s="4"/>
      <c r="M139" s="4"/>
      <c r="N139" s="4"/>
      <c r="O139" s="4"/>
      <c r="P139" s="4"/>
    </row>
    <row r="140" spans="1:16" x14ac:dyDescent="0.3">
      <c r="A140" s="46">
        <v>15799</v>
      </c>
      <c r="B140" s="47" t="s">
        <v>55</v>
      </c>
      <c r="C140" s="20">
        <v>1495.77</v>
      </c>
      <c r="D140" s="4">
        <v>0</v>
      </c>
      <c r="E140" s="4">
        <f t="shared" si="3"/>
        <v>1495.77</v>
      </c>
      <c r="F140" s="4"/>
      <c r="G140" s="4"/>
      <c r="H140" s="60"/>
      <c r="I140" s="6"/>
      <c r="J140" s="4"/>
      <c r="K140" s="4"/>
      <c r="L140" s="4"/>
      <c r="M140" s="4"/>
      <c r="N140" s="4"/>
      <c r="O140" s="4"/>
      <c r="P140" s="4"/>
    </row>
    <row r="141" spans="1:16" x14ac:dyDescent="0.3">
      <c r="A141" s="46">
        <v>22551</v>
      </c>
      <c r="B141" s="47" t="s">
        <v>56</v>
      </c>
      <c r="C141" s="20">
        <v>0</v>
      </c>
      <c r="D141" s="4">
        <v>0</v>
      </c>
      <c r="E141" s="4">
        <f t="shared" si="3"/>
        <v>0</v>
      </c>
      <c r="F141" s="4"/>
      <c r="G141" s="4"/>
      <c r="I141" s="6"/>
      <c r="J141" s="4"/>
      <c r="K141" s="4"/>
      <c r="L141" s="4"/>
      <c r="M141" s="4"/>
      <c r="N141" s="4"/>
      <c r="O141" s="4"/>
      <c r="P141" s="4"/>
    </row>
    <row r="142" spans="1:16" x14ac:dyDescent="0.3">
      <c r="A142" s="48"/>
      <c r="B142" s="49" t="s">
        <v>57</v>
      </c>
      <c r="C142" s="51">
        <f>SUM(C100:C141)</f>
        <v>363041.39</v>
      </c>
      <c r="D142" s="51">
        <f>SUM(D100:D141)</f>
        <v>96143.450000000012</v>
      </c>
      <c r="E142" s="4">
        <f t="shared" si="3"/>
        <v>459184.84</v>
      </c>
      <c r="F142" s="4"/>
      <c r="G142" s="4"/>
      <c r="H142" s="4"/>
      <c r="I142" s="6"/>
      <c r="J142" s="4"/>
      <c r="K142" s="4"/>
      <c r="L142" s="4"/>
      <c r="M142" s="4"/>
      <c r="N142" s="4"/>
      <c r="O142" s="4"/>
      <c r="P142" s="6"/>
    </row>
    <row r="144" spans="1:16" x14ac:dyDescent="0.3">
      <c r="O144" s="6">
        <f>SUM(O100:O142)</f>
        <v>0</v>
      </c>
    </row>
    <row r="145" spans="13:14" x14ac:dyDescent="0.3">
      <c r="M145" s="6"/>
    </row>
    <row r="149" spans="13:14" x14ac:dyDescent="0.3">
      <c r="N149" s="4"/>
    </row>
    <row r="150" spans="13:14" x14ac:dyDescent="0.3">
      <c r="N150" s="4"/>
    </row>
    <row r="151" spans="13:14" x14ac:dyDescent="0.3">
      <c r="N151" s="4"/>
    </row>
    <row r="152" spans="13:14" x14ac:dyDescent="0.3">
      <c r="N152" s="4"/>
    </row>
    <row r="153" spans="13:14" x14ac:dyDescent="0.3">
      <c r="N153" s="4"/>
    </row>
    <row r="154" spans="13:14" x14ac:dyDescent="0.3">
      <c r="N154" s="4"/>
    </row>
    <row r="155" spans="13:14" x14ac:dyDescent="0.3">
      <c r="N155" s="4"/>
    </row>
    <row r="156" spans="13:14" x14ac:dyDescent="0.3">
      <c r="N156" s="4"/>
    </row>
    <row r="157" spans="13:14" x14ac:dyDescent="0.3">
      <c r="N157" s="4"/>
    </row>
    <row r="158" spans="13:14" x14ac:dyDescent="0.3">
      <c r="N158" s="4"/>
    </row>
    <row r="159" spans="13:14" x14ac:dyDescent="0.3">
      <c r="N159" s="4"/>
    </row>
    <row r="160" spans="13:14" x14ac:dyDescent="0.3">
      <c r="N160" s="4"/>
    </row>
    <row r="161" spans="14:14" x14ac:dyDescent="0.3">
      <c r="N161" s="4"/>
    </row>
    <row r="162" spans="14:14" x14ac:dyDescent="0.3">
      <c r="N162" s="4"/>
    </row>
    <row r="163" spans="14:14" x14ac:dyDescent="0.3">
      <c r="N163" s="4"/>
    </row>
    <row r="164" spans="14:14" x14ac:dyDescent="0.3">
      <c r="N164" s="4"/>
    </row>
    <row r="165" spans="14:14" x14ac:dyDescent="0.3">
      <c r="N165" s="4"/>
    </row>
  </sheetData>
  <mergeCells count="8">
    <mergeCell ref="A1:I1"/>
    <mergeCell ref="A2:I2"/>
    <mergeCell ref="A3:I3"/>
    <mergeCell ref="K4:N4"/>
    <mergeCell ref="K5:N5"/>
    <mergeCell ref="A50:B50"/>
    <mergeCell ref="A51:B51"/>
    <mergeCell ref="A52:B52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N133"/>
  <sheetViews>
    <sheetView topLeftCell="A22" zoomScale="87" zoomScaleNormal="87" workbookViewId="0">
      <selection activeCell="B1" sqref="B1"/>
    </sheetView>
  </sheetViews>
  <sheetFormatPr baseColWidth="10" defaultRowHeight="18.75" x14ac:dyDescent="0.3"/>
  <cols>
    <col min="1" max="1" width="7.7109375" style="1" customWidth="1"/>
    <col min="2" max="2" width="42.140625" style="1" customWidth="1"/>
    <col min="3" max="3" width="27.140625" style="1" customWidth="1"/>
    <col min="4" max="4" width="20.7109375" style="1" customWidth="1"/>
    <col min="5" max="5" width="11.42578125" style="1"/>
    <col min="6" max="6" width="20.7109375" style="1" customWidth="1"/>
    <col min="7" max="7" width="19.28515625" style="1" customWidth="1"/>
    <col min="8" max="8" width="22.7109375" style="1" customWidth="1"/>
    <col min="9" max="9" width="24.42578125" style="1" customWidth="1"/>
    <col min="10" max="10" width="22.140625" style="1" customWidth="1"/>
    <col min="11" max="11" width="15.42578125" style="1" customWidth="1"/>
    <col min="12" max="12" width="20.85546875" style="1" customWidth="1"/>
    <col min="13" max="13" width="22" style="1" customWidth="1"/>
    <col min="14" max="14" width="23.42578125" style="1" customWidth="1"/>
    <col min="15" max="16384" width="11.42578125" style="1"/>
  </cols>
  <sheetData>
    <row r="4" spans="1:14" ht="46.5" x14ac:dyDescent="0.7">
      <c r="A4" s="445" t="s">
        <v>469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</row>
    <row r="5" spans="1:14" ht="46.5" x14ac:dyDescent="0.7">
      <c r="A5" s="445" t="s">
        <v>492</v>
      </c>
      <c r="B5" s="445"/>
      <c r="C5" s="445"/>
      <c r="D5" s="445"/>
      <c r="E5" s="445"/>
      <c r="F5" s="445"/>
      <c r="G5" s="445"/>
      <c r="H5" s="445"/>
      <c r="I5" s="445"/>
      <c r="J5" s="445"/>
      <c r="K5" s="445"/>
      <c r="L5" s="445"/>
      <c r="M5" s="445"/>
      <c r="N5" s="445"/>
    </row>
    <row r="6" spans="1:14" x14ac:dyDescent="0.3">
      <c r="A6" s="446" t="s">
        <v>61</v>
      </c>
      <c r="B6" s="446"/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446"/>
      <c r="N6" s="446"/>
    </row>
    <row r="7" spans="1:14" x14ac:dyDescent="0.3">
      <c r="A7" s="437" t="s">
        <v>62</v>
      </c>
      <c r="B7" s="437" t="s">
        <v>63</v>
      </c>
      <c r="C7" s="433" t="s">
        <v>64</v>
      </c>
      <c r="D7" s="436" t="s">
        <v>65</v>
      </c>
      <c r="E7" s="433" t="s">
        <v>66</v>
      </c>
      <c r="F7" s="433" t="s">
        <v>67</v>
      </c>
      <c r="G7" s="433"/>
      <c r="H7" s="433"/>
      <c r="I7" s="433" t="s">
        <v>464</v>
      </c>
      <c r="J7" s="435" t="s">
        <v>69</v>
      </c>
      <c r="K7" s="435"/>
      <c r="L7" s="435"/>
      <c r="M7" s="435"/>
      <c r="N7" s="436" t="s">
        <v>70</v>
      </c>
    </row>
    <row r="8" spans="1:14" x14ac:dyDescent="0.3">
      <c r="A8" s="437"/>
      <c r="B8" s="437"/>
      <c r="C8" s="434"/>
      <c r="D8" s="437"/>
      <c r="E8" s="434"/>
      <c r="F8" s="434"/>
      <c r="G8" s="434"/>
      <c r="H8" s="434"/>
      <c r="I8" s="434"/>
      <c r="J8" s="62" t="s">
        <v>71</v>
      </c>
      <c r="K8" s="438" t="s">
        <v>72</v>
      </c>
      <c r="L8" s="438"/>
      <c r="M8" s="438"/>
      <c r="N8" s="437"/>
    </row>
    <row r="9" spans="1:14" ht="56.25" x14ac:dyDescent="0.3">
      <c r="A9" s="437"/>
      <c r="B9" s="437"/>
      <c r="C9" s="434"/>
      <c r="D9" s="437"/>
      <c r="E9" s="434"/>
      <c r="F9" s="63" t="s">
        <v>73</v>
      </c>
      <c r="G9" s="64" t="s">
        <v>518</v>
      </c>
      <c r="H9" s="63" t="s">
        <v>74</v>
      </c>
      <c r="I9" s="63" t="s">
        <v>75</v>
      </c>
      <c r="J9" s="63" t="s">
        <v>76</v>
      </c>
      <c r="K9" s="65" t="s">
        <v>77</v>
      </c>
      <c r="L9" s="65" t="s">
        <v>78</v>
      </c>
      <c r="M9" s="63" t="s">
        <v>79</v>
      </c>
      <c r="N9" s="437"/>
    </row>
    <row r="10" spans="1:14" x14ac:dyDescent="0.3">
      <c r="A10" s="66">
        <v>1</v>
      </c>
      <c r="B10" s="67" t="s">
        <v>80</v>
      </c>
      <c r="C10" s="71" t="s">
        <v>81</v>
      </c>
      <c r="D10" s="66" t="s">
        <v>82</v>
      </c>
      <c r="E10" s="68" t="s">
        <v>83</v>
      </c>
      <c r="F10" s="69">
        <v>1420</v>
      </c>
      <c r="G10" s="69">
        <v>100</v>
      </c>
      <c r="H10" s="69">
        <f>+F10*12</f>
        <v>17040</v>
      </c>
      <c r="I10" s="69">
        <f>+F10</f>
        <v>1420</v>
      </c>
      <c r="J10" s="69">
        <f>+I10*7.75%*12</f>
        <v>1320.6</v>
      </c>
      <c r="K10" s="69">
        <v>0</v>
      </c>
      <c r="L10" s="69">
        <f>1000*7.5%*12</f>
        <v>900</v>
      </c>
      <c r="M10" s="69">
        <f>+J10+L10</f>
        <v>2220.6</v>
      </c>
      <c r="N10" s="70">
        <f>ROUND((+H10+I10+M10),2)</f>
        <v>20680.599999999999</v>
      </c>
    </row>
    <row r="11" spans="1:14" x14ac:dyDescent="0.3">
      <c r="A11" s="66">
        <v>2</v>
      </c>
      <c r="B11" s="67" t="s">
        <v>84</v>
      </c>
      <c r="C11" s="71" t="s">
        <v>85</v>
      </c>
      <c r="D11" s="66" t="s">
        <v>82</v>
      </c>
      <c r="E11" s="68" t="s">
        <v>83</v>
      </c>
      <c r="F11" s="69">
        <v>720</v>
      </c>
      <c r="G11" s="69">
        <v>100</v>
      </c>
      <c r="H11" s="69">
        <f t="shared" ref="H11:H17" si="0">+F11*12</f>
        <v>8640</v>
      </c>
      <c r="I11" s="69">
        <f t="shared" ref="I11:I18" si="1">+F11</f>
        <v>720</v>
      </c>
      <c r="J11" s="69">
        <f t="shared" ref="J11:J16" si="2">+I11*7.75%*12</f>
        <v>669.59999999999991</v>
      </c>
      <c r="K11" s="69">
        <v>0</v>
      </c>
      <c r="L11" s="69">
        <f>+I11*7.5%*12</f>
        <v>648</v>
      </c>
      <c r="M11" s="69">
        <f>+J11+L11</f>
        <v>1317.6</v>
      </c>
      <c r="N11" s="70">
        <f t="shared" ref="N11:N19" si="3">ROUND((+H11+I11+M11),2)</f>
        <v>10677.6</v>
      </c>
    </row>
    <row r="12" spans="1:14" x14ac:dyDescent="0.3">
      <c r="A12" s="66">
        <v>3</v>
      </c>
      <c r="B12" s="67" t="s">
        <v>93</v>
      </c>
      <c r="C12" s="71" t="s">
        <v>86</v>
      </c>
      <c r="D12" s="66" t="s">
        <v>87</v>
      </c>
      <c r="E12" s="68" t="s">
        <v>83</v>
      </c>
      <c r="F12" s="69">
        <v>1000</v>
      </c>
      <c r="G12" s="69">
        <v>100</v>
      </c>
      <c r="H12" s="69">
        <f t="shared" si="0"/>
        <v>12000</v>
      </c>
      <c r="I12" s="69">
        <f t="shared" si="1"/>
        <v>1000</v>
      </c>
      <c r="J12" s="69">
        <f t="shared" si="2"/>
        <v>930</v>
      </c>
      <c r="K12" s="69">
        <v>0</v>
      </c>
      <c r="L12" s="69">
        <f>685.71*7.5%*12</f>
        <v>617.13900000000001</v>
      </c>
      <c r="M12" s="69">
        <f t="shared" ref="M12:M19" si="4">SUM(J12:L12)</f>
        <v>1547.1390000000001</v>
      </c>
      <c r="N12" s="70">
        <f t="shared" si="3"/>
        <v>14547.14</v>
      </c>
    </row>
    <row r="13" spans="1:14" x14ac:dyDescent="0.3">
      <c r="A13" s="66">
        <v>4</v>
      </c>
      <c r="B13" s="67" t="s">
        <v>88</v>
      </c>
      <c r="C13" s="71" t="s">
        <v>89</v>
      </c>
      <c r="D13" s="66" t="s">
        <v>90</v>
      </c>
      <c r="E13" s="68" t="s">
        <v>83</v>
      </c>
      <c r="F13" s="69">
        <v>486</v>
      </c>
      <c r="G13" s="69">
        <v>100</v>
      </c>
      <c r="H13" s="69">
        <f t="shared" si="0"/>
        <v>5832</v>
      </c>
      <c r="I13" s="69">
        <f t="shared" si="1"/>
        <v>486</v>
      </c>
      <c r="J13" s="69">
        <f t="shared" si="2"/>
        <v>451.98</v>
      </c>
      <c r="K13" s="69">
        <v>0</v>
      </c>
      <c r="L13" s="69">
        <f>+I13*7.5%*12</f>
        <v>437.4</v>
      </c>
      <c r="M13" s="69">
        <f t="shared" si="4"/>
        <v>889.38</v>
      </c>
      <c r="N13" s="70">
        <f t="shared" si="3"/>
        <v>7207.38</v>
      </c>
    </row>
    <row r="14" spans="1:14" x14ac:dyDescent="0.3">
      <c r="A14" s="66">
        <v>5</v>
      </c>
      <c r="B14" s="67" t="s">
        <v>91</v>
      </c>
      <c r="C14" s="71" t="s">
        <v>92</v>
      </c>
      <c r="D14" s="71"/>
      <c r="E14" s="68" t="s">
        <v>83</v>
      </c>
      <c r="F14" s="69">
        <v>1080</v>
      </c>
      <c r="G14" s="69">
        <v>100</v>
      </c>
      <c r="H14" s="69">
        <f t="shared" si="0"/>
        <v>12960</v>
      </c>
      <c r="I14" s="69">
        <f t="shared" si="1"/>
        <v>1080</v>
      </c>
      <c r="J14" s="69">
        <f t="shared" si="2"/>
        <v>1004.4000000000001</v>
      </c>
      <c r="K14" s="69">
        <v>0</v>
      </c>
      <c r="L14" s="69">
        <f>1000*7.5%*12</f>
        <v>900</v>
      </c>
      <c r="M14" s="69">
        <f t="shared" si="4"/>
        <v>1904.4</v>
      </c>
      <c r="N14" s="70">
        <f t="shared" si="3"/>
        <v>15944.4</v>
      </c>
    </row>
    <row r="15" spans="1:14" ht="33.75" customHeight="1" x14ac:dyDescent="0.3">
      <c r="A15" s="66">
        <v>6</v>
      </c>
      <c r="B15" s="1" t="s">
        <v>510</v>
      </c>
      <c r="C15" s="407" t="s">
        <v>473</v>
      </c>
      <c r="D15" s="66" t="s">
        <v>82</v>
      </c>
      <c r="E15" s="68" t="s">
        <v>83</v>
      </c>
      <c r="F15" s="69">
        <v>710</v>
      </c>
      <c r="G15" s="69">
        <v>100</v>
      </c>
      <c r="H15" s="69">
        <f t="shared" si="0"/>
        <v>8520</v>
      </c>
      <c r="I15" s="69">
        <f t="shared" si="1"/>
        <v>710</v>
      </c>
      <c r="J15" s="69">
        <f t="shared" si="2"/>
        <v>660.3</v>
      </c>
      <c r="K15" s="69">
        <v>0</v>
      </c>
      <c r="L15" s="69">
        <f t="shared" ref="L15:L19" si="5">+I15*7.5%*12</f>
        <v>639</v>
      </c>
      <c r="M15" s="69">
        <f t="shared" si="4"/>
        <v>1299.3</v>
      </c>
      <c r="N15" s="70">
        <f t="shared" si="3"/>
        <v>10529.3</v>
      </c>
    </row>
    <row r="16" spans="1:14" x14ac:dyDescent="0.3">
      <c r="A16" s="66">
        <v>7</v>
      </c>
      <c r="B16" s="67" t="s">
        <v>94</v>
      </c>
      <c r="C16" s="71" t="s">
        <v>95</v>
      </c>
      <c r="D16" s="66" t="s">
        <v>82</v>
      </c>
      <c r="E16" s="68" t="s">
        <v>83</v>
      </c>
      <c r="F16" s="69">
        <v>462</v>
      </c>
      <c r="G16" s="69">
        <f>69.3+100</f>
        <v>169.3</v>
      </c>
      <c r="H16" s="69">
        <f t="shared" si="0"/>
        <v>5544</v>
      </c>
      <c r="I16" s="69">
        <f t="shared" si="1"/>
        <v>462</v>
      </c>
      <c r="J16" s="69">
        <f t="shared" si="2"/>
        <v>429.65999999999997</v>
      </c>
      <c r="K16" s="69">
        <v>0</v>
      </c>
      <c r="L16" s="69">
        <f t="shared" si="5"/>
        <v>415.79999999999995</v>
      </c>
      <c r="M16" s="69">
        <f t="shared" si="4"/>
        <v>845.45999999999992</v>
      </c>
      <c r="N16" s="70">
        <f>ROUND((+H16+I16+M16),2)</f>
        <v>6851.46</v>
      </c>
    </row>
    <row r="17" spans="1:14" x14ac:dyDescent="0.3">
      <c r="A17" s="66">
        <v>8</v>
      </c>
      <c r="B17" s="67" t="s">
        <v>96</v>
      </c>
      <c r="C17" s="71" t="s">
        <v>97</v>
      </c>
      <c r="D17" s="66" t="s">
        <v>82</v>
      </c>
      <c r="E17" s="68" t="s">
        <v>83</v>
      </c>
      <c r="F17" s="69">
        <v>412</v>
      </c>
      <c r="G17" s="69">
        <f>69.3+100</f>
        <v>169.3</v>
      </c>
      <c r="H17" s="69">
        <f t="shared" si="0"/>
        <v>4944</v>
      </c>
      <c r="I17" s="69">
        <f t="shared" si="1"/>
        <v>412</v>
      </c>
      <c r="J17" s="69">
        <f>+I17*7.75%*12</f>
        <v>383.15999999999997</v>
      </c>
      <c r="K17" s="69">
        <v>0</v>
      </c>
      <c r="L17" s="69">
        <f t="shared" si="5"/>
        <v>370.79999999999995</v>
      </c>
      <c r="M17" s="69">
        <f t="shared" si="4"/>
        <v>753.95999999999992</v>
      </c>
      <c r="N17" s="70">
        <f t="shared" si="3"/>
        <v>6109.96</v>
      </c>
    </row>
    <row r="18" spans="1:14" x14ac:dyDescent="0.3">
      <c r="A18" s="66">
        <v>10</v>
      </c>
      <c r="B18" s="67"/>
      <c r="C18" s="71" t="s">
        <v>791</v>
      </c>
      <c r="D18" s="66"/>
      <c r="E18" s="68" t="s">
        <v>83</v>
      </c>
      <c r="F18" s="69">
        <v>1000</v>
      </c>
      <c r="G18" s="69">
        <v>100</v>
      </c>
      <c r="H18" s="69">
        <f>+F18*12</f>
        <v>12000</v>
      </c>
      <c r="I18" s="69">
        <f t="shared" si="1"/>
        <v>1000</v>
      </c>
      <c r="J18" s="69">
        <f>+I18*7.75%*12</f>
        <v>930</v>
      </c>
      <c r="K18" s="69">
        <v>0</v>
      </c>
      <c r="L18" s="69">
        <f t="shared" si="5"/>
        <v>900</v>
      </c>
      <c r="M18" s="69">
        <f t="shared" si="4"/>
        <v>1830</v>
      </c>
      <c r="N18" s="70">
        <f t="shared" si="3"/>
        <v>14830</v>
      </c>
    </row>
    <row r="19" spans="1:14" x14ac:dyDescent="0.3">
      <c r="A19" s="66"/>
      <c r="B19" s="67" t="s">
        <v>99</v>
      </c>
      <c r="C19" s="71"/>
      <c r="D19" s="66" t="s">
        <v>100</v>
      </c>
      <c r="E19" s="68" t="s">
        <v>83</v>
      </c>
      <c r="F19" s="69">
        <v>6240</v>
      </c>
      <c r="G19" s="69">
        <v>600</v>
      </c>
      <c r="H19" s="69">
        <f>+F19*12</f>
        <v>74880</v>
      </c>
      <c r="I19" s="69">
        <v>7440</v>
      </c>
      <c r="J19" s="69">
        <f>+I19*7.75%*12</f>
        <v>6919.2000000000007</v>
      </c>
      <c r="K19" s="69">
        <v>0</v>
      </c>
      <c r="L19" s="69">
        <f t="shared" si="5"/>
        <v>6696</v>
      </c>
      <c r="M19" s="69">
        <f t="shared" si="4"/>
        <v>13615.2</v>
      </c>
      <c r="N19" s="70">
        <f t="shared" si="3"/>
        <v>95935.2</v>
      </c>
    </row>
    <row r="20" spans="1:14" x14ac:dyDescent="0.3">
      <c r="A20" s="72"/>
      <c r="B20" s="73" t="s">
        <v>101</v>
      </c>
      <c r="C20" s="72"/>
      <c r="D20" s="72"/>
      <c r="E20" s="74"/>
      <c r="F20" s="75">
        <f t="shared" ref="F20:N20" si="6">SUM(F10:F19)</f>
        <v>13530</v>
      </c>
      <c r="G20" s="75">
        <f t="shared" si="6"/>
        <v>1638.6</v>
      </c>
      <c r="H20" s="75">
        <f t="shared" si="6"/>
        <v>162360</v>
      </c>
      <c r="I20" s="75">
        <f t="shared" si="6"/>
        <v>14730</v>
      </c>
      <c r="J20" s="75">
        <f t="shared" si="6"/>
        <v>13698.900000000001</v>
      </c>
      <c r="K20" s="75">
        <f t="shared" si="6"/>
        <v>0</v>
      </c>
      <c r="L20" s="75">
        <f t="shared" si="6"/>
        <v>12524.139000000001</v>
      </c>
      <c r="M20" s="75">
        <f t="shared" si="6"/>
        <v>26223.038999999997</v>
      </c>
      <c r="N20" s="75">
        <f t="shared" si="6"/>
        <v>203313.04</v>
      </c>
    </row>
    <row r="22" spans="1:14" ht="15" customHeight="1" x14ac:dyDescent="0.3">
      <c r="B22" s="61"/>
      <c r="C22" s="61"/>
      <c r="D22" s="61"/>
      <c r="E22" s="61"/>
      <c r="F22" s="61"/>
      <c r="G22" s="61"/>
      <c r="H22" s="61"/>
      <c r="I22" s="61"/>
    </row>
    <row r="23" spans="1:14" x14ac:dyDescent="0.3">
      <c r="N23" s="6"/>
    </row>
    <row r="27" spans="1:14" ht="46.5" x14ac:dyDescent="0.7">
      <c r="A27" s="439" t="s">
        <v>493</v>
      </c>
      <c r="B27" s="439"/>
      <c r="C27" s="439"/>
      <c r="D27" s="439"/>
      <c r="E27" s="439"/>
      <c r="F27" s="439"/>
      <c r="G27" s="439"/>
      <c r="H27" s="439"/>
      <c r="I27" s="439"/>
      <c r="J27" s="439"/>
      <c r="K27" s="439"/>
      <c r="L27" s="439"/>
      <c r="M27" s="439"/>
      <c r="N27" s="439"/>
    </row>
    <row r="28" spans="1:14" x14ac:dyDescent="0.3">
      <c r="A28" s="437" t="s">
        <v>62</v>
      </c>
      <c r="B28" s="437" t="s">
        <v>63</v>
      </c>
      <c r="C28" s="433" t="s">
        <v>64</v>
      </c>
      <c r="D28" s="436" t="s">
        <v>65</v>
      </c>
      <c r="E28" s="433" t="s">
        <v>66</v>
      </c>
      <c r="F28" s="433" t="s">
        <v>67</v>
      </c>
      <c r="G28" s="433"/>
      <c r="H28" s="433"/>
      <c r="I28" s="433" t="s">
        <v>68</v>
      </c>
      <c r="J28" s="435" t="s">
        <v>69</v>
      </c>
      <c r="K28" s="435"/>
      <c r="L28" s="435"/>
      <c r="M28" s="442"/>
      <c r="N28" s="443" t="s">
        <v>70</v>
      </c>
    </row>
    <row r="29" spans="1:14" x14ac:dyDescent="0.3">
      <c r="A29" s="437"/>
      <c r="B29" s="437"/>
      <c r="C29" s="434"/>
      <c r="D29" s="437"/>
      <c r="E29" s="434"/>
      <c r="F29" s="434"/>
      <c r="G29" s="434"/>
      <c r="H29" s="434"/>
      <c r="I29" s="434"/>
      <c r="J29" s="62" t="s">
        <v>71</v>
      </c>
      <c r="K29" s="438" t="s">
        <v>72</v>
      </c>
      <c r="L29" s="438"/>
      <c r="M29" s="444"/>
      <c r="N29" s="443"/>
    </row>
    <row r="30" spans="1:14" ht="56.25" x14ac:dyDescent="0.3">
      <c r="A30" s="437"/>
      <c r="B30" s="440"/>
      <c r="C30" s="441"/>
      <c r="D30" s="437"/>
      <c r="E30" s="434"/>
      <c r="F30" s="63" t="s">
        <v>73</v>
      </c>
      <c r="G30" s="64" t="s">
        <v>518</v>
      </c>
      <c r="H30" s="63" t="s">
        <v>74</v>
      </c>
      <c r="I30" s="63" t="s">
        <v>75</v>
      </c>
      <c r="J30" s="63" t="s">
        <v>76</v>
      </c>
      <c r="K30" s="65" t="s">
        <v>77</v>
      </c>
      <c r="L30" s="65" t="s">
        <v>78</v>
      </c>
      <c r="M30" s="101" t="s">
        <v>79</v>
      </c>
      <c r="N30" s="443"/>
    </row>
    <row r="31" spans="1:14" x14ac:dyDescent="0.3">
      <c r="A31" s="76">
        <v>1</v>
      </c>
      <c r="B31" s="84" t="s">
        <v>102</v>
      </c>
      <c r="C31" s="84" t="s">
        <v>103</v>
      </c>
      <c r="D31" s="78"/>
      <c r="E31" s="68"/>
      <c r="F31" s="79">
        <v>390</v>
      </c>
      <c r="G31" s="80">
        <v>100</v>
      </c>
      <c r="H31" s="69">
        <f>+F31*12</f>
        <v>4680</v>
      </c>
      <c r="I31" s="69">
        <f>+F31</f>
        <v>390</v>
      </c>
      <c r="J31" s="69">
        <f>+F31*7.75%*12</f>
        <v>362.70000000000005</v>
      </c>
      <c r="K31" s="69">
        <v>0</v>
      </c>
      <c r="L31" s="69">
        <f>+F31*7.5%*12</f>
        <v>351</v>
      </c>
      <c r="M31" s="69">
        <f t="shared" ref="M31:M95" si="7">SUM(J31:L31)</f>
        <v>713.7</v>
      </c>
      <c r="N31" s="70">
        <f t="shared" ref="N31:N95" si="8">ROUND((+H31+I31+M31),2)</f>
        <v>5783.7</v>
      </c>
    </row>
    <row r="32" spans="1:14" ht="26.25" customHeight="1" x14ac:dyDescent="0.3">
      <c r="A32" s="76">
        <v>2</v>
      </c>
      <c r="B32" s="84" t="s">
        <v>104</v>
      </c>
      <c r="C32" s="84" t="s">
        <v>103</v>
      </c>
      <c r="D32" s="78"/>
      <c r="E32" s="68"/>
      <c r="F32" s="79">
        <v>390</v>
      </c>
      <c r="G32" s="80">
        <v>100</v>
      </c>
      <c r="H32" s="69">
        <f t="shared" ref="H32:H99" si="9">+F32*12</f>
        <v>4680</v>
      </c>
      <c r="I32" s="69">
        <f t="shared" ref="I32:I99" si="10">+F32</f>
        <v>390</v>
      </c>
      <c r="J32" s="69">
        <v>0</v>
      </c>
      <c r="K32" s="69">
        <f>+F32*7.5%*12</f>
        <v>351</v>
      </c>
      <c r="L32" s="69">
        <f t="shared" ref="L32:L98" si="11">+F32*7.5%*12</f>
        <v>351</v>
      </c>
      <c r="M32" s="69">
        <f t="shared" si="7"/>
        <v>702</v>
      </c>
      <c r="N32" s="70">
        <f t="shared" si="8"/>
        <v>5772</v>
      </c>
    </row>
    <row r="33" spans="1:14" ht="28.5" customHeight="1" x14ac:dyDescent="0.3">
      <c r="A33" s="76">
        <v>3</v>
      </c>
      <c r="B33" s="84" t="s">
        <v>105</v>
      </c>
      <c r="C33" s="84" t="s">
        <v>106</v>
      </c>
      <c r="D33" s="78"/>
      <c r="E33" s="68"/>
      <c r="F33" s="79">
        <v>470</v>
      </c>
      <c r="G33" s="80">
        <v>100</v>
      </c>
      <c r="H33" s="69">
        <f t="shared" si="9"/>
        <v>5640</v>
      </c>
      <c r="I33" s="69">
        <f t="shared" si="10"/>
        <v>470</v>
      </c>
      <c r="J33" s="69">
        <f t="shared" ref="J33:J75" si="12">+F33*7.75%*12</f>
        <v>437.09999999999997</v>
      </c>
      <c r="K33" s="69">
        <v>0</v>
      </c>
      <c r="L33" s="69">
        <f t="shared" si="11"/>
        <v>423</v>
      </c>
      <c r="M33" s="69">
        <f t="shared" si="7"/>
        <v>860.09999999999991</v>
      </c>
      <c r="N33" s="70">
        <f t="shared" si="8"/>
        <v>6970.1</v>
      </c>
    </row>
    <row r="34" spans="1:14" ht="50.25" customHeight="1" x14ac:dyDescent="0.3">
      <c r="A34" s="76">
        <v>4</v>
      </c>
      <c r="B34" s="82"/>
      <c r="C34" s="82" t="s">
        <v>527</v>
      </c>
      <c r="D34" s="78"/>
      <c r="E34" s="68"/>
      <c r="F34" s="69">
        <v>0</v>
      </c>
      <c r="G34" s="69">
        <v>0</v>
      </c>
      <c r="H34" s="69">
        <f t="shared" si="9"/>
        <v>0</v>
      </c>
      <c r="I34" s="69">
        <f t="shared" si="10"/>
        <v>0</v>
      </c>
      <c r="J34" s="69">
        <f t="shared" si="12"/>
        <v>0</v>
      </c>
      <c r="K34" s="69">
        <v>0</v>
      </c>
      <c r="L34" s="69">
        <f t="shared" si="11"/>
        <v>0</v>
      </c>
      <c r="M34" s="69">
        <f t="shared" si="7"/>
        <v>0</v>
      </c>
      <c r="N34" s="70">
        <f t="shared" si="8"/>
        <v>0</v>
      </c>
    </row>
    <row r="35" spans="1:14" ht="50.25" customHeight="1" x14ac:dyDescent="0.3">
      <c r="A35" s="76">
        <v>5</v>
      </c>
      <c r="B35" s="82"/>
      <c r="C35" s="102" t="s">
        <v>528</v>
      </c>
      <c r="D35" s="78"/>
      <c r="E35" s="68"/>
      <c r="F35" s="69">
        <v>550</v>
      </c>
      <c r="G35" s="69">
        <v>100</v>
      </c>
      <c r="H35" s="69">
        <f t="shared" si="9"/>
        <v>6600</v>
      </c>
      <c r="I35" s="69">
        <f t="shared" si="10"/>
        <v>550</v>
      </c>
      <c r="J35" s="69">
        <f t="shared" si="12"/>
        <v>511.5</v>
      </c>
      <c r="K35" s="69">
        <v>0</v>
      </c>
      <c r="L35" s="69">
        <f t="shared" si="11"/>
        <v>495</v>
      </c>
      <c r="M35" s="69">
        <f t="shared" si="7"/>
        <v>1006.5</v>
      </c>
      <c r="N35" s="70">
        <f t="shared" si="8"/>
        <v>8156.5</v>
      </c>
    </row>
    <row r="36" spans="1:14" ht="26.25" customHeight="1" x14ac:dyDescent="0.3">
      <c r="A36" s="76">
        <v>6</v>
      </c>
      <c r="B36" s="84" t="s">
        <v>109</v>
      </c>
      <c r="C36" s="84" t="s">
        <v>110</v>
      </c>
      <c r="D36" s="78"/>
      <c r="E36" s="68"/>
      <c r="F36" s="69">
        <v>820</v>
      </c>
      <c r="G36" s="69">
        <v>100</v>
      </c>
      <c r="H36" s="69">
        <f t="shared" si="9"/>
        <v>9840</v>
      </c>
      <c r="I36" s="69">
        <f t="shared" si="10"/>
        <v>820</v>
      </c>
      <c r="J36" s="69">
        <f t="shared" si="12"/>
        <v>762.59999999999991</v>
      </c>
      <c r="K36" s="69"/>
      <c r="L36" s="69">
        <f t="shared" si="11"/>
        <v>738</v>
      </c>
      <c r="M36" s="69">
        <f t="shared" si="7"/>
        <v>1500.6</v>
      </c>
      <c r="N36" s="70">
        <f t="shared" si="8"/>
        <v>12160.6</v>
      </c>
    </row>
    <row r="37" spans="1:14" ht="36.75" customHeight="1" x14ac:dyDescent="0.3">
      <c r="A37" s="76">
        <v>7</v>
      </c>
      <c r="B37" s="82" t="s">
        <v>111</v>
      </c>
      <c r="C37" s="102" t="s">
        <v>476</v>
      </c>
      <c r="D37" s="78"/>
      <c r="E37" s="68"/>
      <c r="F37" s="69">
        <v>486</v>
      </c>
      <c r="G37" s="69">
        <v>100</v>
      </c>
      <c r="H37" s="69">
        <f t="shared" si="9"/>
        <v>5832</v>
      </c>
      <c r="I37" s="69">
        <f t="shared" si="10"/>
        <v>486</v>
      </c>
      <c r="J37" s="69">
        <f t="shared" si="12"/>
        <v>451.98</v>
      </c>
      <c r="K37" s="69">
        <v>0</v>
      </c>
      <c r="L37" s="69">
        <f t="shared" si="11"/>
        <v>437.4</v>
      </c>
      <c r="M37" s="69">
        <f t="shared" si="7"/>
        <v>889.38</v>
      </c>
      <c r="N37" s="70">
        <f t="shared" si="8"/>
        <v>7207.38</v>
      </c>
    </row>
    <row r="38" spans="1:14" ht="36" customHeight="1" x14ac:dyDescent="0.3">
      <c r="A38" s="76">
        <v>8</v>
      </c>
      <c r="B38" s="82" t="s">
        <v>112</v>
      </c>
      <c r="C38" s="102" t="s">
        <v>476</v>
      </c>
      <c r="D38" s="78"/>
      <c r="E38" s="68"/>
      <c r="F38" s="69">
        <v>370</v>
      </c>
      <c r="G38" s="69">
        <v>100</v>
      </c>
      <c r="H38" s="69">
        <f t="shared" si="9"/>
        <v>4440</v>
      </c>
      <c r="I38" s="69">
        <f t="shared" si="10"/>
        <v>370</v>
      </c>
      <c r="J38" s="69">
        <f t="shared" si="12"/>
        <v>344.1</v>
      </c>
      <c r="K38" s="69">
        <v>0</v>
      </c>
      <c r="L38" s="69">
        <f t="shared" si="11"/>
        <v>333</v>
      </c>
      <c r="M38" s="69">
        <f t="shared" si="7"/>
        <v>677.1</v>
      </c>
      <c r="N38" s="70">
        <f t="shared" si="8"/>
        <v>5487.1</v>
      </c>
    </row>
    <row r="39" spans="1:14" ht="26.25" customHeight="1" x14ac:dyDescent="0.3">
      <c r="A39" s="76">
        <v>9</v>
      </c>
      <c r="B39" s="82" t="s">
        <v>113</v>
      </c>
      <c r="C39" s="102" t="s">
        <v>114</v>
      </c>
      <c r="D39" s="78"/>
      <c r="E39" s="68"/>
      <c r="F39" s="69">
        <v>466</v>
      </c>
      <c r="G39" s="69">
        <v>100</v>
      </c>
      <c r="H39" s="69">
        <f t="shared" si="9"/>
        <v>5592</v>
      </c>
      <c r="I39" s="69">
        <f t="shared" si="10"/>
        <v>466</v>
      </c>
      <c r="J39" s="69">
        <f t="shared" si="12"/>
        <v>433.38</v>
      </c>
      <c r="K39" s="69">
        <v>0</v>
      </c>
      <c r="L39" s="69">
        <f t="shared" si="11"/>
        <v>419.4</v>
      </c>
      <c r="M39" s="69">
        <f t="shared" si="7"/>
        <v>852.78</v>
      </c>
      <c r="N39" s="70">
        <f t="shared" si="8"/>
        <v>6910.78</v>
      </c>
    </row>
    <row r="40" spans="1:14" ht="33.75" customHeight="1" x14ac:dyDescent="0.3">
      <c r="A40" s="76">
        <v>10</v>
      </c>
      <c r="B40" s="82" t="s">
        <v>115</v>
      </c>
      <c r="C40" s="82" t="s">
        <v>116</v>
      </c>
      <c r="D40" s="78"/>
      <c r="E40" s="68"/>
      <c r="F40" s="69">
        <v>486</v>
      </c>
      <c r="G40" s="69">
        <v>100</v>
      </c>
      <c r="H40" s="69">
        <f t="shared" si="9"/>
        <v>5832</v>
      </c>
      <c r="I40" s="69">
        <f t="shared" si="10"/>
        <v>486</v>
      </c>
      <c r="J40" s="69">
        <f t="shared" si="12"/>
        <v>451.98</v>
      </c>
      <c r="K40" s="69">
        <v>0</v>
      </c>
      <c r="L40" s="69">
        <f t="shared" si="11"/>
        <v>437.4</v>
      </c>
      <c r="M40" s="69">
        <f t="shared" si="7"/>
        <v>889.38</v>
      </c>
      <c r="N40" s="70">
        <f t="shared" si="8"/>
        <v>7207.38</v>
      </c>
    </row>
    <row r="41" spans="1:14" ht="52.5" customHeight="1" x14ac:dyDescent="0.3">
      <c r="A41" s="76">
        <v>11</v>
      </c>
      <c r="B41" s="82" t="s">
        <v>117</v>
      </c>
      <c r="C41" s="102" t="s">
        <v>118</v>
      </c>
      <c r="D41" s="78"/>
      <c r="E41" s="68"/>
      <c r="F41" s="69">
        <v>700</v>
      </c>
      <c r="G41" s="69">
        <v>100</v>
      </c>
      <c r="H41" s="69">
        <f t="shared" si="9"/>
        <v>8400</v>
      </c>
      <c r="I41" s="69">
        <f t="shared" si="10"/>
        <v>700</v>
      </c>
      <c r="J41" s="69">
        <f t="shared" si="12"/>
        <v>651</v>
      </c>
      <c r="K41" s="69">
        <v>0</v>
      </c>
      <c r="L41" s="69">
        <f t="shared" si="11"/>
        <v>630</v>
      </c>
      <c r="M41" s="69">
        <f t="shared" si="7"/>
        <v>1281</v>
      </c>
      <c r="N41" s="70">
        <f t="shared" si="8"/>
        <v>10381</v>
      </c>
    </row>
    <row r="42" spans="1:14" ht="59.25" customHeight="1" x14ac:dyDescent="0.3">
      <c r="A42" s="76">
        <v>12</v>
      </c>
      <c r="B42" s="84" t="s">
        <v>119</v>
      </c>
      <c r="C42" s="102" t="s">
        <v>120</v>
      </c>
      <c r="D42" s="78"/>
      <c r="E42" s="68"/>
      <c r="F42" s="69">
        <v>540</v>
      </c>
      <c r="G42" s="69">
        <v>100</v>
      </c>
      <c r="H42" s="69">
        <f t="shared" si="9"/>
        <v>6480</v>
      </c>
      <c r="I42" s="69">
        <f t="shared" si="10"/>
        <v>540</v>
      </c>
      <c r="J42" s="69">
        <f t="shared" si="12"/>
        <v>502.20000000000005</v>
      </c>
      <c r="K42" s="69">
        <v>0</v>
      </c>
      <c r="L42" s="69">
        <f t="shared" si="11"/>
        <v>486</v>
      </c>
      <c r="M42" s="69">
        <f t="shared" si="7"/>
        <v>988.2</v>
      </c>
      <c r="N42" s="70">
        <f t="shared" si="8"/>
        <v>8008.2</v>
      </c>
    </row>
    <row r="43" spans="1:14" ht="59.25" customHeight="1" x14ac:dyDescent="0.3">
      <c r="A43" s="76"/>
      <c r="B43" s="84" t="s">
        <v>512</v>
      </c>
      <c r="C43" s="102" t="s">
        <v>513</v>
      </c>
      <c r="D43" s="78"/>
      <c r="E43" s="68"/>
      <c r="F43" s="69">
        <v>360</v>
      </c>
      <c r="G43" s="69">
        <v>100</v>
      </c>
      <c r="H43" s="69">
        <f t="shared" si="9"/>
        <v>4320</v>
      </c>
      <c r="I43" s="69">
        <f t="shared" si="10"/>
        <v>360</v>
      </c>
      <c r="J43" s="69">
        <f t="shared" si="12"/>
        <v>334.79999999999995</v>
      </c>
      <c r="K43" s="69"/>
      <c r="L43" s="69">
        <f t="shared" si="11"/>
        <v>324</v>
      </c>
      <c r="M43" s="69">
        <f t="shared" si="7"/>
        <v>658.8</v>
      </c>
      <c r="N43" s="70">
        <f t="shared" si="8"/>
        <v>5338.8</v>
      </c>
    </row>
    <row r="44" spans="1:14" ht="30.75" customHeight="1" x14ac:dyDescent="0.3">
      <c r="A44" s="76">
        <v>13</v>
      </c>
      <c r="B44" s="82" t="s">
        <v>107</v>
      </c>
      <c r="C44" s="102" t="s">
        <v>121</v>
      </c>
      <c r="D44" s="78"/>
      <c r="E44" s="68"/>
      <c r="F44" s="69">
        <v>486</v>
      </c>
      <c r="G44" s="69">
        <v>100</v>
      </c>
      <c r="H44" s="69">
        <f t="shared" si="9"/>
        <v>5832</v>
      </c>
      <c r="I44" s="69">
        <f t="shared" si="10"/>
        <v>486</v>
      </c>
      <c r="J44" s="69">
        <f t="shared" si="12"/>
        <v>451.98</v>
      </c>
      <c r="K44" s="69">
        <v>0</v>
      </c>
      <c r="L44" s="69">
        <f t="shared" si="11"/>
        <v>437.4</v>
      </c>
      <c r="M44" s="69">
        <f t="shared" si="7"/>
        <v>889.38</v>
      </c>
      <c r="N44" s="70">
        <f t="shared" si="8"/>
        <v>7207.38</v>
      </c>
    </row>
    <row r="45" spans="1:14" ht="31.5" customHeight="1" x14ac:dyDescent="0.3">
      <c r="A45" s="76">
        <v>14</v>
      </c>
      <c r="B45" s="82" t="s">
        <v>122</v>
      </c>
      <c r="C45" s="84" t="s">
        <v>123</v>
      </c>
      <c r="D45" s="78"/>
      <c r="E45" s="68"/>
      <c r="F45" s="69">
        <v>490</v>
      </c>
      <c r="G45" s="69">
        <v>100</v>
      </c>
      <c r="H45" s="69">
        <f t="shared" si="9"/>
        <v>5880</v>
      </c>
      <c r="I45" s="69">
        <f t="shared" si="10"/>
        <v>490</v>
      </c>
      <c r="J45" s="69">
        <f t="shared" si="12"/>
        <v>455.70000000000005</v>
      </c>
      <c r="K45" s="69">
        <v>0</v>
      </c>
      <c r="L45" s="69">
        <f t="shared" si="11"/>
        <v>441</v>
      </c>
      <c r="M45" s="69">
        <f t="shared" si="7"/>
        <v>896.7</v>
      </c>
      <c r="N45" s="70">
        <f t="shared" si="8"/>
        <v>7266.7</v>
      </c>
    </row>
    <row r="46" spans="1:14" x14ac:dyDescent="0.3">
      <c r="A46" s="76">
        <v>15</v>
      </c>
      <c r="B46" s="84" t="s">
        <v>124</v>
      </c>
      <c r="C46" s="84" t="s">
        <v>125</v>
      </c>
      <c r="D46" s="78"/>
      <c r="E46" s="68"/>
      <c r="F46" s="69">
        <v>486</v>
      </c>
      <c r="G46" s="69">
        <v>100</v>
      </c>
      <c r="H46" s="69">
        <f t="shared" si="9"/>
        <v>5832</v>
      </c>
      <c r="I46" s="69">
        <f t="shared" si="10"/>
        <v>486</v>
      </c>
      <c r="J46" s="69">
        <f t="shared" si="12"/>
        <v>451.98</v>
      </c>
      <c r="K46" s="69">
        <v>0</v>
      </c>
      <c r="L46" s="69">
        <f t="shared" si="11"/>
        <v>437.4</v>
      </c>
      <c r="M46" s="69">
        <f t="shared" si="7"/>
        <v>889.38</v>
      </c>
      <c r="N46" s="70">
        <f t="shared" si="8"/>
        <v>7207.38</v>
      </c>
    </row>
    <row r="47" spans="1:14" ht="39" customHeight="1" x14ac:dyDescent="0.3">
      <c r="A47" s="76">
        <v>16</v>
      </c>
      <c r="B47" s="82" t="s">
        <v>126</v>
      </c>
      <c r="C47" s="82" t="s">
        <v>127</v>
      </c>
      <c r="D47" s="78"/>
      <c r="E47" s="68"/>
      <c r="F47" s="69">
        <v>620</v>
      </c>
      <c r="G47" s="69">
        <v>100</v>
      </c>
      <c r="H47" s="69">
        <f t="shared" si="9"/>
        <v>7440</v>
      </c>
      <c r="I47" s="69">
        <f t="shared" si="10"/>
        <v>620</v>
      </c>
      <c r="J47" s="69">
        <f t="shared" si="12"/>
        <v>576.59999999999991</v>
      </c>
      <c r="K47" s="69">
        <v>0</v>
      </c>
      <c r="L47" s="69">
        <f t="shared" si="11"/>
        <v>558</v>
      </c>
      <c r="M47" s="69">
        <f>SUM(J47:L47)</f>
        <v>1134.5999999999999</v>
      </c>
      <c r="N47" s="70">
        <f t="shared" si="8"/>
        <v>9194.6</v>
      </c>
    </row>
    <row r="48" spans="1:14" ht="38.25" customHeight="1" x14ac:dyDescent="0.3">
      <c r="A48" s="76">
        <v>17</v>
      </c>
      <c r="B48" s="82" t="s">
        <v>128</v>
      </c>
      <c r="C48" s="102" t="s">
        <v>129</v>
      </c>
      <c r="D48" s="78"/>
      <c r="E48" s="68"/>
      <c r="F48" s="69">
        <v>520</v>
      </c>
      <c r="G48" s="69">
        <v>100</v>
      </c>
      <c r="H48" s="69">
        <f t="shared" si="9"/>
        <v>6240</v>
      </c>
      <c r="I48" s="69">
        <f t="shared" si="10"/>
        <v>520</v>
      </c>
      <c r="J48" s="69">
        <f t="shared" si="12"/>
        <v>483.59999999999997</v>
      </c>
      <c r="K48" s="69">
        <v>0</v>
      </c>
      <c r="L48" s="69">
        <f t="shared" si="11"/>
        <v>468</v>
      </c>
      <c r="M48" s="69">
        <f t="shared" si="7"/>
        <v>951.59999999999991</v>
      </c>
      <c r="N48" s="70">
        <f t="shared" si="8"/>
        <v>7711.6</v>
      </c>
    </row>
    <row r="49" spans="1:14" ht="28.5" customHeight="1" x14ac:dyDescent="0.3">
      <c r="A49" s="76">
        <v>18</v>
      </c>
      <c r="B49" s="84" t="s">
        <v>130</v>
      </c>
      <c r="C49" s="102" t="s">
        <v>131</v>
      </c>
      <c r="D49" s="78"/>
      <c r="E49" s="68"/>
      <c r="F49" s="69">
        <v>520</v>
      </c>
      <c r="G49" s="69">
        <v>100</v>
      </c>
      <c r="H49" s="69">
        <f t="shared" si="9"/>
        <v>6240</v>
      </c>
      <c r="I49" s="69">
        <f t="shared" si="10"/>
        <v>520</v>
      </c>
      <c r="J49" s="69">
        <f t="shared" si="12"/>
        <v>483.59999999999997</v>
      </c>
      <c r="K49" s="69">
        <v>0</v>
      </c>
      <c r="L49" s="69">
        <f t="shared" si="11"/>
        <v>468</v>
      </c>
      <c r="M49" s="69">
        <f t="shared" si="7"/>
        <v>951.59999999999991</v>
      </c>
      <c r="N49" s="70">
        <f t="shared" si="8"/>
        <v>7711.6</v>
      </c>
    </row>
    <row r="50" spans="1:14" ht="35.25" customHeight="1" x14ac:dyDescent="0.3">
      <c r="A50" s="76">
        <v>19</v>
      </c>
      <c r="B50" s="84" t="s">
        <v>132</v>
      </c>
      <c r="C50" s="83" t="s">
        <v>133</v>
      </c>
      <c r="D50" s="78"/>
      <c r="E50" s="68"/>
      <c r="F50" s="69">
        <v>800</v>
      </c>
      <c r="G50" s="69">
        <v>100</v>
      </c>
      <c r="H50" s="69">
        <f t="shared" si="9"/>
        <v>9600</v>
      </c>
      <c r="I50" s="69">
        <f t="shared" si="10"/>
        <v>800</v>
      </c>
      <c r="J50" s="69">
        <f t="shared" si="12"/>
        <v>744</v>
      </c>
      <c r="K50" s="69">
        <v>0</v>
      </c>
      <c r="L50" s="69">
        <f t="shared" si="11"/>
        <v>720</v>
      </c>
      <c r="M50" s="69">
        <f t="shared" si="7"/>
        <v>1464</v>
      </c>
      <c r="N50" s="70">
        <f t="shared" si="8"/>
        <v>11864</v>
      </c>
    </row>
    <row r="51" spans="1:14" ht="43.5" customHeight="1" x14ac:dyDescent="0.3">
      <c r="A51" s="76">
        <v>20</v>
      </c>
      <c r="B51" s="82" t="s">
        <v>134</v>
      </c>
      <c r="C51" s="82" t="s">
        <v>135</v>
      </c>
      <c r="D51" s="78"/>
      <c r="E51" s="68"/>
      <c r="F51" s="69">
        <v>436</v>
      </c>
      <c r="G51" s="69">
        <v>100</v>
      </c>
      <c r="H51" s="69">
        <f t="shared" si="9"/>
        <v>5232</v>
      </c>
      <c r="I51" s="69">
        <f t="shared" si="10"/>
        <v>436</v>
      </c>
      <c r="J51" s="69">
        <f t="shared" si="12"/>
        <v>405.48</v>
      </c>
      <c r="K51" s="69">
        <v>0</v>
      </c>
      <c r="L51" s="69">
        <f t="shared" si="11"/>
        <v>392.4</v>
      </c>
      <c r="M51" s="69">
        <f t="shared" si="7"/>
        <v>797.88</v>
      </c>
      <c r="N51" s="70">
        <f t="shared" si="8"/>
        <v>6465.88</v>
      </c>
    </row>
    <row r="52" spans="1:14" ht="45.75" customHeight="1" x14ac:dyDescent="0.3">
      <c r="A52" s="76">
        <v>22</v>
      </c>
      <c r="B52" s="82" t="s">
        <v>136</v>
      </c>
      <c r="C52" s="82" t="s">
        <v>137</v>
      </c>
      <c r="D52" s="78"/>
      <c r="E52" s="68"/>
      <c r="F52" s="69">
        <v>460</v>
      </c>
      <c r="G52" s="69">
        <v>100</v>
      </c>
      <c r="H52" s="69">
        <f t="shared" si="9"/>
        <v>5520</v>
      </c>
      <c r="I52" s="69">
        <f t="shared" si="10"/>
        <v>460</v>
      </c>
      <c r="J52" s="69">
        <f t="shared" si="12"/>
        <v>427.79999999999995</v>
      </c>
      <c r="K52" s="69">
        <v>0</v>
      </c>
      <c r="L52" s="69">
        <f t="shared" si="11"/>
        <v>414</v>
      </c>
      <c r="M52" s="69">
        <f t="shared" si="7"/>
        <v>841.8</v>
      </c>
      <c r="N52" s="70">
        <f t="shared" si="8"/>
        <v>6821.8</v>
      </c>
    </row>
    <row r="53" spans="1:14" ht="38.25" customHeight="1" x14ac:dyDescent="0.3">
      <c r="A53" s="76">
        <v>23</v>
      </c>
      <c r="B53" s="82" t="s">
        <v>138</v>
      </c>
      <c r="C53" s="82" t="s">
        <v>137</v>
      </c>
      <c r="D53" s="78"/>
      <c r="E53" s="68"/>
      <c r="F53" s="69">
        <v>460</v>
      </c>
      <c r="G53" s="69">
        <v>100</v>
      </c>
      <c r="H53" s="69">
        <f t="shared" si="9"/>
        <v>5520</v>
      </c>
      <c r="I53" s="69">
        <f t="shared" si="10"/>
        <v>460</v>
      </c>
      <c r="J53" s="69">
        <f t="shared" si="12"/>
        <v>427.79999999999995</v>
      </c>
      <c r="K53" s="69">
        <v>0</v>
      </c>
      <c r="L53" s="69">
        <f t="shared" si="11"/>
        <v>414</v>
      </c>
      <c r="M53" s="69">
        <f t="shared" si="7"/>
        <v>841.8</v>
      </c>
      <c r="N53" s="70">
        <f t="shared" si="8"/>
        <v>6821.8</v>
      </c>
    </row>
    <row r="54" spans="1:14" ht="37.5" x14ac:dyDescent="0.3">
      <c r="A54" s="76">
        <v>24</v>
      </c>
      <c r="B54" s="84" t="s">
        <v>139</v>
      </c>
      <c r="C54" s="102" t="s">
        <v>140</v>
      </c>
      <c r="D54" s="78"/>
      <c r="E54" s="68"/>
      <c r="F54" s="69">
        <v>370</v>
      </c>
      <c r="G54" s="69">
        <v>100</v>
      </c>
      <c r="H54" s="69">
        <f t="shared" si="9"/>
        <v>4440</v>
      </c>
      <c r="I54" s="69">
        <f t="shared" si="10"/>
        <v>370</v>
      </c>
      <c r="J54" s="69">
        <f t="shared" si="12"/>
        <v>344.1</v>
      </c>
      <c r="K54" s="69">
        <v>0</v>
      </c>
      <c r="L54" s="69">
        <f t="shared" si="11"/>
        <v>333</v>
      </c>
      <c r="M54" s="69">
        <f t="shared" si="7"/>
        <v>677.1</v>
      </c>
      <c r="N54" s="70">
        <f t="shared" si="8"/>
        <v>5487.1</v>
      </c>
    </row>
    <row r="55" spans="1:14" ht="39" customHeight="1" x14ac:dyDescent="0.3">
      <c r="A55" s="76">
        <v>25</v>
      </c>
      <c r="B55" s="84" t="s">
        <v>141</v>
      </c>
      <c r="C55" s="83" t="s">
        <v>142</v>
      </c>
      <c r="D55" s="78"/>
      <c r="E55" s="68"/>
      <c r="F55" s="69">
        <v>370</v>
      </c>
      <c r="G55" s="69">
        <v>100</v>
      </c>
      <c r="H55" s="69">
        <f t="shared" si="9"/>
        <v>4440</v>
      </c>
      <c r="I55" s="69">
        <f t="shared" si="10"/>
        <v>370</v>
      </c>
      <c r="J55" s="69">
        <f t="shared" si="12"/>
        <v>344.1</v>
      </c>
      <c r="K55" s="69">
        <v>0</v>
      </c>
      <c r="L55" s="69">
        <f t="shared" si="11"/>
        <v>333</v>
      </c>
      <c r="M55" s="69">
        <f t="shared" si="7"/>
        <v>677.1</v>
      </c>
      <c r="N55" s="70">
        <f t="shared" si="8"/>
        <v>5487.1</v>
      </c>
    </row>
    <row r="56" spans="1:14" ht="30.75" customHeight="1" x14ac:dyDescent="0.3">
      <c r="A56" s="76">
        <v>26</v>
      </c>
      <c r="B56" s="82" t="s">
        <v>143</v>
      </c>
      <c r="C56" s="102" t="s">
        <v>144</v>
      </c>
      <c r="D56" s="78"/>
      <c r="E56" s="68"/>
      <c r="F56" s="69">
        <v>486</v>
      </c>
      <c r="G56" s="69">
        <v>100</v>
      </c>
      <c r="H56" s="69">
        <f t="shared" si="9"/>
        <v>5832</v>
      </c>
      <c r="I56" s="69">
        <f t="shared" si="10"/>
        <v>486</v>
      </c>
      <c r="J56" s="69">
        <f t="shared" si="12"/>
        <v>451.98</v>
      </c>
      <c r="K56" s="69">
        <v>0</v>
      </c>
      <c r="L56" s="69">
        <f t="shared" si="11"/>
        <v>437.4</v>
      </c>
      <c r="M56" s="69">
        <f t="shared" si="7"/>
        <v>889.38</v>
      </c>
      <c r="N56" s="70">
        <f t="shared" si="8"/>
        <v>7207.38</v>
      </c>
    </row>
    <row r="57" spans="1:14" ht="34.5" customHeight="1" x14ac:dyDescent="0.3">
      <c r="A57" s="76">
        <v>27</v>
      </c>
      <c r="B57" s="84" t="s">
        <v>145</v>
      </c>
      <c r="C57" s="84" t="s">
        <v>146</v>
      </c>
      <c r="D57" s="78"/>
      <c r="E57" s="68"/>
      <c r="F57" s="69">
        <v>501</v>
      </c>
      <c r="G57" s="69">
        <v>100</v>
      </c>
      <c r="H57" s="69">
        <f t="shared" si="9"/>
        <v>6012</v>
      </c>
      <c r="I57" s="69">
        <f t="shared" si="10"/>
        <v>501</v>
      </c>
      <c r="J57" s="69">
        <f t="shared" si="12"/>
        <v>465.93</v>
      </c>
      <c r="K57" s="69">
        <v>0</v>
      </c>
      <c r="L57" s="69">
        <f t="shared" si="11"/>
        <v>450.9</v>
      </c>
      <c r="M57" s="69">
        <f t="shared" si="7"/>
        <v>916.82999999999993</v>
      </c>
      <c r="N57" s="70">
        <f t="shared" si="8"/>
        <v>7429.83</v>
      </c>
    </row>
    <row r="58" spans="1:14" ht="56.25" x14ac:dyDescent="0.3">
      <c r="A58" s="76">
        <v>28</v>
      </c>
      <c r="B58" s="84" t="s">
        <v>147</v>
      </c>
      <c r="C58" s="102" t="s">
        <v>148</v>
      </c>
      <c r="D58" s="85"/>
      <c r="E58" s="68"/>
      <c r="F58" s="69">
        <v>650</v>
      </c>
      <c r="G58" s="69">
        <v>100</v>
      </c>
      <c r="H58" s="69">
        <f t="shared" si="9"/>
        <v>7800</v>
      </c>
      <c r="I58" s="69">
        <f t="shared" si="10"/>
        <v>650</v>
      </c>
      <c r="J58" s="69">
        <f t="shared" si="12"/>
        <v>604.5</v>
      </c>
      <c r="K58" s="69">
        <v>0</v>
      </c>
      <c r="L58" s="69">
        <f t="shared" si="11"/>
        <v>585</v>
      </c>
      <c r="M58" s="69">
        <f t="shared" si="7"/>
        <v>1189.5</v>
      </c>
      <c r="N58" s="70">
        <f t="shared" si="8"/>
        <v>9639.5</v>
      </c>
    </row>
    <row r="59" spans="1:14" ht="36.75" customHeight="1" x14ac:dyDescent="0.3">
      <c r="A59" s="76"/>
      <c r="B59" s="84" t="s">
        <v>514</v>
      </c>
      <c r="C59" s="102" t="s">
        <v>515</v>
      </c>
      <c r="D59" s="85"/>
      <c r="E59" s="68"/>
      <c r="F59" s="69">
        <v>450</v>
      </c>
      <c r="G59" s="69">
        <v>100</v>
      </c>
      <c r="H59" s="69">
        <f t="shared" si="9"/>
        <v>5400</v>
      </c>
      <c r="I59" s="69">
        <f t="shared" si="10"/>
        <v>450</v>
      </c>
      <c r="J59" s="69">
        <f t="shared" si="12"/>
        <v>418.5</v>
      </c>
      <c r="K59" s="69"/>
      <c r="L59" s="69">
        <f t="shared" si="11"/>
        <v>405</v>
      </c>
      <c r="M59" s="69">
        <f t="shared" si="7"/>
        <v>823.5</v>
      </c>
      <c r="N59" s="70">
        <f t="shared" si="8"/>
        <v>6673.5</v>
      </c>
    </row>
    <row r="60" spans="1:14" ht="28.5" customHeight="1" x14ac:dyDescent="0.3">
      <c r="A60" s="76">
        <v>29</v>
      </c>
      <c r="B60" s="82" t="s">
        <v>149</v>
      </c>
      <c r="C60" s="102" t="s">
        <v>150</v>
      </c>
      <c r="D60" s="78"/>
      <c r="E60" s="68"/>
      <c r="F60" s="229">
        <v>440</v>
      </c>
      <c r="G60" s="69">
        <v>100</v>
      </c>
      <c r="H60" s="69">
        <f t="shared" si="9"/>
        <v>5280</v>
      </c>
      <c r="I60" s="69">
        <f t="shared" si="10"/>
        <v>440</v>
      </c>
      <c r="J60" s="69">
        <f t="shared" si="12"/>
        <v>409.20000000000005</v>
      </c>
      <c r="K60" s="69">
        <v>0</v>
      </c>
      <c r="L60" s="69">
        <f t="shared" si="11"/>
        <v>396</v>
      </c>
      <c r="M60" s="69">
        <f t="shared" si="7"/>
        <v>805.2</v>
      </c>
      <c r="N60" s="70">
        <f t="shared" si="8"/>
        <v>6525.2</v>
      </c>
    </row>
    <row r="61" spans="1:14" ht="31.5" customHeight="1" x14ac:dyDescent="0.3">
      <c r="A61" s="76">
        <v>30</v>
      </c>
      <c r="B61" s="82" t="s">
        <v>151</v>
      </c>
      <c r="C61" s="102" t="s">
        <v>150</v>
      </c>
      <c r="D61" s="78"/>
      <c r="E61" s="68"/>
      <c r="F61" s="229">
        <v>440</v>
      </c>
      <c r="G61" s="69">
        <v>100</v>
      </c>
      <c r="H61" s="69">
        <f t="shared" si="9"/>
        <v>5280</v>
      </c>
      <c r="I61" s="69">
        <f t="shared" si="10"/>
        <v>440</v>
      </c>
      <c r="J61" s="69">
        <f t="shared" si="12"/>
        <v>409.20000000000005</v>
      </c>
      <c r="K61" s="69">
        <v>0</v>
      </c>
      <c r="L61" s="69">
        <f t="shared" si="11"/>
        <v>396</v>
      </c>
      <c r="M61" s="69">
        <f t="shared" si="7"/>
        <v>805.2</v>
      </c>
      <c r="N61" s="70">
        <f t="shared" si="8"/>
        <v>6525.2</v>
      </c>
    </row>
    <row r="62" spans="1:14" ht="28.5" customHeight="1" x14ac:dyDescent="0.3">
      <c r="A62" s="76">
        <v>31</v>
      </c>
      <c r="B62" s="84" t="s">
        <v>152</v>
      </c>
      <c r="C62" s="82" t="s">
        <v>153</v>
      </c>
      <c r="D62" s="78"/>
      <c r="E62" s="68"/>
      <c r="F62" s="69">
        <v>370</v>
      </c>
      <c r="G62" s="69">
        <v>100</v>
      </c>
      <c r="H62" s="69">
        <f t="shared" si="9"/>
        <v>4440</v>
      </c>
      <c r="I62" s="69">
        <f t="shared" si="10"/>
        <v>370</v>
      </c>
      <c r="J62" s="69">
        <f t="shared" si="12"/>
        <v>344.1</v>
      </c>
      <c r="K62" s="69">
        <v>0</v>
      </c>
      <c r="L62" s="69">
        <f t="shared" si="11"/>
        <v>333</v>
      </c>
      <c r="M62" s="69">
        <f t="shared" si="7"/>
        <v>677.1</v>
      </c>
      <c r="N62" s="70">
        <f t="shared" si="8"/>
        <v>5487.1</v>
      </c>
    </row>
    <row r="63" spans="1:14" ht="31.5" customHeight="1" x14ac:dyDescent="0.3">
      <c r="A63" s="76">
        <v>32</v>
      </c>
      <c r="B63" s="82" t="s">
        <v>154</v>
      </c>
      <c r="C63" s="82" t="s">
        <v>153</v>
      </c>
      <c r="D63" s="78"/>
      <c r="E63" s="68"/>
      <c r="F63" s="69">
        <v>370</v>
      </c>
      <c r="G63" s="69">
        <v>100</v>
      </c>
      <c r="H63" s="69">
        <f t="shared" si="9"/>
        <v>4440</v>
      </c>
      <c r="I63" s="69">
        <f t="shared" si="10"/>
        <v>370</v>
      </c>
      <c r="J63" s="69">
        <f t="shared" si="12"/>
        <v>344.1</v>
      </c>
      <c r="K63" s="69">
        <v>0</v>
      </c>
      <c r="L63" s="69">
        <f t="shared" si="11"/>
        <v>333</v>
      </c>
      <c r="M63" s="69">
        <f t="shared" si="7"/>
        <v>677.1</v>
      </c>
      <c r="N63" s="70">
        <f t="shared" si="8"/>
        <v>5487.1</v>
      </c>
    </row>
    <row r="64" spans="1:14" ht="27" customHeight="1" x14ac:dyDescent="0.3">
      <c r="A64" s="76">
        <v>33</v>
      </c>
      <c r="B64" s="84" t="s">
        <v>155</v>
      </c>
      <c r="C64" s="82" t="s">
        <v>156</v>
      </c>
      <c r="D64" s="78"/>
      <c r="E64" s="68"/>
      <c r="F64" s="69">
        <v>440</v>
      </c>
      <c r="G64" s="69">
        <v>100</v>
      </c>
      <c r="H64" s="69">
        <f t="shared" si="9"/>
        <v>5280</v>
      </c>
      <c r="I64" s="69">
        <f t="shared" si="10"/>
        <v>440</v>
      </c>
      <c r="J64" s="69">
        <f t="shared" si="12"/>
        <v>409.20000000000005</v>
      </c>
      <c r="K64" s="69">
        <v>0</v>
      </c>
      <c r="L64" s="69">
        <f t="shared" si="11"/>
        <v>396</v>
      </c>
      <c r="M64" s="69">
        <f t="shared" si="7"/>
        <v>805.2</v>
      </c>
      <c r="N64" s="70">
        <f t="shared" si="8"/>
        <v>6525.2</v>
      </c>
    </row>
    <row r="65" spans="1:14" ht="30.75" customHeight="1" x14ac:dyDescent="0.3">
      <c r="A65" s="76">
        <v>34</v>
      </c>
      <c r="B65" s="84" t="s">
        <v>157</v>
      </c>
      <c r="C65" s="103" t="s">
        <v>158</v>
      </c>
      <c r="D65" s="78"/>
      <c r="E65" s="68"/>
      <c r="F65" s="69">
        <v>390</v>
      </c>
      <c r="G65" s="69">
        <v>100</v>
      </c>
      <c r="H65" s="69">
        <f t="shared" si="9"/>
        <v>4680</v>
      </c>
      <c r="I65" s="69">
        <f t="shared" si="10"/>
        <v>390</v>
      </c>
      <c r="J65" s="69">
        <f t="shared" si="12"/>
        <v>362.70000000000005</v>
      </c>
      <c r="K65" s="69">
        <v>0</v>
      </c>
      <c r="L65" s="69">
        <f t="shared" si="11"/>
        <v>351</v>
      </c>
      <c r="M65" s="69">
        <f t="shared" si="7"/>
        <v>713.7</v>
      </c>
      <c r="N65" s="70">
        <f t="shared" si="8"/>
        <v>5783.7</v>
      </c>
    </row>
    <row r="66" spans="1:14" ht="26.25" customHeight="1" x14ac:dyDescent="0.3">
      <c r="A66" s="76">
        <v>36</v>
      </c>
      <c r="B66" s="84" t="s">
        <v>504</v>
      </c>
      <c r="C66" s="82" t="s">
        <v>477</v>
      </c>
      <c r="D66" s="78"/>
      <c r="E66" s="68"/>
      <c r="F66" s="69">
        <v>370</v>
      </c>
      <c r="G66" s="69">
        <v>100</v>
      </c>
      <c r="H66" s="69">
        <f t="shared" si="9"/>
        <v>4440</v>
      </c>
      <c r="I66" s="69">
        <f t="shared" si="10"/>
        <v>370</v>
      </c>
      <c r="J66" s="69">
        <f t="shared" si="12"/>
        <v>344.1</v>
      </c>
      <c r="K66" s="69"/>
      <c r="L66" s="69">
        <f t="shared" si="11"/>
        <v>333</v>
      </c>
      <c r="M66" s="69">
        <f t="shared" si="7"/>
        <v>677.1</v>
      </c>
      <c r="N66" s="70">
        <f t="shared" si="8"/>
        <v>5487.1</v>
      </c>
    </row>
    <row r="67" spans="1:14" ht="34.5" customHeight="1" x14ac:dyDescent="0.3">
      <c r="A67" s="76">
        <v>37</v>
      </c>
      <c r="B67" s="84" t="s">
        <v>159</v>
      </c>
      <c r="C67" s="82" t="s">
        <v>160</v>
      </c>
      <c r="D67" s="78"/>
      <c r="E67" s="68"/>
      <c r="F67" s="69">
        <v>440</v>
      </c>
      <c r="G67" s="69">
        <v>100</v>
      </c>
      <c r="H67" s="69">
        <f t="shared" si="9"/>
        <v>5280</v>
      </c>
      <c r="I67" s="69">
        <f t="shared" si="10"/>
        <v>440</v>
      </c>
      <c r="J67" s="69">
        <f t="shared" si="12"/>
        <v>409.20000000000005</v>
      </c>
      <c r="K67" s="69">
        <v>0</v>
      </c>
      <c r="L67" s="69">
        <f t="shared" si="11"/>
        <v>396</v>
      </c>
      <c r="M67" s="69">
        <f t="shared" si="7"/>
        <v>805.2</v>
      </c>
      <c r="N67" s="70">
        <f t="shared" si="8"/>
        <v>6525.2</v>
      </c>
    </row>
    <row r="68" spans="1:14" ht="25.5" customHeight="1" x14ac:dyDescent="0.3">
      <c r="A68" s="76">
        <v>38</v>
      </c>
      <c r="B68" s="84" t="s">
        <v>161</v>
      </c>
      <c r="C68" s="84" t="s">
        <v>162</v>
      </c>
      <c r="D68" s="78"/>
      <c r="E68" s="68"/>
      <c r="F68" s="69">
        <v>390</v>
      </c>
      <c r="G68" s="69">
        <v>100</v>
      </c>
      <c r="H68" s="69">
        <f t="shared" si="9"/>
        <v>4680</v>
      </c>
      <c r="I68" s="69">
        <f t="shared" si="10"/>
        <v>390</v>
      </c>
      <c r="J68" s="69">
        <f t="shared" si="12"/>
        <v>362.70000000000005</v>
      </c>
      <c r="K68" s="69">
        <v>0</v>
      </c>
      <c r="L68" s="69">
        <f t="shared" si="11"/>
        <v>351</v>
      </c>
      <c r="M68" s="69">
        <f t="shared" si="7"/>
        <v>713.7</v>
      </c>
      <c r="N68" s="70">
        <f t="shared" si="8"/>
        <v>5783.7</v>
      </c>
    </row>
    <row r="69" spans="1:14" ht="29.25" customHeight="1" x14ac:dyDescent="0.3">
      <c r="A69" s="76">
        <v>39</v>
      </c>
      <c r="B69" s="84" t="s">
        <v>163</v>
      </c>
      <c r="C69" s="84" t="s">
        <v>162</v>
      </c>
      <c r="D69" s="78"/>
      <c r="E69" s="68"/>
      <c r="F69" s="69">
        <v>390</v>
      </c>
      <c r="G69" s="69">
        <v>100</v>
      </c>
      <c r="H69" s="69">
        <f t="shared" si="9"/>
        <v>4680</v>
      </c>
      <c r="I69" s="69">
        <f t="shared" si="10"/>
        <v>390</v>
      </c>
      <c r="J69" s="69">
        <f t="shared" si="12"/>
        <v>362.70000000000005</v>
      </c>
      <c r="K69" s="69">
        <v>0</v>
      </c>
      <c r="L69" s="69">
        <f t="shared" si="11"/>
        <v>351</v>
      </c>
      <c r="M69" s="69">
        <f t="shared" si="7"/>
        <v>713.7</v>
      </c>
      <c r="N69" s="70">
        <f t="shared" si="8"/>
        <v>5783.7</v>
      </c>
    </row>
    <row r="70" spans="1:14" ht="29.25" customHeight="1" x14ac:dyDescent="0.3">
      <c r="A70" s="76">
        <v>40</v>
      </c>
      <c r="B70" s="84" t="s">
        <v>164</v>
      </c>
      <c r="C70" s="84" t="s">
        <v>165</v>
      </c>
      <c r="D70" s="78"/>
      <c r="E70" s="68"/>
      <c r="F70" s="69">
        <v>440</v>
      </c>
      <c r="G70" s="69">
        <v>100</v>
      </c>
      <c r="H70" s="69">
        <f t="shared" si="9"/>
        <v>5280</v>
      </c>
      <c r="I70" s="69">
        <f t="shared" si="10"/>
        <v>440</v>
      </c>
      <c r="J70" s="69">
        <f t="shared" si="12"/>
        <v>409.20000000000005</v>
      </c>
      <c r="K70" s="69">
        <v>0</v>
      </c>
      <c r="L70" s="69">
        <f t="shared" si="11"/>
        <v>396</v>
      </c>
      <c r="M70" s="69">
        <f t="shared" si="7"/>
        <v>805.2</v>
      </c>
      <c r="N70" s="70">
        <f t="shared" si="8"/>
        <v>6525.2</v>
      </c>
    </row>
    <row r="71" spans="1:14" ht="28.5" customHeight="1" x14ac:dyDescent="0.3">
      <c r="A71" s="76">
        <v>41</v>
      </c>
      <c r="B71" s="82" t="s">
        <v>166</v>
      </c>
      <c r="C71" s="84" t="s">
        <v>167</v>
      </c>
      <c r="D71" s="78"/>
      <c r="E71" s="68"/>
      <c r="F71" s="69">
        <v>390</v>
      </c>
      <c r="G71" s="69">
        <v>100</v>
      </c>
      <c r="H71" s="69">
        <f t="shared" si="9"/>
        <v>4680</v>
      </c>
      <c r="I71" s="69">
        <f t="shared" si="10"/>
        <v>390</v>
      </c>
      <c r="J71" s="69">
        <f t="shared" si="12"/>
        <v>362.70000000000005</v>
      </c>
      <c r="K71" s="69">
        <v>0</v>
      </c>
      <c r="L71" s="69">
        <f t="shared" si="11"/>
        <v>351</v>
      </c>
      <c r="M71" s="69">
        <f t="shared" si="7"/>
        <v>713.7</v>
      </c>
      <c r="N71" s="70">
        <f t="shared" si="8"/>
        <v>5783.7</v>
      </c>
    </row>
    <row r="72" spans="1:14" ht="33" customHeight="1" x14ac:dyDescent="0.3">
      <c r="A72" s="76">
        <v>42</v>
      </c>
      <c r="B72" s="84" t="s">
        <v>168</v>
      </c>
      <c r="C72" s="84" t="s">
        <v>167</v>
      </c>
      <c r="D72" s="78"/>
      <c r="E72" s="68"/>
      <c r="F72" s="69">
        <v>390</v>
      </c>
      <c r="G72" s="69">
        <v>100</v>
      </c>
      <c r="H72" s="69">
        <f t="shared" si="9"/>
        <v>4680</v>
      </c>
      <c r="I72" s="69">
        <f t="shared" si="10"/>
        <v>390</v>
      </c>
      <c r="J72" s="69">
        <f t="shared" si="12"/>
        <v>362.70000000000005</v>
      </c>
      <c r="K72" s="69">
        <v>0</v>
      </c>
      <c r="L72" s="69">
        <f t="shared" si="11"/>
        <v>351</v>
      </c>
      <c r="M72" s="69">
        <f t="shared" si="7"/>
        <v>713.7</v>
      </c>
      <c r="N72" s="70">
        <f t="shared" si="8"/>
        <v>5783.7</v>
      </c>
    </row>
    <row r="73" spans="1:14" ht="34.5" customHeight="1" x14ac:dyDescent="0.3">
      <c r="A73" s="76">
        <v>43</v>
      </c>
      <c r="B73" s="84" t="s">
        <v>169</v>
      </c>
      <c r="C73" s="103" t="s">
        <v>170</v>
      </c>
      <c r="D73" s="78"/>
      <c r="E73" s="68"/>
      <c r="F73" s="69">
        <v>390</v>
      </c>
      <c r="G73" s="69">
        <v>100</v>
      </c>
      <c r="H73" s="69">
        <f t="shared" si="9"/>
        <v>4680</v>
      </c>
      <c r="I73" s="69">
        <f t="shared" si="10"/>
        <v>390</v>
      </c>
      <c r="J73" s="69">
        <f t="shared" si="12"/>
        <v>362.70000000000005</v>
      </c>
      <c r="K73" s="69">
        <v>0</v>
      </c>
      <c r="L73" s="69">
        <f t="shared" si="11"/>
        <v>351</v>
      </c>
      <c r="M73" s="69">
        <f t="shared" si="7"/>
        <v>713.7</v>
      </c>
      <c r="N73" s="70">
        <f t="shared" si="8"/>
        <v>5783.7</v>
      </c>
    </row>
    <row r="74" spans="1:14" ht="28.5" customHeight="1" x14ac:dyDescent="0.3">
      <c r="A74" s="76">
        <v>44</v>
      </c>
      <c r="B74" s="84" t="s">
        <v>171</v>
      </c>
      <c r="C74" s="103" t="s">
        <v>172</v>
      </c>
      <c r="D74" s="78"/>
      <c r="E74" s="68"/>
      <c r="F74" s="69">
        <v>423</v>
      </c>
      <c r="G74" s="69">
        <v>100</v>
      </c>
      <c r="H74" s="69">
        <f t="shared" si="9"/>
        <v>5076</v>
      </c>
      <c r="I74" s="69">
        <f t="shared" si="10"/>
        <v>423</v>
      </c>
      <c r="J74" s="69">
        <f t="shared" si="12"/>
        <v>393.39</v>
      </c>
      <c r="K74" s="69">
        <v>0</v>
      </c>
      <c r="L74" s="69">
        <f t="shared" si="11"/>
        <v>380.7</v>
      </c>
      <c r="M74" s="69">
        <f t="shared" si="7"/>
        <v>774.08999999999992</v>
      </c>
      <c r="N74" s="70">
        <f t="shared" si="8"/>
        <v>6273.09</v>
      </c>
    </row>
    <row r="75" spans="1:14" ht="31.5" customHeight="1" x14ac:dyDescent="0.3">
      <c r="A75" s="76">
        <v>45</v>
      </c>
      <c r="B75" s="84" t="s">
        <v>173</v>
      </c>
      <c r="C75" s="103" t="s">
        <v>172</v>
      </c>
      <c r="D75" s="78"/>
      <c r="E75" s="68"/>
      <c r="F75" s="69">
        <v>423</v>
      </c>
      <c r="G75" s="69">
        <v>100</v>
      </c>
      <c r="H75" s="69">
        <f t="shared" si="9"/>
        <v>5076</v>
      </c>
      <c r="I75" s="69">
        <f t="shared" si="10"/>
        <v>423</v>
      </c>
      <c r="J75" s="69">
        <f t="shared" si="12"/>
        <v>393.39</v>
      </c>
      <c r="K75" s="69">
        <v>0</v>
      </c>
      <c r="L75" s="69">
        <f t="shared" si="11"/>
        <v>380.7</v>
      </c>
      <c r="M75" s="69">
        <f t="shared" si="7"/>
        <v>774.08999999999992</v>
      </c>
      <c r="N75" s="70">
        <f t="shared" si="8"/>
        <v>6273.09</v>
      </c>
    </row>
    <row r="76" spans="1:14" ht="38.25" customHeight="1" x14ac:dyDescent="0.3">
      <c r="A76" s="76">
        <v>46</v>
      </c>
      <c r="B76" s="84" t="s">
        <v>174</v>
      </c>
      <c r="C76" s="103" t="s">
        <v>175</v>
      </c>
      <c r="D76" s="78"/>
      <c r="E76" s="68"/>
      <c r="F76" s="69">
        <v>540</v>
      </c>
      <c r="G76" s="69">
        <v>100</v>
      </c>
      <c r="H76" s="69">
        <f t="shared" si="9"/>
        <v>6480</v>
      </c>
      <c r="I76" s="69">
        <f t="shared" si="10"/>
        <v>540</v>
      </c>
      <c r="J76" s="69">
        <v>0</v>
      </c>
      <c r="K76" s="69">
        <f>+F76*7.5%*12</f>
        <v>486</v>
      </c>
      <c r="L76" s="69">
        <f t="shared" si="11"/>
        <v>486</v>
      </c>
      <c r="M76" s="69">
        <f t="shared" si="7"/>
        <v>972</v>
      </c>
      <c r="N76" s="70">
        <f t="shared" si="8"/>
        <v>7992</v>
      </c>
    </row>
    <row r="77" spans="1:14" ht="42" customHeight="1" x14ac:dyDescent="0.3">
      <c r="A77" s="76">
        <v>47</v>
      </c>
      <c r="B77" s="84" t="s">
        <v>176</v>
      </c>
      <c r="C77" s="103" t="s">
        <v>177</v>
      </c>
      <c r="D77" s="78"/>
      <c r="E77" s="68"/>
      <c r="F77" s="69">
        <v>540</v>
      </c>
      <c r="G77" s="69">
        <v>100</v>
      </c>
      <c r="H77" s="69">
        <f t="shared" si="9"/>
        <v>6480</v>
      </c>
      <c r="I77" s="69">
        <f t="shared" si="10"/>
        <v>540</v>
      </c>
      <c r="J77" s="69">
        <f t="shared" ref="J77:J99" si="13">+F77*7.75%*12</f>
        <v>502.20000000000005</v>
      </c>
      <c r="K77" s="69">
        <v>0</v>
      </c>
      <c r="L77" s="69">
        <f t="shared" si="11"/>
        <v>486</v>
      </c>
      <c r="M77" s="69">
        <f t="shared" si="7"/>
        <v>988.2</v>
      </c>
      <c r="N77" s="70">
        <f t="shared" si="8"/>
        <v>8008.2</v>
      </c>
    </row>
    <row r="78" spans="1:14" ht="43.5" customHeight="1" x14ac:dyDescent="0.3">
      <c r="A78" s="76">
        <v>48</v>
      </c>
      <c r="B78" s="84" t="s">
        <v>178</v>
      </c>
      <c r="C78" s="103" t="s">
        <v>179</v>
      </c>
      <c r="D78" s="78"/>
      <c r="E78" s="68"/>
      <c r="F78" s="69">
        <v>370</v>
      </c>
      <c r="G78" s="69">
        <v>100</v>
      </c>
      <c r="H78" s="69">
        <f t="shared" si="9"/>
        <v>4440</v>
      </c>
      <c r="I78" s="69">
        <f t="shared" si="10"/>
        <v>370</v>
      </c>
      <c r="J78" s="69">
        <f t="shared" si="13"/>
        <v>344.1</v>
      </c>
      <c r="K78" s="69">
        <v>0</v>
      </c>
      <c r="L78" s="69">
        <f t="shared" si="11"/>
        <v>333</v>
      </c>
      <c r="M78" s="69">
        <f t="shared" si="7"/>
        <v>677.1</v>
      </c>
      <c r="N78" s="70">
        <f t="shared" si="8"/>
        <v>5487.1</v>
      </c>
    </row>
    <row r="79" spans="1:14" ht="37.5" x14ac:dyDescent="0.3">
      <c r="A79" s="76">
        <v>49</v>
      </c>
      <c r="B79" s="84" t="s">
        <v>180</v>
      </c>
      <c r="C79" s="103" t="s">
        <v>181</v>
      </c>
      <c r="D79" s="78"/>
      <c r="E79" s="68"/>
      <c r="F79" s="69">
        <v>370</v>
      </c>
      <c r="G79" s="69">
        <v>100</v>
      </c>
      <c r="H79" s="69">
        <f t="shared" si="9"/>
        <v>4440</v>
      </c>
      <c r="I79" s="69">
        <f t="shared" si="10"/>
        <v>370</v>
      </c>
      <c r="J79" s="69">
        <f t="shared" si="13"/>
        <v>344.1</v>
      </c>
      <c r="K79" s="69">
        <v>0</v>
      </c>
      <c r="L79" s="69">
        <f t="shared" si="11"/>
        <v>333</v>
      </c>
      <c r="M79" s="69">
        <f t="shared" si="7"/>
        <v>677.1</v>
      </c>
      <c r="N79" s="70">
        <f t="shared" si="8"/>
        <v>5487.1</v>
      </c>
    </row>
    <row r="80" spans="1:14" ht="37.5" x14ac:dyDescent="0.3">
      <c r="A80" s="76">
        <v>50</v>
      </c>
      <c r="B80" s="84" t="s">
        <v>182</v>
      </c>
      <c r="C80" s="103" t="s">
        <v>181</v>
      </c>
      <c r="D80" s="78"/>
      <c r="E80" s="68"/>
      <c r="F80" s="69">
        <v>370</v>
      </c>
      <c r="G80" s="69">
        <v>100</v>
      </c>
      <c r="H80" s="69">
        <f t="shared" si="9"/>
        <v>4440</v>
      </c>
      <c r="I80" s="69">
        <f t="shared" si="10"/>
        <v>370</v>
      </c>
      <c r="J80" s="69">
        <f t="shared" si="13"/>
        <v>344.1</v>
      </c>
      <c r="K80" s="69">
        <v>0</v>
      </c>
      <c r="L80" s="69">
        <f t="shared" si="11"/>
        <v>333</v>
      </c>
      <c r="M80" s="69">
        <f t="shared" si="7"/>
        <v>677.1</v>
      </c>
      <c r="N80" s="70">
        <f t="shared" si="8"/>
        <v>5487.1</v>
      </c>
    </row>
    <row r="81" spans="1:14" ht="33" customHeight="1" x14ac:dyDescent="0.3">
      <c r="A81" s="76">
        <v>51</v>
      </c>
      <c r="B81" s="84" t="s">
        <v>183</v>
      </c>
      <c r="C81" s="103" t="s">
        <v>184</v>
      </c>
      <c r="D81" s="78"/>
      <c r="E81" s="68"/>
      <c r="F81" s="69">
        <v>390</v>
      </c>
      <c r="G81" s="69">
        <v>100</v>
      </c>
      <c r="H81" s="69">
        <f t="shared" si="9"/>
        <v>4680</v>
      </c>
      <c r="I81" s="69">
        <f t="shared" si="10"/>
        <v>390</v>
      </c>
      <c r="J81" s="69">
        <f t="shared" si="13"/>
        <v>362.70000000000005</v>
      </c>
      <c r="K81" s="69">
        <v>0</v>
      </c>
      <c r="L81" s="69">
        <f t="shared" si="11"/>
        <v>351</v>
      </c>
      <c r="M81" s="69">
        <f t="shared" si="7"/>
        <v>713.7</v>
      </c>
      <c r="N81" s="70">
        <f t="shared" si="8"/>
        <v>5783.7</v>
      </c>
    </row>
    <row r="82" spans="1:14" ht="37.5" x14ac:dyDescent="0.3">
      <c r="A82" s="76">
        <v>52</v>
      </c>
      <c r="B82" s="84" t="s">
        <v>505</v>
      </c>
      <c r="C82" s="103" t="s">
        <v>472</v>
      </c>
      <c r="D82" s="78"/>
      <c r="E82" s="68"/>
      <c r="F82" s="69">
        <v>390</v>
      </c>
      <c r="G82" s="69">
        <v>100</v>
      </c>
      <c r="H82" s="69">
        <f t="shared" si="9"/>
        <v>4680</v>
      </c>
      <c r="I82" s="69">
        <f t="shared" si="10"/>
        <v>390</v>
      </c>
      <c r="J82" s="69">
        <f t="shared" si="13"/>
        <v>362.70000000000005</v>
      </c>
      <c r="K82" s="69">
        <v>0</v>
      </c>
      <c r="L82" s="69">
        <f t="shared" si="11"/>
        <v>351</v>
      </c>
      <c r="M82" s="69">
        <f t="shared" si="7"/>
        <v>713.7</v>
      </c>
      <c r="N82" s="70">
        <f t="shared" si="8"/>
        <v>5783.7</v>
      </c>
    </row>
    <row r="83" spans="1:14" ht="31.5" customHeight="1" x14ac:dyDescent="0.3">
      <c r="A83" s="76"/>
      <c r="B83" s="82" t="s">
        <v>516</v>
      </c>
      <c r="C83" s="103" t="s">
        <v>517</v>
      </c>
      <c r="D83" s="78"/>
      <c r="E83" s="68"/>
      <c r="F83" s="69">
        <v>360</v>
      </c>
      <c r="G83" s="69">
        <v>100</v>
      </c>
      <c r="H83" s="69">
        <f t="shared" si="9"/>
        <v>4320</v>
      </c>
      <c r="I83" s="69">
        <f t="shared" si="10"/>
        <v>360</v>
      </c>
      <c r="J83" s="69">
        <f t="shared" si="13"/>
        <v>334.79999999999995</v>
      </c>
      <c r="K83" s="69"/>
      <c r="L83" s="69">
        <f t="shared" si="11"/>
        <v>324</v>
      </c>
      <c r="M83" s="69">
        <f t="shared" si="7"/>
        <v>658.8</v>
      </c>
      <c r="N83" s="70">
        <f t="shared" si="8"/>
        <v>5338.8</v>
      </c>
    </row>
    <row r="84" spans="1:14" ht="29.25" customHeight="1" x14ac:dyDescent="0.3">
      <c r="A84" s="76">
        <v>53</v>
      </c>
      <c r="B84" s="84" t="s">
        <v>185</v>
      </c>
      <c r="C84" s="84" t="s">
        <v>186</v>
      </c>
      <c r="D84" s="78"/>
      <c r="E84" s="68"/>
      <c r="F84" s="69">
        <v>1050</v>
      </c>
      <c r="G84" s="69">
        <v>100</v>
      </c>
      <c r="H84" s="69">
        <f t="shared" si="9"/>
        <v>12600</v>
      </c>
      <c r="I84" s="69">
        <f t="shared" si="10"/>
        <v>1050</v>
      </c>
      <c r="J84" s="69">
        <f t="shared" si="13"/>
        <v>976.5</v>
      </c>
      <c r="K84" s="69">
        <v>0</v>
      </c>
      <c r="L84" s="69">
        <f t="shared" si="11"/>
        <v>945</v>
      </c>
      <c r="M84" s="69">
        <f t="shared" si="7"/>
        <v>1921.5</v>
      </c>
      <c r="N84" s="70">
        <f t="shared" si="8"/>
        <v>15571.5</v>
      </c>
    </row>
    <row r="85" spans="1:14" ht="30" customHeight="1" x14ac:dyDescent="0.3">
      <c r="A85" s="76">
        <v>54</v>
      </c>
      <c r="B85" s="84" t="s">
        <v>506</v>
      </c>
      <c r="C85" s="84" t="s">
        <v>106</v>
      </c>
      <c r="D85" s="78"/>
      <c r="E85" s="68"/>
      <c r="F85" s="69">
        <v>390</v>
      </c>
      <c r="G85" s="69">
        <v>100</v>
      </c>
      <c r="H85" s="69">
        <f t="shared" si="9"/>
        <v>4680</v>
      </c>
      <c r="I85" s="69">
        <f t="shared" si="10"/>
        <v>390</v>
      </c>
      <c r="J85" s="69">
        <f t="shared" si="13"/>
        <v>362.70000000000005</v>
      </c>
      <c r="K85" s="69">
        <v>0</v>
      </c>
      <c r="L85" s="69">
        <f t="shared" si="11"/>
        <v>351</v>
      </c>
      <c r="M85" s="69">
        <f t="shared" si="7"/>
        <v>713.7</v>
      </c>
      <c r="N85" s="70">
        <f t="shared" si="8"/>
        <v>5783.7</v>
      </c>
    </row>
    <row r="86" spans="1:14" ht="29.25" customHeight="1" x14ac:dyDescent="0.3">
      <c r="A86" s="76">
        <v>55</v>
      </c>
      <c r="B86" s="84" t="s">
        <v>187</v>
      </c>
      <c r="C86" s="84" t="s">
        <v>188</v>
      </c>
      <c r="D86" s="78"/>
      <c r="E86" s="68"/>
      <c r="F86" s="69">
        <v>650</v>
      </c>
      <c r="G86" s="69">
        <v>100</v>
      </c>
      <c r="H86" s="69">
        <f t="shared" si="9"/>
        <v>7800</v>
      </c>
      <c r="I86" s="69">
        <f t="shared" si="10"/>
        <v>650</v>
      </c>
      <c r="J86" s="69">
        <f t="shared" si="13"/>
        <v>604.5</v>
      </c>
      <c r="K86" s="69">
        <v>0</v>
      </c>
      <c r="L86" s="69">
        <f t="shared" si="11"/>
        <v>585</v>
      </c>
      <c r="M86" s="69">
        <f t="shared" si="7"/>
        <v>1189.5</v>
      </c>
      <c r="N86" s="70">
        <f t="shared" si="8"/>
        <v>9639.5</v>
      </c>
    </row>
    <row r="87" spans="1:14" ht="33.75" customHeight="1" x14ac:dyDescent="0.3">
      <c r="A87" s="76">
        <v>56</v>
      </c>
      <c r="B87" s="84" t="s">
        <v>189</v>
      </c>
      <c r="C87" s="84" t="s">
        <v>190</v>
      </c>
      <c r="D87" s="78"/>
      <c r="E87" s="68"/>
      <c r="F87" s="69">
        <v>436</v>
      </c>
      <c r="G87" s="69">
        <v>100</v>
      </c>
      <c r="H87" s="69">
        <f t="shared" si="9"/>
        <v>5232</v>
      </c>
      <c r="I87" s="69">
        <f t="shared" si="10"/>
        <v>436</v>
      </c>
      <c r="J87" s="69">
        <f t="shared" si="13"/>
        <v>405.48</v>
      </c>
      <c r="K87" s="69">
        <v>0</v>
      </c>
      <c r="L87" s="69">
        <f t="shared" si="11"/>
        <v>392.4</v>
      </c>
      <c r="M87" s="69">
        <f t="shared" si="7"/>
        <v>797.88</v>
      </c>
      <c r="N87" s="70">
        <f t="shared" si="8"/>
        <v>6465.88</v>
      </c>
    </row>
    <row r="88" spans="1:14" ht="27" customHeight="1" x14ac:dyDescent="0.3">
      <c r="A88" s="76">
        <v>57</v>
      </c>
      <c r="B88" s="84" t="s">
        <v>191</v>
      </c>
      <c r="C88" s="84" t="s">
        <v>192</v>
      </c>
      <c r="D88" s="78"/>
      <c r="E88" s="68"/>
      <c r="F88" s="69">
        <v>450</v>
      </c>
      <c r="G88" s="69">
        <v>100</v>
      </c>
      <c r="H88" s="69">
        <f t="shared" si="9"/>
        <v>5400</v>
      </c>
      <c r="I88" s="69">
        <f t="shared" si="10"/>
        <v>450</v>
      </c>
      <c r="J88" s="69">
        <f t="shared" si="13"/>
        <v>418.5</v>
      </c>
      <c r="K88" s="69">
        <v>0</v>
      </c>
      <c r="L88" s="69">
        <f t="shared" si="11"/>
        <v>405</v>
      </c>
      <c r="M88" s="69">
        <f t="shared" si="7"/>
        <v>823.5</v>
      </c>
      <c r="N88" s="70">
        <f t="shared" si="8"/>
        <v>6673.5</v>
      </c>
    </row>
    <row r="89" spans="1:14" ht="29.25" customHeight="1" x14ac:dyDescent="0.3">
      <c r="A89" s="76">
        <v>58</v>
      </c>
      <c r="B89" s="84" t="s">
        <v>193</v>
      </c>
      <c r="C89" s="82" t="s">
        <v>470</v>
      </c>
      <c r="D89" s="78"/>
      <c r="E89" s="68"/>
      <c r="F89" s="69">
        <v>1050</v>
      </c>
      <c r="G89" s="69">
        <v>100</v>
      </c>
      <c r="H89" s="69">
        <f t="shared" si="9"/>
        <v>12600</v>
      </c>
      <c r="I89" s="69">
        <f t="shared" si="10"/>
        <v>1050</v>
      </c>
      <c r="J89" s="69">
        <f t="shared" si="13"/>
        <v>976.5</v>
      </c>
      <c r="K89" s="69">
        <v>0</v>
      </c>
      <c r="L89" s="69">
        <f t="shared" si="11"/>
        <v>945</v>
      </c>
      <c r="M89" s="69">
        <f t="shared" si="7"/>
        <v>1921.5</v>
      </c>
      <c r="N89" s="70">
        <f t="shared" si="8"/>
        <v>15571.5</v>
      </c>
    </row>
    <row r="90" spans="1:14" ht="26.25" customHeight="1" x14ac:dyDescent="0.3">
      <c r="A90" s="76">
        <v>59</v>
      </c>
      <c r="B90" s="84" t="s">
        <v>507</v>
      </c>
      <c r="C90" s="82" t="s">
        <v>474</v>
      </c>
      <c r="D90" s="78"/>
      <c r="E90" s="68"/>
      <c r="F90" s="69">
        <v>450</v>
      </c>
      <c r="G90" s="69">
        <v>100</v>
      </c>
      <c r="H90" s="69">
        <f t="shared" si="9"/>
        <v>5400</v>
      </c>
      <c r="I90" s="69">
        <f t="shared" si="10"/>
        <v>450</v>
      </c>
      <c r="J90" s="69">
        <f t="shared" si="13"/>
        <v>418.5</v>
      </c>
      <c r="K90" s="69"/>
      <c r="L90" s="69">
        <f t="shared" si="11"/>
        <v>405</v>
      </c>
      <c r="M90" s="69">
        <f t="shared" si="7"/>
        <v>823.5</v>
      </c>
      <c r="N90" s="70">
        <f t="shared" si="8"/>
        <v>6673.5</v>
      </c>
    </row>
    <row r="91" spans="1:14" ht="36.75" customHeight="1" x14ac:dyDescent="0.3">
      <c r="A91" s="76">
        <v>60</v>
      </c>
      <c r="B91" s="82" t="s">
        <v>194</v>
      </c>
      <c r="C91" s="82" t="s">
        <v>195</v>
      </c>
      <c r="D91" s="78"/>
      <c r="E91" s="68"/>
      <c r="F91" s="69">
        <v>1000</v>
      </c>
      <c r="G91" s="69">
        <v>100</v>
      </c>
      <c r="H91" s="69">
        <f t="shared" si="9"/>
        <v>12000</v>
      </c>
      <c r="I91" s="69">
        <f t="shared" si="10"/>
        <v>1000</v>
      </c>
      <c r="J91" s="69">
        <f t="shared" si="13"/>
        <v>930</v>
      </c>
      <c r="K91" s="69">
        <v>0</v>
      </c>
      <c r="L91" s="69">
        <f t="shared" si="11"/>
        <v>900</v>
      </c>
      <c r="M91" s="69">
        <f t="shared" si="7"/>
        <v>1830</v>
      </c>
      <c r="N91" s="70">
        <f t="shared" si="8"/>
        <v>14830</v>
      </c>
    </row>
    <row r="92" spans="1:14" ht="29.25" customHeight="1" x14ac:dyDescent="0.3">
      <c r="A92" s="76">
        <v>61</v>
      </c>
      <c r="B92" s="84"/>
      <c r="C92" s="84" t="s">
        <v>196</v>
      </c>
      <c r="D92" s="78"/>
      <c r="E92" s="68"/>
      <c r="F92" s="69">
        <v>500</v>
      </c>
      <c r="G92" s="69">
        <v>100</v>
      </c>
      <c r="H92" s="69">
        <f t="shared" si="9"/>
        <v>6000</v>
      </c>
      <c r="I92" s="69">
        <f t="shared" si="10"/>
        <v>500</v>
      </c>
      <c r="J92" s="69">
        <f t="shared" si="13"/>
        <v>465</v>
      </c>
      <c r="K92" s="69">
        <v>0</v>
      </c>
      <c r="L92" s="69">
        <f t="shared" si="11"/>
        <v>450</v>
      </c>
      <c r="M92" s="69">
        <f t="shared" si="7"/>
        <v>915</v>
      </c>
      <c r="N92" s="70">
        <f t="shared" si="8"/>
        <v>7415</v>
      </c>
    </row>
    <row r="93" spans="1:14" ht="33" customHeight="1" x14ac:dyDescent="0.3">
      <c r="A93" s="76">
        <v>62</v>
      </c>
      <c r="B93" s="84" t="s">
        <v>197</v>
      </c>
      <c r="C93" s="103" t="s">
        <v>198</v>
      </c>
      <c r="D93" s="78"/>
      <c r="E93" s="68"/>
      <c r="F93" s="69">
        <v>440</v>
      </c>
      <c r="G93" s="69">
        <v>100</v>
      </c>
      <c r="H93" s="69">
        <f t="shared" si="9"/>
        <v>5280</v>
      </c>
      <c r="I93" s="69">
        <f t="shared" si="10"/>
        <v>440</v>
      </c>
      <c r="J93" s="69">
        <f t="shared" si="13"/>
        <v>409.20000000000005</v>
      </c>
      <c r="K93" s="69">
        <v>0</v>
      </c>
      <c r="L93" s="69">
        <f t="shared" si="11"/>
        <v>396</v>
      </c>
      <c r="M93" s="69">
        <f t="shared" si="7"/>
        <v>805.2</v>
      </c>
      <c r="N93" s="70">
        <f t="shared" si="8"/>
        <v>6525.2</v>
      </c>
    </row>
    <row r="94" spans="1:14" ht="37.5" x14ac:dyDescent="0.3">
      <c r="A94" s="76">
        <v>63</v>
      </c>
      <c r="B94" s="84" t="s">
        <v>108</v>
      </c>
      <c r="C94" s="103" t="s">
        <v>200</v>
      </c>
      <c r="D94" s="78"/>
      <c r="E94" s="68"/>
      <c r="F94" s="69">
        <v>710</v>
      </c>
      <c r="G94" s="69">
        <v>100</v>
      </c>
      <c r="H94" s="69">
        <f t="shared" si="9"/>
        <v>8520</v>
      </c>
      <c r="I94" s="69">
        <f t="shared" si="10"/>
        <v>710</v>
      </c>
      <c r="J94" s="69">
        <f t="shared" si="13"/>
        <v>660.3</v>
      </c>
      <c r="K94" s="69"/>
      <c r="L94" s="69">
        <f t="shared" si="11"/>
        <v>639</v>
      </c>
      <c r="M94" s="69">
        <f t="shared" si="7"/>
        <v>1299.3</v>
      </c>
      <c r="N94" s="70">
        <f t="shared" si="8"/>
        <v>10529.3</v>
      </c>
    </row>
    <row r="95" spans="1:14" ht="39" customHeight="1" x14ac:dyDescent="0.3">
      <c r="A95" s="76">
        <v>64</v>
      </c>
      <c r="B95" s="84" t="s">
        <v>199</v>
      </c>
      <c r="C95" s="103" t="s">
        <v>472</v>
      </c>
      <c r="D95" s="78"/>
      <c r="E95" s="68"/>
      <c r="F95" s="69">
        <v>510</v>
      </c>
      <c r="G95" s="69">
        <v>100</v>
      </c>
      <c r="H95" s="69">
        <f t="shared" si="9"/>
        <v>6120</v>
      </c>
      <c r="I95" s="69">
        <f t="shared" si="10"/>
        <v>510</v>
      </c>
      <c r="J95" s="69">
        <f t="shared" si="13"/>
        <v>474.29999999999995</v>
      </c>
      <c r="K95" s="69">
        <v>0</v>
      </c>
      <c r="L95" s="69">
        <f t="shared" si="11"/>
        <v>459</v>
      </c>
      <c r="M95" s="69">
        <f t="shared" si="7"/>
        <v>933.3</v>
      </c>
      <c r="N95" s="70">
        <f t="shared" si="8"/>
        <v>7563.3</v>
      </c>
    </row>
    <row r="96" spans="1:14" ht="28.5" customHeight="1" x14ac:dyDescent="0.3">
      <c r="A96" s="76">
        <v>65</v>
      </c>
      <c r="B96" s="84" t="s">
        <v>201</v>
      </c>
      <c r="C96" s="84" t="s">
        <v>471</v>
      </c>
      <c r="D96" s="78"/>
      <c r="E96" s="68"/>
      <c r="F96" s="69">
        <v>500</v>
      </c>
      <c r="G96" s="69">
        <v>100</v>
      </c>
      <c r="H96" s="69">
        <f t="shared" si="9"/>
        <v>6000</v>
      </c>
      <c r="I96" s="69">
        <f t="shared" si="10"/>
        <v>500</v>
      </c>
      <c r="J96" s="69">
        <f t="shared" si="13"/>
        <v>465</v>
      </c>
      <c r="K96" s="69">
        <v>0</v>
      </c>
      <c r="L96" s="69">
        <f t="shared" si="11"/>
        <v>450</v>
      </c>
      <c r="M96" s="69">
        <f>SUM(J96:L96)</f>
        <v>915</v>
      </c>
      <c r="N96" s="70">
        <f>ROUND((+H96+I96+M96),2)</f>
        <v>7415</v>
      </c>
    </row>
    <row r="97" spans="1:14" ht="31.5" customHeight="1" x14ac:dyDescent="0.3">
      <c r="A97" s="76">
        <v>66</v>
      </c>
      <c r="B97" s="84" t="s">
        <v>202</v>
      </c>
      <c r="C97" s="102" t="s">
        <v>203</v>
      </c>
      <c r="D97" s="78"/>
      <c r="E97" s="68"/>
      <c r="F97" s="69">
        <v>540</v>
      </c>
      <c r="G97" s="69">
        <v>100</v>
      </c>
      <c r="H97" s="69">
        <f t="shared" si="9"/>
        <v>6480</v>
      </c>
      <c r="I97" s="69">
        <f t="shared" si="10"/>
        <v>540</v>
      </c>
      <c r="J97" s="69">
        <f t="shared" si="13"/>
        <v>502.20000000000005</v>
      </c>
      <c r="K97" s="69">
        <v>0</v>
      </c>
      <c r="L97" s="69">
        <f t="shared" si="11"/>
        <v>486</v>
      </c>
      <c r="M97" s="69">
        <f>SUM(J97:L97)</f>
        <v>988.2</v>
      </c>
      <c r="N97" s="70">
        <f>ROUND((+H97+I97+M97),2)</f>
        <v>8008.2</v>
      </c>
    </row>
    <row r="98" spans="1:14" ht="37.5" x14ac:dyDescent="0.3">
      <c r="A98" s="76">
        <v>67</v>
      </c>
      <c r="B98" s="84" t="s">
        <v>508</v>
      </c>
      <c r="C98" s="102" t="s">
        <v>463</v>
      </c>
      <c r="D98" s="86"/>
      <c r="E98" s="87"/>
      <c r="F98" s="88">
        <v>500</v>
      </c>
      <c r="G98" s="88">
        <v>100</v>
      </c>
      <c r="H98" s="88">
        <f t="shared" si="9"/>
        <v>6000</v>
      </c>
      <c r="I98" s="88">
        <f t="shared" si="10"/>
        <v>500</v>
      </c>
      <c r="J98" s="88">
        <f t="shared" si="13"/>
        <v>465</v>
      </c>
      <c r="K98" s="88"/>
      <c r="L98" s="88">
        <f t="shared" si="11"/>
        <v>450</v>
      </c>
      <c r="M98" s="69">
        <f>SUM(J98:L98)</f>
        <v>915</v>
      </c>
      <c r="N98" s="70">
        <f>ROUND((+H98+I98+M98),2)</f>
        <v>7415</v>
      </c>
    </row>
    <row r="99" spans="1:14" ht="33" customHeight="1" x14ac:dyDescent="0.3">
      <c r="A99" s="76">
        <v>68</v>
      </c>
      <c r="B99" s="84" t="s">
        <v>509</v>
      </c>
      <c r="C99" s="102" t="s">
        <v>460</v>
      </c>
      <c r="D99" s="86"/>
      <c r="E99" s="87"/>
      <c r="F99" s="88">
        <v>350</v>
      </c>
      <c r="G99" s="88">
        <v>100</v>
      </c>
      <c r="H99" s="88">
        <f t="shared" si="9"/>
        <v>4200</v>
      </c>
      <c r="I99" s="88">
        <f t="shared" si="10"/>
        <v>350</v>
      </c>
      <c r="J99" s="88">
        <f t="shared" si="13"/>
        <v>325.5</v>
      </c>
      <c r="K99" s="88"/>
      <c r="L99" s="88">
        <f>+F99*7.5%*12</f>
        <v>315</v>
      </c>
      <c r="M99" s="69">
        <f>SUM(J99:L99)</f>
        <v>640.5</v>
      </c>
      <c r="N99" s="70">
        <f>ROUND((+H99+I99+M99),2)</f>
        <v>5190.5</v>
      </c>
    </row>
    <row r="100" spans="1:14" x14ac:dyDescent="0.3">
      <c r="A100" s="430" t="s">
        <v>204</v>
      </c>
      <c r="B100" s="431"/>
      <c r="C100" s="431"/>
      <c r="D100" s="431"/>
      <c r="E100" s="431"/>
      <c r="F100" s="89">
        <f t="shared" ref="F100:N100" si="14">SUM(F31:F99)</f>
        <v>33485</v>
      </c>
      <c r="G100" s="89">
        <f t="shared" si="14"/>
        <v>6800</v>
      </c>
      <c r="H100" s="89">
        <f t="shared" si="14"/>
        <v>401820</v>
      </c>
      <c r="I100" s="89">
        <f t="shared" si="14"/>
        <v>33485</v>
      </c>
      <c r="J100" s="89">
        <f t="shared" si="14"/>
        <v>30276.150000000005</v>
      </c>
      <c r="K100" s="89">
        <f t="shared" si="14"/>
        <v>837</v>
      </c>
      <c r="L100" s="89">
        <f t="shared" si="14"/>
        <v>30136.5</v>
      </c>
      <c r="M100" s="89">
        <f t="shared" si="14"/>
        <v>61249.649999999958</v>
      </c>
      <c r="N100" s="89">
        <f t="shared" si="14"/>
        <v>496554.65000000014</v>
      </c>
    </row>
    <row r="101" spans="1:14" x14ac:dyDescent="0.3">
      <c r="A101" s="90"/>
      <c r="B101" s="91"/>
      <c r="C101" s="92"/>
      <c r="D101" s="93"/>
      <c r="E101" s="94"/>
      <c r="F101" s="95"/>
      <c r="G101" s="95"/>
      <c r="H101" s="95"/>
      <c r="I101" s="95"/>
      <c r="J101" s="95"/>
      <c r="K101" s="95"/>
      <c r="L101" s="95"/>
      <c r="M101" s="95"/>
      <c r="N101" s="96"/>
    </row>
    <row r="104" spans="1:14" ht="46.5" x14ac:dyDescent="0.7">
      <c r="A104" s="432" t="s">
        <v>495</v>
      </c>
      <c r="B104" s="432"/>
      <c r="C104" s="432"/>
      <c r="D104" s="432"/>
      <c r="E104" s="432"/>
      <c r="F104" s="432"/>
      <c r="G104" s="432"/>
      <c r="H104" s="432"/>
      <c r="I104" s="432"/>
      <c r="J104" s="432"/>
      <c r="K104" s="432"/>
      <c r="L104" s="432"/>
      <c r="M104" s="432"/>
      <c r="N104" s="432"/>
    </row>
    <row r="105" spans="1:14" x14ac:dyDescent="0.3">
      <c r="A105" s="436" t="s">
        <v>62</v>
      </c>
      <c r="B105" s="436" t="s">
        <v>63</v>
      </c>
      <c r="C105" s="433" t="s">
        <v>64</v>
      </c>
      <c r="D105" s="436" t="s">
        <v>65</v>
      </c>
      <c r="E105" s="433" t="s">
        <v>66</v>
      </c>
      <c r="F105" s="433" t="s">
        <v>67</v>
      </c>
      <c r="G105" s="433"/>
      <c r="H105" s="433"/>
      <c r="I105" s="433" t="s">
        <v>68</v>
      </c>
      <c r="J105" s="435" t="s">
        <v>69</v>
      </c>
      <c r="K105" s="435"/>
      <c r="L105" s="435"/>
      <c r="M105" s="435"/>
      <c r="N105" s="436" t="s">
        <v>70</v>
      </c>
    </row>
    <row r="106" spans="1:14" x14ac:dyDescent="0.3">
      <c r="A106" s="437"/>
      <c r="B106" s="437"/>
      <c r="C106" s="434"/>
      <c r="D106" s="437"/>
      <c r="E106" s="434"/>
      <c r="F106" s="434"/>
      <c r="G106" s="434"/>
      <c r="H106" s="434"/>
      <c r="I106" s="434"/>
      <c r="J106" s="62" t="s">
        <v>71</v>
      </c>
      <c r="K106" s="438" t="s">
        <v>72</v>
      </c>
      <c r="L106" s="438"/>
      <c r="M106" s="438"/>
      <c r="N106" s="437"/>
    </row>
    <row r="107" spans="1:14" ht="56.25" x14ac:dyDescent="0.3">
      <c r="A107" s="437"/>
      <c r="B107" s="437"/>
      <c r="C107" s="434"/>
      <c r="D107" s="437"/>
      <c r="E107" s="434"/>
      <c r="F107" s="63" t="s">
        <v>73</v>
      </c>
      <c r="G107" s="64" t="s">
        <v>518</v>
      </c>
      <c r="H107" s="63" t="s">
        <v>74</v>
      </c>
      <c r="I107" s="63" t="s">
        <v>75</v>
      </c>
      <c r="J107" s="63" t="s">
        <v>76</v>
      </c>
      <c r="K107" s="65" t="s">
        <v>205</v>
      </c>
      <c r="L107" s="65" t="s">
        <v>78</v>
      </c>
      <c r="M107" s="63" t="s">
        <v>79</v>
      </c>
      <c r="N107" s="437"/>
    </row>
    <row r="108" spans="1:14" ht="28.5" customHeight="1" x14ac:dyDescent="0.3">
      <c r="A108" s="66">
        <v>1</v>
      </c>
      <c r="B108" s="67" t="s">
        <v>206</v>
      </c>
      <c r="C108" s="71" t="s">
        <v>207</v>
      </c>
      <c r="D108" s="71" t="s">
        <v>208</v>
      </c>
      <c r="E108" s="68" t="s">
        <v>209</v>
      </c>
      <c r="F108" s="69">
        <v>600</v>
      </c>
      <c r="G108" s="69">
        <v>190</v>
      </c>
      <c r="H108" s="69">
        <f>+F108*12</f>
        <v>7200</v>
      </c>
      <c r="I108" s="69">
        <f>+F108</f>
        <v>600</v>
      </c>
      <c r="J108" s="69">
        <f>+I108*7.75%*12</f>
        <v>558</v>
      </c>
      <c r="K108" s="69">
        <v>0</v>
      </c>
      <c r="L108" s="69">
        <f t="shared" ref="L108:L126" si="15">+I108*7.5%*12</f>
        <v>540</v>
      </c>
      <c r="M108" s="69">
        <f>SUM(J108:L108)</f>
        <v>1098</v>
      </c>
      <c r="N108" s="70">
        <f>ROUND((+H108+I108+M108),2)</f>
        <v>8898</v>
      </c>
    </row>
    <row r="109" spans="1:14" x14ac:dyDescent="0.3">
      <c r="A109" s="66">
        <v>2</v>
      </c>
      <c r="B109" s="67" t="s">
        <v>210</v>
      </c>
      <c r="C109" s="71" t="s">
        <v>211</v>
      </c>
      <c r="D109" s="71" t="s">
        <v>208</v>
      </c>
      <c r="E109" s="68" t="s">
        <v>209</v>
      </c>
      <c r="F109" s="69">
        <v>370</v>
      </c>
      <c r="G109" s="69">
        <v>155.5</v>
      </c>
      <c r="H109" s="69">
        <f t="shared" ref="H109:H126" si="16">+F109*12</f>
        <v>4440</v>
      </c>
      <c r="I109" s="69">
        <f t="shared" ref="I109:I126" si="17">+F109</f>
        <v>370</v>
      </c>
      <c r="J109" s="69">
        <f t="shared" ref="J109:J126" si="18">+I109*7.75%*12</f>
        <v>344.1</v>
      </c>
      <c r="K109" s="69">
        <v>0</v>
      </c>
      <c r="L109" s="69">
        <f t="shared" si="15"/>
        <v>333</v>
      </c>
      <c r="M109" s="69">
        <f t="shared" ref="M109:M125" si="19">SUM(J109:L109)</f>
        <v>677.1</v>
      </c>
      <c r="N109" s="70">
        <f t="shared" ref="N109:N126" si="20">ROUND((+H109+I109+M109),2)</f>
        <v>5487.1</v>
      </c>
    </row>
    <row r="110" spans="1:14" x14ac:dyDescent="0.3">
      <c r="A110" s="66">
        <v>3</v>
      </c>
      <c r="B110" s="67" t="s">
        <v>212</v>
      </c>
      <c r="C110" s="71" t="s">
        <v>211</v>
      </c>
      <c r="D110" s="71" t="s">
        <v>208</v>
      </c>
      <c r="E110" s="68" t="s">
        <v>209</v>
      </c>
      <c r="F110" s="69">
        <v>370</v>
      </c>
      <c r="G110" s="69">
        <v>155.5</v>
      </c>
      <c r="H110" s="69">
        <f t="shared" si="16"/>
        <v>4440</v>
      </c>
      <c r="I110" s="69">
        <f t="shared" si="17"/>
        <v>370</v>
      </c>
      <c r="J110" s="69">
        <f t="shared" si="18"/>
        <v>344.1</v>
      </c>
      <c r="K110" s="69">
        <v>0</v>
      </c>
      <c r="L110" s="69">
        <f t="shared" si="15"/>
        <v>333</v>
      </c>
      <c r="M110" s="69">
        <f t="shared" si="19"/>
        <v>677.1</v>
      </c>
      <c r="N110" s="70">
        <f t="shared" si="20"/>
        <v>5487.1</v>
      </c>
    </row>
    <row r="111" spans="1:14" x14ac:dyDescent="0.3">
      <c r="A111" s="66">
        <v>4</v>
      </c>
      <c r="B111" s="67" t="s">
        <v>213</v>
      </c>
      <c r="C111" s="71" t="s">
        <v>214</v>
      </c>
      <c r="D111" s="71" t="s">
        <v>208</v>
      </c>
      <c r="E111" s="68" t="s">
        <v>209</v>
      </c>
      <c r="F111" s="69">
        <v>390</v>
      </c>
      <c r="G111" s="69">
        <v>158.5</v>
      </c>
      <c r="H111" s="69">
        <f t="shared" si="16"/>
        <v>4680</v>
      </c>
      <c r="I111" s="69">
        <f t="shared" si="17"/>
        <v>390</v>
      </c>
      <c r="J111" s="69">
        <f t="shared" si="18"/>
        <v>362.70000000000005</v>
      </c>
      <c r="K111" s="69">
        <v>0</v>
      </c>
      <c r="L111" s="69">
        <f t="shared" si="15"/>
        <v>351</v>
      </c>
      <c r="M111" s="69">
        <f t="shared" si="19"/>
        <v>713.7</v>
      </c>
      <c r="N111" s="70">
        <f t="shared" si="20"/>
        <v>5783.7</v>
      </c>
    </row>
    <row r="112" spans="1:14" x14ac:dyDescent="0.3">
      <c r="A112" s="66">
        <v>5</v>
      </c>
      <c r="B112" s="67" t="s">
        <v>215</v>
      </c>
      <c r="C112" s="71" t="s">
        <v>214</v>
      </c>
      <c r="D112" s="71" t="s">
        <v>208</v>
      </c>
      <c r="E112" s="68" t="s">
        <v>209</v>
      </c>
      <c r="F112" s="69">
        <v>390</v>
      </c>
      <c r="G112" s="69">
        <v>158.5</v>
      </c>
      <c r="H112" s="69">
        <f t="shared" si="16"/>
        <v>4680</v>
      </c>
      <c r="I112" s="69">
        <f t="shared" si="17"/>
        <v>390</v>
      </c>
      <c r="J112" s="69">
        <f t="shared" si="18"/>
        <v>362.70000000000005</v>
      </c>
      <c r="K112" s="69">
        <v>0</v>
      </c>
      <c r="L112" s="69">
        <f t="shared" si="15"/>
        <v>351</v>
      </c>
      <c r="M112" s="69">
        <f t="shared" si="19"/>
        <v>713.7</v>
      </c>
      <c r="N112" s="70">
        <f t="shared" si="20"/>
        <v>5783.7</v>
      </c>
    </row>
    <row r="113" spans="1:14" x14ac:dyDescent="0.3">
      <c r="A113" s="66">
        <v>6</v>
      </c>
      <c r="B113" s="67" t="s">
        <v>216</v>
      </c>
      <c r="C113" s="71" t="s">
        <v>97</v>
      </c>
      <c r="D113" s="71" t="s">
        <v>208</v>
      </c>
      <c r="E113" s="68" t="s">
        <v>209</v>
      </c>
      <c r="F113" s="69">
        <v>412</v>
      </c>
      <c r="G113" s="69">
        <v>161.80000000000001</v>
      </c>
      <c r="H113" s="69">
        <f t="shared" si="16"/>
        <v>4944</v>
      </c>
      <c r="I113" s="69">
        <f t="shared" si="17"/>
        <v>412</v>
      </c>
      <c r="J113" s="69">
        <f t="shared" si="18"/>
        <v>383.15999999999997</v>
      </c>
      <c r="K113" s="69">
        <v>0</v>
      </c>
      <c r="L113" s="69">
        <f t="shared" si="15"/>
        <v>370.79999999999995</v>
      </c>
      <c r="M113" s="69">
        <f t="shared" si="19"/>
        <v>753.95999999999992</v>
      </c>
      <c r="N113" s="70">
        <f t="shared" si="20"/>
        <v>6109.96</v>
      </c>
    </row>
    <row r="114" spans="1:14" x14ac:dyDescent="0.3">
      <c r="A114" s="66">
        <v>7</v>
      </c>
      <c r="B114" s="67" t="s">
        <v>217</v>
      </c>
      <c r="C114" s="71" t="s">
        <v>97</v>
      </c>
      <c r="D114" s="71" t="s">
        <v>208</v>
      </c>
      <c r="E114" s="68" t="s">
        <v>209</v>
      </c>
      <c r="F114" s="69">
        <v>392</v>
      </c>
      <c r="G114" s="69">
        <v>158.80000000000001</v>
      </c>
      <c r="H114" s="69">
        <f t="shared" si="16"/>
        <v>4704</v>
      </c>
      <c r="I114" s="69">
        <f t="shared" si="17"/>
        <v>392</v>
      </c>
      <c r="J114" s="69">
        <f t="shared" si="18"/>
        <v>364.56</v>
      </c>
      <c r="K114" s="69">
        <v>0</v>
      </c>
      <c r="L114" s="69">
        <f t="shared" si="15"/>
        <v>352.79999999999995</v>
      </c>
      <c r="M114" s="69">
        <f t="shared" si="19"/>
        <v>717.3599999999999</v>
      </c>
      <c r="N114" s="70">
        <f t="shared" si="20"/>
        <v>5813.36</v>
      </c>
    </row>
    <row r="115" spans="1:14" x14ac:dyDescent="0.3">
      <c r="A115" s="66">
        <v>8</v>
      </c>
      <c r="B115" s="67" t="s">
        <v>218</v>
      </c>
      <c r="C115" s="71" t="s">
        <v>97</v>
      </c>
      <c r="D115" s="71" t="s">
        <v>208</v>
      </c>
      <c r="E115" s="68" t="s">
        <v>209</v>
      </c>
      <c r="F115" s="69">
        <v>392</v>
      </c>
      <c r="G115" s="69">
        <v>158.80000000000001</v>
      </c>
      <c r="H115" s="69">
        <f t="shared" si="16"/>
        <v>4704</v>
      </c>
      <c r="I115" s="69">
        <f t="shared" si="17"/>
        <v>392</v>
      </c>
      <c r="J115" s="69">
        <f t="shared" si="18"/>
        <v>364.56</v>
      </c>
      <c r="K115" s="69">
        <v>0</v>
      </c>
      <c r="L115" s="69">
        <f t="shared" si="15"/>
        <v>352.79999999999995</v>
      </c>
      <c r="M115" s="69">
        <f t="shared" si="19"/>
        <v>717.3599999999999</v>
      </c>
      <c r="N115" s="70">
        <f t="shared" si="20"/>
        <v>5813.36</v>
      </c>
    </row>
    <row r="116" spans="1:14" x14ac:dyDescent="0.3">
      <c r="A116" s="66">
        <v>9</v>
      </c>
      <c r="B116" s="97" t="s">
        <v>219</v>
      </c>
      <c r="C116" s="71" t="s">
        <v>220</v>
      </c>
      <c r="D116" s="71" t="s">
        <v>208</v>
      </c>
      <c r="E116" s="68" t="s">
        <v>209</v>
      </c>
      <c r="F116" s="69">
        <v>390</v>
      </c>
      <c r="G116" s="69">
        <v>158.80000000000001</v>
      </c>
      <c r="H116" s="69">
        <f t="shared" si="16"/>
        <v>4680</v>
      </c>
      <c r="I116" s="69">
        <f t="shared" si="17"/>
        <v>390</v>
      </c>
      <c r="J116" s="69">
        <f t="shared" si="18"/>
        <v>362.70000000000005</v>
      </c>
      <c r="K116" s="69">
        <v>0</v>
      </c>
      <c r="L116" s="69">
        <f t="shared" si="15"/>
        <v>351</v>
      </c>
      <c r="M116" s="69">
        <f t="shared" si="19"/>
        <v>713.7</v>
      </c>
      <c r="N116" s="70">
        <f t="shared" si="20"/>
        <v>5783.7</v>
      </c>
    </row>
    <row r="117" spans="1:14" x14ac:dyDescent="0.3">
      <c r="A117" s="66">
        <v>10</v>
      </c>
      <c r="B117" s="97" t="s">
        <v>221</v>
      </c>
      <c r="C117" s="71" t="s">
        <v>220</v>
      </c>
      <c r="D117" s="71" t="s">
        <v>208</v>
      </c>
      <c r="E117" s="68" t="s">
        <v>209</v>
      </c>
      <c r="F117" s="69">
        <v>390</v>
      </c>
      <c r="G117" s="69">
        <v>158.80000000000001</v>
      </c>
      <c r="H117" s="69">
        <f t="shared" si="16"/>
        <v>4680</v>
      </c>
      <c r="I117" s="69">
        <f t="shared" si="17"/>
        <v>390</v>
      </c>
      <c r="J117" s="69">
        <f t="shared" si="18"/>
        <v>362.70000000000005</v>
      </c>
      <c r="K117" s="69">
        <v>0</v>
      </c>
      <c r="L117" s="69">
        <f t="shared" si="15"/>
        <v>351</v>
      </c>
      <c r="M117" s="69">
        <f t="shared" si="19"/>
        <v>713.7</v>
      </c>
      <c r="N117" s="70">
        <f t="shared" si="20"/>
        <v>5783.7</v>
      </c>
    </row>
    <row r="118" spans="1:14" x14ac:dyDescent="0.3">
      <c r="A118" s="66">
        <v>11</v>
      </c>
      <c r="B118" s="97" t="s">
        <v>222</v>
      </c>
      <c r="C118" s="71" t="s">
        <v>220</v>
      </c>
      <c r="D118" s="71" t="s">
        <v>208</v>
      </c>
      <c r="E118" s="68" t="s">
        <v>209</v>
      </c>
      <c r="F118" s="69">
        <v>390</v>
      </c>
      <c r="G118" s="69">
        <v>158.80000000000001</v>
      </c>
      <c r="H118" s="69">
        <f t="shared" si="16"/>
        <v>4680</v>
      </c>
      <c r="I118" s="69">
        <f t="shared" si="17"/>
        <v>390</v>
      </c>
      <c r="J118" s="69">
        <f t="shared" si="18"/>
        <v>362.70000000000005</v>
      </c>
      <c r="K118" s="69">
        <v>0</v>
      </c>
      <c r="L118" s="69">
        <f t="shared" si="15"/>
        <v>351</v>
      </c>
      <c r="M118" s="69">
        <f t="shared" si="19"/>
        <v>713.7</v>
      </c>
      <c r="N118" s="70">
        <f t="shared" si="20"/>
        <v>5783.7</v>
      </c>
    </row>
    <row r="119" spans="1:14" x14ac:dyDescent="0.3">
      <c r="A119" s="66">
        <v>12</v>
      </c>
      <c r="B119" s="97" t="s">
        <v>223</v>
      </c>
      <c r="C119" s="71" t="s">
        <v>220</v>
      </c>
      <c r="D119" s="71" t="s">
        <v>208</v>
      </c>
      <c r="E119" s="68" t="s">
        <v>209</v>
      </c>
      <c r="F119" s="69">
        <v>390</v>
      </c>
      <c r="G119" s="69">
        <v>158.80000000000001</v>
      </c>
      <c r="H119" s="69">
        <f t="shared" si="16"/>
        <v>4680</v>
      </c>
      <c r="I119" s="69">
        <f t="shared" si="17"/>
        <v>390</v>
      </c>
      <c r="J119" s="69">
        <f t="shared" si="18"/>
        <v>362.70000000000005</v>
      </c>
      <c r="K119" s="69">
        <v>0</v>
      </c>
      <c r="L119" s="69">
        <f t="shared" si="15"/>
        <v>351</v>
      </c>
      <c r="M119" s="69">
        <f t="shared" si="19"/>
        <v>713.7</v>
      </c>
      <c r="N119" s="70">
        <f t="shared" si="20"/>
        <v>5783.7</v>
      </c>
    </row>
    <row r="120" spans="1:14" x14ac:dyDescent="0.3">
      <c r="A120" s="66">
        <v>13</v>
      </c>
      <c r="B120" s="91" t="s">
        <v>224</v>
      </c>
      <c r="C120" s="71" t="s">
        <v>225</v>
      </c>
      <c r="D120" s="71" t="s">
        <v>208</v>
      </c>
      <c r="E120" s="68" t="s">
        <v>209</v>
      </c>
      <c r="F120" s="69">
        <v>372</v>
      </c>
      <c r="G120" s="69">
        <v>155.80000000000001</v>
      </c>
      <c r="H120" s="69">
        <f t="shared" si="16"/>
        <v>4464</v>
      </c>
      <c r="I120" s="69">
        <f t="shared" si="17"/>
        <v>372</v>
      </c>
      <c r="J120" s="69">
        <f t="shared" si="18"/>
        <v>345.96</v>
      </c>
      <c r="K120" s="69">
        <v>0</v>
      </c>
      <c r="L120" s="69">
        <f t="shared" si="15"/>
        <v>334.79999999999995</v>
      </c>
      <c r="M120" s="69">
        <f t="shared" si="19"/>
        <v>680.76</v>
      </c>
      <c r="N120" s="70">
        <f t="shared" si="20"/>
        <v>5516.76</v>
      </c>
    </row>
    <row r="121" spans="1:14" x14ac:dyDescent="0.3">
      <c r="A121" s="66">
        <v>14</v>
      </c>
      <c r="B121" s="67" t="s">
        <v>511</v>
      </c>
      <c r="C121" s="71" t="s">
        <v>97</v>
      </c>
      <c r="D121" s="71" t="s">
        <v>208</v>
      </c>
      <c r="E121" s="68" t="s">
        <v>209</v>
      </c>
      <c r="F121" s="69">
        <v>372</v>
      </c>
      <c r="G121" s="69">
        <v>155.80000000000001</v>
      </c>
      <c r="H121" s="69">
        <f t="shared" si="16"/>
        <v>4464</v>
      </c>
      <c r="I121" s="69">
        <f t="shared" si="17"/>
        <v>372</v>
      </c>
      <c r="J121" s="69">
        <f t="shared" si="18"/>
        <v>345.96</v>
      </c>
      <c r="K121" s="69">
        <v>0</v>
      </c>
      <c r="L121" s="69">
        <f t="shared" si="15"/>
        <v>334.79999999999995</v>
      </c>
      <c r="M121" s="69">
        <f t="shared" si="19"/>
        <v>680.76</v>
      </c>
      <c r="N121" s="70">
        <f t="shared" si="20"/>
        <v>5516.76</v>
      </c>
    </row>
    <row r="122" spans="1:14" x14ac:dyDescent="0.3">
      <c r="A122" s="66">
        <v>15</v>
      </c>
      <c r="B122" s="98" t="s">
        <v>226</v>
      </c>
      <c r="C122" s="71" t="s">
        <v>97</v>
      </c>
      <c r="D122" s="71" t="s">
        <v>208</v>
      </c>
      <c r="E122" s="68" t="s">
        <v>209</v>
      </c>
      <c r="F122" s="69">
        <v>392</v>
      </c>
      <c r="G122" s="69">
        <v>158.80000000000001</v>
      </c>
      <c r="H122" s="69">
        <f t="shared" si="16"/>
        <v>4704</v>
      </c>
      <c r="I122" s="69">
        <f t="shared" si="17"/>
        <v>392</v>
      </c>
      <c r="J122" s="69">
        <f t="shared" si="18"/>
        <v>364.56</v>
      </c>
      <c r="K122" s="69">
        <v>0</v>
      </c>
      <c r="L122" s="69">
        <f t="shared" si="15"/>
        <v>352.79999999999995</v>
      </c>
      <c r="M122" s="69">
        <f t="shared" si="19"/>
        <v>717.3599999999999</v>
      </c>
      <c r="N122" s="70">
        <f t="shared" si="20"/>
        <v>5813.36</v>
      </c>
    </row>
    <row r="123" spans="1:14" x14ac:dyDescent="0.3">
      <c r="A123" s="66">
        <v>16</v>
      </c>
      <c r="B123" s="67" t="s">
        <v>98</v>
      </c>
      <c r="C123" s="71" t="s">
        <v>97</v>
      </c>
      <c r="D123" s="66" t="s">
        <v>82</v>
      </c>
      <c r="E123" s="68" t="s">
        <v>83</v>
      </c>
      <c r="F123" s="69">
        <v>412</v>
      </c>
      <c r="G123" s="69">
        <f>69.3+100</f>
        <v>169.3</v>
      </c>
      <c r="H123" s="69">
        <f>+F123*12</f>
        <v>4944</v>
      </c>
      <c r="I123" s="69">
        <f t="shared" si="17"/>
        <v>412</v>
      </c>
      <c r="J123" s="69">
        <f>+I123*7.75%*12</f>
        <v>383.15999999999997</v>
      </c>
      <c r="K123" s="69">
        <v>0</v>
      </c>
      <c r="L123" s="69">
        <f t="shared" si="15"/>
        <v>370.79999999999995</v>
      </c>
      <c r="M123" s="69">
        <f t="shared" ref="M123" si="21">SUM(J123:L123)</f>
        <v>753.95999999999992</v>
      </c>
      <c r="N123" s="70">
        <f t="shared" si="20"/>
        <v>6109.96</v>
      </c>
    </row>
    <row r="124" spans="1:14" x14ac:dyDescent="0.3">
      <c r="A124" s="66">
        <v>17</v>
      </c>
      <c r="B124" s="77" t="s">
        <v>227</v>
      </c>
      <c r="C124" s="104" t="s">
        <v>97</v>
      </c>
      <c r="D124" s="71" t="s">
        <v>208</v>
      </c>
      <c r="E124" s="68" t="s">
        <v>209</v>
      </c>
      <c r="F124" s="69">
        <v>352</v>
      </c>
      <c r="G124" s="69">
        <v>152.80000000000001</v>
      </c>
      <c r="H124" s="69">
        <f t="shared" si="16"/>
        <v>4224</v>
      </c>
      <c r="I124" s="69">
        <f t="shared" si="17"/>
        <v>352</v>
      </c>
      <c r="J124" s="69">
        <f t="shared" si="18"/>
        <v>327.36</v>
      </c>
      <c r="K124" s="69">
        <v>0</v>
      </c>
      <c r="L124" s="69">
        <f t="shared" si="15"/>
        <v>316.79999999999995</v>
      </c>
      <c r="M124" s="69">
        <f t="shared" si="19"/>
        <v>644.16</v>
      </c>
      <c r="N124" s="70">
        <f t="shared" si="20"/>
        <v>5220.16</v>
      </c>
    </row>
    <row r="125" spans="1:14" x14ac:dyDescent="0.3">
      <c r="A125" s="66">
        <v>18</v>
      </c>
      <c r="B125" s="77" t="s">
        <v>228</v>
      </c>
      <c r="C125" s="104" t="s">
        <v>97</v>
      </c>
      <c r="D125" s="71" t="s">
        <v>208</v>
      </c>
      <c r="E125" s="68" t="s">
        <v>209</v>
      </c>
      <c r="F125" s="69">
        <v>352</v>
      </c>
      <c r="G125" s="69">
        <v>152.80000000000001</v>
      </c>
      <c r="H125" s="69">
        <f t="shared" si="16"/>
        <v>4224</v>
      </c>
      <c r="I125" s="69">
        <f t="shared" si="17"/>
        <v>352</v>
      </c>
      <c r="J125" s="69">
        <f t="shared" si="18"/>
        <v>327.36</v>
      </c>
      <c r="K125" s="69">
        <v>0</v>
      </c>
      <c r="L125" s="69">
        <f t="shared" si="15"/>
        <v>316.79999999999995</v>
      </c>
      <c r="M125" s="69">
        <f t="shared" si="19"/>
        <v>644.16</v>
      </c>
      <c r="N125" s="70">
        <f t="shared" si="20"/>
        <v>5220.16</v>
      </c>
    </row>
    <row r="126" spans="1:14" x14ac:dyDescent="0.3">
      <c r="A126" s="66">
        <v>19</v>
      </c>
      <c r="B126" s="67" t="s">
        <v>229</v>
      </c>
      <c r="C126" s="71" t="s">
        <v>97</v>
      </c>
      <c r="D126" s="66" t="s">
        <v>82</v>
      </c>
      <c r="E126" s="68" t="s">
        <v>209</v>
      </c>
      <c r="F126" s="69">
        <v>392</v>
      </c>
      <c r="G126" s="69">
        <v>158.80000000000001</v>
      </c>
      <c r="H126" s="69">
        <f t="shared" si="16"/>
        <v>4704</v>
      </c>
      <c r="I126" s="69">
        <f t="shared" si="17"/>
        <v>392</v>
      </c>
      <c r="J126" s="69">
        <f t="shared" si="18"/>
        <v>364.56</v>
      </c>
      <c r="K126" s="69">
        <v>0</v>
      </c>
      <c r="L126" s="69">
        <f t="shared" si="15"/>
        <v>352.79999999999995</v>
      </c>
      <c r="M126" s="69">
        <f>SUM(J126:L126)</f>
        <v>717.3599999999999</v>
      </c>
      <c r="N126" s="70">
        <f t="shared" si="20"/>
        <v>5813.36</v>
      </c>
    </row>
    <row r="127" spans="1:14" x14ac:dyDescent="0.3">
      <c r="A127" s="72"/>
      <c r="B127" s="99" t="s">
        <v>101</v>
      </c>
      <c r="C127" s="72"/>
      <c r="D127" s="100"/>
      <c r="E127" s="74"/>
      <c r="F127" s="75">
        <f>SUM(F108:F126)</f>
        <v>7520</v>
      </c>
      <c r="G127" s="75">
        <f>SUM(G108:G126)</f>
        <v>3036.7000000000007</v>
      </c>
      <c r="H127" s="75">
        <f>SUM(H108:H126)</f>
        <v>90240</v>
      </c>
      <c r="I127" s="75">
        <f t="shared" ref="I127:N127" si="22">SUM(I108:I126)</f>
        <v>7520</v>
      </c>
      <c r="J127" s="75">
        <f t="shared" si="22"/>
        <v>6993.5999999999995</v>
      </c>
      <c r="K127" s="75">
        <f t="shared" si="22"/>
        <v>0</v>
      </c>
      <c r="L127" s="75">
        <f t="shared" si="22"/>
        <v>6768.0000000000018</v>
      </c>
      <c r="M127" s="75">
        <f t="shared" si="22"/>
        <v>13761.6</v>
      </c>
      <c r="N127" s="75">
        <f t="shared" si="22"/>
        <v>111521.60000000001</v>
      </c>
    </row>
    <row r="133" spans="6:6" x14ac:dyDescent="0.3">
      <c r="F133" s="1" t="s">
        <v>230</v>
      </c>
    </row>
  </sheetData>
  <mergeCells count="36">
    <mergeCell ref="A4:N4"/>
    <mergeCell ref="A6:N6"/>
    <mergeCell ref="A7:A9"/>
    <mergeCell ref="B7:B9"/>
    <mergeCell ref="C7:C9"/>
    <mergeCell ref="D7:D9"/>
    <mergeCell ref="E7:E9"/>
    <mergeCell ref="F7:H8"/>
    <mergeCell ref="I7:I8"/>
    <mergeCell ref="J7:M7"/>
    <mergeCell ref="N7:N9"/>
    <mergeCell ref="K8:M8"/>
    <mergeCell ref="A5:N5"/>
    <mergeCell ref="A27:N27"/>
    <mergeCell ref="A28:A30"/>
    <mergeCell ref="B28:B30"/>
    <mergeCell ref="C28:C30"/>
    <mergeCell ref="D28:D30"/>
    <mergeCell ref="E28:E30"/>
    <mergeCell ref="F28:H29"/>
    <mergeCell ref="I28:I29"/>
    <mergeCell ref="J28:M28"/>
    <mergeCell ref="N28:N30"/>
    <mergeCell ref="K29:M29"/>
    <mergeCell ref="A100:E100"/>
    <mergeCell ref="A104:N104"/>
    <mergeCell ref="F105:H106"/>
    <mergeCell ref="I105:I106"/>
    <mergeCell ref="J105:M105"/>
    <mergeCell ref="N105:N107"/>
    <mergeCell ref="K106:M106"/>
    <mergeCell ref="A105:A107"/>
    <mergeCell ref="B105:B107"/>
    <mergeCell ref="C105:C107"/>
    <mergeCell ref="D105:D107"/>
    <mergeCell ref="E105:E107"/>
  </mergeCells>
  <pageMargins left="0.23622047244094491" right="0.23622047244094491" top="1.3385826771653544" bottom="0.35433070866141736" header="0.31496062992125984" footer="0.31496062992125984"/>
  <pageSetup scale="45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A1:O74"/>
  <sheetViews>
    <sheetView topLeftCell="A3" zoomScaleNormal="100" workbookViewId="0">
      <pane xSplit="2" ySplit="3" topLeftCell="C44" activePane="bottomRight" state="frozen"/>
      <selection activeCell="A3" sqref="A3"/>
      <selection pane="topRight" activeCell="C3" sqref="C3"/>
      <selection pane="bottomLeft" activeCell="A6" sqref="A6"/>
      <selection pane="bottomRight" activeCell="B3" sqref="B3:B5"/>
    </sheetView>
  </sheetViews>
  <sheetFormatPr baseColWidth="10" defaultRowHeight="15" x14ac:dyDescent="0.25"/>
  <cols>
    <col min="1" max="1" width="8.7109375" style="12" customWidth="1"/>
    <col min="2" max="2" width="41.5703125" style="12" customWidth="1"/>
    <col min="3" max="3" width="18.7109375" style="12" customWidth="1"/>
    <col min="4" max="4" width="24.28515625" style="12" customWidth="1"/>
    <col min="5" max="5" width="17.5703125" style="12" customWidth="1"/>
    <col min="6" max="6" width="23.140625" style="12" customWidth="1"/>
    <col min="7" max="7" width="23.85546875" style="12" customWidth="1"/>
    <col min="8" max="8" width="17.140625" style="12" customWidth="1"/>
    <col min="9" max="9" width="15.85546875" style="12" customWidth="1"/>
    <col min="10" max="10" width="25.42578125" style="12" customWidth="1"/>
    <col min="11" max="14" width="11.42578125" style="12"/>
    <col min="15" max="15" width="14.42578125" style="12" bestFit="1" customWidth="1"/>
    <col min="16" max="16384" width="11.42578125" style="12"/>
  </cols>
  <sheetData>
    <row r="1" spans="1:15" ht="26.25" x14ac:dyDescent="0.4">
      <c r="A1" s="450" t="s">
        <v>232</v>
      </c>
      <c r="B1" s="451"/>
      <c r="C1" s="451"/>
      <c r="D1" s="451"/>
      <c r="E1" s="451"/>
      <c r="F1" s="451"/>
      <c r="G1" s="451"/>
      <c r="H1" s="451"/>
      <c r="I1" s="451"/>
      <c r="J1" s="451"/>
    </row>
    <row r="2" spans="1:15" ht="19.5" thickBot="1" x14ac:dyDescent="0.35">
      <c r="A2" s="452" t="s">
        <v>498</v>
      </c>
      <c r="B2" s="452"/>
      <c r="C2" s="452"/>
      <c r="D2" s="452"/>
      <c r="E2" s="452"/>
      <c r="F2" s="452"/>
      <c r="G2" s="452"/>
      <c r="H2" s="452"/>
      <c r="I2" s="452"/>
      <c r="J2" s="452"/>
    </row>
    <row r="3" spans="1:15" ht="16.5" thickBot="1" x14ac:dyDescent="0.3">
      <c r="A3" s="453" t="s">
        <v>238</v>
      </c>
      <c r="B3" s="456" t="s">
        <v>239</v>
      </c>
      <c r="C3" s="459" t="s">
        <v>240</v>
      </c>
      <c r="D3" s="460"/>
      <c r="E3" s="460"/>
      <c r="F3" s="461"/>
      <c r="G3" s="462" t="s">
        <v>241</v>
      </c>
      <c r="H3" s="462" t="s">
        <v>242</v>
      </c>
      <c r="I3" s="105"/>
      <c r="J3" s="465" t="s">
        <v>243</v>
      </c>
    </row>
    <row r="4" spans="1:15" ht="15.75" thickBot="1" x14ac:dyDescent="0.3">
      <c r="A4" s="454"/>
      <c r="B4" s="457"/>
      <c r="C4" s="468" t="s">
        <v>244</v>
      </c>
      <c r="D4" s="469"/>
      <c r="E4" s="106" t="s">
        <v>245</v>
      </c>
      <c r="F4" s="470" t="s">
        <v>246</v>
      </c>
      <c r="G4" s="463"/>
      <c r="H4" s="463"/>
      <c r="I4" s="107"/>
      <c r="J4" s="466"/>
    </row>
    <row r="5" spans="1:15" ht="54.75" thickBot="1" x14ac:dyDescent="0.3">
      <c r="A5" s="455"/>
      <c r="B5" s="458"/>
      <c r="C5" s="108" t="s">
        <v>247</v>
      </c>
      <c r="D5" s="109" t="s">
        <v>248</v>
      </c>
      <c r="E5" s="110" t="s">
        <v>249</v>
      </c>
      <c r="F5" s="471"/>
      <c r="G5" s="463"/>
      <c r="H5" s="464"/>
      <c r="I5" s="111" t="s">
        <v>236</v>
      </c>
      <c r="J5" s="467"/>
    </row>
    <row r="6" spans="1:15" ht="19.5" thickBot="1" x14ac:dyDescent="0.35">
      <c r="A6" s="112" t="s">
        <v>250</v>
      </c>
      <c r="B6" s="113" t="s">
        <v>251</v>
      </c>
      <c r="C6" s="114">
        <v>0</v>
      </c>
      <c r="D6" s="114">
        <v>0</v>
      </c>
      <c r="E6" s="115">
        <v>0</v>
      </c>
      <c r="F6" s="116">
        <f>+C6+D6+E6</f>
        <v>0</v>
      </c>
      <c r="G6" s="2">
        <v>18632.669999999998</v>
      </c>
      <c r="H6" s="117">
        <v>0</v>
      </c>
      <c r="I6" s="117">
        <v>0</v>
      </c>
      <c r="J6" s="114">
        <f t="shared" ref="J6:J17" si="0">+I6+H6+G6+F6</f>
        <v>18632.669999999998</v>
      </c>
    </row>
    <row r="7" spans="1:15" ht="19.5" thickBot="1" x14ac:dyDescent="0.35">
      <c r="A7" s="118" t="s">
        <v>252</v>
      </c>
      <c r="B7" s="119" t="s">
        <v>253</v>
      </c>
      <c r="C7" s="114">
        <v>0</v>
      </c>
      <c r="D7" s="114">
        <v>0</v>
      </c>
      <c r="E7" s="114">
        <v>0</v>
      </c>
      <c r="F7" s="116">
        <f t="shared" ref="F7:F45" si="1">+C7+D7+E7</f>
        <v>0</v>
      </c>
      <c r="G7" s="2">
        <v>17211.54</v>
      </c>
      <c r="H7" s="117">
        <v>0</v>
      </c>
      <c r="I7" s="117">
        <v>0</v>
      </c>
      <c r="J7" s="114">
        <f t="shared" si="0"/>
        <v>17211.54</v>
      </c>
    </row>
    <row r="8" spans="1:15" ht="19.5" thickBot="1" x14ac:dyDescent="0.35">
      <c r="A8" s="118" t="s">
        <v>254</v>
      </c>
      <c r="B8" s="119" t="s">
        <v>255</v>
      </c>
      <c r="C8" s="114">
        <v>0</v>
      </c>
      <c r="D8" s="114">
        <v>0</v>
      </c>
      <c r="E8" s="114">
        <v>0</v>
      </c>
      <c r="F8" s="116">
        <f t="shared" si="1"/>
        <v>0</v>
      </c>
      <c r="G8" s="2">
        <v>17587.91</v>
      </c>
      <c r="H8" s="117">
        <v>0</v>
      </c>
      <c r="I8" s="117">
        <v>0</v>
      </c>
      <c r="J8" s="114">
        <f t="shared" si="0"/>
        <v>17587.91</v>
      </c>
      <c r="N8" s="12">
        <v>11</v>
      </c>
      <c r="O8" s="222">
        <f>SUM(G6:G15)</f>
        <v>262001.44999999998</v>
      </c>
    </row>
    <row r="9" spans="1:15" ht="19.5" thickBot="1" x14ac:dyDescent="0.35">
      <c r="A9" s="118" t="s">
        <v>256</v>
      </c>
      <c r="B9" s="119" t="s">
        <v>257</v>
      </c>
      <c r="C9" s="114">
        <v>0</v>
      </c>
      <c r="D9" s="114">
        <v>0</v>
      </c>
      <c r="E9" s="114">
        <v>0</v>
      </c>
      <c r="F9" s="116">
        <f t="shared" si="1"/>
        <v>0</v>
      </c>
      <c r="G9" s="2">
        <v>162758.54</v>
      </c>
      <c r="H9" s="117">
        <v>0</v>
      </c>
      <c r="I9" s="117">
        <v>0</v>
      </c>
      <c r="J9" s="114">
        <f t="shared" si="0"/>
        <v>162758.54</v>
      </c>
      <c r="N9" s="12">
        <v>12</v>
      </c>
      <c r="O9" s="222">
        <f>SUM(G16:G32)</f>
        <v>419708.25</v>
      </c>
    </row>
    <row r="10" spans="1:15" ht="19.5" thickBot="1" x14ac:dyDescent="0.35">
      <c r="A10" s="120">
        <v>11806</v>
      </c>
      <c r="B10" s="121" t="s">
        <v>258</v>
      </c>
      <c r="C10" s="114">
        <v>0</v>
      </c>
      <c r="D10" s="114">
        <v>0</v>
      </c>
      <c r="E10" s="114">
        <v>0</v>
      </c>
      <c r="F10" s="116">
        <f t="shared" si="1"/>
        <v>0</v>
      </c>
      <c r="G10" s="2">
        <v>1263.49</v>
      </c>
      <c r="H10" s="117">
        <v>0</v>
      </c>
      <c r="I10" s="117">
        <v>0</v>
      </c>
      <c r="J10" s="114">
        <f t="shared" si="0"/>
        <v>1263.49</v>
      </c>
      <c r="N10" s="12">
        <v>14</v>
      </c>
      <c r="O10" s="222">
        <f>SUM(G33:G34)</f>
        <v>9936.58</v>
      </c>
    </row>
    <row r="11" spans="1:15" ht="19.5" thickBot="1" x14ac:dyDescent="0.35">
      <c r="A11" s="120">
        <v>11810</v>
      </c>
      <c r="B11" s="121" t="s">
        <v>259</v>
      </c>
      <c r="C11" s="114">
        <v>0</v>
      </c>
      <c r="D11" s="114">
        <v>0</v>
      </c>
      <c r="E11" s="114">
        <v>0</v>
      </c>
      <c r="F11" s="116">
        <f t="shared" si="1"/>
        <v>0</v>
      </c>
      <c r="G11" s="2">
        <v>48.14</v>
      </c>
      <c r="H11" s="117">
        <v>0</v>
      </c>
      <c r="I11" s="117">
        <v>0</v>
      </c>
      <c r="J11" s="114">
        <f t="shared" si="0"/>
        <v>48.14</v>
      </c>
      <c r="N11" s="12">
        <v>15</v>
      </c>
      <c r="O11" s="222">
        <f>SUM(G35:G41)</f>
        <v>37001.72</v>
      </c>
    </row>
    <row r="12" spans="1:15" ht="19.5" thickBot="1" x14ac:dyDescent="0.35">
      <c r="A12" s="120">
        <v>11815</v>
      </c>
      <c r="B12" s="121" t="s">
        <v>260</v>
      </c>
      <c r="C12" s="114">
        <v>0</v>
      </c>
      <c r="D12" s="114">
        <v>0</v>
      </c>
      <c r="E12" s="114">
        <v>0</v>
      </c>
      <c r="F12" s="116">
        <f t="shared" si="1"/>
        <v>0</v>
      </c>
      <c r="G12" s="2">
        <v>39022.81</v>
      </c>
      <c r="H12" s="117">
        <v>0</v>
      </c>
      <c r="I12" s="117">
        <v>0</v>
      </c>
      <c r="J12" s="114">
        <f t="shared" si="0"/>
        <v>39022.81</v>
      </c>
      <c r="N12" s="12">
        <v>16</v>
      </c>
      <c r="O12" s="222">
        <f>+J42</f>
        <v>423107.16</v>
      </c>
    </row>
    <row r="13" spans="1:15" ht="19.5" thickBot="1" x14ac:dyDescent="0.35">
      <c r="A13" s="120">
        <v>11816</v>
      </c>
      <c r="B13" s="121" t="s">
        <v>261</v>
      </c>
      <c r="C13" s="114">
        <v>0</v>
      </c>
      <c r="D13" s="114">
        <v>0</v>
      </c>
      <c r="E13" s="114">
        <v>0</v>
      </c>
      <c r="F13" s="116">
        <f t="shared" si="1"/>
        <v>0</v>
      </c>
      <c r="G13" s="2">
        <v>2663.36</v>
      </c>
      <c r="H13" s="117">
        <v>0</v>
      </c>
      <c r="I13" s="117">
        <v>0</v>
      </c>
      <c r="J13" s="114">
        <f t="shared" si="0"/>
        <v>2663.36</v>
      </c>
      <c r="N13" s="12">
        <v>21</v>
      </c>
      <c r="O13" s="222">
        <f>SUM(G43:G45)</f>
        <v>16598.400000000001</v>
      </c>
    </row>
    <row r="14" spans="1:15" ht="19.5" thickBot="1" x14ac:dyDescent="0.35">
      <c r="A14" s="120">
        <v>11818</v>
      </c>
      <c r="B14" s="121" t="s">
        <v>262</v>
      </c>
      <c r="C14" s="114">
        <v>0</v>
      </c>
      <c r="D14" s="114">
        <v>0</v>
      </c>
      <c r="E14" s="114">
        <v>0</v>
      </c>
      <c r="F14" s="116">
        <f t="shared" si="1"/>
        <v>0</v>
      </c>
      <c r="G14" s="2">
        <v>2622.16</v>
      </c>
      <c r="H14" s="117">
        <v>0</v>
      </c>
      <c r="I14" s="117">
        <v>0</v>
      </c>
      <c r="J14" s="114">
        <f t="shared" si="0"/>
        <v>2622.16</v>
      </c>
      <c r="N14" s="12">
        <v>22</v>
      </c>
      <c r="O14" s="222">
        <f>SUM(J46:J49)</f>
        <v>1694432.47</v>
      </c>
    </row>
    <row r="15" spans="1:15" ht="19.5" thickBot="1" x14ac:dyDescent="0.35">
      <c r="A15" s="120">
        <v>11899</v>
      </c>
      <c r="B15" s="121" t="s">
        <v>263</v>
      </c>
      <c r="C15" s="114">
        <v>0</v>
      </c>
      <c r="D15" s="114">
        <v>0</v>
      </c>
      <c r="E15" s="114">
        <v>0</v>
      </c>
      <c r="F15" s="116">
        <f t="shared" si="1"/>
        <v>0</v>
      </c>
      <c r="G15" s="2">
        <v>190.83</v>
      </c>
      <c r="H15" s="117">
        <v>0</v>
      </c>
      <c r="I15" s="117">
        <v>0</v>
      </c>
      <c r="J15" s="114">
        <f t="shared" si="0"/>
        <v>190.83</v>
      </c>
      <c r="N15" s="12">
        <v>32</v>
      </c>
      <c r="O15" s="222">
        <f>SUM(J50)</f>
        <v>115248.89</v>
      </c>
    </row>
    <row r="16" spans="1:15" ht="31.5" customHeight="1" thickBot="1" x14ac:dyDescent="0.35">
      <c r="A16" s="120">
        <v>12105</v>
      </c>
      <c r="B16" s="122" t="s">
        <v>264</v>
      </c>
      <c r="C16" s="114">
        <v>0</v>
      </c>
      <c r="D16" s="114">
        <v>0</v>
      </c>
      <c r="E16" s="114">
        <v>0</v>
      </c>
      <c r="F16" s="116">
        <f t="shared" si="1"/>
        <v>0</v>
      </c>
      <c r="G16" s="2">
        <v>63805.42</v>
      </c>
      <c r="H16" s="117">
        <v>0</v>
      </c>
      <c r="I16" s="117">
        <v>0</v>
      </c>
      <c r="J16" s="114">
        <f t="shared" si="0"/>
        <v>63805.42</v>
      </c>
      <c r="O16" s="222">
        <f>SUM(O8:O15)</f>
        <v>2978034.92</v>
      </c>
    </row>
    <row r="17" spans="1:10" ht="19.5" thickBot="1" x14ac:dyDescent="0.35">
      <c r="A17" s="120">
        <v>12106</v>
      </c>
      <c r="B17" s="121" t="s">
        <v>265</v>
      </c>
      <c r="C17" s="114">
        <v>0</v>
      </c>
      <c r="D17" s="114">
        <v>0</v>
      </c>
      <c r="E17" s="114">
        <v>0</v>
      </c>
      <c r="F17" s="116">
        <f t="shared" si="1"/>
        <v>0</v>
      </c>
      <c r="G17" s="2">
        <v>108.82</v>
      </c>
      <c r="H17" s="117">
        <v>0</v>
      </c>
      <c r="I17" s="117">
        <v>0</v>
      </c>
      <c r="J17" s="114">
        <f t="shared" si="0"/>
        <v>108.82</v>
      </c>
    </row>
    <row r="18" spans="1:10" ht="19.5" thickBot="1" x14ac:dyDescent="0.35">
      <c r="A18" s="120">
        <v>12107</v>
      </c>
      <c r="B18" s="121" t="s">
        <v>266</v>
      </c>
      <c r="C18" s="114">
        <v>0</v>
      </c>
      <c r="D18" s="114">
        <v>0</v>
      </c>
      <c r="E18" s="114">
        <v>0</v>
      </c>
      <c r="F18" s="116">
        <f t="shared" si="1"/>
        <v>0</v>
      </c>
      <c r="G18" s="2">
        <v>110860.67</v>
      </c>
      <c r="H18" s="117">
        <v>0</v>
      </c>
      <c r="I18" s="117">
        <v>0</v>
      </c>
      <c r="J18" s="114">
        <f>+I18+H18+G18+F18</f>
        <v>110860.67</v>
      </c>
    </row>
    <row r="19" spans="1:10" ht="19.5" thickBot="1" x14ac:dyDescent="0.35">
      <c r="A19" s="120">
        <v>12108</v>
      </c>
      <c r="B19" s="121" t="s">
        <v>267</v>
      </c>
      <c r="C19" s="114">
        <v>0</v>
      </c>
      <c r="D19" s="114">
        <v>0</v>
      </c>
      <c r="E19" s="114">
        <v>0</v>
      </c>
      <c r="F19" s="116">
        <f t="shared" si="1"/>
        <v>0</v>
      </c>
      <c r="G19" s="2">
        <v>41460.07</v>
      </c>
      <c r="H19" s="117">
        <v>0</v>
      </c>
      <c r="I19" s="117">
        <v>0</v>
      </c>
      <c r="J19" s="114">
        <f t="shared" ref="J19:J50" si="2">+I19+H19+G19+F19</f>
        <v>41460.07</v>
      </c>
    </row>
    <row r="20" spans="1:10" ht="19.5" thickBot="1" x14ac:dyDescent="0.35">
      <c r="A20" s="123" t="s">
        <v>268</v>
      </c>
      <c r="B20" s="121" t="s">
        <v>269</v>
      </c>
      <c r="C20" s="114">
        <v>0</v>
      </c>
      <c r="D20" s="114">
        <v>0</v>
      </c>
      <c r="E20" s="114">
        <v>0</v>
      </c>
      <c r="F20" s="116">
        <f t="shared" si="1"/>
        <v>0</v>
      </c>
      <c r="G20" s="2">
        <v>21616.799999999999</v>
      </c>
      <c r="H20" s="117">
        <v>0</v>
      </c>
      <c r="I20" s="117">
        <v>0</v>
      </c>
      <c r="J20" s="114">
        <f t="shared" si="2"/>
        <v>21616.799999999999</v>
      </c>
    </row>
    <row r="21" spans="1:10" ht="19.5" thickBot="1" x14ac:dyDescent="0.35">
      <c r="A21" s="123" t="s">
        <v>270</v>
      </c>
      <c r="B21" s="121" t="s">
        <v>271</v>
      </c>
      <c r="C21" s="114">
        <v>0</v>
      </c>
      <c r="D21" s="114">
        <v>0</v>
      </c>
      <c r="E21" s="114">
        <v>0</v>
      </c>
      <c r="F21" s="116">
        <f t="shared" si="1"/>
        <v>0</v>
      </c>
      <c r="G21" s="2">
        <v>12666.12</v>
      </c>
      <c r="H21" s="117">
        <v>0</v>
      </c>
      <c r="I21" s="117">
        <v>0</v>
      </c>
      <c r="J21" s="114">
        <f t="shared" si="2"/>
        <v>12666.12</v>
      </c>
    </row>
    <row r="22" spans="1:10" ht="19.5" thickBot="1" x14ac:dyDescent="0.35">
      <c r="A22" s="123" t="s">
        <v>272</v>
      </c>
      <c r="B22" s="121" t="s">
        <v>273</v>
      </c>
      <c r="C22" s="114">
        <v>0</v>
      </c>
      <c r="D22" s="114">
        <v>0</v>
      </c>
      <c r="E22" s="114">
        <v>0</v>
      </c>
      <c r="F22" s="116">
        <f t="shared" si="1"/>
        <v>0</v>
      </c>
      <c r="G22" s="2">
        <v>3160.82</v>
      </c>
      <c r="H22" s="117">
        <v>0</v>
      </c>
      <c r="I22" s="117">
        <v>0</v>
      </c>
      <c r="J22" s="114">
        <f t="shared" si="2"/>
        <v>3160.82</v>
      </c>
    </row>
    <row r="23" spans="1:10" ht="19.5" thickBot="1" x14ac:dyDescent="0.35">
      <c r="A23" s="123" t="s">
        <v>274</v>
      </c>
      <c r="B23" s="121" t="s">
        <v>275</v>
      </c>
      <c r="C23" s="114">
        <v>0</v>
      </c>
      <c r="D23" s="114">
        <v>0</v>
      </c>
      <c r="E23" s="114">
        <v>0</v>
      </c>
      <c r="F23" s="116">
        <f t="shared" si="1"/>
        <v>0</v>
      </c>
      <c r="G23" s="2">
        <v>33422.39</v>
      </c>
      <c r="H23" s="117">
        <v>0</v>
      </c>
      <c r="I23" s="117">
        <v>0</v>
      </c>
      <c r="J23" s="114">
        <f t="shared" si="2"/>
        <v>33422.39</v>
      </c>
    </row>
    <row r="24" spans="1:10" ht="19.5" thickBot="1" x14ac:dyDescent="0.35">
      <c r="A24" s="123" t="s">
        <v>276</v>
      </c>
      <c r="B24" s="121" t="s">
        <v>277</v>
      </c>
      <c r="C24" s="114">
        <v>0</v>
      </c>
      <c r="D24" s="114">
        <v>0</v>
      </c>
      <c r="E24" s="114">
        <v>0</v>
      </c>
      <c r="F24" s="116">
        <f t="shared" si="1"/>
        <v>0</v>
      </c>
      <c r="G24" s="2">
        <v>20419.900000000001</v>
      </c>
      <c r="H24" s="117">
        <v>0</v>
      </c>
      <c r="I24" s="117">
        <v>0</v>
      </c>
      <c r="J24" s="114">
        <f t="shared" si="2"/>
        <v>20419.900000000001</v>
      </c>
    </row>
    <row r="25" spans="1:10" ht="19.5" thickBot="1" x14ac:dyDescent="0.35">
      <c r="A25" s="123" t="s">
        <v>278</v>
      </c>
      <c r="B25" s="121" t="s">
        <v>279</v>
      </c>
      <c r="C25" s="114">
        <v>0</v>
      </c>
      <c r="D25" s="114">
        <v>0</v>
      </c>
      <c r="E25" s="114">
        <v>0</v>
      </c>
      <c r="F25" s="116">
        <f t="shared" si="1"/>
        <v>0</v>
      </c>
      <c r="G25" s="2">
        <v>57008.21</v>
      </c>
      <c r="H25" s="117">
        <v>0</v>
      </c>
      <c r="I25" s="117">
        <v>0</v>
      </c>
      <c r="J25" s="114">
        <f t="shared" si="2"/>
        <v>57008.21</v>
      </c>
    </row>
    <row r="26" spans="1:10" ht="19.5" thickBot="1" x14ac:dyDescent="0.35">
      <c r="A26" s="123" t="s">
        <v>280</v>
      </c>
      <c r="B26" s="121" t="s">
        <v>281</v>
      </c>
      <c r="C26" s="114">
        <v>0</v>
      </c>
      <c r="D26" s="114">
        <v>0</v>
      </c>
      <c r="E26" s="114">
        <v>0</v>
      </c>
      <c r="F26" s="116">
        <f t="shared" si="1"/>
        <v>0</v>
      </c>
      <c r="G26" s="2">
        <v>10375.41</v>
      </c>
      <c r="H26" s="117">
        <v>0</v>
      </c>
      <c r="I26" s="117">
        <v>0</v>
      </c>
      <c r="J26" s="114">
        <f t="shared" si="2"/>
        <v>10375.41</v>
      </c>
    </row>
    <row r="27" spans="1:10" ht="19.5" thickBot="1" x14ac:dyDescent="0.35">
      <c r="A27" s="123" t="s">
        <v>282</v>
      </c>
      <c r="B27" s="121" t="s">
        <v>283</v>
      </c>
      <c r="C27" s="114">
        <v>0</v>
      </c>
      <c r="D27" s="114">
        <v>0</v>
      </c>
      <c r="E27" s="114">
        <v>0</v>
      </c>
      <c r="F27" s="116">
        <f t="shared" si="1"/>
        <v>0</v>
      </c>
      <c r="G27" s="2">
        <v>5958.22</v>
      </c>
      <c r="H27" s="117">
        <v>0</v>
      </c>
      <c r="I27" s="117">
        <v>0</v>
      </c>
      <c r="J27" s="114">
        <f t="shared" si="2"/>
        <v>5958.22</v>
      </c>
    </row>
    <row r="28" spans="1:10" ht="19.5" thickBot="1" x14ac:dyDescent="0.35">
      <c r="A28" s="123" t="s">
        <v>284</v>
      </c>
      <c r="B28" s="121" t="s">
        <v>285</v>
      </c>
      <c r="C28" s="114">
        <v>0</v>
      </c>
      <c r="D28" s="114">
        <v>0</v>
      </c>
      <c r="E28" s="114">
        <v>0</v>
      </c>
      <c r="F28" s="116">
        <f t="shared" si="1"/>
        <v>0</v>
      </c>
      <c r="G28" s="2">
        <v>914.23</v>
      </c>
      <c r="H28" s="117">
        <v>0</v>
      </c>
      <c r="I28" s="117">
        <v>0</v>
      </c>
      <c r="J28" s="114">
        <f t="shared" si="2"/>
        <v>914.23</v>
      </c>
    </row>
    <row r="29" spans="1:10" ht="19.5" thickBot="1" x14ac:dyDescent="0.35">
      <c r="A29" s="123" t="s">
        <v>286</v>
      </c>
      <c r="B29" s="121" t="s">
        <v>287</v>
      </c>
      <c r="C29" s="114">
        <v>0</v>
      </c>
      <c r="D29" s="114">
        <v>0</v>
      </c>
      <c r="E29" s="114">
        <v>0</v>
      </c>
      <c r="F29" s="116">
        <f t="shared" si="1"/>
        <v>0</v>
      </c>
      <c r="G29" s="2">
        <v>30163.27</v>
      </c>
      <c r="H29" s="117">
        <v>0</v>
      </c>
      <c r="I29" s="117">
        <v>0</v>
      </c>
      <c r="J29" s="114">
        <f t="shared" si="2"/>
        <v>30163.27</v>
      </c>
    </row>
    <row r="30" spans="1:10" ht="19.5" thickBot="1" x14ac:dyDescent="0.35">
      <c r="A30" s="123" t="s">
        <v>465</v>
      </c>
      <c r="B30" s="121" t="s">
        <v>466</v>
      </c>
      <c r="C30" s="114">
        <v>0</v>
      </c>
      <c r="D30" s="114">
        <v>0</v>
      </c>
      <c r="E30" s="114">
        <v>0</v>
      </c>
      <c r="F30" s="116">
        <f t="shared" si="1"/>
        <v>0</v>
      </c>
      <c r="G30" s="2">
        <v>971.77</v>
      </c>
      <c r="H30" s="117">
        <v>0</v>
      </c>
      <c r="I30" s="117">
        <v>0</v>
      </c>
      <c r="J30" s="114">
        <f t="shared" si="2"/>
        <v>971.77</v>
      </c>
    </row>
    <row r="31" spans="1:10" ht="19.5" thickBot="1" x14ac:dyDescent="0.35">
      <c r="A31" s="123" t="s">
        <v>288</v>
      </c>
      <c r="B31" s="121" t="s">
        <v>289</v>
      </c>
      <c r="C31" s="114">
        <v>0</v>
      </c>
      <c r="D31" s="114">
        <v>0</v>
      </c>
      <c r="E31" s="114">
        <v>0</v>
      </c>
      <c r="F31" s="116">
        <f t="shared" si="1"/>
        <v>0</v>
      </c>
      <c r="G31" s="2">
        <v>6412.58</v>
      </c>
      <c r="H31" s="117">
        <v>0</v>
      </c>
      <c r="I31" s="117">
        <v>0</v>
      </c>
      <c r="J31" s="114">
        <f t="shared" si="2"/>
        <v>6412.58</v>
      </c>
    </row>
    <row r="32" spans="1:10" ht="19.5" thickBot="1" x14ac:dyDescent="0.35">
      <c r="A32" s="123" t="s">
        <v>290</v>
      </c>
      <c r="B32" s="121" t="s">
        <v>291</v>
      </c>
      <c r="C32" s="114">
        <v>0</v>
      </c>
      <c r="D32" s="114">
        <v>0</v>
      </c>
      <c r="E32" s="114">
        <v>0</v>
      </c>
      <c r="F32" s="116">
        <f t="shared" si="1"/>
        <v>0</v>
      </c>
      <c r="G32" s="2">
        <v>383.55</v>
      </c>
      <c r="H32" s="117">
        <v>0</v>
      </c>
      <c r="I32" s="117">
        <v>0</v>
      </c>
      <c r="J32" s="114">
        <f t="shared" si="2"/>
        <v>383.55</v>
      </c>
    </row>
    <row r="33" spans="1:10" ht="19.5" thickBot="1" x14ac:dyDescent="0.35">
      <c r="A33" s="123" t="s">
        <v>292</v>
      </c>
      <c r="B33" s="121" t="s">
        <v>293</v>
      </c>
      <c r="C33" s="114">
        <v>0</v>
      </c>
      <c r="D33" s="114">
        <v>0</v>
      </c>
      <c r="E33" s="114">
        <v>0</v>
      </c>
      <c r="F33" s="116">
        <f t="shared" si="1"/>
        <v>0</v>
      </c>
      <c r="G33" s="2">
        <v>9928.9500000000007</v>
      </c>
      <c r="H33" s="117">
        <v>0</v>
      </c>
      <c r="I33" s="117">
        <v>0</v>
      </c>
      <c r="J33" s="114">
        <f t="shared" si="2"/>
        <v>9928.9500000000007</v>
      </c>
    </row>
    <row r="34" spans="1:10" ht="19.5" thickBot="1" x14ac:dyDescent="0.35">
      <c r="A34" s="123" t="s">
        <v>294</v>
      </c>
      <c r="B34" s="121" t="s">
        <v>295</v>
      </c>
      <c r="C34" s="114">
        <v>0</v>
      </c>
      <c r="D34" s="114">
        <v>0</v>
      </c>
      <c r="E34" s="114">
        <v>0</v>
      </c>
      <c r="F34" s="116">
        <f t="shared" si="1"/>
        <v>0</v>
      </c>
      <c r="G34" s="2">
        <v>7.63</v>
      </c>
      <c r="H34" s="117">
        <v>0</v>
      </c>
      <c r="I34" s="117">
        <v>0</v>
      </c>
      <c r="J34" s="114">
        <f t="shared" si="2"/>
        <v>7.63</v>
      </c>
    </row>
    <row r="35" spans="1:10" ht="19.5" thickBot="1" x14ac:dyDescent="0.35">
      <c r="A35" s="123" t="s">
        <v>296</v>
      </c>
      <c r="B35" s="121" t="s">
        <v>297</v>
      </c>
      <c r="C35" s="114">
        <v>0</v>
      </c>
      <c r="D35" s="114">
        <v>0</v>
      </c>
      <c r="E35" s="114">
        <v>0</v>
      </c>
      <c r="F35" s="116">
        <f t="shared" si="1"/>
        <v>0</v>
      </c>
      <c r="G35" s="2">
        <v>3088.75</v>
      </c>
      <c r="H35" s="117">
        <v>0</v>
      </c>
      <c r="I35" s="117">
        <v>0</v>
      </c>
      <c r="J35" s="114">
        <f t="shared" si="2"/>
        <v>3088.75</v>
      </c>
    </row>
    <row r="36" spans="1:10" ht="19.5" thickBot="1" x14ac:dyDescent="0.35">
      <c r="A36" s="123" t="s">
        <v>298</v>
      </c>
      <c r="B36" s="121" t="s">
        <v>299</v>
      </c>
      <c r="C36" s="114">
        <v>0</v>
      </c>
      <c r="D36" s="114">
        <v>0</v>
      </c>
      <c r="E36" s="114">
        <v>0</v>
      </c>
      <c r="F36" s="116">
        <f t="shared" si="1"/>
        <v>0</v>
      </c>
      <c r="G36" s="2">
        <v>1229.3699999999999</v>
      </c>
      <c r="H36" s="117">
        <v>0</v>
      </c>
      <c r="I36" s="117">
        <v>0</v>
      </c>
      <c r="J36" s="114">
        <f t="shared" si="2"/>
        <v>1229.3699999999999</v>
      </c>
    </row>
    <row r="37" spans="1:10" ht="19.5" thickBot="1" x14ac:dyDescent="0.35">
      <c r="A37" s="124" t="s">
        <v>300</v>
      </c>
      <c r="B37" s="125" t="s">
        <v>301</v>
      </c>
      <c r="C37" s="114">
        <v>0</v>
      </c>
      <c r="D37" s="114">
        <v>0</v>
      </c>
      <c r="E37" s="114">
        <v>0</v>
      </c>
      <c r="F37" s="116">
        <f t="shared" si="1"/>
        <v>0</v>
      </c>
      <c r="G37" s="2">
        <v>0</v>
      </c>
      <c r="H37" s="117">
        <v>0</v>
      </c>
      <c r="I37" s="117">
        <v>0</v>
      </c>
      <c r="J37" s="114">
        <f t="shared" si="2"/>
        <v>0</v>
      </c>
    </row>
    <row r="38" spans="1:10" ht="19.5" thickBot="1" x14ac:dyDescent="0.35">
      <c r="A38" s="124" t="s">
        <v>302</v>
      </c>
      <c r="B38" s="125" t="s">
        <v>303</v>
      </c>
      <c r="C38" s="114">
        <v>0</v>
      </c>
      <c r="D38" s="114">
        <v>0</v>
      </c>
      <c r="E38" s="114">
        <v>0</v>
      </c>
      <c r="F38" s="116">
        <f t="shared" si="1"/>
        <v>0</v>
      </c>
      <c r="G38" s="2">
        <v>648.91</v>
      </c>
      <c r="H38" s="117">
        <v>0</v>
      </c>
      <c r="I38" s="117">
        <v>0</v>
      </c>
      <c r="J38" s="114">
        <f t="shared" si="2"/>
        <v>648.91</v>
      </c>
    </row>
    <row r="39" spans="1:10" ht="19.5" thickBot="1" x14ac:dyDescent="0.35">
      <c r="A39" s="124" t="s">
        <v>304</v>
      </c>
      <c r="B39" s="125" t="s">
        <v>305</v>
      </c>
      <c r="C39" s="114">
        <v>0</v>
      </c>
      <c r="D39" s="114">
        <v>0</v>
      </c>
      <c r="E39" s="114">
        <v>0</v>
      </c>
      <c r="F39" s="116">
        <f t="shared" si="1"/>
        <v>0</v>
      </c>
      <c r="G39" s="2">
        <v>0</v>
      </c>
      <c r="H39" s="117">
        <v>0</v>
      </c>
      <c r="I39" s="117">
        <v>0</v>
      </c>
      <c r="J39" s="114">
        <f t="shared" si="2"/>
        <v>0</v>
      </c>
    </row>
    <row r="40" spans="1:10" ht="19.5" thickBot="1" x14ac:dyDescent="0.35">
      <c r="A40" s="124" t="s">
        <v>306</v>
      </c>
      <c r="B40" s="125" t="s">
        <v>307</v>
      </c>
      <c r="C40" s="114">
        <v>0</v>
      </c>
      <c r="D40" s="114">
        <v>0</v>
      </c>
      <c r="E40" s="114">
        <v>0</v>
      </c>
      <c r="F40" s="116">
        <f t="shared" si="1"/>
        <v>0</v>
      </c>
      <c r="G40" s="2">
        <v>25019.040000000001</v>
      </c>
      <c r="H40" s="117">
        <v>0</v>
      </c>
      <c r="I40" s="117">
        <v>0</v>
      </c>
      <c r="J40" s="114">
        <f t="shared" si="2"/>
        <v>25019.040000000001</v>
      </c>
    </row>
    <row r="41" spans="1:10" ht="19.5" thickBot="1" x14ac:dyDescent="0.35">
      <c r="A41" s="124" t="s">
        <v>308</v>
      </c>
      <c r="B41" s="125" t="s">
        <v>309</v>
      </c>
      <c r="C41" s="114">
        <v>0</v>
      </c>
      <c r="D41" s="114">
        <v>0</v>
      </c>
      <c r="E41" s="114">
        <v>0</v>
      </c>
      <c r="F41" s="116">
        <f t="shared" si="1"/>
        <v>0</v>
      </c>
      <c r="G41" s="2">
        <v>7015.65</v>
      </c>
      <c r="H41" s="117">
        <v>0</v>
      </c>
      <c r="I41" s="117">
        <v>0</v>
      </c>
      <c r="J41" s="114">
        <f t="shared" si="2"/>
        <v>7015.65</v>
      </c>
    </row>
    <row r="42" spans="1:10" ht="19.5" thickBot="1" x14ac:dyDescent="0.35">
      <c r="A42" s="124" t="s">
        <v>310</v>
      </c>
      <c r="B42" s="125" t="s">
        <v>311</v>
      </c>
      <c r="C42" s="114">
        <v>423107.16</v>
      </c>
      <c r="D42" s="114">
        <v>0</v>
      </c>
      <c r="E42" s="114">
        <v>0</v>
      </c>
      <c r="F42" s="116">
        <f t="shared" si="1"/>
        <v>423107.16</v>
      </c>
      <c r="G42" s="2">
        <v>0</v>
      </c>
      <c r="H42" s="117">
        <v>0</v>
      </c>
      <c r="I42" s="117">
        <v>0</v>
      </c>
      <c r="J42" s="114">
        <f t="shared" si="2"/>
        <v>423107.16</v>
      </c>
    </row>
    <row r="43" spans="1:10" ht="19.5" thickBot="1" x14ac:dyDescent="0.35">
      <c r="A43" s="124" t="s">
        <v>467</v>
      </c>
      <c r="B43" s="125" t="s">
        <v>468</v>
      </c>
      <c r="C43" s="114">
        <v>0</v>
      </c>
      <c r="D43" s="114">
        <v>0</v>
      </c>
      <c r="E43" s="114">
        <v>0</v>
      </c>
      <c r="F43" s="116">
        <f t="shared" si="1"/>
        <v>0</v>
      </c>
      <c r="G43" s="2">
        <v>14630</v>
      </c>
      <c r="H43" s="117">
        <v>0</v>
      </c>
      <c r="I43" s="117">
        <v>0</v>
      </c>
      <c r="J43" s="114">
        <f t="shared" si="2"/>
        <v>14630</v>
      </c>
    </row>
    <row r="44" spans="1:10" ht="19.5" thickBot="1" x14ac:dyDescent="0.35">
      <c r="A44" s="124" t="s">
        <v>520</v>
      </c>
      <c r="B44" s="125" t="s">
        <v>521</v>
      </c>
      <c r="C44" s="114">
        <v>0</v>
      </c>
      <c r="D44" s="114">
        <v>0</v>
      </c>
      <c r="E44" s="114">
        <v>0</v>
      </c>
      <c r="F44" s="116">
        <f t="shared" si="1"/>
        <v>0</v>
      </c>
      <c r="G44" s="2">
        <v>1968.4</v>
      </c>
      <c r="H44" s="117">
        <v>0</v>
      </c>
      <c r="I44" s="117"/>
      <c r="J44" s="114">
        <f t="shared" si="2"/>
        <v>1968.4</v>
      </c>
    </row>
    <row r="45" spans="1:10" ht="19.5" thickBot="1" x14ac:dyDescent="0.35">
      <c r="A45" s="124" t="s">
        <v>312</v>
      </c>
      <c r="B45" s="125" t="s">
        <v>313</v>
      </c>
      <c r="C45" s="114">
        <v>0</v>
      </c>
      <c r="D45" s="114">
        <v>0</v>
      </c>
      <c r="E45" s="114">
        <v>0</v>
      </c>
      <c r="F45" s="116">
        <f t="shared" si="1"/>
        <v>0</v>
      </c>
      <c r="G45" s="126">
        <v>0</v>
      </c>
      <c r="H45" s="117">
        <v>0</v>
      </c>
      <c r="I45" s="117">
        <v>0</v>
      </c>
      <c r="J45" s="114">
        <f t="shared" si="2"/>
        <v>0</v>
      </c>
    </row>
    <row r="46" spans="1:10" ht="19.5" thickBot="1" x14ac:dyDescent="0.35">
      <c r="A46" s="124" t="s">
        <v>314</v>
      </c>
      <c r="B46" s="125" t="s">
        <v>315</v>
      </c>
      <c r="C46" s="114">
        <v>0</v>
      </c>
      <c r="D46" s="114">
        <v>1694432.47</v>
      </c>
      <c r="E46" s="114">
        <v>0</v>
      </c>
      <c r="F46" s="115">
        <f>+C46+D46+E46</f>
        <v>1694432.47</v>
      </c>
      <c r="G46" s="114">
        <v>0</v>
      </c>
      <c r="H46" s="114">
        <v>0</v>
      </c>
      <c r="I46" s="114">
        <v>0</v>
      </c>
      <c r="J46" s="114">
        <f t="shared" si="2"/>
        <v>1694432.47</v>
      </c>
    </row>
    <row r="47" spans="1:10" ht="19.5" thickBot="1" x14ac:dyDescent="0.35">
      <c r="A47" s="124" t="s">
        <v>316</v>
      </c>
      <c r="B47" s="125" t="s">
        <v>317</v>
      </c>
      <c r="C47" s="114">
        <v>0</v>
      </c>
      <c r="D47" s="114">
        <v>0</v>
      </c>
      <c r="E47" s="114">
        <v>0</v>
      </c>
      <c r="F47" s="115">
        <f>+C47+D47+E47</f>
        <v>0</v>
      </c>
      <c r="G47" s="114">
        <v>0</v>
      </c>
      <c r="H47" s="114">
        <v>0</v>
      </c>
      <c r="I47" s="114">
        <v>0</v>
      </c>
      <c r="J47" s="114">
        <f t="shared" si="2"/>
        <v>0</v>
      </c>
    </row>
    <row r="48" spans="1:10" ht="19.5" thickBot="1" x14ac:dyDescent="0.35">
      <c r="A48" s="124" t="s">
        <v>318</v>
      </c>
      <c r="B48" s="125" t="s">
        <v>319</v>
      </c>
      <c r="C48" s="114">
        <v>0</v>
      </c>
      <c r="D48" s="114">
        <v>0</v>
      </c>
      <c r="E48" s="114">
        <v>0</v>
      </c>
      <c r="F48" s="115">
        <f>+C48+D48+E48</f>
        <v>0</v>
      </c>
      <c r="G48" s="114">
        <v>0</v>
      </c>
      <c r="H48" s="114">
        <v>0</v>
      </c>
      <c r="I48" s="114">
        <v>0</v>
      </c>
      <c r="J48" s="114">
        <f t="shared" si="2"/>
        <v>0</v>
      </c>
    </row>
    <row r="49" spans="1:10" ht="19.5" thickBot="1" x14ac:dyDescent="0.35">
      <c r="A49" s="127" t="s">
        <v>320</v>
      </c>
      <c r="B49" s="128" t="s">
        <v>321</v>
      </c>
      <c r="C49" s="129">
        <v>0</v>
      </c>
      <c r="D49" s="130">
        <v>0</v>
      </c>
      <c r="E49" s="130">
        <v>0</v>
      </c>
      <c r="F49" s="115">
        <f>+C49+D49+E49</f>
        <v>0</v>
      </c>
      <c r="G49" s="130">
        <v>0</v>
      </c>
      <c r="H49" s="130">
        <v>0</v>
      </c>
      <c r="I49" s="131">
        <v>0</v>
      </c>
      <c r="J49" s="114">
        <f t="shared" si="2"/>
        <v>0</v>
      </c>
    </row>
    <row r="50" spans="1:10" ht="19.5" thickBot="1" x14ac:dyDescent="0.35">
      <c r="A50" s="127" t="s">
        <v>322</v>
      </c>
      <c r="B50" s="128" t="s">
        <v>323</v>
      </c>
      <c r="C50" s="132">
        <v>0</v>
      </c>
      <c r="D50" s="133">
        <v>109855.55</v>
      </c>
      <c r="E50" s="133">
        <v>0</v>
      </c>
      <c r="F50" s="115">
        <f>+C50+D50+E50</f>
        <v>109855.55</v>
      </c>
      <c r="G50" s="133">
        <v>4077.78</v>
      </c>
      <c r="H50" s="133">
        <v>0</v>
      </c>
      <c r="I50" s="133">
        <v>1315.56</v>
      </c>
      <c r="J50" s="114">
        <f t="shared" si="2"/>
        <v>115248.89</v>
      </c>
    </row>
    <row r="51" spans="1:10" ht="19.5" thickBot="1" x14ac:dyDescent="0.3">
      <c r="A51" s="134"/>
      <c r="B51" s="135" t="s">
        <v>324</v>
      </c>
      <c r="C51" s="136">
        <f t="shared" ref="C51:I51" si="3">SUM(C6:C50)</f>
        <v>423107.16</v>
      </c>
      <c r="D51" s="137">
        <f t="shared" si="3"/>
        <v>1804288.02</v>
      </c>
      <c r="E51" s="137">
        <f t="shared" si="3"/>
        <v>0</v>
      </c>
      <c r="F51" s="137">
        <f t="shared" si="3"/>
        <v>2227395.1799999997</v>
      </c>
      <c r="G51" s="137">
        <f t="shared" si="3"/>
        <v>749324.18</v>
      </c>
      <c r="H51" s="137">
        <f t="shared" si="3"/>
        <v>0</v>
      </c>
      <c r="I51" s="137">
        <f t="shared" si="3"/>
        <v>1315.56</v>
      </c>
      <c r="J51" s="138">
        <f>+SUM(J6:J50)</f>
        <v>2978034.92</v>
      </c>
    </row>
    <row r="52" spans="1:10" ht="15.75" x14ac:dyDescent="0.25">
      <c r="A52" s="139"/>
      <c r="B52" s="140"/>
      <c r="C52" s="141"/>
      <c r="D52" s="141"/>
      <c r="E52" s="141"/>
      <c r="F52" s="142"/>
      <c r="G52" s="141"/>
      <c r="H52" s="141"/>
      <c r="I52" s="141"/>
      <c r="J52" s="143"/>
    </row>
    <row r="53" spans="1:10" ht="15.75" x14ac:dyDescent="0.25">
      <c r="A53" s="144"/>
      <c r="B53" s="140"/>
      <c r="C53" s="141"/>
      <c r="D53" s="141"/>
      <c r="E53" s="141"/>
      <c r="F53" s="141"/>
      <c r="G53" s="141"/>
      <c r="H53" s="141"/>
      <c r="I53" s="141"/>
      <c r="J53" s="145"/>
    </row>
    <row r="54" spans="1:10" ht="15.75" x14ac:dyDescent="0.25">
      <c r="A54" s="146" t="s">
        <v>325</v>
      </c>
      <c r="B54" s="141"/>
      <c r="C54" s="141"/>
      <c r="D54" s="141"/>
      <c r="E54" s="141"/>
      <c r="F54" s="141"/>
      <c r="G54" s="141"/>
      <c r="H54" s="141"/>
      <c r="I54" s="141"/>
      <c r="J54" s="145"/>
    </row>
    <row r="55" spans="1:10" x14ac:dyDescent="0.25">
      <c r="A55" s="449" t="s">
        <v>326</v>
      </c>
      <c r="B55" s="449"/>
      <c r="C55" s="449"/>
      <c r="D55" s="449"/>
      <c r="E55" s="449"/>
      <c r="F55" s="449"/>
      <c r="G55" s="449"/>
      <c r="H55" s="141"/>
      <c r="I55" s="141"/>
      <c r="J55" s="145"/>
    </row>
    <row r="56" spans="1:10" x14ac:dyDescent="0.25">
      <c r="A56" s="449" t="s">
        <v>327</v>
      </c>
      <c r="B56" s="449"/>
      <c r="C56" s="449"/>
      <c r="D56" s="449"/>
      <c r="E56" s="449"/>
      <c r="F56" s="449"/>
      <c r="G56" s="449"/>
      <c r="H56" s="141"/>
      <c r="I56" s="141"/>
      <c r="J56" s="145"/>
    </row>
    <row r="57" spans="1:10" x14ac:dyDescent="0.25">
      <c r="A57" s="449" t="s">
        <v>328</v>
      </c>
      <c r="B57" s="449"/>
      <c r="C57" s="449"/>
      <c r="D57" s="449"/>
      <c r="E57" s="449"/>
      <c r="F57" s="449"/>
      <c r="G57" s="449"/>
      <c r="H57" s="141"/>
      <c r="I57" s="141"/>
      <c r="J57" s="145"/>
    </row>
    <row r="58" spans="1:10" x14ac:dyDescent="0.25">
      <c r="A58" s="449" t="s">
        <v>329</v>
      </c>
      <c r="B58" s="449"/>
      <c r="C58" s="449"/>
      <c r="D58" s="449"/>
      <c r="E58" s="449"/>
      <c r="F58" s="449"/>
      <c r="G58" s="449"/>
      <c r="H58" s="141"/>
      <c r="I58" s="141"/>
      <c r="J58" s="145"/>
    </row>
    <row r="59" spans="1:10" x14ac:dyDescent="0.25">
      <c r="A59" s="449" t="s">
        <v>330</v>
      </c>
      <c r="B59" s="449"/>
      <c r="C59" s="449"/>
      <c r="D59" s="449"/>
      <c r="E59" s="449"/>
      <c r="F59" s="449"/>
      <c r="G59" s="449"/>
      <c r="H59" s="141"/>
      <c r="I59" s="141"/>
      <c r="J59" s="145"/>
    </row>
    <row r="60" spans="1:10" x14ac:dyDescent="0.25">
      <c r="A60" s="449" t="s">
        <v>331</v>
      </c>
      <c r="B60" s="449"/>
      <c r="C60" s="449"/>
      <c r="D60" s="449"/>
      <c r="E60" s="449"/>
      <c r="F60" s="449"/>
      <c r="G60" s="449"/>
      <c r="H60" s="141"/>
      <c r="I60" s="141"/>
      <c r="J60" s="145"/>
    </row>
    <row r="61" spans="1:10" x14ac:dyDescent="0.25">
      <c r="A61" s="139"/>
      <c r="B61" s="141"/>
      <c r="C61" s="141"/>
      <c r="D61" s="141"/>
      <c r="E61" s="141"/>
      <c r="F61" s="141"/>
      <c r="G61" s="141"/>
      <c r="H61" s="141"/>
      <c r="I61" s="141"/>
      <c r="J61" s="145"/>
    </row>
    <row r="62" spans="1:10" x14ac:dyDescent="0.25">
      <c r="A62" s="139"/>
      <c r="B62" s="141"/>
      <c r="C62" s="141"/>
      <c r="D62" s="141"/>
      <c r="E62" s="141"/>
      <c r="F62" s="141"/>
      <c r="G62" s="141"/>
      <c r="H62" s="141"/>
      <c r="I62" s="141"/>
      <c r="J62" s="145"/>
    </row>
    <row r="63" spans="1:10" ht="15.75" x14ac:dyDescent="0.25">
      <c r="A63" s="447" t="s">
        <v>332</v>
      </c>
      <c r="B63" s="448"/>
      <c r="C63" s="448"/>
      <c r="D63" s="448"/>
      <c r="E63" s="448"/>
      <c r="F63" s="448"/>
      <c r="G63" s="448"/>
      <c r="H63" s="448"/>
      <c r="I63" s="448"/>
      <c r="J63" s="448"/>
    </row>
    <row r="64" spans="1:10" ht="15.75" x14ac:dyDescent="0.25">
      <c r="A64" s="147"/>
      <c r="B64" s="148"/>
      <c r="C64" s="148"/>
      <c r="D64" s="148"/>
      <c r="E64" s="148"/>
      <c r="F64" s="148"/>
      <c r="G64" s="148"/>
      <c r="H64" s="148"/>
      <c r="I64" s="148"/>
      <c r="J64" s="148"/>
    </row>
    <row r="65" spans="1:10" x14ac:dyDescent="0.25">
      <c r="A65" s="149" t="s">
        <v>478</v>
      </c>
      <c r="B65" s="150"/>
      <c r="C65" s="150"/>
      <c r="D65" s="150"/>
      <c r="E65" s="150"/>
      <c r="F65" s="149" t="s">
        <v>479</v>
      </c>
      <c r="G65" s="150"/>
      <c r="H65" s="150"/>
      <c r="I65" s="150"/>
      <c r="J65" s="145"/>
    </row>
    <row r="66" spans="1:10" x14ac:dyDescent="0.25">
      <c r="A66" s="149" t="s">
        <v>480</v>
      </c>
      <c r="B66" s="150"/>
      <c r="C66" s="150"/>
      <c r="D66" s="150"/>
      <c r="E66" s="150"/>
      <c r="F66" s="149" t="s">
        <v>481</v>
      </c>
      <c r="G66" s="150"/>
      <c r="H66" s="150"/>
      <c r="I66" s="150"/>
      <c r="J66" s="145"/>
    </row>
    <row r="67" spans="1:10" x14ac:dyDescent="0.25">
      <c r="A67" s="149" t="s">
        <v>482</v>
      </c>
      <c r="B67" s="150"/>
      <c r="C67" s="150"/>
      <c r="D67" s="150"/>
      <c r="E67" s="150"/>
      <c r="F67" s="151" t="s">
        <v>483</v>
      </c>
      <c r="G67" s="150"/>
      <c r="H67" s="150"/>
      <c r="I67" s="150"/>
      <c r="J67" s="145"/>
    </row>
    <row r="68" spans="1:10" x14ac:dyDescent="0.25">
      <c r="A68" s="152" t="s">
        <v>333</v>
      </c>
      <c r="B68" s="150"/>
      <c r="C68" s="150"/>
      <c r="D68" s="150"/>
      <c r="E68" s="150"/>
      <c r="F68" s="151" t="s">
        <v>484</v>
      </c>
      <c r="G68" s="150"/>
      <c r="H68" s="150"/>
      <c r="I68" s="150"/>
      <c r="J68" s="145"/>
    </row>
    <row r="69" spans="1:10" x14ac:dyDescent="0.25">
      <c r="A69" s="149" t="s">
        <v>485</v>
      </c>
      <c r="B69" s="150"/>
      <c r="C69" s="150"/>
      <c r="D69" s="150"/>
      <c r="E69" s="150"/>
      <c r="F69" s="151" t="s">
        <v>486</v>
      </c>
      <c r="G69" s="150"/>
      <c r="H69" s="150"/>
      <c r="I69" s="150"/>
      <c r="J69" s="145"/>
    </row>
    <row r="70" spans="1:10" x14ac:dyDescent="0.25">
      <c r="A70" s="149" t="s">
        <v>487</v>
      </c>
      <c r="B70" s="150"/>
      <c r="C70" s="150"/>
      <c r="D70" s="150"/>
      <c r="E70" s="150"/>
      <c r="F70" s="151" t="s">
        <v>488</v>
      </c>
      <c r="G70" s="150"/>
      <c r="H70" s="150"/>
      <c r="I70" s="150"/>
      <c r="J70" s="145"/>
    </row>
    <row r="71" spans="1:10" x14ac:dyDescent="0.25">
      <c r="A71" s="149" t="s">
        <v>489</v>
      </c>
      <c r="B71" s="150"/>
      <c r="C71" s="150"/>
      <c r="D71" s="150"/>
      <c r="E71" s="150"/>
      <c r="F71" s="150" t="s">
        <v>334</v>
      </c>
      <c r="G71" s="150"/>
      <c r="H71" s="150"/>
      <c r="I71" s="150"/>
      <c r="J71" s="145"/>
    </row>
    <row r="72" spans="1:10" x14ac:dyDescent="0.25">
      <c r="A72" s="149" t="s">
        <v>490</v>
      </c>
      <c r="B72" s="150"/>
      <c r="C72" s="150"/>
      <c r="D72" s="150"/>
      <c r="E72" s="150"/>
      <c r="F72" s="151" t="s">
        <v>491</v>
      </c>
      <c r="G72" s="150"/>
      <c r="H72" s="150"/>
      <c r="I72" s="150"/>
      <c r="J72" s="145"/>
    </row>
    <row r="73" spans="1:10" x14ac:dyDescent="0.25">
      <c r="A73" s="153"/>
      <c r="B73" s="141"/>
      <c r="C73" s="141"/>
      <c r="D73" s="141"/>
      <c r="E73" s="141"/>
      <c r="F73" s="141"/>
      <c r="G73" s="141"/>
      <c r="H73" s="141"/>
      <c r="I73" s="141"/>
      <c r="J73" s="145"/>
    </row>
    <row r="74" spans="1:10" x14ac:dyDescent="0.25">
      <c r="A74" s="153"/>
      <c r="B74" s="141"/>
      <c r="C74" s="141"/>
      <c r="D74" s="141"/>
      <c r="E74" s="141"/>
      <c r="F74" s="141"/>
      <c r="G74" s="141"/>
      <c r="H74" s="141"/>
      <c r="I74" s="141"/>
      <c r="J74" s="145"/>
    </row>
  </sheetData>
  <mergeCells count="17">
    <mergeCell ref="A1:J1"/>
    <mergeCell ref="A2:J2"/>
    <mergeCell ref="A3:A5"/>
    <mergeCell ref="B3:B5"/>
    <mergeCell ref="C3:F3"/>
    <mergeCell ref="G3:G5"/>
    <mergeCell ref="H3:H5"/>
    <mergeCell ref="J3:J5"/>
    <mergeCell ref="C4:D4"/>
    <mergeCell ref="F4:F5"/>
    <mergeCell ref="A63:J63"/>
    <mergeCell ref="A55:G55"/>
    <mergeCell ref="A56:G56"/>
    <mergeCell ref="A57:G57"/>
    <mergeCell ref="A58:G58"/>
    <mergeCell ref="A59:G59"/>
    <mergeCell ref="A60:G60"/>
  </mergeCells>
  <pageMargins left="0.23622047244094491" right="0.23622047244094491" top="0.74803149606299213" bottom="0.74803149606299213" header="0.31496062992125984" footer="0.31496062992125984"/>
  <pageSetup scale="6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54"/>
  <sheetViews>
    <sheetView topLeftCell="A7" zoomScale="90" zoomScaleNormal="90" workbookViewId="0">
      <selection activeCell="H41" sqref="H41"/>
    </sheetView>
  </sheetViews>
  <sheetFormatPr baseColWidth="10" defaultRowHeight="18.75" x14ac:dyDescent="0.3"/>
  <cols>
    <col min="1" max="6" width="11.42578125" style="1"/>
    <col min="7" max="7" width="49.28515625" style="1" customWidth="1"/>
    <col min="8" max="8" width="25.7109375" style="1" customWidth="1"/>
    <col min="9" max="10" width="11.42578125" style="1"/>
    <col min="11" max="11" width="18.28515625" style="1" customWidth="1"/>
    <col min="12" max="12" width="11.42578125" style="1"/>
    <col min="13" max="13" width="20.7109375" style="1" customWidth="1"/>
    <col min="14" max="14" width="17.42578125" style="1" bestFit="1" customWidth="1"/>
    <col min="15" max="15" width="22.7109375" style="1" customWidth="1"/>
    <col min="16" max="16" width="18.140625" style="1" customWidth="1"/>
    <col min="17" max="17" width="11.42578125" style="1"/>
    <col min="18" max="18" width="14.42578125" style="1" bestFit="1" customWidth="1"/>
    <col min="19" max="16384" width="11.42578125" style="1"/>
  </cols>
  <sheetData>
    <row r="1" spans="1:16" x14ac:dyDescent="0.3">
      <c r="A1" s="472" t="s">
        <v>589</v>
      </c>
      <c r="B1" s="472"/>
      <c r="C1" s="472"/>
      <c r="D1" s="472"/>
      <c r="E1" s="472"/>
      <c r="F1" s="472"/>
      <c r="G1" s="472"/>
      <c r="H1" s="472"/>
    </row>
    <row r="2" spans="1:16" x14ac:dyDescent="0.3">
      <c r="A2" s="480" t="s">
        <v>231</v>
      </c>
      <c r="B2" s="481"/>
      <c r="C2" s="481"/>
      <c r="D2" s="481"/>
      <c r="E2" s="481"/>
      <c r="F2" s="481"/>
      <c r="G2" s="481"/>
      <c r="H2" s="481"/>
    </row>
    <row r="3" spans="1:16" x14ac:dyDescent="0.3">
      <c r="A3" s="480" t="s">
        <v>233</v>
      </c>
      <c r="B3" s="481"/>
      <c r="C3" s="481"/>
      <c r="D3" s="481"/>
      <c r="E3" s="481"/>
      <c r="F3" s="481"/>
      <c r="G3" s="481"/>
      <c r="H3" s="481"/>
    </row>
    <row r="4" spans="1:16" ht="21" x14ac:dyDescent="0.35">
      <c r="A4" s="482" t="s">
        <v>346</v>
      </c>
      <c r="B4" s="483"/>
      <c r="C4" s="483"/>
      <c r="D4" s="483"/>
      <c r="E4" s="483"/>
      <c r="F4" s="483"/>
      <c r="G4" s="483"/>
      <c r="H4" s="483"/>
    </row>
    <row r="5" spans="1:16" ht="21" x14ac:dyDescent="0.35">
      <c r="A5" s="482" t="s">
        <v>499</v>
      </c>
      <c r="B5" s="483"/>
      <c r="C5" s="483"/>
      <c r="D5" s="483"/>
      <c r="E5" s="483"/>
      <c r="F5" s="483"/>
      <c r="G5" s="483"/>
      <c r="H5" s="483"/>
    </row>
    <row r="6" spans="1:16" ht="21" x14ac:dyDescent="0.35">
      <c r="A6" s="482" t="s">
        <v>347</v>
      </c>
      <c r="B6" s="483"/>
      <c r="C6" s="483"/>
      <c r="D6" s="483"/>
      <c r="E6" s="483"/>
      <c r="F6" s="483"/>
      <c r="G6" s="483"/>
      <c r="H6" s="483"/>
    </row>
    <row r="7" spans="1:16" ht="21" x14ac:dyDescent="0.35">
      <c r="A7" s="482" t="s">
        <v>348</v>
      </c>
      <c r="B7" s="482"/>
      <c r="C7" s="482"/>
      <c r="D7" s="482"/>
      <c r="E7" s="482"/>
      <c r="F7" s="482"/>
      <c r="G7" s="482"/>
      <c r="H7" s="482"/>
    </row>
    <row r="8" spans="1:16" ht="21.75" thickBot="1" x14ac:dyDescent="0.4">
      <c r="A8" s="473" t="s">
        <v>349</v>
      </c>
      <c r="B8" s="473"/>
      <c r="C8" s="473"/>
      <c r="D8" s="473"/>
      <c r="E8" s="473"/>
      <c r="F8" s="473"/>
      <c r="G8" s="473"/>
      <c r="H8" s="473"/>
    </row>
    <row r="9" spans="1:16" ht="19.5" thickBot="1" x14ac:dyDescent="0.35">
      <c r="A9" s="474" t="s">
        <v>350</v>
      </c>
      <c r="B9" s="475"/>
      <c r="C9" s="475"/>
      <c r="D9" s="475"/>
      <c r="E9" s="475"/>
      <c r="F9" s="475"/>
      <c r="G9" s="476" t="s">
        <v>351</v>
      </c>
      <c r="H9" s="478" t="s">
        <v>352</v>
      </c>
    </row>
    <row r="10" spans="1:16" ht="106.5" x14ac:dyDescent="0.3">
      <c r="A10" s="167" t="s">
        <v>353</v>
      </c>
      <c r="B10" s="168" t="s">
        <v>354</v>
      </c>
      <c r="C10" s="168" t="s">
        <v>355</v>
      </c>
      <c r="D10" s="168" t="s">
        <v>356</v>
      </c>
      <c r="E10" s="169" t="s">
        <v>357</v>
      </c>
      <c r="F10" s="170" t="s">
        <v>358</v>
      </c>
      <c r="G10" s="477"/>
      <c r="H10" s="479"/>
    </row>
    <row r="11" spans="1:16" x14ac:dyDescent="0.3">
      <c r="A11" s="171">
        <v>1</v>
      </c>
      <c r="B11" s="157" t="s">
        <v>234</v>
      </c>
      <c r="C11" s="157" t="s">
        <v>234</v>
      </c>
      <c r="D11" s="157" t="s">
        <v>359</v>
      </c>
      <c r="E11" s="157" t="s">
        <v>360</v>
      </c>
      <c r="F11" s="157" t="s">
        <v>361</v>
      </c>
      <c r="G11" s="158" t="s">
        <v>59</v>
      </c>
      <c r="H11" s="159">
        <v>162360</v>
      </c>
      <c r="K11" s="6"/>
      <c r="L11" s="1">
        <v>51</v>
      </c>
      <c r="M11" s="6">
        <f>SUM(H11:H19)</f>
        <v>211553.58</v>
      </c>
      <c r="O11" s="4">
        <v>211553.58</v>
      </c>
      <c r="P11" s="4">
        <f>+M11-O11</f>
        <v>0</v>
      </c>
    </row>
    <row r="12" spans="1:16" x14ac:dyDescent="0.3">
      <c r="A12" s="171">
        <v>1</v>
      </c>
      <c r="B12" s="157" t="s">
        <v>234</v>
      </c>
      <c r="C12" s="157" t="s">
        <v>234</v>
      </c>
      <c r="D12" s="157" t="s">
        <v>359</v>
      </c>
      <c r="E12" s="157" t="s">
        <v>360</v>
      </c>
      <c r="F12" s="157" t="s">
        <v>362</v>
      </c>
      <c r="G12" s="57" t="s">
        <v>363</v>
      </c>
      <c r="H12" s="2">
        <v>1500</v>
      </c>
      <c r="L12" s="1">
        <v>54</v>
      </c>
      <c r="M12" s="6">
        <f>SUM(H20:H35)</f>
        <v>174611.36</v>
      </c>
    </row>
    <row r="13" spans="1:16" x14ac:dyDescent="0.3">
      <c r="A13" s="171">
        <v>1</v>
      </c>
      <c r="B13" s="157" t="s">
        <v>234</v>
      </c>
      <c r="C13" s="157" t="s">
        <v>234</v>
      </c>
      <c r="D13" s="157" t="s">
        <v>359</v>
      </c>
      <c r="E13" s="157" t="s">
        <v>360</v>
      </c>
      <c r="F13" s="81">
        <v>51103</v>
      </c>
      <c r="G13" s="158" t="s">
        <v>60</v>
      </c>
      <c r="H13" s="159">
        <v>14793.58</v>
      </c>
      <c r="K13" s="6">
        <f>SUM(H11:H19)</f>
        <v>211553.58</v>
      </c>
      <c r="L13" s="1">
        <v>55</v>
      </c>
      <c r="M13" s="6">
        <f>SUM(H36:H38)</f>
        <v>10100</v>
      </c>
    </row>
    <row r="14" spans="1:16" x14ac:dyDescent="0.3">
      <c r="A14" s="171">
        <v>1</v>
      </c>
      <c r="B14" s="157" t="s">
        <v>234</v>
      </c>
      <c r="C14" s="157" t="s">
        <v>234</v>
      </c>
      <c r="D14" s="157" t="s">
        <v>359</v>
      </c>
      <c r="E14" s="157" t="s">
        <v>360</v>
      </c>
      <c r="F14" s="81">
        <v>51107</v>
      </c>
      <c r="G14" s="158" t="s">
        <v>364</v>
      </c>
      <c r="H14" s="159">
        <v>2500</v>
      </c>
      <c r="L14" s="1">
        <v>56</v>
      </c>
      <c r="M14" s="6">
        <f>SUM(H39)</f>
        <v>15000</v>
      </c>
    </row>
    <row r="15" spans="1:16" x14ac:dyDescent="0.3">
      <c r="A15" s="171">
        <v>1</v>
      </c>
      <c r="B15" s="157" t="s">
        <v>234</v>
      </c>
      <c r="C15" s="157" t="s">
        <v>234</v>
      </c>
      <c r="D15" s="157" t="s">
        <v>359</v>
      </c>
      <c r="E15" s="157" t="s">
        <v>360</v>
      </c>
      <c r="F15" s="81">
        <v>51301</v>
      </c>
      <c r="G15" s="158" t="s">
        <v>365</v>
      </c>
      <c r="H15" s="159">
        <v>0</v>
      </c>
      <c r="L15" s="1">
        <v>61</v>
      </c>
      <c r="M15" s="6">
        <f>SUM(H40:H41)</f>
        <v>11842.22</v>
      </c>
    </row>
    <row r="16" spans="1:16" x14ac:dyDescent="0.3">
      <c r="A16" s="171">
        <v>1</v>
      </c>
      <c r="B16" s="157" t="s">
        <v>234</v>
      </c>
      <c r="C16" s="157" t="s">
        <v>234</v>
      </c>
      <c r="D16" s="157" t="s">
        <v>359</v>
      </c>
      <c r="E16" s="157" t="s">
        <v>360</v>
      </c>
      <c r="F16" s="81">
        <v>51401</v>
      </c>
      <c r="G16" s="160" t="s">
        <v>366</v>
      </c>
      <c r="H16" s="159">
        <v>12000</v>
      </c>
      <c r="M16" s="6">
        <f>SUM(M11:M15)</f>
        <v>423107.15999999992</v>
      </c>
    </row>
    <row r="17" spans="1:18" x14ac:dyDescent="0.3">
      <c r="A17" s="171">
        <v>1</v>
      </c>
      <c r="B17" s="157" t="s">
        <v>234</v>
      </c>
      <c r="C17" s="157" t="s">
        <v>234</v>
      </c>
      <c r="D17" s="157" t="s">
        <v>359</v>
      </c>
      <c r="E17" s="157" t="s">
        <v>360</v>
      </c>
      <c r="F17" s="81">
        <v>51501</v>
      </c>
      <c r="G17" s="160" t="s">
        <v>367</v>
      </c>
      <c r="H17" s="159">
        <v>15000</v>
      </c>
    </row>
    <row r="18" spans="1:18" x14ac:dyDescent="0.3">
      <c r="A18" s="171">
        <v>1</v>
      </c>
      <c r="B18" s="157" t="s">
        <v>234</v>
      </c>
      <c r="C18" s="157" t="s">
        <v>234</v>
      </c>
      <c r="D18" s="157" t="s">
        <v>359</v>
      </c>
      <c r="E18" s="157" t="s">
        <v>360</v>
      </c>
      <c r="F18" s="154">
        <v>51601</v>
      </c>
      <c r="G18" s="155" t="s">
        <v>368</v>
      </c>
      <c r="H18" s="161">
        <v>2400</v>
      </c>
      <c r="M18" s="6"/>
    </row>
    <row r="19" spans="1:18" x14ac:dyDescent="0.3">
      <c r="A19" s="171">
        <v>1</v>
      </c>
      <c r="B19" s="157" t="s">
        <v>234</v>
      </c>
      <c r="C19" s="157" t="s">
        <v>234</v>
      </c>
      <c r="D19" s="157" t="s">
        <v>359</v>
      </c>
      <c r="E19" s="157" t="s">
        <v>360</v>
      </c>
      <c r="F19" s="154">
        <v>51901</v>
      </c>
      <c r="G19" s="155" t="s">
        <v>369</v>
      </c>
      <c r="H19" s="161">
        <v>1000</v>
      </c>
      <c r="M19" s="4">
        <v>231455.29</v>
      </c>
    </row>
    <row r="20" spans="1:18" ht="36" customHeight="1" x14ac:dyDescent="0.3">
      <c r="A20" s="171">
        <v>1</v>
      </c>
      <c r="B20" s="157" t="s">
        <v>234</v>
      </c>
      <c r="C20" s="157" t="s">
        <v>234</v>
      </c>
      <c r="D20" s="157" t="s">
        <v>359</v>
      </c>
      <c r="E20" s="157" t="s">
        <v>360</v>
      </c>
      <c r="F20" s="81">
        <v>54101</v>
      </c>
      <c r="G20" s="162" t="s">
        <v>370</v>
      </c>
      <c r="H20" s="159">
        <v>500</v>
      </c>
      <c r="M20" s="4">
        <f>+M11</f>
        <v>211553.58</v>
      </c>
      <c r="R20" s="6"/>
    </row>
    <row r="21" spans="1:18" x14ac:dyDescent="0.3">
      <c r="A21" s="171">
        <v>1</v>
      </c>
      <c r="B21" s="157" t="s">
        <v>234</v>
      </c>
      <c r="C21" s="157" t="s">
        <v>234</v>
      </c>
      <c r="D21" s="157" t="s">
        <v>359</v>
      </c>
      <c r="E21" s="157" t="s">
        <v>360</v>
      </c>
      <c r="F21" s="81">
        <v>54105</v>
      </c>
      <c r="G21" s="158" t="s">
        <v>371</v>
      </c>
      <c r="H21" s="159">
        <v>5055.68</v>
      </c>
      <c r="M21" s="4">
        <f>+M19-M20</f>
        <v>19901.710000000021</v>
      </c>
    </row>
    <row r="22" spans="1:18" x14ac:dyDescent="0.3">
      <c r="A22" s="171">
        <v>1</v>
      </c>
      <c r="B22" s="157" t="s">
        <v>234</v>
      </c>
      <c r="C22" s="157" t="s">
        <v>234</v>
      </c>
      <c r="D22" s="157" t="s">
        <v>359</v>
      </c>
      <c r="E22" s="157" t="s">
        <v>360</v>
      </c>
      <c r="F22" s="81">
        <v>54109</v>
      </c>
      <c r="G22" s="158" t="s">
        <v>372</v>
      </c>
      <c r="H22" s="159">
        <v>6000</v>
      </c>
    </row>
    <row r="23" spans="1:18" x14ac:dyDescent="0.3">
      <c r="A23" s="171">
        <v>1</v>
      </c>
      <c r="B23" s="157" t="s">
        <v>234</v>
      </c>
      <c r="C23" s="157" t="s">
        <v>234</v>
      </c>
      <c r="D23" s="157" t="s">
        <v>359</v>
      </c>
      <c r="E23" s="157" t="s">
        <v>360</v>
      </c>
      <c r="F23" s="81">
        <v>54110</v>
      </c>
      <c r="G23" s="158" t="s">
        <v>373</v>
      </c>
      <c r="H23" s="159">
        <v>6000</v>
      </c>
    </row>
    <row r="24" spans="1:18" x14ac:dyDescent="0.3">
      <c r="A24" s="171">
        <v>1</v>
      </c>
      <c r="B24" s="157" t="s">
        <v>234</v>
      </c>
      <c r="C24" s="157" t="s">
        <v>234</v>
      </c>
      <c r="D24" s="157" t="s">
        <v>359</v>
      </c>
      <c r="E24" s="157" t="s">
        <v>360</v>
      </c>
      <c r="F24" s="81">
        <v>54114</v>
      </c>
      <c r="G24" s="158" t="s">
        <v>335</v>
      </c>
      <c r="H24" s="159">
        <v>2000</v>
      </c>
    </row>
    <row r="25" spans="1:18" x14ac:dyDescent="0.3">
      <c r="A25" s="171">
        <v>1</v>
      </c>
      <c r="B25" s="157" t="s">
        <v>234</v>
      </c>
      <c r="C25" s="157" t="s">
        <v>234</v>
      </c>
      <c r="D25" s="157" t="s">
        <v>359</v>
      </c>
      <c r="E25" s="157" t="s">
        <v>360</v>
      </c>
      <c r="F25" s="81">
        <v>54115</v>
      </c>
      <c r="G25" s="158" t="s">
        <v>336</v>
      </c>
      <c r="H25" s="159">
        <v>4000</v>
      </c>
    </row>
    <row r="26" spans="1:18" x14ac:dyDescent="0.3">
      <c r="A26" s="171">
        <v>1</v>
      </c>
      <c r="B26" s="157" t="s">
        <v>234</v>
      </c>
      <c r="C26" s="157" t="s">
        <v>234</v>
      </c>
      <c r="D26" s="157" t="s">
        <v>359</v>
      </c>
      <c r="E26" s="157" t="s">
        <v>360</v>
      </c>
      <c r="F26" s="154">
        <v>54118</v>
      </c>
      <c r="G26" s="155" t="s">
        <v>337</v>
      </c>
      <c r="H26" s="161">
        <v>3000</v>
      </c>
    </row>
    <row r="27" spans="1:18" x14ac:dyDescent="0.3">
      <c r="A27" s="171">
        <v>1</v>
      </c>
      <c r="B27" s="157" t="s">
        <v>234</v>
      </c>
      <c r="C27" s="157" t="s">
        <v>234</v>
      </c>
      <c r="D27" s="157" t="s">
        <v>359</v>
      </c>
      <c r="E27" s="157" t="s">
        <v>360</v>
      </c>
      <c r="F27" s="154">
        <v>54121</v>
      </c>
      <c r="G27" s="155" t="s">
        <v>338</v>
      </c>
      <c r="H27" s="161">
        <v>6000</v>
      </c>
    </row>
    <row r="28" spans="1:18" x14ac:dyDescent="0.3">
      <c r="A28" s="171">
        <v>1</v>
      </c>
      <c r="B28" s="157" t="s">
        <v>234</v>
      </c>
      <c r="C28" s="157" t="s">
        <v>234</v>
      </c>
      <c r="D28" s="157" t="s">
        <v>359</v>
      </c>
      <c r="E28" s="157" t="s">
        <v>360</v>
      </c>
      <c r="F28" s="154">
        <v>54201</v>
      </c>
      <c r="G28" s="155" t="s">
        <v>339</v>
      </c>
      <c r="H28" s="161">
        <v>22000</v>
      </c>
    </row>
    <row r="29" spans="1:18" x14ac:dyDescent="0.3">
      <c r="A29" s="171">
        <v>1</v>
      </c>
      <c r="B29" s="157" t="s">
        <v>234</v>
      </c>
      <c r="C29" s="157" t="s">
        <v>234</v>
      </c>
      <c r="D29" s="157" t="s">
        <v>359</v>
      </c>
      <c r="E29" s="157" t="s">
        <v>360</v>
      </c>
      <c r="F29" s="81">
        <v>54202</v>
      </c>
      <c r="G29" s="158" t="s">
        <v>374</v>
      </c>
      <c r="H29" s="159">
        <v>18500</v>
      </c>
    </row>
    <row r="30" spans="1:18" x14ac:dyDescent="0.3">
      <c r="A30" s="171">
        <v>1</v>
      </c>
      <c r="B30" s="157" t="s">
        <v>234</v>
      </c>
      <c r="C30" s="157" t="s">
        <v>234</v>
      </c>
      <c r="D30" s="157" t="s">
        <v>359</v>
      </c>
      <c r="E30" s="157" t="s">
        <v>360</v>
      </c>
      <c r="F30" s="81">
        <v>54203</v>
      </c>
      <c r="G30" s="158" t="s">
        <v>375</v>
      </c>
      <c r="H30" s="159">
        <v>15000</v>
      </c>
    </row>
    <row r="31" spans="1:18" x14ac:dyDescent="0.3">
      <c r="A31" s="171">
        <v>1</v>
      </c>
      <c r="B31" s="157" t="s">
        <v>234</v>
      </c>
      <c r="C31" s="157" t="s">
        <v>234</v>
      </c>
      <c r="D31" s="157" t="s">
        <v>359</v>
      </c>
      <c r="E31" s="157" t="s">
        <v>360</v>
      </c>
      <c r="F31" s="81">
        <v>54205</v>
      </c>
      <c r="G31" s="158" t="s">
        <v>24</v>
      </c>
      <c r="H31" s="159">
        <v>65000</v>
      </c>
      <c r="N31" s="6">
        <f>SUM(H20:H41)</f>
        <v>211553.58</v>
      </c>
    </row>
    <row r="32" spans="1:18" x14ac:dyDescent="0.3">
      <c r="A32" s="171">
        <v>1</v>
      </c>
      <c r="B32" s="157" t="s">
        <v>234</v>
      </c>
      <c r="C32" s="157" t="s">
        <v>234</v>
      </c>
      <c r="D32" s="157" t="s">
        <v>359</v>
      </c>
      <c r="E32" s="157" t="s">
        <v>360</v>
      </c>
      <c r="F32" s="154">
        <v>54302</v>
      </c>
      <c r="G32" s="155" t="s">
        <v>340</v>
      </c>
      <c r="H32" s="161">
        <v>18000</v>
      </c>
      <c r="N32" s="4">
        <v>211553.58</v>
      </c>
    </row>
    <row r="33" spans="1:14" x14ac:dyDescent="0.3">
      <c r="A33" s="171"/>
      <c r="B33" s="157"/>
      <c r="C33" s="157"/>
      <c r="D33" s="157"/>
      <c r="E33" s="157"/>
      <c r="F33" s="154">
        <v>54314</v>
      </c>
      <c r="G33" s="155" t="s">
        <v>342</v>
      </c>
      <c r="H33" s="161">
        <v>1500</v>
      </c>
      <c r="N33" s="6">
        <f>+N32-N31</f>
        <v>0</v>
      </c>
    </row>
    <row r="34" spans="1:14" x14ac:dyDescent="0.3">
      <c r="A34" s="171">
        <v>1</v>
      </c>
      <c r="B34" s="157" t="s">
        <v>234</v>
      </c>
      <c r="C34" s="157" t="s">
        <v>234</v>
      </c>
      <c r="D34" s="157" t="s">
        <v>359</v>
      </c>
      <c r="E34" s="157" t="s">
        <v>360</v>
      </c>
      <c r="F34" s="154">
        <v>54305</v>
      </c>
      <c r="G34" s="155" t="s">
        <v>341</v>
      </c>
      <c r="H34" s="161">
        <v>1055.68</v>
      </c>
    </row>
    <row r="35" spans="1:14" x14ac:dyDescent="0.3">
      <c r="A35" s="171">
        <v>1</v>
      </c>
      <c r="B35" s="157" t="s">
        <v>234</v>
      </c>
      <c r="C35" s="157" t="s">
        <v>234</v>
      </c>
      <c r="D35" s="157" t="s">
        <v>359</v>
      </c>
      <c r="E35" s="157" t="s">
        <v>360</v>
      </c>
      <c r="F35" s="154">
        <v>54404</v>
      </c>
      <c r="G35" s="155" t="s">
        <v>343</v>
      </c>
      <c r="H35" s="161">
        <v>1000</v>
      </c>
    </row>
    <row r="36" spans="1:14" ht="41.25" customHeight="1" x14ac:dyDescent="0.3">
      <c r="A36" s="171">
        <v>1</v>
      </c>
      <c r="B36" s="157" t="s">
        <v>234</v>
      </c>
      <c r="C36" s="157" t="s">
        <v>234</v>
      </c>
      <c r="D36" s="157" t="s">
        <v>359</v>
      </c>
      <c r="E36" s="157" t="s">
        <v>360</v>
      </c>
      <c r="F36" s="154">
        <v>55601</v>
      </c>
      <c r="G36" s="156" t="s">
        <v>376</v>
      </c>
      <c r="H36" s="161">
        <v>5000</v>
      </c>
    </row>
    <row r="37" spans="1:14" x14ac:dyDescent="0.3">
      <c r="A37" s="171">
        <v>1</v>
      </c>
      <c r="B37" s="157" t="s">
        <v>234</v>
      </c>
      <c r="C37" s="157" t="s">
        <v>234</v>
      </c>
      <c r="D37" s="157" t="s">
        <v>359</v>
      </c>
      <c r="E37" s="157" t="s">
        <v>360</v>
      </c>
      <c r="F37" s="154">
        <v>55602</v>
      </c>
      <c r="G37" s="155" t="s">
        <v>377</v>
      </c>
      <c r="H37" s="161">
        <v>5000</v>
      </c>
    </row>
    <row r="38" spans="1:14" x14ac:dyDescent="0.3">
      <c r="A38" s="171">
        <v>1</v>
      </c>
      <c r="B38" s="157" t="s">
        <v>234</v>
      </c>
      <c r="C38" s="157" t="s">
        <v>234</v>
      </c>
      <c r="D38" s="157" t="s">
        <v>359</v>
      </c>
      <c r="E38" s="157" t="s">
        <v>360</v>
      </c>
      <c r="F38" s="154">
        <v>55603</v>
      </c>
      <c r="G38" s="155" t="s">
        <v>378</v>
      </c>
      <c r="H38" s="161">
        <v>100</v>
      </c>
    </row>
    <row r="39" spans="1:14" ht="45.75" customHeight="1" x14ac:dyDescent="0.3">
      <c r="A39" s="171">
        <v>1</v>
      </c>
      <c r="B39" s="157" t="s">
        <v>234</v>
      </c>
      <c r="C39" s="157" t="s">
        <v>234</v>
      </c>
      <c r="D39" s="157" t="s">
        <v>359</v>
      </c>
      <c r="E39" s="157" t="s">
        <v>360</v>
      </c>
      <c r="F39" s="81">
        <v>56201</v>
      </c>
      <c r="G39" s="162" t="s">
        <v>462</v>
      </c>
      <c r="H39" s="159">
        <v>15000</v>
      </c>
    </row>
    <row r="40" spans="1:14" x14ac:dyDescent="0.3">
      <c r="A40" s="171"/>
      <c r="B40" s="157"/>
      <c r="C40" s="157"/>
      <c r="D40" s="157"/>
      <c r="E40" s="157"/>
      <c r="F40" s="81">
        <v>61101</v>
      </c>
      <c r="G40" s="158" t="s">
        <v>344</v>
      </c>
      <c r="H40" s="159">
        <v>3000</v>
      </c>
    </row>
    <row r="41" spans="1:14" x14ac:dyDescent="0.3">
      <c r="A41" s="171">
        <v>1</v>
      </c>
      <c r="B41" s="157" t="s">
        <v>234</v>
      </c>
      <c r="C41" s="157" t="s">
        <v>234</v>
      </c>
      <c r="D41" s="157" t="s">
        <v>359</v>
      </c>
      <c r="E41" s="157" t="s">
        <v>360</v>
      </c>
      <c r="F41" s="81">
        <v>61104</v>
      </c>
      <c r="G41" s="158" t="s">
        <v>345</v>
      </c>
      <c r="H41" s="159">
        <v>8842.2199999999993</v>
      </c>
    </row>
    <row r="42" spans="1:14" x14ac:dyDescent="0.3">
      <c r="A42" s="172"/>
      <c r="B42" s="172"/>
      <c r="C42" s="172"/>
      <c r="D42" s="172"/>
      <c r="E42" s="172"/>
      <c r="F42" s="172"/>
      <c r="G42" s="173" t="s">
        <v>379</v>
      </c>
      <c r="H42" s="174">
        <f>SUM(H11:H41)</f>
        <v>423107.16</v>
      </c>
      <c r="J42" s="6"/>
    </row>
    <row r="45" spans="1:14" x14ac:dyDescent="0.3">
      <c r="G45" s="1" t="s">
        <v>519</v>
      </c>
      <c r="H45" s="6">
        <v>423107.16</v>
      </c>
    </row>
    <row r="46" spans="1:14" x14ac:dyDescent="0.3">
      <c r="G46" s="1" t="s">
        <v>522</v>
      </c>
      <c r="H46" s="4">
        <v>0</v>
      </c>
    </row>
    <row r="47" spans="1:14" x14ac:dyDescent="0.3">
      <c r="H47" s="5">
        <f>SUM(H45:H46)</f>
        <v>423107.16</v>
      </c>
    </row>
    <row r="48" spans="1:14" x14ac:dyDescent="0.3">
      <c r="G48" s="1" t="s">
        <v>380</v>
      </c>
      <c r="H48" s="4">
        <f>+M11</f>
        <v>211553.58</v>
      </c>
    </row>
    <row r="49" spans="7:11" x14ac:dyDescent="0.3">
      <c r="G49" s="1">
        <v>51</v>
      </c>
      <c r="H49" s="4">
        <f>SUM(H11:H19)</f>
        <v>211553.58</v>
      </c>
      <c r="K49" s="6">
        <f>+H47-H54</f>
        <v>3635.3800000000047</v>
      </c>
    </row>
    <row r="50" spans="7:11" x14ac:dyDescent="0.3">
      <c r="G50" s="1">
        <v>54</v>
      </c>
      <c r="H50" s="6">
        <f>SUM(H20:H35)</f>
        <v>174611.36</v>
      </c>
    </row>
    <row r="51" spans="7:11" x14ac:dyDescent="0.3">
      <c r="G51" s="1">
        <v>55</v>
      </c>
      <c r="H51" s="6">
        <f>SUM(H36:H38)</f>
        <v>10100</v>
      </c>
    </row>
    <row r="52" spans="7:11" x14ac:dyDescent="0.3">
      <c r="G52" s="1">
        <v>56</v>
      </c>
      <c r="H52" s="6">
        <f>SUM(H39)</f>
        <v>15000</v>
      </c>
    </row>
    <row r="53" spans="7:11" x14ac:dyDescent="0.3">
      <c r="G53" s="1">
        <v>61</v>
      </c>
      <c r="H53" s="6">
        <f>+'ANEXO 4.2 FONDO PAL'!H73</f>
        <v>8206.84</v>
      </c>
    </row>
    <row r="54" spans="7:11" x14ac:dyDescent="0.3">
      <c r="H54" s="175">
        <f>SUM(H49:H53)</f>
        <v>419471.77999999997</v>
      </c>
    </row>
  </sheetData>
  <mergeCells count="11">
    <mergeCell ref="A1:H1"/>
    <mergeCell ref="A8:H8"/>
    <mergeCell ref="A9:F9"/>
    <mergeCell ref="G9:G10"/>
    <mergeCell ref="H9:H10"/>
    <mergeCell ref="A2:H2"/>
    <mergeCell ref="A3:H3"/>
    <mergeCell ref="A4:H4"/>
    <mergeCell ref="A5:H5"/>
    <mergeCell ref="A6:H6"/>
    <mergeCell ref="A7:H7"/>
  </mergeCells>
  <pageMargins left="0.62992125984251968" right="0.23622047244094491" top="0.74803149606299213" bottom="0.35433070866141736" header="0.31496062992125984" footer="0.31496062992125984"/>
  <pageSetup scale="90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76"/>
  <sheetViews>
    <sheetView topLeftCell="A7" zoomScaleNormal="100" workbookViewId="0">
      <selection activeCell="H57" sqref="H57"/>
    </sheetView>
  </sheetViews>
  <sheetFormatPr baseColWidth="10" defaultRowHeight="18.75" x14ac:dyDescent="0.3"/>
  <cols>
    <col min="1" max="3" width="11.42578125" style="1"/>
    <col min="4" max="4" width="9.5703125" style="1" customWidth="1"/>
    <col min="5" max="6" width="11.42578125" style="1"/>
    <col min="7" max="7" width="46.5703125" style="1" customWidth="1"/>
    <col min="8" max="8" width="22" style="1" customWidth="1"/>
    <col min="9" max="12" width="11.42578125" style="1"/>
    <col min="13" max="13" width="18.5703125" style="1" customWidth="1"/>
    <col min="14" max="14" width="22.42578125" style="1" customWidth="1"/>
    <col min="15" max="15" width="11.42578125" style="1"/>
    <col min="16" max="16" width="25.140625" style="1" customWidth="1"/>
    <col min="17" max="16384" width="11.42578125" style="1"/>
  </cols>
  <sheetData>
    <row r="1" spans="1:14" x14ac:dyDescent="0.3">
      <c r="A1" s="163"/>
      <c r="B1" s="164"/>
      <c r="C1" s="165"/>
      <c r="D1" s="165"/>
      <c r="E1" s="165"/>
      <c r="F1" s="165"/>
      <c r="G1" s="165"/>
      <c r="H1" s="166" t="s">
        <v>433</v>
      </c>
    </row>
    <row r="2" spans="1:14" ht="21" x14ac:dyDescent="0.35">
      <c r="A2" s="482" t="s">
        <v>231</v>
      </c>
      <c r="B2" s="483"/>
      <c r="C2" s="483"/>
      <c r="D2" s="483"/>
      <c r="E2" s="483"/>
      <c r="F2" s="483"/>
      <c r="G2" s="483"/>
      <c r="H2" s="483"/>
    </row>
    <row r="3" spans="1:14" ht="21" x14ac:dyDescent="0.35">
      <c r="A3" s="482" t="s">
        <v>233</v>
      </c>
      <c r="B3" s="483"/>
      <c r="C3" s="483"/>
      <c r="D3" s="483"/>
      <c r="E3" s="483"/>
      <c r="F3" s="483"/>
      <c r="G3" s="483"/>
      <c r="H3" s="483"/>
    </row>
    <row r="4" spans="1:14" ht="21" x14ac:dyDescent="0.35">
      <c r="A4" s="482" t="s">
        <v>346</v>
      </c>
      <c r="B4" s="483"/>
      <c r="C4" s="483"/>
      <c r="D4" s="483"/>
      <c r="E4" s="483"/>
      <c r="F4" s="483"/>
      <c r="G4" s="483"/>
      <c r="H4" s="483"/>
    </row>
    <row r="5" spans="1:14" ht="21" x14ac:dyDescent="0.35">
      <c r="A5" s="482" t="s">
        <v>499</v>
      </c>
      <c r="B5" s="483"/>
      <c r="C5" s="483"/>
      <c r="D5" s="483"/>
      <c r="E5" s="483"/>
      <c r="F5" s="483"/>
      <c r="G5" s="483"/>
      <c r="H5" s="483"/>
    </row>
    <row r="6" spans="1:14" x14ac:dyDescent="0.3">
      <c r="A6" s="472" t="s">
        <v>347</v>
      </c>
      <c r="B6" s="487"/>
      <c r="C6" s="487"/>
      <c r="D6" s="487"/>
      <c r="E6" s="487"/>
      <c r="F6" s="487"/>
      <c r="G6" s="487"/>
      <c r="H6" s="487"/>
    </row>
    <row r="7" spans="1:14" x14ac:dyDescent="0.3">
      <c r="A7" s="488" t="s">
        <v>348</v>
      </c>
      <c r="B7" s="489"/>
      <c r="C7" s="489"/>
      <c r="D7" s="489"/>
      <c r="E7" s="489"/>
      <c r="F7" s="489"/>
      <c r="G7" s="489"/>
      <c r="H7" s="490"/>
    </row>
    <row r="8" spans="1:14" ht="19.5" thickBot="1" x14ac:dyDescent="0.35">
      <c r="A8" s="484" t="s">
        <v>381</v>
      </c>
      <c r="B8" s="485"/>
      <c r="C8" s="485"/>
      <c r="D8" s="485"/>
      <c r="E8" s="485"/>
      <c r="F8" s="485"/>
      <c r="G8" s="485"/>
      <c r="H8" s="486"/>
    </row>
    <row r="9" spans="1:14" ht="19.5" thickBot="1" x14ac:dyDescent="0.35">
      <c r="A9" s="474" t="s">
        <v>350</v>
      </c>
      <c r="B9" s="475"/>
      <c r="C9" s="475"/>
      <c r="D9" s="475"/>
      <c r="E9" s="475"/>
      <c r="F9" s="475"/>
      <c r="G9" s="476" t="s">
        <v>351</v>
      </c>
      <c r="H9" s="478" t="s">
        <v>352</v>
      </c>
    </row>
    <row r="10" spans="1:14" ht="106.5" x14ac:dyDescent="0.3">
      <c r="A10" s="167" t="s">
        <v>353</v>
      </c>
      <c r="B10" s="168" t="s">
        <v>354</v>
      </c>
      <c r="C10" s="168" t="s">
        <v>355</v>
      </c>
      <c r="D10" s="168" t="s">
        <v>356</v>
      </c>
      <c r="E10" s="169" t="s">
        <v>357</v>
      </c>
      <c r="F10" s="170" t="s">
        <v>358</v>
      </c>
      <c r="G10" s="477"/>
      <c r="H10" s="479"/>
    </row>
    <row r="11" spans="1:14" x14ac:dyDescent="0.3">
      <c r="A11" s="224">
        <v>1</v>
      </c>
      <c r="B11" s="176" t="s">
        <v>235</v>
      </c>
      <c r="C11" s="176" t="s">
        <v>234</v>
      </c>
      <c r="D11" s="176" t="s">
        <v>382</v>
      </c>
      <c r="E11" s="176" t="s">
        <v>383</v>
      </c>
      <c r="F11" s="225">
        <v>51101</v>
      </c>
      <c r="G11" s="228" t="s">
        <v>496</v>
      </c>
      <c r="H11" s="227">
        <v>403224</v>
      </c>
    </row>
    <row r="12" spans="1:14" ht="19.5" thickBot="1" x14ac:dyDescent="0.35">
      <c r="A12" s="224">
        <v>1</v>
      </c>
      <c r="B12" s="176" t="s">
        <v>235</v>
      </c>
      <c r="C12" s="176" t="s">
        <v>234</v>
      </c>
      <c r="D12" s="176" t="s">
        <v>382</v>
      </c>
      <c r="E12" s="176" t="s">
        <v>383</v>
      </c>
      <c r="F12" s="225">
        <v>51103</v>
      </c>
      <c r="G12" s="226" t="s">
        <v>384</v>
      </c>
      <c r="H12" s="227">
        <v>33602</v>
      </c>
    </row>
    <row r="13" spans="1:14" ht="19.5" thickBot="1" x14ac:dyDescent="0.35">
      <c r="A13" s="177">
        <v>1</v>
      </c>
      <c r="B13" s="157" t="s">
        <v>235</v>
      </c>
      <c r="C13" s="157" t="s">
        <v>234</v>
      </c>
      <c r="D13" s="157" t="s">
        <v>382</v>
      </c>
      <c r="E13" s="178" t="s">
        <v>383</v>
      </c>
      <c r="F13" s="179">
        <v>51107</v>
      </c>
      <c r="G13" s="180" t="s">
        <v>385</v>
      </c>
      <c r="H13" s="181">
        <v>6800</v>
      </c>
    </row>
    <row r="14" spans="1:14" ht="19.5" thickBot="1" x14ac:dyDescent="0.35">
      <c r="A14" s="177">
        <v>1</v>
      </c>
      <c r="B14" s="157" t="s">
        <v>235</v>
      </c>
      <c r="C14" s="157" t="s">
        <v>234</v>
      </c>
      <c r="D14" s="157" t="s">
        <v>382</v>
      </c>
      <c r="E14" s="178" t="s">
        <v>383</v>
      </c>
      <c r="F14" s="179">
        <v>51201</v>
      </c>
      <c r="G14" s="180" t="s">
        <v>386</v>
      </c>
      <c r="H14" s="181">
        <v>5143.5600000000004</v>
      </c>
      <c r="M14" s="1">
        <v>51</v>
      </c>
      <c r="N14" s="6">
        <f>SUM(H10:H20)</f>
        <v>530414.56000000006</v>
      </c>
    </row>
    <row r="15" spans="1:14" ht="19.5" thickBot="1" x14ac:dyDescent="0.35">
      <c r="A15" s="177">
        <v>1</v>
      </c>
      <c r="B15" s="157" t="s">
        <v>235</v>
      </c>
      <c r="C15" s="157" t="s">
        <v>234</v>
      </c>
      <c r="D15" s="157" t="s">
        <v>382</v>
      </c>
      <c r="E15" s="178" t="s">
        <v>383</v>
      </c>
      <c r="F15" s="179">
        <v>51202</v>
      </c>
      <c r="G15" s="180" t="s">
        <v>387</v>
      </c>
      <c r="H15" s="181">
        <v>0</v>
      </c>
      <c r="M15" s="1">
        <v>54</v>
      </c>
      <c r="N15" s="6">
        <f>SUM(H21:H51)</f>
        <v>54000</v>
      </c>
    </row>
    <row r="16" spans="1:14" ht="19.5" thickBot="1" x14ac:dyDescent="0.35">
      <c r="A16" s="177">
        <v>1</v>
      </c>
      <c r="B16" s="157" t="s">
        <v>235</v>
      </c>
      <c r="C16" s="157" t="s">
        <v>234</v>
      </c>
      <c r="D16" s="157" t="s">
        <v>382</v>
      </c>
      <c r="E16" s="178" t="s">
        <v>383</v>
      </c>
      <c r="F16" s="179">
        <v>51301</v>
      </c>
      <c r="G16" s="180" t="s">
        <v>388</v>
      </c>
      <c r="H16" s="181">
        <v>2000</v>
      </c>
      <c r="M16" s="1">
        <v>55</v>
      </c>
      <c r="N16" s="6">
        <f>SUM(H52:H54)</f>
        <v>8500</v>
      </c>
    </row>
    <row r="17" spans="1:14" ht="19.5" thickBot="1" x14ac:dyDescent="0.35">
      <c r="A17" s="177">
        <v>1</v>
      </c>
      <c r="B17" s="157" t="s">
        <v>235</v>
      </c>
      <c r="C17" s="157" t="s">
        <v>234</v>
      </c>
      <c r="D17" s="157" t="s">
        <v>382</v>
      </c>
      <c r="E17" s="178" t="s">
        <v>383</v>
      </c>
      <c r="F17" s="81">
        <v>51401</v>
      </c>
      <c r="G17" s="160" t="s">
        <v>389</v>
      </c>
      <c r="H17" s="181">
        <v>31080</v>
      </c>
      <c r="M17" s="1">
        <v>56</v>
      </c>
      <c r="N17" s="6">
        <f>SUM(H55)</f>
        <v>2500</v>
      </c>
    </row>
    <row r="18" spans="1:14" ht="19.5" thickBot="1" x14ac:dyDescent="0.35">
      <c r="A18" s="177">
        <v>1</v>
      </c>
      <c r="B18" s="157" t="s">
        <v>235</v>
      </c>
      <c r="C18" s="157" t="s">
        <v>234</v>
      </c>
      <c r="D18" s="157" t="s">
        <v>382</v>
      </c>
      <c r="E18" s="178" t="s">
        <v>383</v>
      </c>
      <c r="F18" s="81">
        <v>51501</v>
      </c>
      <c r="G18" s="182" t="s">
        <v>367</v>
      </c>
      <c r="H18" s="181">
        <v>30385</v>
      </c>
      <c r="M18" s="1">
        <v>61</v>
      </c>
      <c r="N18" s="6">
        <f>SUM(H56:H60)</f>
        <v>8206.84</v>
      </c>
    </row>
    <row r="19" spans="1:14" ht="19.5" thickBot="1" x14ac:dyDescent="0.35">
      <c r="A19" s="177">
        <v>1</v>
      </c>
      <c r="B19" s="157" t="s">
        <v>235</v>
      </c>
      <c r="C19" s="157" t="s">
        <v>234</v>
      </c>
      <c r="D19" s="157" t="s">
        <v>382</v>
      </c>
      <c r="E19" s="178" t="s">
        <v>383</v>
      </c>
      <c r="F19" s="81">
        <v>51701</v>
      </c>
      <c r="G19" s="183" t="s">
        <v>390</v>
      </c>
      <c r="H19" s="181">
        <v>16500</v>
      </c>
      <c r="N19" s="6">
        <f>SUM(N14:N18)</f>
        <v>603621.4</v>
      </c>
    </row>
    <row r="20" spans="1:14" ht="19.5" thickBot="1" x14ac:dyDescent="0.35">
      <c r="A20" s="177">
        <v>1</v>
      </c>
      <c r="B20" s="157" t="s">
        <v>235</v>
      </c>
      <c r="C20" s="157" t="s">
        <v>234</v>
      </c>
      <c r="D20" s="157" t="s">
        <v>382</v>
      </c>
      <c r="E20" s="178" t="s">
        <v>383</v>
      </c>
      <c r="F20" s="81">
        <v>51901</v>
      </c>
      <c r="G20" s="183" t="s">
        <v>391</v>
      </c>
      <c r="H20" s="181">
        <v>1680</v>
      </c>
    </row>
    <row r="21" spans="1:14" ht="19.5" thickBot="1" x14ac:dyDescent="0.35">
      <c r="A21" s="177">
        <v>1</v>
      </c>
      <c r="B21" s="157" t="s">
        <v>235</v>
      </c>
      <c r="C21" s="157" t="s">
        <v>234</v>
      </c>
      <c r="D21" s="157" t="s">
        <v>382</v>
      </c>
      <c r="E21" s="178" t="s">
        <v>383</v>
      </c>
      <c r="F21" s="179">
        <v>54101</v>
      </c>
      <c r="G21" s="180" t="s">
        <v>392</v>
      </c>
      <c r="H21" s="181">
        <v>0</v>
      </c>
    </row>
    <row r="22" spans="1:14" ht="19.5" thickBot="1" x14ac:dyDescent="0.35">
      <c r="A22" s="177">
        <v>1</v>
      </c>
      <c r="B22" s="157" t="s">
        <v>235</v>
      </c>
      <c r="C22" s="157" t="s">
        <v>234</v>
      </c>
      <c r="D22" s="157" t="s">
        <v>382</v>
      </c>
      <c r="E22" s="178" t="s">
        <v>383</v>
      </c>
      <c r="F22" s="179">
        <v>54104</v>
      </c>
      <c r="G22" s="180" t="s">
        <v>393</v>
      </c>
      <c r="H22" s="181">
        <v>1000</v>
      </c>
    </row>
    <row r="23" spans="1:14" ht="19.5" thickBot="1" x14ac:dyDescent="0.35">
      <c r="A23" s="177">
        <v>1</v>
      </c>
      <c r="B23" s="157" t="s">
        <v>235</v>
      </c>
      <c r="C23" s="157" t="s">
        <v>234</v>
      </c>
      <c r="D23" s="157" t="s">
        <v>382</v>
      </c>
      <c r="E23" s="178" t="s">
        <v>383</v>
      </c>
      <c r="F23" s="179">
        <v>54105</v>
      </c>
      <c r="G23" s="180" t="s">
        <v>394</v>
      </c>
      <c r="H23" s="181">
        <v>1500</v>
      </c>
    </row>
    <row r="24" spans="1:14" ht="19.5" thickBot="1" x14ac:dyDescent="0.35">
      <c r="A24" s="177">
        <v>1</v>
      </c>
      <c r="B24" s="157" t="s">
        <v>235</v>
      </c>
      <c r="C24" s="157" t="s">
        <v>234</v>
      </c>
      <c r="D24" s="157" t="s">
        <v>382</v>
      </c>
      <c r="E24" s="178" t="s">
        <v>383</v>
      </c>
      <c r="F24" s="179">
        <v>54106</v>
      </c>
      <c r="G24" s="180" t="s">
        <v>395</v>
      </c>
      <c r="H24" s="181">
        <v>2500</v>
      </c>
    </row>
    <row r="25" spans="1:14" ht="19.5" thickBot="1" x14ac:dyDescent="0.35">
      <c r="A25" s="177">
        <v>1</v>
      </c>
      <c r="B25" s="157" t="s">
        <v>235</v>
      </c>
      <c r="C25" s="157" t="s">
        <v>234</v>
      </c>
      <c r="D25" s="157" t="s">
        <v>382</v>
      </c>
      <c r="E25" s="178" t="s">
        <v>383</v>
      </c>
      <c r="F25" s="179">
        <v>54107</v>
      </c>
      <c r="G25" s="180" t="s">
        <v>396</v>
      </c>
      <c r="H25" s="181">
        <v>17000</v>
      </c>
    </row>
    <row r="26" spans="1:14" ht="19.5" thickBot="1" x14ac:dyDescent="0.35">
      <c r="A26" s="177">
        <v>1</v>
      </c>
      <c r="B26" s="157" t="s">
        <v>235</v>
      </c>
      <c r="C26" s="157" t="s">
        <v>234</v>
      </c>
      <c r="D26" s="157" t="s">
        <v>382</v>
      </c>
      <c r="E26" s="178" t="s">
        <v>383</v>
      </c>
      <c r="F26" s="179">
        <v>54109</v>
      </c>
      <c r="G26" s="180" t="s">
        <v>397</v>
      </c>
      <c r="H26" s="181">
        <v>1800</v>
      </c>
      <c r="I26" s="184"/>
    </row>
    <row r="27" spans="1:14" ht="19.5" thickBot="1" x14ac:dyDescent="0.35">
      <c r="A27" s="177">
        <v>1</v>
      </c>
      <c r="B27" s="157" t="s">
        <v>235</v>
      </c>
      <c r="C27" s="157" t="s">
        <v>234</v>
      </c>
      <c r="D27" s="157" t="s">
        <v>382</v>
      </c>
      <c r="E27" s="178" t="s">
        <v>383</v>
      </c>
      <c r="F27" s="179">
        <v>54110</v>
      </c>
      <c r="G27" s="180" t="s">
        <v>398</v>
      </c>
      <c r="H27" s="181">
        <v>1800</v>
      </c>
    </row>
    <row r="28" spans="1:14" ht="19.5" thickBot="1" x14ac:dyDescent="0.35">
      <c r="A28" s="177">
        <v>1</v>
      </c>
      <c r="B28" s="157" t="s">
        <v>235</v>
      </c>
      <c r="C28" s="157" t="s">
        <v>234</v>
      </c>
      <c r="D28" s="157" t="s">
        <v>382</v>
      </c>
      <c r="E28" s="178" t="s">
        <v>383</v>
      </c>
      <c r="F28" s="179">
        <v>54111</v>
      </c>
      <c r="G28" s="180" t="s">
        <v>399</v>
      </c>
      <c r="H28" s="181">
        <v>500</v>
      </c>
    </row>
    <row r="29" spans="1:14" ht="19.5" thickBot="1" x14ac:dyDescent="0.35">
      <c r="A29" s="177">
        <v>1</v>
      </c>
      <c r="B29" s="157" t="s">
        <v>235</v>
      </c>
      <c r="C29" s="157" t="s">
        <v>234</v>
      </c>
      <c r="D29" s="157" t="s">
        <v>382</v>
      </c>
      <c r="E29" s="178" t="s">
        <v>383</v>
      </c>
      <c r="F29" s="179">
        <v>54112</v>
      </c>
      <c r="G29" s="180" t="s">
        <v>400</v>
      </c>
      <c r="H29" s="181">
        <v>500</v>
      </c>
    </row>
    <row r="30" spans="1:14" ht="19.5" thickBot="1" x14ac:dyDescent="0.35">
      <c r="A30" s="177">
        <v>1</v>
      </c>
      <c r="B30" s="157" t="s">
        <v>235</v>
      </c>
      <c r="C30" s="157" t="s">
        <v>234</v>
      </c>
      <c r="D30" s="157" t="s">
        <v>382</v>
      </c>
      <c r="E30" s="178" t="s">
        <v>383</v>
      </c>
      <c r="F30" s="179">
        <v>54114</v>
      </c>
      <c r="G30" s="180" t="s">
        <v>401</v>
      </c>
      <c r="H30" s="181">
        <v>1500</v>
      </c>
    </row>
    <row r="31" spans="1:14" ht="19.5" thickBot="1" x14ac:dyDescent="0.35">
      <c r="A31" s="177">
        <v>1</v>
      </c>
      <c r="B31" s="157" t="s">
        <v>235</v>
      </c>
      <c r="C31" s="157" t="s">
        <v>234</v>
      </c>
      <c r="D31" s="157" t="s">
        <v>382</v>
      </c>
      <c r="E31" s="178" t="s">
        <v>383</v>
      </c>
      <c r="F31" s="179">
        <v>54115</v>
      </c>
      <c r="G31" s="180" t="s">
        <v>402</v>
      </c>
      <c r="H31" s="181">
        <v>1500</v>
      </c>
    </row>
    <row r="32" spans="1:14" ht="38.25" thickBot="1" x14ac:dyDescent="0.35">
      <c r="A32" s="177">
        <v>1</v>
      </c>
      <c r="B32" s="157" t="s">
        <v>235</v>
      </c>
      <c r="C32" s="157" t="s">
        <v>234</v>
      </c>
      <c r="D32" s="157" t="s">
        <v>382</v>
      </c>
      <c r="E32" s="178" t="s">
        <v>383</v>
      </c>
      <c r="F32" s="179">
        <v>54116</v>
      </c>
      <c r="G32" s="223" t="s">
        <v>403</v>
      </c>
      <c r="H32" s="181">
        <v>500</v>
      </c>
    </row>
    <row r="33" spans="1:8" ht="19.5" thickBot="1" x14ac:dyDescent="0.35">
      <c r="A33" s="177">
        <v>1</v>
      </c>
      <c r="B33" s="157" t="s">
        <v>235</v>
      </c>
      <c r="C33" s="157" t="s">
        <v>234</v>
      </c>
      <c r="D33" s="157" t="s">
        <v>382</v>
      </c>
      <c r="E33" s="178" t="s">
        <v>383</v>
      </c>
      <c r="F33" s="179">
        <v>54118</v>
      </c>
      <c r="G33" s="180" t="s">
        <v>404</v>
      </c>
      <c r="H33" s="181">
        <v>1800</v>
      </c>
    </row>
    <row r="34" spans="1:8" ht="19.5" thickBot="1" x14ac:dyDescent="0.35">
      <c r="A34" s="177">
        <v>1</v>
      </c>
      <c r="B34" s="157" t="s">
        <v>235</v>
      </c>
      <c r="C34" s="157" t="s">
        <v>234</v>
      </c>
      <c r="D34" s="157" t="s">
        <v>382</v>
      </c>
      <c r="E34" s="178" t="s">
        <v>383</v>
      </c>
      <c r="F34" s="179">
        <v>54119</v>
      </c>
      <c r="G34" s="180" t="s">
        <v>405</v>
      </c>
      <c r="H34" s="181">
        <v>1000</v>
      </c>
    </row>
    <row r="35" spans="1:8" ht="19.5" thickBot="1" x14ac:dyDescent="0.35">
      <c r="A35" s="177">
        <v>1</v>
      </c>
      <c r="B35" s="157" t="s">
        <v>235</v>
      </c>
      <c r="C35" s="157" t="s">
        <v>234</v>
      </c>
      <c r="D35" s="157" t="s">
        <v>382</v>
      </c>
      <c r="E35" s="178" t="s">
        <v>383</v>
      </c>
      <c r="F35" s="179">
        <v>54199</v>
      </c>
      <c r="G35" s="180" t="s">
        <v>406</v>
      </c>
      <c r="H35" s="181">
        <v>2800</v>
      </c>
    </row>
    <row r="36" spans="1:8" ht="19.5" thickBot="1" x14ac:dyDescent="0.35">
      <c r="A36" s="177">
        <v>1</v>
      </c>
      <c r="B36" s="157" t="s">
        <v>235</v>
      </c>
      <c r="C36" s="157" t="s">
        <v>234</v>
      </c>
      <c r="D36" s="157" t="s">
        <v>382</v>
      </c>
      <c r="E36" s="178" t="s">
        <v>383</v>
      </c>
      <c r="F36" s="179">
        <v>54201</v>
      </c>
      <c r="G36" s="180" t="s">
        <v>407</v>
      </c>
      <c r="H36" s="181">
        <v>1500</v>
      </c>
    </row>
    <row r="37" spans="1:8" ht="19.5" thickBot="1" x14ac:dyDescent="0.35">
      <c r="A37" s="177">
        <v>1</v>
      </c>
      <c r="B37" s="157" t="s">
        <v>235</v>
      </c>
      <c r="C37" s="157" t="s">
        <v>234</v>
      </c>
      <c r="D37" s="157" t="s">
        <v>382</v>
      </c>
      <c r="E37" s="178" t="s">
        <v>383</v>
      </c>
      <c r="F37" s="179">
        <v>54202</v>
      </c>
      <c r="G37" s="180" t="s">
        <v>408</v>
      </c>
      <c r="H37" s="181">
        <v>1500</v>
      </c>
    </row>
    <row r="38" spans="1:8" ht="19.5" thickBot="1" x14ac:dyDescent="0.35">
      <c r="A38" s="177">
        <v>1</v>
      </c>
      <c r="B38" s="157" t="s">
        <v>235</v>
      </c>
      <c r="C38" s="157" t="s">
        <v>234</v>
      </c>
      <c r="D38" s="157" t="s">
        <v>382</v>
      </c>
      <c r="E38" s="178" t="s">
        <v>383</v>
      </c>
      <c r="F38" s="179">
        <v>54203</v>
      </c>
      <c r="G38" s="180" t="s">
        <v>409</v>
      </c>
      <c r="H38" s="181">
        <v>1500</v>
      </c>
    </row>
    <row r="39" spans="1:8" ht="19.5" thickBot="1" x14ac:dyDescent="0.35">
      <c r="A39" s="177"/>
      <c r="B39" s="157"/>
      <c r="C39" s="157"/>
      <c r="D39" s="157"/>
      <c r="E39" s="178"/>
      <c r="F39" s="179">
        <v>54204</v>
      </c>
      <c r="G39" s="180" t="s">
        <v>461</v>
      </c>
      <c r="H39" s="181">
        <v>200</v>
      </c>
    </row>
    <row r="40" spans="1:8" ht="19.5" thickBot="1" x14ac:dyDescent="0.35">
      <c r="A40" s="177">
        <v>1</v>
      </c>
      <c r="B40" s="157" t="s">
        <v>235</v>
      </c>
      <c r="C40" s="157" t="s">
        <v>234</v>
      </c>
      <c r="D40" s="157" t="s">
        <v>382</v>
      </c>
      <c r="E40" s="178" t="s">
        <v>383</v>
      </c>
      <c r="F40" s="179">
        <v>54301</v>
      </c>
      <c r="G40" s="180" t="s">
        <v>410</v>
      </c>
      <c r="H40" s="181">
        <v>500</v>
      </c>
    </row>
    <row r="41" spans="1:8" ht="19.5" thickBot="1" x14ac:dyDescent="0.35">
      <c r="A41" s="177">
        <v>1</v>
      </c>
      <c r="B41" s="157" t="s">
        <v>235</v>
      </c>
      <c r="C41" s="157" t="s">
        <v>234</v>
      </c>
      <c r="D41" s="157" t="s">
        <v>382</v>
      </c>
      <c r="E41" s="178" t="s">
        <v>383</v>
      </c>
      <c r="F41" s="179">
        <v>54302</v>
      </c>
      <c r="G41" s="180" t="s">
        <v>411</v>
      </c>
      <c r="H41" s="181">
        <v>1800</v>
      </c>
    </row>
    <row r="42" spans="1:8" ht="19.5" thickBot="1" x14ac:dyDescent="0.35">
      <c r="A42" s="177">
        <v>1</v>
      </c>
      <c r="B42" s="157" t="s">
        <v>235</v>
      </c>
      <c r="C42" s="157" t="s">
        <v>234</v>
      </c>
      <c r="D42" s="157" t="s">
        <v>382</v>
      </c>
      <c r="E42" s="178" t="s">
        <v>383</v>
      </c>
      <c r="F42" s="179">
        <v>54303</v>
      </c>
      <c r="G42" s="180" t="s">
        <v>412</v>
      </c>
      <c r="H42" s="181">
        <v>0</v>
      </c>
    </row>
    <row r="43" spans="1:8" ht="19.5" thickBot="1" x14ac:dyDescent="0.35">
      <c r="A43" s="177">
        <v>1</v>
      </c>
      <c r="B43" s="157" t="s">
        <v>235</v>
      </c>
      <c r="C43" s="157" t="s">
        <v>234</v>
      </c>
      <c r="D43" s="157" t="s">
        <v>382</v>
      </c>
      <c r="E43" s="178" t="s">
        <v>383</v>
      </c>
      <c r="F43" s="179">
        <v>54304</v>
      </c>
      <c r="G43" s="180" t="s">
        <v>413</v>
      </c>
      <c r="H43" s="181">
        <v>1000</v>
      </c>
    </row>
    <row r="44" spans="1:8" ht="19.5" thickBot="1" x14ac:dyDescent="0.35">
      <c r="A44" s="177">
        <v>1</v>
      </c>
      <c r="B44" s="157" t="s">
        <v>235</v>
      </c>
      <c r="C44" s="157" t="s">
        <v>234</v>
      </c>
      <c r="D44" s="157" t="s">
        <v>382</v>
      </c>
      <c r="E44" s="178" t="s">
        <v>383</v>
      </c>
      <c r="F44" s="179">
        <v>54307</v>
      </c>
      <c r="G44" s="180" t="s">
        <v>414</v>
      </c>
      <c r="H44" s="181">
        <v>1000</v>
      </c>
    </row>
    <row r="45" spans="1:8" ht="38.25" thickBot="1" x14ac:dyDescent="0.35">
      <c r="A45" s="177">
        <v>1</v>
      </c>
      <c r="B45" s="157" t="s">
        <v>235</v>
      </c>
      <c r="C45" s="157" t="s">
        <v>234</v>
      </c>
      <c r="D45" s="157" t="s">
        <v>382</v>
      </c>
      <c r="E45" s="178" t="s">
        <v>383</v>
      </c>
      <c r="F45" s="179">
        <v>54313</v>
      </c>
      <c r="G45" s="223" t="s">
        <v>415</v>
      </c>
      <c r="H45" s="181">
        <v>1000</v>
      </c>
    </row>
    <row r="46" spans="1:8" ht="19.5" thickBot="1" x14ac:dyDescent="0.35">
      <c r="A46" s="177">
        <v>1</v>
      </c>
      <c r="B46" s="157" t="s">
        <v>235</v>
      </c>
      <c r="C46" s="157" t="s">
        <v>234</v>
      </c>
      <c r="D46" s="157" t="s">
        <v>382</v>
      </c>
      <c r="E46" s="178" t="s">
        <v>383</v>
      </c>
      <c r="F46" s="179">
        <v>54314</v>
      </c>
      <c r="G46" s="180" t="s">
        <v>416</v>
      </c>
      <c r="H46" s="181">
        <v>1800</v>
      </c>
    </row>
    <row r="47" spans="1:8" ht="19.5" thickBot="1" x14ac:dyDescent="0.35">
      <c r="A47" s="177">
        <v>1</v>
      </c>
      <c r="B47" s="157" t="s">
        <v>235</v>
      </c>
      <c r="C47" s="157" t="s">
        <v>234</v>
      </c>
      <c r="D47" s="157" t="s">
        <v>382</v>
      </c>
      <c r="E47" s="178" t="s">
        <v>383</v>
      </c>
      <c r="F47" s="179">
        <v>54317</v>
      </c>
      <c r="G47" s="180" t="s">
        <v>417</v>
      </c>
      <c r="H47" s="181">
        <v>6000</v>
      </c>
    </row>
    <row r="48" spans="1:8" ht="19.5" thickBot="1" x14ac:dyDescent="0.35">
      <c r="A48" s="177">
        <v>1</v>
      </c>
      <c r="B48" s="157" t="s">
        <v>235</v>
      </c>
      <c r="C48" s="157" t="s">
        <v>234</v>
      </c>
      <c r="D48" s="157" t="s">
        <v>382</v>
      </c>
      <c r="E48" s="178" t="s">
        <v>383</v>
      </c>
      <c r="F48" s="179">
        <v>54403</v>
      </c>
      <c r="G48" s="180" t="s">
        <v>418</v>
      </c>
      <c r="H48" s="181">
        <v>0</v>
      </c>
    </row>
    <row r="49" spans="1:16" ht="19.5" thickBot="1" x14ac:dyDescent="0.35">
      <c r="A49" s="177"/>
      <c r="B49" s="157"/>
      <c r="C49" s="157"/>
      <c r="D49" s="157"/>
      <c r="E49" s="178" t="s">
        <v>383</v>
      </c>
      <c r="F49" s="179">
        <v>54404</v>
      </c>
      <c r="G49" s="180" t="s">
        <v>475</v>
      </c>
      <c r="H49" s="181">
        <v>500</v>
      </c>
    </row>
    <row r="50" spans="1:16" ht="19.5" thickBot="1" x14ac:dyDescent="0.35">
      <c r="A50" s="177">
        <v>1</v>
      </c>
      <c r="B50" s="157" t="s">
        <v>235</v>
      </c>
      <c r="C50" s="157" t="s">
        <v>234</v>
      </c>
      <c r="D50" s="157" t="s">
        <v>382</v>
      </c>
      <c r="E50" s="178" t="s">
        <v>383</v>
      </c>
      <c r="F50" s="179">
        <v>54504</v>
      </c>
      <c r="G50" s="180" t="s">
        <v>419</v>
      </c>
      <c r="H50" s="181">
        <v>0</v>
      </c>
    </row>
    <row r="51" spans="1:16" ht="19.5" thickBot="1" x14ac:dyDescent="0.35">
      <c r="A51" s="177">
        <v>1</v>
      </c>
      <c r="B51" s="157" t="s">
        <v>235</v>
      </c>
      <c r="C51" s="157" t="s">
        <v>234</v>
      </c>
      <c r="D51" s="157" t="s">
        <v>382</v>
      </c>
      <c r="E51" s="178" t="s">
        <v>383</v>
      </c>
      <c r="F51" s="179">
        <v>54505</v>
      </c>
      <c r="G51" s="180" t="s">
        <v>420</v>
      </c>
      <c r="H51" s="181">
        <v>0</v>
      </c>
    </row>
    <row r="52" spans="1:16" ht="19.5" thickBot="1" x14ac:dyDescent="0.35">
      <c r="A52" s="177">
        <v>1</v>
      </c>
      <c r="B52" s="157" t="s">
        <v>235</v>
      </c>
      <c r="C52" s="157" t="s">
        <v>234</v>
      </c>
      <c r="D52" s="157" t="s">
        <v>382</v>
      </c>
      <c r="E52" s="178" t="s">
        <v>383</v>
      </c>
      <c r="F52" s="179">
        <v>55601</v>
      </c>
      <c r="G52" s="180" t="s">
        <v>421</v>
      </c>
      <c r="H52" s="181">
        <v>3000</v>
      </c>
    </row>
    <row r="53" spans="1:16" ht="19.5" thickBot="1" x14ac:dyDescent="0.35">
      <c r="A53" s="177">
        <v>1</v>
      </c>
      <c r="B53" s="157" t="s">
        <v>235</v>
      </c>
      <c r="C53" s="157" t="s">
        <v>234</v>
      </c>
      <c r="D53" s="157" t="s">
        <v>382</v>
      </c>
      <c r="E53" s="178" t="s">
        <v>383</v>
      </c>
      <c r="F53" s="179">
        <v>55602</v>
      </c>
      <c r="G53" s="180" t="s">
        <v>422</v>
      </c>
      <c r="H53" s="181">
        <v>5000</v>
      </c>
    </row>
    <row r="54" spans="1:16" ht="19.5" thickBot="1" x14ac:dyDescent="0.35">
      <c r="A54" s="177">
        <v>1</v>
      </c>
      <c r="B54" s="157" t="s">
        <v>235</v>
      </c>
      <c r="C54" s="157" t="s">
        <v>234</v>
      </c>
      <c r="D54" s="157" t="s">
        <v>382</v>
      </c>
      <c r="E54" s="178" t="s">
        <v>383</v>
      </c>
      <c r="F54" s="179">
        <v>55603</v>
      </c>
      <c r="G54" s="180" t="s">
        <v>423</v>
      </c>
      <c r="H54" s="181">
        <v>500</v>
      </c>
    </row>
    <row r="55" spans="1:16" ht="19.5" thickBot="1" x14ac:dyDescent="0.35">
      <c r="A55" s="177">
        <v>1</v>
      </c>
      <c r="B55" s="157" t="s">
        <v>235</v>
      </c>
      <c r="C55" s="157" t="s">
        <v>234</v>
      </c>
      <c r="D55" s="157" t="s">
        <v>382</v>
      </c>
      <c r="E55" s="178" t="s">
        <v>383</v>
      </c>
      <c r="F55" s="179">
        <v>56304</v>
      </c>
      <c r="G55" s="180" t="s">
        <v>424</v>
      </c>
      <c r="H55" s="181">
        <v>2500</v>
      </c>
    </row>
    <row r="56" spans="1:16" ht="19.5" thickBot="1" x14ac:dyDescent="0.35">
      <c r="A56" s="177">
        <v>1</v>
      </c>
      <c r="B56" s="157" t="s">
        <v>235</v>
      </c>
      <c r="C56" s="157" t="s">
        <v>234</v>
      </c>
      <c r="D56" s="157" t="s">
        <v>382</v>
      </c>
      <c r="E56" s="178" t="s">
        <v>383</v>
      </c>
      <c r="F56" s="179">
        <v>61101</v>
      </c>
      <c r="G56" s="180" t="s">
        <v>425</v>
      </c>
      <c r="H56" s="181">
        <v>1500</v>
      </c>
    </row>
    <row r="57" spans="1:16" ht="19.5" thickBot="1" x14ac:dyDescent="0.35">
      <c r="A57" s="177">
        <v>1</v>
      </c>
      <c r="B57" s="157" t="s">
        <v>235</v>
      </c>
      <c r="C57" s="157" t="s">
        <v>234</v>
      </c>
      <c r="D57" s="157" t="s">
        <v>382</v>
      </c>
      <c r="E57" s="178" t="s">
        <v>383</v>
      </c>
      <c r="F57" s="179">
        <v>61102</v>
      </c>
      <c r="G57" s="180" t="s">
        <v>426</v>
      </c>
      <c r="H57" s="181">
        <v>1500</v>
      </c>
      <c r="M57" s="6">
        <f>+'PROYECCION INGRESOS 2020'!C49</f>
        <v>745246.39870499982</v>
      </c>
    </row>
    <row r="58" spans="1:16" ht="19.5" thickBot="1" x14ac:dyDescent="0.35">
      <c r="A58" s="177">
        <v>1</v>
      </c>
      <c r="B58" s="157" t="s">
        <v>235</v>
      </c>
      <c r="C58" s="157" t="s">
        <v>234</v>
      </c>
      <c r="D58" s="157" t="s">
        <v>382</v>
      </c>
      <c r="E58" s="178" t="s">
        <v>383</v>
      </c>
      <c r="F58" s="179">
        <v>61104</v>
      </c>
      <c r="G58" s="180" t="s">
        <v>427</v>
      </c>
      <c r="H58" s="181">
        <v>4206.84</v>
      </c>
    </row>
    <row r="59" spans="1:16" ht="19.5" thickBot="1" x14ac:dyDescent="0.35">
      <c r="A59" s="177">
        <v>1</v>
      </c>
      <c r="B59" s="157" t="s">
        <v>235</v>
      </c>
      <c r="C59" s="157" t="s">
        <v>234</v>
      </c>
      <c r="D59" s="157" t="s">
        <v>382</v>
      </c>
      <c r="E59" s="178" t="s">
        <v>383</v>
      </c>
      <c r="F59" s="185" t="s">
        <v>428</v>
      </c>
      <c r="G59" s="180" t="s">
        <v>429</v>
      </c>
      <c r="H59" s="181">
        <v>0</v>
      </c>
    </row>
    <row r="60" spans="1:16" x14ac:dyDescent="0.3">
      <c r="A60" s="177">
        <v>1</v>
      </c>
      <c r="B60" s="157" t="s">
        <v>235</v>
      </c>
      <c r="C60" s="157" t="s">
        <v>234</v>
      </c>
      <c r="D60" s="157" t="s">
        <v>382</v>
      </c>
      <c r="E60" s="178" t="s">
        <v>383</v>
      </c>
      <c r="F60" s="186" t="s">
        <v>430</v>
      </c>
      <c r="G60" s="187" t="s">
        <v>431</v>
      </c>
      <c r="H60" s="181">
        <v>1000</v>
      </c>
      <c r="M60" s="6">
        <f>+H61</f>
        <v>603621.4</v>
      </c>
    </row>
    <row r="61" spans="1:16" ht="21.75" thickBot="1" x14ac:dyDescent="0.5">
      <c r="A61" s="188"/>
      <c r="B61" s="189"/>
      <c r="C61" s="189"/>
      <c r="D61" s="189"/>
      <c r="E61" s="189"/>
      <c r="F61" s="190"/>
      <c r="G61" s="191" t="s">
        <v>379</v>
      </c>
      <c r="H61" s="192">
        <f>SUM(H11:H60)</f>
        <v>603621.4</v>
      </c>
      <c r="M61" s="220">
        <f>+'ANEXO 4.3'!H42</f>
        <v>141980.87</v>
      </c>
      <c r="P61" s="4"/>
    </row>
    <row r="62" spans="1:16" x14ac:dyDescent="0.3">
      <c r="M62" s="6">
        <f>SUM(M60:M61)</f>
        <v>745602.27</v>
      </c>
      <c r="P62" s="4"/>
    </row>
    <row r="63" spans="1:16" x14ac:dyDescent="0.3">
      <c r="M63" s="6">
        <f>+M57-M62</f>
        <v>-355.87129500019364</v>
      </c>
      <c r="P63" s="4"/>
    </row>
    <row r="64" spans="1:16" x14ac:dyDescent="0.3">
      <c r="H64" s="6"/>
      <c r="P64" s="4"/>
    </row>
    <row r="65" spans="7:16" x14ac:dyDescent="0.3">
      <c r="G65" s="1" t="s">
        <v>432</v>
      </c>
      <c r="H65" s="6">
        <v>0</v>
      </c>
      <c r="M65" s="4"/>
      <c r="P65" s="4"/>
    </row>
    <row r="66" spans="7:16" x14ac:dyDescent="0.3">
      <c r="G66" s="1" t="s">
        <v>526</v>
      </c>
      <c r="H66" s="4">
        <v>3722.9</v>
      </c>
      <c r="M66" s="4"/>
      <c r="P66" s="4"/>
    </row>
    <row r="67" spans="7:16" x14ac:dyDescent="0.3">
      <c r="H67" s="6">
        <f>SUM(H65:H66)</f>
        <v>3722.9</v>
      </c>
      <c r="M67" s="4"/>
      <c r="P67" s="4"/>
    </row>
    <row r="68" spans="7:16" ht="21" x14ac:dyDescent="0.45">
      <c r="H68" s="219">
        <f>+H67-H64</f>
        <v>3722.9</v>
      </c>
      <c r="P68" s="4"/>
    </row>
    <row r="69" spans="7:16" x14ac:dyDescent="0.3">
      <c r="G69" s="1">
        <v>51</v>
      </c>
      <c r="H69" s="6">
        <f>SUM(H11:H20)</f>
        <v>530414.56000000006</v>
      </c>
    </row>
    <row r="70" spans="7:16" x14ac:dyDescent="0.3">
      <c r="G70" s="1">
        <v>54</v>
      </c>
      <c r="H70" s="6">
        <f>SUM(H21:H51)</f>
        <v>54000</v>
      </c>
    </row>
    <row r="71" spans="7:16" x14ac:dyDescent="0.3">
      <c r="G71" s="1">
        <v>55</v>
      </c>
      <c r="H71" s="6">
        <f>SUM(H52:H54)</f>
        <v>8500</v>
      </c>
    </row>
    <row r="72" spans="7:16" x14ac:dyDescent="0.3">
      <c r="G72" s="1">
        <v>56</v>
      </c>
      <c r="H72" s="6">
        <f>SUM(H55)</f>
        <v>2500</v>
      </c>
    </row>
    <row r="73" spans="7:16" ht="21" x14ac:dyDescent="0.45">
      <c r="G73" s="1">
        <v>61</v>
      </c>
      <c r="H73" s="220">
        <f>SUM(H56:H60)</f>
        <v>8206.84</v>
      </c>
    </row>
    <row r="74" spans="7:16" x14ac:dyDescent="0.3">
      <c r="H74" s="218">
        <f>SUM(H69:H73)</f>
        <v>603621.4</v>
      </c>
    </row>
    <row r="75" spans="7:16" x14ac:dyDescent="0.3">
      <c r="H75" s="4">
        <v>0</v>
      </c>
    </row>
    <row r="76" spans="7:16" x14ac:dyDescent="0.3">
      <c r="H76" s="4">
        <f>SUM(H74:H75)</f>
        <v>603621.4</v>
      </c>
    </row>
  </sheetData>
  <mergeCells count="10">
    <mergeCell ref="A9:F9"/>
    <mergeCell ref="G9:G10"/>
    <mergeCell ref="H9:H10"/>
    <mergeCell ref="A8:H8"/>
    <mergeCell ref="A2:H2"/>
    <mergeCell ref="A3:H3"/>
    <mergeCell ref="A4:H4"/>
    <mergeCell ref="A5:H5"/>
    <mergeCell ref="A6:H6"/>
    <mergeCell ref="A7:H7"/>
  </mergeCells>
  <pageMargins left="0.62992125984251968" right="0.23622047244094491" top="0.74803149606299213" bottom="0.35433070866141736" header="0.31496062992125984" footer="0.31496062992125984"/>
  <pageSetup scale="95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0"/>
  <sheetViews>
    <sheetView topLeftCell="A22" zoomScaleNormal="100" workbookViewId="0">
      <selection activeCell="K20" sqref="K20"/>
    </sheetView>
  </sheetViews>
  <sheetFormatPr baseColWidth="10" defaultRowHeight="18.75" x14ac:dyDescent="0.3"/>
  <cols>
    <col min="1" max="6" width="11.42578125" style="1"/>
    <col min="7" max="7" width="48.140625" style="1" customWidth="1"/>
    <col min="8" max="8" width="26.42578125" style="1" customWidth="1"/>
    <col min="9" max="9" width="17.42578125" style="1" bestFit="1" customWidth="1"/>
    <col min="10" max="13" width="11.42578125" style="1"/>
    <col min="14" max="14" width="17.42578125" style="1" bestFit="1" customWidth="1"/>
    <col min="15" max="16384" width="11.42578125" style="1"/>
  </cols>
  <sheetData>
    <row r="1" spans="1:14" x14ac:dyDescent="0.3">
      <c r="A1" s="163"/>
      <c r="B1" s="164"/>
      <c r="C1" s="165"/>
      <c r="D1" s="165"/>
      <c r="E1" s="165"/>
      <c r="F1" s="165"/>
      <c r="G1" s="165"/>
      <c r="H1" s="166" t="s">
        <v>494</v>
      </c>
    </row>
    <row r="2" spans="1:14" ht="21" x14ac:dyDescent="0.35">
      <c r="A2" s="482" t="s">
        <v>231</v>
      </c>
      <c r="B2" s="483"/>
      <c r="C2" s="483"/>
      <c r="D2" s="483"/>
      <c r="E2" s="483"/>
      <c r="F2" s="483"/>
      <c r="G2" s="483"/>
      <c r="H2" s="483"/>
    </row>
    <row r="3" spans="1:14" ht="21" x14ac:dyDescent="0.35">
      <c r="A3" s="482" t="s">
        <v>233</v>
      </c>
      <c r="B3" s="483"/>
      <c r="C3" s="483"/>
      <c r="D3" s="483"/>
      <c r="E3" s="483"/>
      <c r="F3" s="483"/>
      <c r="G3" s="483"/>
      <c r="H3" s="483"/>
    </row>
    <row r="4" spans="1:14" ht="21" x14ac:dyDescent="0.35">
      <c r="A4" s="482" t="s">
        <v>346</v>
      </c>
      <c r="B4" s="483"/>
      <c r="C4" s="483"/>
      <c r="D4" s="483"/>
      <c r="E4" s="483"/>
      <c r="F4" s="483"/>
      <c r="G4" s="483"/>
      <c r="H4" s="483"/>
    </row>
    <row r="5" spans="1:14" ht="21" x14ac:dyDescent="0.35">
      <c r="A5" s="482" t="s">
        <v>499</v>
      </c>
      <c r="B5" s="483"/>
      <c r="C5" s="483"/>
      <c r="D5" s="483"/>
      <c r="E5" s="483"/>
      <c r="F5" s="483"/>
      <c r="G5" s="483"/>
      <c r="H5" s="483"/>
    </row>
    <row r="6" spans="1:14" ht="21" x14ac:dyDescent="0.35">
      <c r="A6" s="482" t="s">
        <v>347</v>
      </c>
      <c r="B6" s="483"/>
      <c r="C6" s="483"/>
      <c r="D6" s="483"/>
      <c r="E6" s="483"/>
      <c r="F6" s="483"/>
      <c r="G6" s="483"/>
      <c r="H6" s="483"/>
    </row>
    <row r="7" spans="1:14" x14ac:dyDescent="0.3">
      <c r="A7" s="488" t="s">
        <v>348</v>
      </c>
      <c r="B7" s="489"/>
      <c r="C7" s="489"/>
      <c r="D7" s="489"/>
      <c r="E7" s="489"/>
      <c r="F7" s="489"/>
      <c r="G7" s="489"/>
      <c r="H7" s="490"/>
    </row>
    <row r="8" spans="1:14" ht="19.5" thickBot="1" x14ac:dyDescent="0.35">
      <c r="A8" s="492" t="s">
        <v>434</v>
      </c>
      <c r="B8" s="493"/>
      <c r="C8" s="493"/>
      <c r="D8" s="493"/>
      <c r="E8" s="493"/>
      <c r="F8" s="493"/>
      <c r="G8" s="493"/>
      <c r="H8" s="494"/>
    </row>
    <row r="9" spans="1:14" ht="19.5" thickBot="1" x14ac:dyDescent="0.35">
      <c r="A9" s="474" t="s">
        <v>350</v>
      </c>
      <c r="B9" s="475"/>
      <c r="C9" s="475"/>
      <c r="D9" s="475"/>
      <c r="E9" s="475"/>
      <c r="F9" s="475"/>
      <c r="G9" s="476" t="s">
        <v>351</v>
      </c>
      <c r="H9" s="478" t="s">
        <v>352</v>
      </c>
    </row>
    <row r="10" spans="1:14" ht="106.5" x14ac:dyDescent="0.3">
      <c r="A10" s="167" t="s">
        <v>353</v>
      </c>
      <c r="B10" s="168" t="s">
        <v>354</v>
      </c>
      <c r="C10" s="168" t="s">
        <v>355</v>
      </c>
      <c r="D10" s="168" t="s">
        <v>356</v>
      </c>
      <c r="E10" s="169" t="s">
        <v>357</v>
      </c>
      <c r="F10" s="170" t="s">
        <v>358</v>
      </c>
      <c r="G10" s="477"/>
      <c r="H10" s="479"/>
    </row>
    <row r="11" spans="1:14" x14ac:dyDescent="0.3">
      <c r="A11" s="171">
        <v>1</v>
      </c>
      <c r="B11" s="157" t="s">
        <v>235</v>
      </c>
      <c r="C11" s="157" t="s">
        <v>235</v>
      </c>
      <c r="D11" s="157" t="s">
        <v>382</v>
      </c>
      <c r="E11" s="157" t="s">
        <v>383</v>
      </c>
      <c r="F11" s="81">
        <v>51101</v>
      </c>
      <c r="G11" s="228" t="s">
        <v>496</v>
      </c>
      <c r="H11" s="193">
        <f>+'RECURSOS HUMANOS 2020'!H127</f>
        <v>90240</v>
      </c>
      <c r="M11" s="1">
        <v>51</v>
      </c>
      <c r="N11" s="6">
        <f>+H11+H12+H13+H14+H15+H16+H17+H18</f>
        <v>115914.17</v>
      </c>
    </row>
    <row r="12" spans="1:14" x14ac:dyDescent="0.3">
      <c r="A12" s="171">
        <v>1</v>
      </c>
      <c r="B12" s="157" t="s">
        <v>235</v>
      </c>
      <c r="C12" s="157" t="s">
        <v>235</v>
      </c>
      <c r="D12" s="157" t="s">
        <v>382</v>
      </c>
      <c r="E12" s="157" t="s">
        <v>383</v>
      </c>
      <c r="F12" s="81">
        <v>51103</v>
      </c>
      <c r="G12" s="158" t="s">
        <v>384</v>
      </c>
      <c r="H12" s="193">
        <f>+'RECURSOS HUMANOS 2020'!I127</f>
        <v>7520</v>
      </c>
      <c r="M12" s="1">
        <v>54</v>
      </c>
      <c r="N12" s="6">
        <f>+I38</f>
        <v>26066.7</v>
      </c>
    </row>
    <row r="13" spans="1:14" x14ac:dyDescent="0.3">
      <c r="A13" s="171">
        <v>1</v>
      </c>
      <c r="B13" s="157" t="s">
        <v>235</v>
      </c>
      <c r="C13" s="157" t="s">
        <v>235</v>
      </c>
      <c r="D13" s="157" t="s">
        <v>382</v>
      </c>
      <c r="E13" s="157" t="s">
        <v>383</v>
      </c>
      <c r="F13" s="81">
        <v>51109</v>
      </c>
      <c r="G13" s="158" t="s">
        <v>435</v>
      </c>
      <c r="H13" s="193">
        <f>+'RECURSOS HUMANOS 2020'!G127</f>
        <v>3036.7000000000007</v>
      </c>
      <c r="N13" s="6">
        <f>SUM(N11:N12)</f>
        <v>141980.87</v>
      </c>
    </row>
    <row r="14" spans="1:14" x14ac:dyDescent="0.3">
      <c r="A14" s="171">
        <v>1</v>
      </c>
      <c r="B14" s="157" t="s">
        <v>235</v>
      </c>
      <c r="C14" s="157" t="s">
        <v>235</v>
      </c>
      <c r="D14" s="157" t="s">
        <v>382</v>
      </c>
      <c r="E14" s="157" t="s">
        <v>383</v>
      </c>
      <c r="F14" s="81">
        <v>51201</v>
      </c>
      <c r="G14" s="158" t="s">
        <v>436</v>
      </c>
      <c r="H14" s="193">
        <v>1355.87</v>
      </c>
    </row>
    <row r="15" spans="1:14" x14ac:dyDescent="0.3">
      <c r="A15" s="171">
        <v>1</v>
      </c>
      <c r="B15" s="157" t="s">
        <v>235</v>
      </c>
      <c r="C15" s="157" t="s">
        <v>235</v>
      </c>
      <c r="D15" s="157" t="s">
        <v>382</v>
      </c>
      <c r="E15" s="157" t="s">
        <v>383</v>
      </c>
      <c r="F15" s="81">
        <v>51301</v>
      </c>
      <c r="G15" s="158" t="s">
        <v>388</v>
      </c>
      <c r="H15" s="193">
        <v>0</v>
      </c>
    </row>
    <row r="16" spans="1:14" ht="36.75" customHeight="1" x14ac:dyDescent="0.3">
      <c r="A16" s="171">
        <v>1</v>
      </c>
      <c r="B16" s="157" t="s">
        <v>235</v>
      </c>
      <c r="C16" s="157" t="s">
        <v>235</v>
      </c>
      <c r="D16" s="157" t="s">
        <v>382</v>
      </c>
      <c r="E16" s="157" t="s">
        <v>383</v>
      </c>
      <c r="F16" s="81">
        <v>51401</v>
      </c>
      <c r="G16" s="162" t="s">
        <v>437</v>
      </c>
      <c r="H16" s="193">
        <f>+'RECURSOS HUMANOS 2020'!L127</f>
        <v>6768.0000000000018</v>
      </c>
    </row>
    <row r="17" spans="1:9" ht="39.75" customHeight="1" x14ac:dyDescent="0.3">
      <c r="A17" s="171">
        <v>1</v>
      </c>
      <c r="B17" s="157" t="s">
        <v>235</v>
      </c>
      <c r="C17" s="157" t="s">
        <v>235</v>
      </c>
      <c r="D17" s="157" t="s">
        <v>382</v>
      </c>
      <c r="E17" s="157" t="s">
        <v>383</v>
      </c>
      <c r="F17" s="81">
        <v>51501</v>
      </c>
      <c r="G17" s="162" t="s">
        <v>438</v>
      </c>
      <c r="H17" s="193">
        <f>+'RECURSOS HUMANOS 2020'!J127</f>
        <v>6993.5999999999995</v>
      </c>
    </row>
    <row r="18" spans="1:9" x14ac:dyDescent="0.3">
      <c r="A18" s="171">
        <v>1</v>
      </c>
      <c r="B18" s="157" t="s">
        <v>235</v>
      </c>
      <c r="C18" s="157" t="s">
        <v>235</v>
      </c>
      <c r="D18" s="157" t="s">
        <v>382</v>
      </c>
      <c r="E18" s="157" t="s">
        <v>383</v>
      </c>
      <c r="F18" s="81">
        <v>51999</v>
      </c>
      <c r="G18" s="158" t="s">
        <v>439</v>
      </c>
      <c r="H18" s="193">
        <v>0</v>
      </c>
      <c r="I18" s="6">
        <f>SUM(H11:H18)</f>
        <v>115914.17</v>
      </c>
    </row>
    <row r="19" spans="1:9" x14ac:dyDescent="0.3">
      <c r="A19" s="171">
        <v>1</v>
      </c>
      <c r="B19" s="157" t="s">
        <v>235</v>
      </c>
      <c r="C19" s="157" t="s">
        <v>235</v>
      </c>
      <c r="D19" s="157" t="s">
        <v>382</v>
      </c>
      <c r="E19" s="157" t="s">
        <v>383</v>
      </c>
      <c r="F19" s="81">
        <v>54101</v>
      </c>
      <c r="G19" s="158" t="s">
        <v>392</v>
      </c>
      <c r="H19" s="193">
        <v>0</v>
      </c>
    </row>
    <row r="20" spans="1:9" x14ac:dyDescent="0.3">
      <c r="A20" s="171">
        <v>1</v>
      </c>
      <c r="B20" s="157" t="s">
        <v>235</v>
      </c>
      <c r="C20" s="157" t="s">
        <v>235</v>
      </c>
      <c r="D20" s="157" t="s">
        <v>382</v>
      </c>
      <c r="E20" s="157" t="s">
        <v>383</v>
      </c>
      <c r="F20" s="81">
        <v>54104</v>
      </c>
      <c r="G20" s="158" t="s">
        <v>440</v>
      </c>
      <c r="H20" s="193">
        <v>1500</v>
      </c>
    </row>
    <row r="21" spans="1:9" x14ac:dyDescent="0.3">
      <c r="A21" s="171">
        <v>1</v>
      </c>
      <c r="B21" s="157" t="s">
        <v>235</v>
      </c>
      <c r="C21" s="157" t="s">
        <v>235</v>
      </c>
      <c r="D21" s="157" t="s">
        <v>382</v>
      </c>
      <c r="E21" s="157" t="s">
        <v>383</v>
      </c>
      <c r="F21" s="81">
        <v>54105</v>
      </c>
      <c r="G21" s="158" t="s">
        <v>394</v>
      </c>
      <c r="H21" s="193">
        <v>500</v>
      </c>
    </row>
    <row r="22" spans="1:9" x14ac:dyDescent="0.3">
      <c r="A22" s="171">
        <v>1</v>
      </c>
      <c r="B22" s="157" t="s">
        <v>235</v>
      </c>
      <c r="C22" s="157" t="s">
        <v>235</v>
      </c>
      <c r="D22" s="157" t="s">
        <v>382</v>
      </c>
      <c r="E22" s="157" t="s">
        <v>383</v>
      </c>
      <c r="F22" s="81">
        <v>54107</v>
      </c>
      <c r="G22" s="158" t="s">
        <v>441</v>
      </c>
      <c r="H22" s="193">
        <v>5000</v>
      </c>
    </row>
    <row r="23" spans="1:9" x14ac:dyDescent="0.3">
      <c r="A23" s="171">
        <v>1</v>
      </c>
      <c r="B23" s="157" t="s">
        <v>235</v>
      </c>
      <c r="C23" s="157" t="s">
        <v>235</v>
      </c>
      <c r="D23" s="157" t="s">
        <v>382</v>
      </c>
      <c r="E23" s="157" t="s">
        <v>383</v>
      </c>
      <c r="F23" s="81">
        <v>54110</v>
      </c>
      <c r="G23" s="158" t="s">
        <v>398</v>
      </c>
      <c r="H23" s="193">
        <v>0</v>
      </c>
    </row>
    <row r="24" spans="1:9" x14ac:dyDescent="0.3">
      <c r="A24" s="171">
        <v>1</v>
      </c>
      <c r="B24" s="157" t="s">
        <v>235</v>
      </c>
      <c r="C24" s="157" t="s">
        <v>235</v>
      </c>
      <c r="D24" s="157" t="s">
        <v>382</v>
      </c>
      <c r="E24" s="157" t="s">
        <v>383</v>
      </c>
      <c r="F24" s="81">
        <v>54111</v>
      </c>
      <c r="G24" s="158" t="s">
        <v>399</v>
      </c>
      <c r="H24" s="193">
        <v>0</v>
      </c>
    </row>
    <row r="25" spans="1:9" x14ac:dyDescent="0.3">
      <c r="A25" s="171">
        <v>1</v>
      </c>
      <c r="B25" s="157" t="s">
        <v>235</v>
      </c>
      <c r="C25" s="157" t="s">
        <v>235</v>
      </c>
      <c r="D25" s="157" t="s">
        <v>382</v>
      </c>
      <c r="E25" s="157" t="s">
        <v>383</v>
      </c>
      <c r="F25" s="81">
        <v>54112</v>
      </c>
      <c r="G25" s="158" t="s">
        <v>400</v>
      </c>
      <c r="H25" s="193">
        <v>0</v>
      </c>
    </row>
    <row r="26" spans="1:9" x14ac:dyDescent="0.3">
      <c r="A26" s="171">
        <v>1</v>
      </c>
      <c r="B26" s="157" t="s">
        <v>235</v>
      </c>
      <c r="C26" s="157" t="s">
        <v>235</v>
      </c>
      <c r="D26" s="157" t="s">
        <v>382</v>
      </c>
      <c r="E26" s="157" t="s">
        <v>383</v>
      </c>
      <c r="F26" s="81">
        <v>54114</v>
      </c>
      <c r="G26" s="158" t="s">
        <v>401</v>
      </c>
      <c r="H26" s="193">
        <v>1000</v>
      </c>
    </row>
    <row r="27" spans="1:9" x14ac:dyDescent="0.3">
      <c r="A27" s="171">
        <v>1</v>
      </c>
      <c r="B27" s="157" t="s">
        <v>235</v>
      </c>
      <c r="C27" s="157" t="s">
        <v>235</v>
      </c>
      <c r="D27" s="157" t="s">
        <v>382</v>
      </c>
      <c r="E27" s="157" t="s">
        <v>383</v>
      </c>
      <c r="F27" s="81">
        <v>54118</v>
      </c>
      <c r="G27" s="158" t="s">
        <v>404</v>
      </c>
      <c r="H27" s="193">
        <v>1500</v>
      </c>
    </row>
    <row r="28" spans="1:9" x14ac:dyDescent="0.3">
      <c r="A28" s="171">
        <v>1</v>
      </c>
      <c r="B28" s="157" t="s">
        <v>235</v>
      </c>
      <c r="C28" s="157" t="s">
        <v>235</v>
      </c>
      <c r="D28" s="157" t="s">
        <v>382</v>
      </c>
      <c r="E28" s="157" t="s">
        <v>383</v>
      </c>
      <c r="F28" s="81">
        <v>54119</v>
      </c>
      <c r="G28" s="158" t="s">
        <v>405</v>
      </c>
      <c r="H28" s="193">
        <v>2000</v>
      </c>
    </row>
    <row r="29" spans="1:9" x14ac:dyDescent="0.3">
      <c r="A29" s="171">
        <v>1</v>
      </c>
      <c r="B29" s="157" t="s">
        <v>235</v>
      </c>
      <c r="C29" s="157" t="s">
        <v>235</v>
      </c>
      <c r="D29" s="157" t="s">
        <v>382</v>
      </c>
      <c r="E29" s="157" t="s">
        <v>383</v>
      </c>
      <c r="F29" s="81">
        <v>54199</v>
      </c>
      <c r="G29" s="158" t="s">
        <v>442</v>
      </c>
      <c r="H29" s="193">
        <v>1500</v>
      </c>
    </row>
    <row r="30" spans="1:9" x14ac:dyDescent="0.3">
      <c r="A30" s="171">
        <v>1</v>
      </c>
      <c r="B30" s="157" t="s">
        <v>235</v>
      </c>
      <c r="C30" s="157" t="s">
        <v>235</v>
      </c>
      <c r="D30" s="157" t="s">
        <v>382</v>
      </c>
      <c r="E30" s="157" t="s">
        <v>383</v>
      </c>
      <c r="F30" s="81">
        <v>54201</v>
      </c>
      <c r="G30" s="158" t="s">
        <v>407</v>
      </c>
      <c r="H30" s="193">
        <v>3000</v>
      </c>
    </row>
    <row r="31" spans="1:9" x14ac:dyDescent="0.3">
      <c r="A31" s="171">
        <v>1</v>
      </c>
      <c r="B31" s="157" t="s">
        <v>235</v>
      </c>
      <c r="C31" s="157" t="s">
        <v>235</v>
      </c>
      <c r="D31" s="157" t="s">
        <v>382</v>
      </c>
      <c r="E31" s="157" t="s">
        <v>383</v>
      </c>
      <c r="F31" s="81">
        <v>54202</v>
      </c>
      <c r="G31" s="158" t="s">
        <v>408</v>
      </c>
      <c r="H31" s="193">
        <v>3000</v>
      </c>
    </row>
    <row r="32" spans="1:9" x14ac:dyDescent="0.3">
      <c r="A32" s="171">
        <v>1</v>
      </c>
      <c r="B32" s="157" t="s">
        <v>235</v>
      </c>
      <c r="C32" s="157" t="s">
        <v>235</v>
      </c>
      <c r="D32" s="157" t="s">
        <v>382</v>
      </c>
      <c r="E32" s="157" t="s">
        <v>383</v>
      </c>
      <c r="F32" s="81">
        <v>54203</v>
      </c>
      <c r="G32" s="158" t="s">
        <v>409</v>
      </c>
      <c r="H32" s="193">
        <v>500</v>
      </c>
    </row>
    <row r="33" spans="1:9" x14ac:dyDescent="0.3">
      <c r="A33" s="171">
        <v>1</v>
      </c>
      <c r="B33" s="157" t="s">
        <v>235</v>
      </c>
      <c r="C33" s="157" t="s">
        <v>235</v>
      </c>
      <c r="D33" s="157" t="s">
        <v>382</v>
      </c>
      <c r="E33" s="157" t="s">
        <v>383</v>
      </c>
      <c r="F33" s="81">
        <v>54301</v>
      </c>
      <c r="G33" s="158" t="s">
        <v>410</v>
      </c>
      <c r="H33" s="193">
        <v>1566.7</v>
      </c>
    </row>
    <row r="34" spans="1:9" x14ac:dyDescent="0.3">
      <c r="A34" s="171">
        <v>1</v>
      </c>
      <c r="B34" s="157" t="s">
        <v>235</v>
      </c>
      <c r="C34" s="157" t="s">
        <v>235</v>
      </c>
      <c r="D34" s="157" t="s">
        <v>382</v>
      </c>
      <c r="E34" s="157" t="s">
        <v>383</v>
      </c>
      <c r="F34" s="81">
        <v>54302</v>
      </c>
      <c r="G34" s="158" t="s">
        <v>411</v>
      </c>
      <c r="H34" s="193">
        <v>0</v>
      </c>
    </row>
    <row r="35" spans="1:9" x14ac:dyDescent="0.3">
      <c r="A35" s="171">
        <v>1</v>
      </c>
      <c r="B35" s="157" t="s">
        <v>235</v>
      </c>
      <c r="C35" s="157" t="s">
        <v>235</v>
      </c>
      <c r="D35" s="157" t="s">
        <v>382</v>
      </c>
      <c r="E35" s="157" t="s">
        <v>383</v>
      </c>
      <c r="F35" s="81">
        <v>54303</v>
      </c>
      <c r="G35" s="158" t="s">
        <v>412</v>
      </c>
      <c r="H35" s="193">
        <v>1500</v>
      </c>
    </row>
    <row r="36" spans="1:9" x14ac:dyDescent="0.3">
      <c r="A36" s="171">
        <v>1</v>
      </c>
      <c r="B36" s="157" t="s">
        <v>235</v>
      </c>
      <c r="C36" s="157" t="s">
        <v>235</v>
      </c>
      <c r="D36" s="157" t="s">
        <v>382</v>
      </c>
      <c r="E36" s="157" t="s">
        <v>383</v>
      </c>
      <c r="F36" s="81">
        <v>54307</v>
      </c>
      <c r="G36" s="158" t="s">
        <v>414</v>
      </c>
      <c r="H36" s="193">
        <v>2000</v>
      </c>
    </row>
    <row r="37" spans="1:9" x14ac:dyDescent="0.3">
      <c r="A37" s="171">
        <v>1</v>
      </c>
      <c r="B37" s="157" t="s">
        <v>235</v>
      </c>
      <c r="C37" s="157" t="s">
        <v>235</v>
      </c>
      <c r="D37" s="157" t="s">
        <v>382</v>
      </c>
      <c r="E37" s="157" t="s">
        <v>383</v>
      </c>
      <c r="F37" s="81">
        <v>54314</v>
      </c>
      <c r="G37" s="158" t="s">
        <v>443</v>
      </c>
      <c r="H37" s="193">
        <v>1500</v>
      </c>
    </row>
    <row r="38" spans="1:9" x14ac:dyDescent="0.3">
      <c r="A38" s="171">
        <v>1</v>
      </c>
      <c r="B38" s="157" t="s">
        <v>235</v>
      </c>
      <c r="C38" s="157" t="s">
        <v>235</v>
      </c>
      <c r="D38" s="157" t="s">
        <v>382</v>
      </c>
      <c r="E38" s="157" t="s">
        <v>383</v>
      </c>
      <c r="F38" s="81">
        <v>54317</v>
      </c>
      <c r="G38" s="158" t="s">
        <v>444</v>
      </c>
      <c r="H38" s="193">
        <v>0</v>
      </c>
      <c r="I38" s="6">
        <f>SUM(H19:H38)</f>
        <v>26066.7</v>
      </c>
    </row>
    <row r="39" spans="1:9" x14ac:dyDescent="0.3">
      <c r="A39" s="171">
        <v>1</v>
      </c>
      <c r="B39" s="157" t="s">
        <v>235</v>
      </c>
      <c r="C39" s="157" t="s">
        <v>235</v>
      </c>
      <c r="D39" s="157" t="s">
        <v>382</v>
      </c>
      <c r="E39" s="157" t="s">
        <v>383</v>
      </c>
      <c r="F39" s="81">
        <v>61101</v>
      </c>
      <c r="G39" s="158" t="s">
        <v>425</v>
      </c>
      <c r="H39" s="193">
        <v>0</v>
      </c>
    </row>
    <row r="40" spans="1:9" x14ac:dyDescent="0.3">
      <c r="A40" s="171">
        <v>1</v>
      </c>
      <c r="B40" s="157" t="s">
        <v>235</v>
      </c>
      <c r="C40" s="157" t="s">
        <v>235</v>
      </c>
      <c r="D40" s="157" t="s">
        <v>382</v>
      </c>
      <c r="E40" s="157" t="s">
        <v>383</v>
      </c>
      <c r="F40" s="81">
        <v>61102</v>
      </c>
      <c r="G40" s="155" t="s">
        <v>445</v>
      </c>
      <c r="H40" s="193">
        <v>0</v>
      </c>
    </row>
    <row r="41" spans="1:9" x14ac:dyDescent="0.3">
      <c r="A41" s="171">
        <v>1</v>
      </c>
      <c r="B41" s="157" t="s">
        <v>235</v>
      </c>
      <c r="C41" s="157" t="s">
        <v>235</v>
      </c>
      <c r="D41" s="157" t="s">
        <v>382</v>
      </c>
      <c r="E41" s="157" t="s">
        <v>383</v>
      </c>
      <c r="F41" s="194">
        <v>61199</v>
      </c>
      <c r="G41" s="155" t="s">
        <v>446</v>
      </c>
      <c r="H41" s="195">
        <v>0</v>
      </c>
    </row>
    <row r="42" spans="1:9" ht="19.5" thickBot="1" x14ac:dyDescent="0.35">
      <c r="A42" s="196"/>
      <c r="B42" s="197"/>
      <c r="C42" s="197"/>
      <c r="D42" s="197"/>
      <c r="E42" s="197"/>
      <c r="F42" s="198"/>
      <c r="G42" s="191" t="s">
        <v>379</v>
      </c>
      <c r="H42" s="192">
        <f>SUM(H11:H41)</f>
        <v>141980.87</v>
      </c>
    </row>
    <row r="44" spans="1:9" ht="24" customHeight="1" x14ac:dyDescent="0.3">
      <c r="C44" s="491" t="s">
        <v>525</v>
      </c>
      <c r="D44" s="491"/>
      <c r="E44" s="491"/>
      <c r="F44" s="491"/>
      <c r="G44" s="491"/>
      <c r="H44" s="221">
        <v>355.87</v>
      </c>
    </row>
    <row r="45" spans="1:9" x14ac:dyDescent="0.3">
      <c r="G45" s="1">
        <v>51</v>
      </c>
      <c r="H45" s="6">
        <f>SUM(H10:H18)</f>
        <v>115914.17</v>
      </c>
    </row>
    <row r="46" spans="1:9" x14ac:dyDescent="0.3">
      <c r="G46" s="1">
        <v>54</v>
      </c>
      <c r="H46" s="6">
        <f>SUM(H19:H38)</f>
        <v>26066.7</v>
      </c>
    </row>
    <row r="47" spans="1:9" x14ac:dyDescent="0.3">
      <c r="G47" s="1">
        <v>55</v>
      </c>
      <c r="H47" s="4">
        <v>0</v>
      </c>
    </row>
    <row r="48" spans="1:9" x14ac:dyDescent="0.3">
      <c r="G48" s="1">
        <v>56</v>
      </c>
      <c r="H48" s="4">
        <v>0</v>
      </c>
    </row>
    <row r="49" spans="7:8" x14ac:dyDescent="0.3">
      <c r="G49" s="1">
        <v>61</v>
      </c>
      <c r="H49" s="6">
        <f>SUM(H39:H41)</f>
        <v>0</v>
      </c>
    </row>
    <row r="50" spans="7:8" x14ac:dyDescent="0.3">
      <c r="H50" s="218">
        <f>SUM(H45:H49)+H44</f>
        <v>142336.74</v>
      </c>
    </row>
  </sheetData>
  <mergeCells count="11">
    <mergeCell ref="C44:G44"/>
    <mergeCell ref="A8:H8"/>
    <mergeCell ref="A2:H2"/>
    <mergeCell ref="A3:H3"/>
    <mergeCell ref="A4:H4"/>
    <mergeCell ref="A5:H5"/>
    <mergeCell ref="A6:H6"/>
    <mergeCell ref="A7:H7"/>
    <mergeCell ref="A9:F9"/>
    <mergeCell ref="G9:G10"/>
    <mergeCell ref="H9:H10"/>
  </mergeCells>
  <pageMargins left="0.70866141732283472" right="0.70866141732283472" top="0.74803149606299213" bottom="0.74803149606299213" header="0.31496062992125984" footer="0.31496062992125984"/>
  <pageSetup scale="8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RESUMEN GENERAL 2021</vt:lpstr>
      <vt:lpstr>CLASIFICACIONES ECONOMICAS GAST</vt:lpstr>
      <vt:lpstr>AREAS DE GESTION</vt:lpstr>
      <vt:lpstr>PROYECCION INGRESOS 2020</vt:lpstr>
      <vt:lpstr>RECURSOS HUMANOS 2020</vt:lpstr>
      <vt:lpstr> CONSOLIDADO INGRESOS 2020</vt:lpstr>
      <vt:lpstr>ANEXO 1 FODES 25%</vt:lpstr>
      <vt:lpstr>ANEXO 4.2 FONDO PAL</vt:lpstr>
      <vt:lpstr>ANEXO 4.3</vt:lpstr>
      <vt:lpstr>ANEXO 4.4 AMORTIZACION DEUDA</vt:lpstr>
      <vt:lpstr>ANEXO 4.5 PREINVERSION 5%</vt:lpstr>
      <vt:lpstr>ANEXO 4.6 DONACIONES</vt:lpstr>
      <vt:lpstr>ANEXO 4.7   2% PROYECTOS</vt:lpstr>
      <vt:lpstr>ANEXO 4.8 FODES 70%</vt:lpstr>
      <vt:lpstr>LISTA DE PROYECTOS</vt:lpstr>
      <vt:lpstr>PROYECTOS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Contabilidad-pc</dc:creator>
  <cp:lastModifiedBy>Contabilidad-pc</cp:lastModifiedBy>
  <cp:lastPrinted>2021-01-12T15:57:26Z</cp:lastPrinted>
  <dcterms:created xsi:type="dcterms:W3CDTF">2019-12-02T16:26:02Z</dcterms:created>
  <dcterms:modified xsi:type="dcterms:W3CDTF">2021-06-21T20:28:21Z</dcterms:modified>
</cp:coreProperties>
</file>