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22FD957-C3E1-4906-8C7B-B80BEC2E7196}" xr6:coauthVersionLast="43" xr6:coauthVersionMax="43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RESUMEN GENERAL" sheetId="17" r:id="rId1"/>
    <sheet name="CUADRO RESUMEN" sheetId="1" r:id="rId2"/>
    <sheet name="CLASIFICACION ECONOMICA" sheetId="2" r:id="rId3"/>
    <sheet name="ESTRUCTURA PRESUPUESTARIA 2016" sheetId="25" r:id="rId4"/>
    <sheet name="PRESUPUESTOS FODES 25% EGRESOS" sheetId="20" r:id="rId5"/>
    <sheet name="PRESUPUESTO FONDO MPAL. EGRESOS" sheetId="19" r:id="rId6"/>
    <sheet name="PRESUPUESTO PUERTO SAN JUAN EGR" sheetId="18" r:id="rId7"/>
    <sheet name="SERVICIO DE LA DEUDA" sheetId="22" r:id="rId8"/>
    <sheet name="PRESUPUESTO FONDOS DONACIONES " sheetId="23" r:id="rId9"/>
    <sheet name="PRESUPUESTO FONDOS FODES 75%" sheetId="24" r:id="rId10"/>
    <sheet name="PRESUPUESTO FONDOS FODES 5%" sheetId="26" r:id="rId11"/>
    <sheet name="PROYECTOS 2016" sheetId="21" r:id="rId12"/>
    <sheet name="CONSOLIDADO EGRESOS" sheetId="3" r:id="rId13"/>
    <sheet name="DETALLE INGRESOS FF Y ESPECIFIC" sheetId="4" r:id="rId14"/>
    <sheet name="PROYECCION RECURSOS HUMANOS" sheetId="5" r:id="rId15"/>
    <sheet name="PROYECCION INGRESOS 2016" sheetId="6" r:id="rId16"/>
    <sheet name="Hoja7" sheetId="7" r:id="rId17"/>
    <sheet name="Hoja8" sheetId="8" r:id="rId18"/>
    <sheet name="Hoja9" sheetId="9" r:id="rId19"/>
    <sheet name="Hoja10" sheetId="10" r:id="rId20"/>
    <sheet name="Hoja11" sheetId="11" r:id="rId21"/>
    <sheet name="Hoja12" sheetId="12" r:id="rId22"/>
    <sheet name="Hoja13" sheetId="13" r:id="rId23"/>
    <sheet name="Hoja14" sheetId="14" r:id="rId24"/>
    <sheet name="Hoja15" sheetId="15" r:id="rId25"/>
    <sheet name="Hoja16" sheetId="16" r:id="rId26"/>
  </sheets>
  <externalReferences>
    <externalReference r:id="rId27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26" l="1"/>
  <c r="F23" i="25"/>
  <c r="G21" i="25"/>
  <c r="G14" i="25"/>
  <c r="G11" i="25"/>
  <c r="G9" i="25"/>
  <c r="H18" i="24"/>
  <c r="H10" i="23"/>
  <c r="I86" i="6"/>
  <c r="D82" i="6"/>
  <c r="I80" i="6"/>
  <c r="F72" i="6"/>
  <c r="F68" i="6"/>
  <c r="F65" i="6"/>
  <c r="F60" i="6"/>
  <c r="F57" i="6"/>
  <c r="F54" i="6"/>
  <c r="G46" i="6"/>
  <c r="D46" i="6"/>
  <c r="C46" i="6"/>
  <c r="M8" i="6" s="1"/>
  <c r="H45" i="6"/>
  <c r="I45" i="6" s="1"/>
  <c r="F45" i="6"/>
  <c r="F46" i="6" s="1"/>
  <c r="M11" i="6" s="1"/>
  <c r="N11" i="6" s="1"/>
  <c r="H44" i="6"/>
  <c r="I44" i="6" s="1"/>
  <c r="H43" i="6"/>
  <c r="I43" i="6" s="1"/>
  <c r="H42" i="6"/>
  <c r="I42" i="6" s="1"/>
  <c r="H41" i="6"/>
  <c r="I41" i="6" s="1"/>
  <c r="H40" i="6"/>
  <c r="I40" i="6" s="1"/>
  <c r="H39" i="6"/>
  <c r="I39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I29" i="6"/>
  <c r="H29" i="6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3" i="6"/>
  <c r="I13" i="6" s="1"/>
  <c r="M12" i="6"/>
  <c r="N12" i="6" s="1"/>
  <c r="H12" i="6"/>
  <c r="I12" i="6" s="1"/>
  <c r="H11" i="6"/>
  <c r="I11" i="6" s="1"/>
  <c r="M10" i="6"/>
  <c r="N10" i="6" s="1"/>
  <c r="H10" i="6"/>
  <c r="I10" i="6" s="1"/>
  <c r="M9" i="6"/>
  <c r="N9" i="6" s="1"/>
  <c r="H9" i="6"/>
  <c r="I9" i="6" s="1"/>
  <c r="H8" i="6"/>
  <c r="I8" i="6" s="1"/>
  <c r="H7" i="6"/>
  <c r="I7" i="6" s="1"/>
  <c r="H6" i="6"/>
  <c r="I6" i="6" s="1"/>
  <c r="I120" i="5"/>
  <c r="O120" i="5" s="1"/>
  <c r="O122" i="5" s="1"/>
  <c r="L118" i="5"/>
  <c r="G118" i="5"/>
  <c r="F118" i="5"/>
  <c r="J117" i="5"/>
  <c r="K117" i="5" s="1"/>
  <c r="I117" i="5"/>
  <c r="J116" i="5"/>
  <c r="M116" i="5" s="1"/>
  <c r="I116" i="5"/>
  <c r="J115" i="5"/>
  <c r="K115" i="5" s="1"/>
  <c r="I115" i="5"/>
  <c r="J114" i="5"/>
  <c r="M114" i="5" s="1"/>
  <c r="I114" i="5"/>
  <c r="J113" i="5"/>
  <c r="K113" i="5" s="1"/>
  <c r="I113" i="5"/>
  <c r="J112" i="5"/>
  <c r="M112" i="5" s="1"/>
  <c r="I112" i="5"/>
  <c r="J111" i="5"/>
  <c r="K111" i="5" s="1"/>
  <c r="I111" i="5"/>
  <c r="J110" i="5"/>
  <c r="M110" i="5" s="1"/>
  <c r="I110" i="5"/>
  <c r="J109" i="5"/>
  <c r="K109" i="5" s="1"/>
  <c r="I109" i="5"/>
  <c r="I107" i="5"/>
  <c r="H107" i="5"/>
  <c r="J107" i="5" s="1"/>
  <c r="M107" i="5" s="1"/>
  <c r="H106" i="5"/>
  <c r="H105" i="5"/>
  <c r="I105" i="5" s="1"/>
  <c r="H104" i="5"/>
  <c r="J104" i="5" s="1"/>
  <c r="H103" i="5"/>
  <c r="H102" i="5"/>
  <c r="J102" i="5" s="1"/>
  <c r="M102" i="5" s="1"/>
  <c r="H101" i="5"/>
  <c r="I101" i="5" s="1"/>
  <c r="I100" i="5"/>
  <c r="H100" i="5"/>
  <c r="J100" i="5" s="1"/>
  <c r="M100" i="5" s="1"/>
  <c r="H99" i="5"/>
  <c r="H98" i="5"/>
  <c r="J98" i="5" s="1"/>
  <c r="H97" i="5"/>
  <c r="I97" i="5" s="1"/>
  <c r="H96" i="5"/>
  <c r="J96" i="5" s="1"/>
  <c r="H95" i="5"/>
  <c r="H94" i="5"/>
  <c r="J94" i="5" s="1"/>
  <c r="H93" i="5"/>
  <c r="I93" i="5" s="1"/>
  <c r="I92" i="5"/>
  <c r="H92" i="5"/>
  <c r="J92" i="5" s="1"/>
  <c r="M92" i="5" s="1"/>
  <c r="H91" i="5"/>
  <c r="I90" i="5"/>
  <c r="H90" i="5"/>
  <c r="J90" i="5" s="1"/>
  <c r="M90" i="5" s="1"/>
  <c r="H89" i="5"/>
  <c r="H118" i="5" s="1"/>
  <c r="L88" i="5"/>
  <c r="G88" i="5"/>
  <c r="F88" i="5"/>
  <c r="H87" i="5"/>
  <c r="J87" i="5" s="1"/>
  <c r="M87" i="5" s="1"/>
  <c r="M88" i="5" s="1"/>
  <c r="L86" i="5"/>
  <c r="G86" i="5"/>
  <c r="F86" i="5"/>
  <c r="H85" i="5"/>
  <c r="H84" i="5"/>
  <c r="I84" i="5" s="1"/>
  <c r="L83" i="5"/>
  <c r="G83" i="5"/>
  <c r="F83" i="5"/>
  <c r="H82" i="5"/>
  <c r="I81" i="5"/>
  <c r="H81" i="5"/>
  <c r="J81" i="5" s="1"/>
  <c r="M81" i="5" s="1"/>
  <c r="H80" i="5"/>
  <c r="I80" i="5" s="1"/>
  <c r="H79" i="5"/>
  <c r="I79" i="5" s="1"/>
  <c r="H78" i="5"/>
  <c r="H77" i="5"/>
  <c r="J77" i="5" s="1"/>
  <c r="M77" i="5" s="1"/>
  <c r="H76" i="5"/>
  <c r="I76" i="5" s="1"/>
  <c r="J75" i="5"/>
  <c r="M75" i="5" s="1"/>
  <c r="I75" i="5"/>
  <c r="H75" i="5"/>
  <c r="M74" i="5"/>
  <c r="K74" i="5"/>
  <c r="I74" i="5"/>
  <c r="H74" i="5"/>
  <c r="M73" i="5"/>
  <c r="K73" i="5"/>
  <c r="N73" i="5" s="1"/>
  <c r="I73" i="5"/>
  <c r="H73" i="5"/>
  <c r="H72" i="5"/>
  <c r="H71" i="5"/>
  <c r="I71" i="5" s="1"/>
  <c r="J70" i="5"/>
  <c r="H70" i="5"/>
  <c r="L69" i="5"/>
  <c r="G69" i="5"/>
  <c r="F69" i="5"/>
  <c r="H68" i="5"/>
  <c r="H69" i="5" s="1"/>
  <c r="L67" i="5"/>
  <c r="G67" i="5"/>
  <c r="F67" i="5"/>
  <c r="H66" i="5"/>
  <c r="H65" i="5"/>
  <c r="I65" i="5" s="1"/>
  <c r="K64" i="5"/>
  <c r="N64" i="5" s="1"/>
  <c r="O64" i="5" s="1"/>
  <c r="J64" i="5"/>
  <c r="M64" i="5" s="1"/>
  <c r="I64" i="5"/>
  <c r="I63" i="5"/>
  <c r="H63" i="5"/>
  <c r="J63" i="5" s="1"/>
  <c r="K63" i="5" s="1"/>
  <c r="H62" i="5"/>
  <c r="I62" i="5" s="1"/>
  <c r="L61" i="5"/>
  <c r="G61" i="5"/>
  <c r="F61" i="5"/>
  <c r="M60" i="5"/>
  <c r="I60" i="5"/>
  <c r="H60" i="5"/>
  <c r="J60" i="5" s="1"/>
  <c r="M59" i="5"/>
  <c r="H59" i="5"/>
  <c r="I59" i="5" s="1"/>
  <c r="H58" i="5"/>
  <c r="I58" i="5" s="1"/>
  <c r="L57" i="5"/>
  <c r="G57" i="5"/>
  <c r="F57" i="5"/>
  <c r="H56" i="5"/>
  <c r="I56" i="5" s="1"/>
  <c r="H55" i="5"/>
  <c r="J55" i="5" s="1"/>
  <c r="K55" i="5" s="1"/>
  <c r="H54" i="5"/>
  <c r="I53" i="5"/>
  <c r="H53" i="5"/>
  <c r="L52" i="5"/>
  <c r="G52" i="5"/>
  <c r="F52" i="5"/>
  <c r="H51" i="5"/>
  <c r="H50" i="5"/>
  <c r="I50" i="5" s="1"/>
  <c r="L49" i="5"/>
  <c r="G49" i="5"/>
  <c r="F49" i="5"/>
  <c r="H48" i="5"/>
  <c r="L47" i="5"/>
  <c r="H47" i="5"/>
  <c r="G47" i="5"/>
  <c r="F47" i="5"/>
  <c r="I46" i="5"/>
  <c r="H46" i="5"/>
  <c r="J46" i="5" s="1"/>
  <c r="M46" i="5" s="1"/>
  <c r="M47" i="5" s="1"/>
  <c r="L45" i="5"/>
  <c r="H45" i="5"/>
  <c r="G45" i="5"/>
  <c r="F45" i="5"/>
  <c r="J44" i="5"/>
  <c r="I44" i="5"/>
  <c r="I45" i="5" s="1"/>
  <c r="H44" i="5"/>
  <c r="L43" i="5"/>
  <c r="G43" i="5"/>
  <c r="F43" i="5"/>
  <c r="H42" i="5"/>
  <c r="H43" i="5" s="1"/>
  <c r="L41" i="5"/>
  <c r="G41" i="5"/>
  <c r="F41" i="5"/>
  <c r="H40" i="5"/>
  <c r="J39" i="5"/>
  <c r="I39" i="5"/>
  <c r="L38" i="5"/>
  <c r="G38" i="5"/>
  <c r="F38" i="5"/>
  <c r="H37" i="5"/>
  <c r="I37" i="5" s="1"/>
  <c r="H36" i="5"/>
  <c r="I36" i="5" s="1"/>
  <c r="H35" i="5"/>
  <c r="I35" i="5" s="1"/>
  <c r="L34" i="5"/>
  <c r="G34" i="5"/>
  <c r="F34" i="5"/>
  <c r="M33" i="5"/>
  <c r="M34" i="5" s="1"/>
  <c r="H33" i="5"/>
  <c r="I33" i="5" s="1"/>
  <c r="I34" i="5" s="1"/>
  <c r="L32" i="5"/>
  <c r="G32" i="5"/>
  <c r="F32" i="5"/>
  <c r="M31" i="5"/>
  <c r="H31" i="5"/>
  <c r="I31" i="5" s="1"/>
  <c r="H30" i="5"/>
  <c r="J30" i="5" s="1"/>
  <c r="I29" i="5"/>
  <c r="H29" i="5"/>
  <c r="L28" i="5"/>
  <c r="G28" i="5"/>
  <c r="F28" i="5"/>
  <c r="H27" i="5"/>
  <c r="J27" i="5" s="1"/>
  <c r="H26" i="5"/>
  <c r="J26" i="5" s="1"/>
  <c r="K26" i="5" s="1"/>
  <c r="H25" i="5"/>
  <c r="J24" i="5"/>
  <c r="M24" i="5" s="1"/>
  <c r="H24" i="5"/>
  <c r="I24" i="5" s="1"/>
  <c r="H23" i="5"/>
  <c r="I23" i="5" s="1"/>
  <c r="H22" i="5"/>
  <c r="J22" i="5" s="1"/>
  <c r="K22" i="5" s="1"/>
  <c r="H21" i="5"/>
  <c r="H20" i="5"/>
  <c r="I20" i="5" s="1"/>
  <c r="L19" i="5"/>
  <c r="J19" i="5"/>
  <c r="G19" i="5"/>
  <c r="F19" i="5"/>
  <c r="M18" i="5"/>
  <c r="M19" i="5" s="1"/>
  <c r="K18" i="5"/>
  <c r="K19" i="5" s="1"/>
  <c r="H18" i="5"/>
  <c r="I18" i="5" s="1"/>
  <c r="G17" i="5"/>
  <c r="F17" i="5"/>
  <c r="H16" i="5"/>
  <c r="J16" i="5" s="1"/>
  <c r="M16" i="5" s="1"/>
  <c r="H15" i="5"/>
  <c r="I15" i="5" s="1"/>
  <c r="I14" i="5"/>
  <c r="H14" i="5"/>
  <c r="J14" i="5" s="1"/>
  <c r="M14" i="5" s="1"/>
  <c r="L13" i="5"/>
  <c r="G13" i="5"/>
  <c r="F13" i="5"/>
  <c r="H12" i="5"/>
  <c r="J12" i="5" s="1"/>
  <c r="H11" i="5"/>
  <c r="I11" i="5" s="1"/>
  <c r="H10" i="5"/>
  <c r="M9" i="5"/>
  <c r="H9" i="5"/>
  <c r="J9" i="5" s="1"/>
  <c r="K9" i="5" s="1"/>
  <c r="N9" i="5" s="1"/>
  <c r="J8" i="5"/>
  <c r="I8" i="5"/>
  <c r="H8" i="5"/>
  <c r="M7" i="5"/>
  <c r="J7" i="5"/>
  <c r="I7" i="5"/>
  <c r="H7" i="5"/>
  <c r="F189" i="21"/>
  <c r="F116" i="21"/>
  <c r="F111" i="21"/>
  <c r="G99" i="21"/>
  <c r="G101" i="21" s="1"/>
  <c r="E11" i="21"/>
  <c r="F9" i="21"/>
  <c r="H16" i="22"/>
  <c r="G40" i="18"/>
  <c r="H9" i="18"/>
  <c r="H34" i="18" s="1"/>
  <c r="H57" i="19"/>
  <c r="H37" i="20"/>
  <c r="G48" i="4"/>
  <c r="J48" i="4"/>
  <c r="I48" i="4"/>
  <c r="H48" i="4"/>
  <c r="E48" i="4"/>
  <c r="D48" i="4"/>
  <c r="C48" i="4"/>
  <c r="F47" i="4"/>
  <c r="K47" i="4" s="1"/>
  <c r="F46" i="4"/>
  <c r="K46" i="4" s="1"/>
  <c r="F45" i="4"/>
  <c r="K45" i="4" s="1"/>
  <c r="F44" i="4"/>
  <c r="K44" i="4" s="1"/>
  <c r="F43" i="4"/>
  <c r="K43" i="4" s="1"/>
  <c r="F42" i="4"/>
  <c r="K42" i="4" s="1"/>
  <c r="F41" i="4"/>
  <c r="K41" i="4" s="1"/>
  <c r="K40" i="4"/>
  <c r="F40" i="4"/>
  <c r="F39" i="4"/>
  <c r="K39" i="4" s="1"/>
  <c r="K38" i="4"/>
  <c r="F38" i="4"/>
  <c r="F37" i="4"/>
  <c r="K37" i="4" s="1"/>
  <c r="F36" i="4"/>
  <c r="K36" i="4" s="1"/>
  <c r="F35" i="4"/>
  <c r="K35" i="4" s="1"/>
  <c r="F34" i="4"/>
  <c r="K34" i="4" s="1"/>
  <c r="F33" i="4"/>
  <c r="K33" i="4" s="1"/>
  <c r="F32" i="4"/>
  <c r="K32" i="4" s="1"/>
  <c r="K31" i="4"/>
  <c r="F30" i="4"/>
  <c r="K30" i="4" s="1"/>
  <c r="F29" i="4"/>
  <c r="K29" i="4" s="1"/>
  <c r="F28" i="4"/>
  <c r="K28" i="4" s="1"/>
  <c r="F27" i="4"/>
  <c r="K27" i="4" s="1"/>
  <c r="F26" i="4"/>
  <c r="K26" i="4" s="1"/>
  <c r="F25" i="4"/>
  <c r="K25" i="4" s="1"/>
  <c r="F24" i="4"/>
  <c r="K24" i="4" s="1"/>
  <c r="F23" i="4"/>
  <c r="K23" i="4" s="1"/>
  <c r="F22" i="4"/>
  <c r="K22" i="4" s="1"/>
  <c r="F21" i="4"/>
  <c r="K21" i="4" s="1"/>
  <c r="F20" i="4"/>
  <c r="K20" i="4" s="1"/>
  <c r="K19" i="4"/>
  <c r="F19" i="4"/>
  <c r="F18" i="4"/>
  <c r="K18" i="4" s="1"/>
  <c r="F17" i="4"/>
  <c r="K17" i="4" s="1"/>
  <c r="F16" i="4"/>
  <c r="K16" i="4" s="1"/>
  <c r="F15" i="4"/>
  <c r="K15" i="4" s="1"/>
  <c r="F14" i="4"/>
  <c r="K14" i="4" s="1"/>
  <c r="F13" i="4"/>
  <c r="K13" i="4" s="1"/>
  <c r="F12" i="4"/>
  <c r="K12" i="4" s="1"/>
  <c r="F11" i="4"/>
  <c r="K11" i="4" s="1"/>
  <c r="F10" i="4"/>
  <c r="K10" i="4" s="1"/>
  <c r="F9" i="4"/>
  <c r="K9" i="4" s="1"/>
  <c r="F8" i="4"/>
  <c r="K8" i="4" s="1"/>
  <c r="F7" i="4"/>
  <c r="K7" i="4" s="1"/>
  <c r="F6" i="4"/>
  <c r="K6" i="4" s="1"/>
  <c r="F5" i="4"/>
  <c r="AA51" i="3"/>
  <c r="Z51" i="3"/>
  <c r="Y51" i="3"/>
  <c r="X51" i="3"/>
  <c r="W51" i="3"/>
  <c r="V51" i="3"/>
  <c r="U51" i="3"/>
  <c r="T51" i="3"/>
  <c r="S51" i="3"/>
  <c r="R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C21" i="17"/>
  <c r="C11" i="17"/>
  <c r="D29" i="2"/>
  <c r="C23" i="2"/>
  <c r="C29" i="2" s="1"/>
  <c r="D15" i="2"/>
  <c r="C33" i="1"/>
  <c r="C19" i="1"/>
  <c r="J23" i="5" l="1"/>
  <c r="J76" i="5"/>
  <c r="I72" i="6"/>
  <c r="J31" i="5"/>
  <c r="K31" i="5" s="1"/>
  <c r="N31" i="5" s="1"/>
  <c r="J42" i="5"/>
  <c r="M42" i="5" s="1"/>
  <c r="M43" i="5" s="1"/>
  <c r="H57" i="5"/>
  <c r="O73" i="5"/>
  <c r="K90" i="5"/>
  <c r="N90" i="5" s="1"/>
  <c r="I98" i="5"/>
  <c r="O81" i="5"/>
  <c r="H8" i="25"/>
  <c r="L15" i="5"/>
  <c r="J53" i="5"/>
  <c r="K53" i="5" s="1"/>
  <c r="M63" i="5"/>
  <c r="N63" i="5" s="1"/>
  <c r="K81" i="5"/>
  <c r="N81" i="5" s="1"/>
  <c r="J93" i="5"/>
  <c r="J101" i="5"/>
  <c r="M96" i="5"/>
  <c r="K96" i="5"/>
  <c r="M104" i="5"/>
  <c r="K104" i="5"/>
  <c r="I46" i="6"/>
  <c r="F48" i="6" s="1"/>
  <c r="F51" i="6" s="1"/>
  <c r="I27" i="5"/>
  <c r="I30" i="5"/>
  <c r="I32" i="5" s="1"/>
  <c r="J37" i="5"/>
  <c r="M37" i="5" s="1"/>
  <c r="H88" i="5"/>
  <c r="K92" i="5"/>
  <c r="N92" i="5" s="1"/>
  <c r="I102" i="5"/>
  <c r="AB51" i="3"/>
  <c r="AB52" i="3" s="1"/>
  <c r="F48" i="4"/>
  <c r="F127" i="21"/>
  <c r="J11" i="5"/>
  <c r="M11" i="5" s="1"/>
  <c r="J15" i="5"/>
  <c r="M15" i="5" s="1"/>
  <c r="N15" i="5" s="1"/>
  <c r="M26" i="5"/>
  <c r="N26" i="5" s="1"/>
  <c r="J33" i="5"/>
  <c r="H34" i="5"/>
  <c r="J36" i="5"/>
  <c r="M36" i="5" s="1"/>
  <c r="J56" i="5"/>
  <c r="J59" i="5"/>
  <c r="K59" i="5" s="1"/>
  <c r="N59" i="5" s="1"/>
  <c r="K77" i="5"/>
  <c r="N77" i="5" s="1"/>
  <c r="J79" i="5"/>
  <c r="O92" i="5"/>
  <c r="M109" i="5"/>
  <c r="N109" i="5" s="1"/>
  <c r="O109" i="5" s="1"/>
  <c r="M111" i="5"/>
  <c r="N111" i="5" s="1"/>
  <c r="O111" i="5" s="1"/>
  <c r="M113" i="5"/>
  <c r="N113" i="5" s="1"/>
  <c r="O113" i="5" s="1"/>
  <c r="M115" i="5"/>
  <c r="N115" i="5" s="1"/>
  <c r="O115" i="5" s="1"/>
  <c r="M117" i="5"/>
  <c r="N117" i="5" s="1"/>
  <c r="O117" i="5" s="1"/>
  <c r="G23" i="25"/>
  <c r="J43" i="5"/>
  <c r="I12" i="5"/>
  <c r="I22" i="5"/>
  <c r="K42" i="5"/>
  <c r="I87" i="5"/>
  <c r="I88" i="5" s="1"/>
  <c r="J89" i="5"/>
  <c r="M89" i="5" s="1"/>
  <c r="I96" i="5"/>
  <c r="K100" i="5"/>
  <c r="N100" i="5" s="1"/>
  <c r="O100" i="5" s="1"/>
  <c r="I104" i="5"/>
  <c r="J105" i="5"/>
  <c r="M105" i="5" s="1"/>
  <c r="N105" i="5" s="1"/>
  <c r="H13" i="5"/>
  <c r="H17" i="5"/>
  <c r="J20" i="5"/>
  <c r="M22" i="5"/>
  <c r="N22" i="5" s="1"/>
  <c r="I26" i="5"/>
  <c r="J50" i="5"/>
  <c r="N74" i="5"/>
  <c r="K75" i="5"/>
  <c r="N75" i="5" s="1"/>
  <c r="O75" i="5" s="1"/>
  <c r="I77" i="5"/>
  <c r="J80" i="5"/>
  <c r="H86" i="5"/>
  <c r="K87" i="5"/>
  <c r="N87" i="5" s="1"/>
  <c r="N88" i="5" s="1"/>
  <c r="J88" i="5"/>
  <c r="I94" i="5"/>
  <c r="J97" i="5"/>
  <c r="K102" i="5"/>
  <c r="N102" i="5" s="1"/>
  <c r="O102" i="5" s="1"/>
  <c r="K107" i="5"/>
  <c r="N107" i="5" s="1"/>
  <c r="O107" i="5" s="1"/>
  <c r="K110" i="5"/>
  <c r="N110" i="5" s="1"/>
  <c r="O110" i="5" s="1"/>
  <c r="K112" i="5"/>
  <c r="N112" i="5" s="1"/>
  <c r="O112" i="5" s="1"/>
  <c r="K114" i="5"/>
  <c r="N114" i="5" s="1"/>
  <c r="O114" i="5" s="1"/>
  <c r="K116" i="5"/>
  <c r="N116" i="5" s="1"/>
  <c r="O116" i="5" s="1"/>
  <c r="F70" i="6"/>
  <c r="I56" i="6" s="1"/>
  <c r="I57" i="6"/>
  <c r="H51" i="6"/>
  <c r="J42" i="6"/>
  <c r="M18" i="6"/>
  <c r="M25" i="6" s="1"/>
  <c r="N8" i="6"/>
  <c r="N18" i="6" s="1"/>
  <c r="M27" i="6" s="1"/>
  <c r="K49" i="6"/>
  <c r="H46" i="6"/>
  <c r="I63" i="6"/>
  <c r="K8" i="5"/>
  <c r="N8" i="5" s="1"/>
  <c r="O8" i="5" s="1"/>
  <c r="M8" i="5"/>
  <c r="I38" i="5"/>
  <c r="M50" i="5"/>
  <c r="K50" i="5"/>
  <c r="I61" i="5"/>
  <c r="J10" i="5"/>
  <c r="J13" i="5" s="1"/>
  <c r="I10" i="5"/>
  <c r="K12" i="5"/>
  <c r="M12" i="5"/>
  <c r="J17" i="5"/>
  <c r="J21" i="5"/>
  <c r="I21" i="5"/>
  <c r="H28" i="5"/>
  <c r="M30" i="5"/>
  <c r="K30" i="5"/>
  <c r="M17" i="5"/>
  <c r="K16" i="5"/>
  <c r="N16" i="5" s="1"/>
  <c r="J25" i="5"/>
  <c r="I25" i="5"/>
  <c r="O31" i="5"/>
  <c r="M39" i="5"/>
  <c r="K39" i="5"/>
  <c r="O59" i="5"/>
  <c r="I47" i="5"/>
  <c r="F119" i="5"/>
  <c r="M20" i="5"/>
  <c r="M23" i="5"/>
  <c r="K23" i="5"/>
  <c r="M27" i="5"/>
  <c r="K27" i="5"/>
  <c r="N27" i="5" s="1"/>
  <c r="O27" i="5" s="1"/>
  <c r="J78" i="5"/>
  <c r="I78" i="5"/>
  <c r="K89" i="5"/>
  <c r="M94" i="5"/>
  <c r="K94" i="5"/>
  <c r="M98" i="5"/>
  <c r="K98" i="5"/>
  <c r="K7" i="5"/>
  <c r="I9" i="5"/>
  <c r="O9" i="5" s="1"/>
  <c r="K11" i="5"/>
  <c r="N11" i="5" s="1"/>
  <c r="O11" i="5" s="1"/>
  <c r="K14" i="5"/>
  <c r="I16" i="5"/>
  <c r="L17" i="5"/>
  <c r="L119" i="5" s="1"/>
  <c r="I19" i="5"/>
  <c r="K20" i="5"/>
  <c r="K24" i="5"/>
  <c r="N24" i="5" s="1"/>
  <c r="O24" i="5" s="1"/>
  <c r="H32" i="5"/>
  <c r="J29" i="5"/>
  <c r="K37" i="5"/>
  <c r="N37" i="5" s="1"/>
  <c r="O37" i="5" s="1"/>
  <c r="M44" i="5"/>
  <c r="M45" i="5" s="1"/>
  <c r="J45" i="5"/>
  <c r="K44" i="5"/>
  <c r="J54" i="5"/>
  <c r="I54" i="5"/>
  <c r="I55" i="5"/>
  <c r="J85" i="5"/>
  <c r="I85" i="5"/>
  <c r="M101" i="5"/>
  <c r="K101" i="5"/>
  <c r="H61" i="5"/>
  <c r="J58" i="5"/>
  <c r="J66" i="5"/>
  <c r="I66" i="5"/>
  <c r="I67" i="5" s="1"/>
  <c r="M76" i="5"/>
  <c r="K76" i="5"/>
  <c r="J34" i="5"/>
  <c r="K33" i="5"/>
  <c r="J48" i="5"/>
  <c r="H49" i="5"/>
  <c r="I48" i="5"/>
  <c r="K60" i="5"/>
  <c r="N60" i="5" s="1"/>
  <c r="O60" i="5" s="1"/>
  <c r="N18" i="5"/>
  <c r="N19" i="5" s="1"/>
  <c r="H38" i="5"/>
  <c r="J35" i="5"/>
  <c r="J40" i="5"/>
  <c r="H41" i="5"/>
  <c r="I40" i="5"/>
  <c r="I41" i="5" s="1"/>
  <c r="N42" i="5"/>
  <c r="N43" i="5" s="1"/>
  <c r="K43" i="5"/>
  <c r="J47" i="5"/>
  <c r="K46" i="5"/>
  <c r="J51" i="5"/>
  <c r="I51" i="5"/>
  <c r="J57" i="5"/>
  <c r="M53" i="5"/>
  <c r="M55" i="5"/>
  <c r="N55" i="5" s="1"/>
  <c r="M56" i="5"/>
  <c r="K56" i="5"/>
  <c r="M80" i="5"/>
  <c r="K80" i="5"/>
  <c r="O90" i="5"/>
  <c r="J99" i="5"/>
  <c r="I99" i="5"/>
  <c r="J103" i="5"/>
  <c r="I103" i="5"/>
  <c r="H19" i="5"/>
  <c r="H52" i="5"/>
  <c r="H67" i="5"/>
  <c r="J62" i="5"/>
  <c r="H83" i="5"/>
  <c r="J82" i="5"/>
  <c r="I82" i="5"/>
  <c r="I86" i="5"/>
  <c r="J91" i="5"/>
  <c r="I91" i="5"/>
  <c r="M93" i="5"/>
  <c r="K93" i="5"/>
  <c r="N93" i="5" s="1"/>
  <c r="O93" i="5" s="1"/>
  <c r="J106" i="5"/>
  <c r="I106" i="5"/>
  <c r="G119" i="5"/>
  <c r="I42" i="5"/>
  <c r="O63" i="5"/>
  <c r="M70" i="5"/>
  <c r="K70" i="5"/>
  <c r="J72" i="5"/>
  <c r="I72" i="5"/>
  <c r="O74" i="5"/>
  <c r="O77" i="5"/>
  <c r="J95" i="5"/>
  <c r="I95" i="5"/>
  <c r="M97" i="5"/>
  <c r="K97" i="5"/>
  <c r="J65" i="5"/>
  <c r="J68" i="5"/>
  <c r="I70" i="5"/>
  <c r="J71" i="5"/>
  <c r="J84" i="5"/>
  <c r="I89" i="5"/>
  <c r="I68" i="5"/>
  <c r="K5" i="4"/>
  <c r="K48" i="4" s="1"/>
  <c r="N98" i="5" l="1"/>
  <c r="O98" i="5" s="1"/>
  <c r="N96" i="5"/>
  <c r="O96" i="5" s="1"/>
  <c r="J83" i="5"/>
  <c r="O18" i="5"/>
  <c r="O19" i="5" s="1"/>
  <c r="K36" i="5"/>
  <c r="K88" i="5"/>
  <c r="I13" i="5"/>
  <c r="O22" i="5"/>
  <c r="H119" i="5"/>
  <c r="M29" i="6"/>
  <c r="I58" i="6"/>
  <c r="O105" i="5"/>
  <c r="O15" i="5"/>
  <c r="M79" i="5"/>
  <c r="N79" i="5" s="1"/>
  <c r="O79" i="5" s="1"/>
  <c r="K79" i="5"/>
  <c r="N101" i="5"/>
  <c r="O101" i="5" s="1"/>
  <c r="O16" i="5"/>
  <c r="N30" i="5"/>
  <c r="O30" i="5" s="1"/>
  <c r="J28" i="5"/>
  <c r="O26" i="5"/>
  <c r="N104" i="5"/>
  <c r="O104" i="5" s="1"/>
  <c r="I69" i="5"/>
  <c r="K99" i="5"/>
  <c r="M99" i="5"/>
  <c r="K45" i="5"/>
  <c r="N44" i="5"/>
  <c r="K29" i="5"/>
  <c r="J32" i="5"/>
  <c r="M29" i="5"/>
  <c r="M32" i="5" s="1"/>
  <c r="K17" i="5"/>
  <c r="N14" i="5"/>
  <c r="J118" i="5"/>
  <c r="I118" i="5"/>
  <c r="M71" i="5"/>
  <c r="K71" i="5"/>
  <c r="J67" i="5"/>
  <c r="K62" i="5"/>
  <c r="M62" i="5"/>
  <c r="M51" i="5"/>
  <c r="M52" i="5" s="1"/>
  <c r="K51" i="5"/>
  <c r="O55" i="5"/>
  <c r="M25" i="5"/>
  <c r="K25" i="5"/>
  <c r="N12" i="5"/>
  <c r="O12" i="5" s="1"/>
  <c r="O87" i="5"/>
  <c r="O88" i="5" s="1"/>
  <c r="I83" i="5"/>
  <c r="K95" i="5"/>
  <c r="M95" i="5"/>
  <c r="I43" i="5"/>
  <c r="O42" i="5"/>
  <c r="O43" i="5" s="1"/>
  <c r="K82" i="5"/>
  <c r="M82" i="5"/>
  <c r="K103" i="5"/>
  <c r="M103" i="5"/>
  <c r="I52" i="5"/>
  <c r="M48" i="5"/>
  <c r="M49" i="5" s="1"/>
  <c r="J49" i="5"/>
  <c r="K48" i="5"/>
  <c r="K66" i="5"/>
  <c r="N66" i="5" s="1"/>
  <c r="O66" i="5" s="1"/>
  <c r="M66" i="5"/>
  <c r="I57" i="5"/>
  <c r="N94" i="5"/>
  <c r="O94" i="5" s="1"/>
  <c r="N53" i="5"/>
  <c r="M84" i="5"/>
  <c r="J86" i="5"/>
  <c r="K84" i="5"/>
  <c r="M65" i="5"/>
  <c r="K65" i="5"/>
  <c r="I49" i="5"/>
  <c r="K78" i="5"/>
  <c r="M78" i="5"/>
  <c r="K21" i="5"/>
  <c r="M21" i="5"/>
  <c r="N50" i="5"/>
  <c r="N70" i="5"/>
  <c r="O70" i="5" s="1"/>
  <c r="K106" i="5"/>
  <c r="M106" i="5"/>
  <c r="M40" i="5"/>
  <c r="M41" i="5" s="1"/>
  <c r="J41" i="5"/>
  <c r="K40" i="5"/>
  <c r="K34" i="5"/>
  <c r="N33" i="5"/>
  <c r="N89" i="5"/>
  <c r="O89" i="5" s="1"/>
  <c r="M68" i="5"/>
  <c r="M69" i="5" s="1"/>
  <c r="J69" i="5"/>
  <c r="K68" i="5"/>
  <c r="N97" i="5"/>
  <c r="O97" i="5" s="1"/>
  <c r="K72" i="5"/>
  <c r="M72" i="5"/>
  <c r="K91" i="5"/>
  <c r="M91" i="5"/>
  <c r="N80" i="5"/>
  <c r="O80" i="5" s="1"/>
  <c r="N56" i="5"/>
  <c r="O56" i="5" s="1"/>
  <c r="K47" i="5"/>
  <c r="N46" i="5"/>
  <c r="K35" i="5"/>
  <c r="J38" i="5"/>
  <c r="M35" i="5"/>
  <c r="M38" i="5" s="1"/>
  <c r="N36" i="5"/>
  <c r="O36" i="5" s="1"/>
  <c r="N76" i="5"/>
  <c r="O76" i="5" s="1"/>
  <c r="K58" i="5"/>
  <c r="J61" i="5"/>
  <c r="M58" i="5"/>
  <c r="M61" i="5" s="1"/>
  <c r="K85" i="5"/>
  <c r="M85" i="5"/>
  <c r="K54" i="5"/>
  <c r="M54" i="5"/>
  <c r="M57" i="5" s="1"/>
  <c r="N20" i="5"/>
  <c r="N7" i="5"/>
  <c r="N23" i="5"/>
  <c r="O23" i="5" s="1"/>
  <c r="I28" i="5"/>
  <c r="N39" i="5"/>
  <c r="J52" i="5"/>
  <c r="I17" i="5"/>
  <c r="K10" i="5"/>
  <c r="K13" i="5" s="1"/>
  <c r="M10" i="5"/>
  <c r="M13" i="5" s="1"/>
  <c r="K118" i="5" l="1"/>
  <c r="N71" i="5"/>
  <c r="O71" i="5" s="1"/>
  <c r="M28" i="5"/>
  <c r="N21" i="5"/>
  <c r="O21" i="5" s="1"/>
  <c r="N103" i="5"/>
  <c r="O103" i="5" s="1"/>
  <c r="N72" i="5"/>
  <c r="O72" i="5" s="1"/>
  <c r="M83" i="5"/>
  <c r="M118" i="5"/>
  <c r="N40" i="5"/>
  <c r="O40" i="5" s="1"/>
  <c r="N65" i="5"/>
  <c r="O65" i="5" s="1"/>
  <c r="N51" i="5"/>
  <c r="O51" i="5" s="1"/>
  <c r="O20" i="5"/>
  <c r="K61" i="5"/>
  <c r="N58" i="5"/>
  <c r="N95" i="5"/>
  <c r="O95" i="5" s="1"/>
  <c r="N45" i="5"/>
  <c r="O44" i="5"/>
  <c r="O45" i="5" s="1"/>
  <c r="N10" i="5"/>
  <c r="O10" i="5" s="1"/>
  <c r="K28" i="5"/>
  <c r="N85" i="5"/>
  <c r="O85" i="5" s="1"/>
  <c r="K38" i="5"/>
  <c r="N35" i="5"/>
  <c r="N91" i="5"/>
  <c r="O91" i="5" s="1"/>
  <c r="N68" i="5"/>
  <c r="K69" i="5"/>
  <c r="N34" i="5"/>
  <c r="O33" i="5"/>
  <c r="O34" i="5" s="1"/>
  <c r="K83" i="5"/>
  <c r="N52" i="5"/>
  <c r="O50" i="5"/>
  <c r="O52" i="5" s="1"/>
  <c r="N78" i="5"/>
  <c r="O78" i="5" s="1"/>
  <c r="M86" i="5"/>
  <c r="N82" i="5"/>
  <c r="O82" i="5" s="1"/>
  <c r="M67" i="5"/>
  <c r="N54" i="5"/>
  <c r="O54" i="5" s="1"/>
  <c r="K57" i="5"/>
  <c r="N47" i="5"/>
  <c r="O46" i="5"/>
  <c r="O47" i="5" s="1"/>
  <c r="N84" i="5"/>
  <c r="K86" i="5"/>
  <c r="N17" i="5"/>
  <c r="O14" i="5"/>
  <c r="O17" i="5" s="1"/>
  <c r="K32" i="5"/>
  <c r="N29" i="5"/>
  <c r="N106" i="5"/>
  <c r="O106" i="5" s="1"/>
  <c r="K52" i="5"/>
  <c r="N57" i="5"/>
  <c r="O53" i="5"/>
  <c r="O57" i="5" s="1"/>
  <c r="N48" i="5"/>
  <c r="K49" i="5"/>
  <c r="I119" i="5"/>
  <c r="N99" i="5"/>
  <c r="O99" i="5" s="1"/>
  <c r="K41" i="5"/>
  <c r="O39" i="5"/>
  <c r="N13" i="5"/>
  <c r="O7" i="5"/>
  <c r="N25" i="5"/>
  <c r="O25" i="5" s="1"/>
  <c r="N62" i="5"/>
  <c r="K67" i="5"/>
  <c r="J119" i="5"/>
  <c r="O13" i="5" l="1"/>
  <c r="M119" i="5"/>
  <c r="O83" i="5"/>
  <c r="O118" i="5"/>
  <c r="K119" i="5"/>
  <c r="N83" i="5"/>
  <c r="O41" i="5"/>
  <c r="O28" i="5"/>
  <c r="N118" i="5"/>
  <c r="N41" i="5"/>
  <c r="N69" i="5"/>
  <c r="O68" i="5"/>
  <c r="O69" i="5" s="1"/>
  <c r="N67" i="5"/>
  <c r="O62" i="5"/>
  <c r="O67" i="5" s="1"/>
  <c r="N49" i="5"/>
  <c r="O48" i="5"/>
  <c r="O49" i="5" s="1"/>
  <c r="N28" i="5"/>
  <c r="N86" i="5"/>
  <c r="O84" i="5"/>
  <c r="O86" i="5" s="1"/>
  <c r="N32" i="5"/>
  <c r="O29" i="5"/>
  <c r="O32" i="5" s="1"/>
  <c r="N38" i="5"/>
  <c r="O35" i="5"/>
  <c r="O38" i="5" s="1"/>
  <c r="N61" i="5"/>
  <c r="O58" i="5"/>
  <c r="O61" i="5" s="1"/>
  <c r="O119" i="5" l="1"/>
  <c r="N119" i="5"/>
</calcChain>
</file>

<file path=xl/sharedStrings.xml><?xml version="1.0" encoding="utf-8"?>
<sst xmlns="http://schemas.openxmlformats.org/spreadsheetml/2006/main" count="1707" uniqueCount="870">
  <si>
    <t>PRESUPUESTO MUNICIPAL POR AREAS DE GESTION</t>
  </si>
  <si>
    <t>ALCALDIA MUNICIPAL DE SUCHITOTO</t>
  </si>
  <si>
    <t>DEPARTAMENTO DE CUSCATLAN</t>
  </si>
  <si>
    <t>EJERCICIO FISCAL 2016</t>
  </si>
  <si>
    <t>CUADRO RESUMEN</t>
  </si>
  <si>
    <t>PRESUPUESTO DE INGRESOS</t>
  </si>
  <si>
    <t>CLASIFICACIONES POR RUBRO DE INGRESOS</t>
  </si>
  <si>
    <t>En dolares de Estados Unidos de America</t>
  </si>
  <si>
    <t xml:space="preserve">IMPUESTOS  </t>
  </si>
  <si>
    <t>TASAS Y DERECHOS</t>
  </si>
  <si>
    <t>VENTA DE BIENES DIVERSOS</t>
  </si>
  <si>
    <t>INGRESOS FINANCIEROS Y OTROS</t>
  </si>
  <si>
    <t xml:space="preserve">TRANSFERENCIAS CORRIENTES  </t>
  </si>
  <si>
    <t>VENTA DE ACTIVOS FIJOS</t>
  </si>
  <si>
    <t>DEUDORES MONETARIOS POR PERCIBIR</t>
  </si>
  <si>
    <t xml:space="preserve">TRANSFERENCIAS DE CAPITAL </t>
  </si>
  <si>
    <t>SALDOS DE AÑOS ANTERIORES</t>
  </si>
  <si>
    <t>TOTAL</t>
  </si>
  <si>
    <t>PRESUPUESTO DE EGRESOS</t>
  </si>
  <si>
    <t>CLASIFICACIONES POR RUBRO DE EGRESOS</t>
  </si>
  <si>
    <t>REMUNERACIONES</t>
  </si>
  <si>
    <t>ADQUISICIONES DE BIENES Y SERVICIOS</t>
  </si>
  <si>
    <t>GASTOS FINANCIEROS Y OTROS</t>
  </si>
  <si>
    <t>TRANSFERENCIAS CORRIENTES</t>
  </si>
  <si>
    <t>61</t>
  </si>
  <si>
    <t>INVERSIONES EN ACTIVOS FIJOS</t>
  </si>
  <si>
    <t>ASIGNACIONES POR APLICAR</t>
  </si>
  <si>
    <t>ALCALDIA MUNICIPAL DE SUCHITOTO, DEPARTAMENTO DE CUSCATLAN</t>
  </si>
  <si>
    <t>PRESUPUESTO DE EGRESOS POR</t>
  </si>
  <si>
    <t>CLASIFICACIONES ECONOMICAS DE GASTO</t>
  </si>
  <si>
    <t>21</t>
  </si>
  <si>
    <t>GASTOS CORRIENTES</t>
  </si>
  <si>
    <t>22</t>
  </si>
  <si>
    <t>GASTOS DE CAPITAL</t>
  </si>
  <si>
    <t>23</t>
  </si>
  <si>
    <t>APLICACIONES FINANCIERAS</t>
  </si>
  <si>
    <t>CUADRO RESUMEN POR FUENTE DE FINANCIAMIENTO</t>
  </si>
  <si>
    <t>N°</t>
  </si>
  <si>
    <t>FUENTE</t>
  </si>
  <si>
    <t>INGRESOS</t>
  </si>
  <si>
    <t>EGRESOS</t>
  </si>
  <si>
    <t>FONDO GENERAL</t>
  </si>
  <si>
    <t>FONDOS PROPIOS</t>
  </si>
  <si>
    <t>FONDOS DONACIONES</t>
  </si>
  <si>
    <t>PRESTAMOS INTERNOS</t>
  </si>
  <si>
    <t>TOTALES</t>
  </si>
  <si>
    <t>RESUMEN GENERAL DEL PRESUPUESTO DEL AÑO 2016</t>
  </si>
  <si>
    <t xml:space="preserve">ALCALDIA MUNICIPAL DE SUCHITOTO </t>
  </si>
  <si>
    <t>FONDO GENERAL Y DONACIONES</t>
  </si>
  <si>
    <t>INGRESOS CORRIENTES</t>
  </si>
  <si>
    <t>CONSOLIDADO DE EGRESOS PARA EL AÑO 2016</t>
  </si>
  <si>
    <t>LT 0105</t>
  </si>
  <si>
    <t>LT0106</t>
  </si>
  <si>
    <t>LT 0201</t>
  </si>
  <si>
    <t>LT 0202</t>
  </si>
  <si>
    <t>LT 0203</t>
  </si>
  <si>
    <t>LT 024</t>
  </si>
  <si>
    <t>LT 0206</t>
  </si>
  <si>
    <t>LT 0301</t>
  </si>
  <si>
    <t>LT 0302</t>
  </si>
  <si>
    <t>LT 0303PROV</t>
  </si>
  <si>
    <t>LT 0303UACI</t>
  </si>
  <si>
    <t>LT 0304</t>
  </si>
  <si>
    <t>LT 0305</t>
  </si>
  <si>
    <t>LT 0306</t>
  </si>
  <si>
    <t>LT 0307</t>
  </si>
  <si>
    <t>LT 0308</t>
  </si>
  <si>
    <t>LT 0309</t>
  </si>
  <si>
    <t>LT 0310</t>
  </si>
  <si>
    <t>CEMENTERIO</t>
  </si>
  <si>
    <t>BARRIDO CALLES</t>
  </si>
  <si>
    <t>CANCHA NACINAL</t>
  </si>
  <si>
    <t>RASTRO</t>
  </si>
  <si>
    <t>MERCADO</t>
  </si>
  <si>
    <t>UDEL</t>
  </si>
  <si>
    <t>TV</t>
  </si>
  <si>
    <t>51101</t>
  </si>
  <si>
    <t>Sueldos</t>
  </si>
  <si>
    <t>Aguinaldos</t>
  </si>
  <si>
    <t>Beneficios Adicionales</t>
  </si>
  <si>
    <t>Sueldos Eventuales</t>
  </si>
  <si>
    <t>Horas Extraordinarias</t>
  </si>
  <si>
    <t>CONTRIB PAT.INST.SEG.PUB</t>
  </si>
  <si>
    <t>CONTRIB PAT.INST.SEG.PRIV.</t>
  </si>
  <si>
    <t>Indemnizaciones al Personal Permanente</t>
  </si>
  <si>
    <t>Honorarios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</si>
  <si>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</si>
  <si>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</si>
  <si>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</si>
  <si>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</si>
  <si>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</si>
  <si>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Llantas y Neumaticos</t>
  </si>
  <si>
    <t>Combustibles y Lubricantes</t>
  </si>
  <si>
    <t>Miner. No Metalicos y Prod. Der.</t>
  </si>
  <si>
    <t>Miner. Metalicos y Prod. Der.</t>
  </si>
  <si>
    <t>Materiales de Oficina</t>
  </si>
  <si>
    <t>Materiales Informaticos</t>
  </si>
  <si>
    <t>Libros, textos, utilles de enseñanza y publicaciones</t>
  </si>
  <si>
    <t>Herramientas, Rep. Y Acces.</t>
  </si>
  <si>
    <t>Materiales Electricos</t>
  </si>
  <si>
    <t>Bienes de usos y consumo diversos</t>
  </si>
  <si>
    <t>Servicios de Energia Electrica</t>
  </si>
  <si>
    <t>Servicios de Agua</t>
  </si>
  <si>
    <t>Servicios de Telecomunicaciones</t>
  </si>
  <si>
    <t>Mant. Y Repar. De Bs. Muebles</t>
  </si>
  <si>
    <t>Mant. Y Repar. De Vehiculos</t>
  </si>
  <si>
    <t>Mant. Y Repar. De Bs. Inmuebles</t>
  </si>
  <si>
    <t>Transportes, Fletes y Almacenamientos</t>
  </si>
  <si>
    <t>Servicio de Limpieza y Fumig.</t>
  </si>
  <si>
    <t>Servicios de Alimentación</t>
  </si>
  <si>
    <t>Impresiones, Publicaciones y Reproducciones</t>
  </si>
  <si>
    <t>Atenciones Oficiales</t>
  </si>
  <si>
    <t>Arrendamiento de bienes inmuebles</t>
  </si>
  <si>
    <t>Viaticos por comision interna</t>
  </si>
  <si>
    <t>Impuestos, Tasas y Der. Div.</t>
  </si>
  <si>
    <t>Primas y gastos seguros de personas</t>
  </si>
  <si>
    <t>Primas y gastos seguros de vehiculos</t>
  </si>
  <si>
    <t>Comisiones y gastos bancarios</t>
  </si>
  <si>
    <t>A personas Naturales</t>
  </si>
  <si>
    <t>Mobiliarios</t>
  </si>
  <si>
    <t>Maquinarias y equipos</t>
  </si>
  <si>
    <t>Equipos informaticos</t>
  </si>
  <si>
    <t>61105</t>
  </si>
  <si>
    <t>Vehiculos de Transporte</t>
  </si>
  <si>
    <t>61199</t>
  </si>
  <si>
    <t>Bienes Muebles diversos</t>
  </si>
  <si>
    <t>(9) TOTAL GASTOS</t>
  </si>
  <si>
    <t>DETALLE CONSOLIDADO DE INGRESOS POR ESPECIFICO Y FUENTE DE FINANCIAMIENTO</t>
  </si>
  <si>
    <t>(1) Objeto Específico</t>
  </si>
  <si>
    <t>(2) DENOMINACION</t>
  </si>
  <si>
    <t>(3) Fondo General</t>
  </si>
  <si>
    <t>(9) Fondos Propios</t>
  </si>
  <si>
    <t>(10) Préstamos Externos</t>
  </si>
  <si>
    <t>(11) Préstamos Internos</t>
  </si>
  <si>
    <t>(12) Donaciones</t>
  </si>
  <si>
    <t xml:space="preserve">(13) T O T A L  </t>
  </si>
  <si>
    <t>(4) FODES</t>
  </si>
  <si>
    <t>(7) OTROS</t>
  </si>
  <si>
    <t>(8) SUBTOTAL</t>
  </si>
  <si>
    <t>(5) Funcionamiento</t>
  </si>
  <si>
    <t>(6) Inversión</t>
  </si>
  <si>
    <t>Ej.: FISDL</t>
  </si>
  <si>
    <t>11801</t>
  </si>
  <si>
    <t>De Comercio</t>
  </si>
  <si>
    <t>11802</t>
  </si>
  <si>
    <t>De Industria</t>
  </si>
  <si>
    <t>11803</t>
  </si>
  <si>
    <t>Financieras</t>
  </si>
  <si>
    <t>11804</t>
  </si>
  <si>
    <t>De Servicios</t>
  </si>
  <si>
    <t>Bares y Restaurantes</t>
  </si>
  <si>
    <t>Servicios de esparcimiento</t>
  </si>
  <si>
    <t>Transporte</t>
  </si>
  <si>
    <t>Vallas Publicitarias</t>
  </si>
  <si>
    <t>Vialidades</t>
  </si>
  <si>
    <t>Impuestos Municipales Diversos</t>
  </si>
  <si>
    <t>Por Servicio de Certificación o Visado de Documentos</t>
  </si>
  <si>
    <t>Por expedicion de documentos de Identidad</t>
  </si>
  <si>
    <t>Por acceso a Lugares Publicos</t>
  </si>
  <si>
    <t>Alumbrado Público</t>
  </si>
  <si>
    <t>12109</t>
  </si>
  <si>
    <t>Aseo Público</t>
  </si>
  <si>
    <t>12111</t>
  </si>
  <si>
    <t>Cementerios Municipales</t>
  </si>
  <si>
    <t>12112</t>
  </si>
  <si>
    <t>Desechos Solidos</t>
  </si>
  <si>
    <t>12113</t>
  </si>
  <si>
    <t>Estacionamientos y Parquimetros</t>
  </si>
  <si>
    <t>12114</t>
  </si>
  <si>
    <t>5% Fiestas Patronales</t>
  </si>
  <si>
    <t>12115</t>
  </si>
  <si>
    <t>Mercados Municipales</t>
  </si>
  <si>
    <t>12117</t>
  </si>
  <si>
    <t>Pavimentacion</t>
  </si>
  <si>
    <t>12118</t>
  </si>
  <si>
    <t>Postes, Torres y Antenas</t>
  </si>
  <si>
    <t>12119</t>
  </si>
  <si>
    <t>Rastro y Tiange</t>
  </si>
  <si>
    <t>12123</t>
  </si>
  <si>
    <t>Baños y Lavaderos Publicos</t>
  </si>
  <si>
    <t>12210</t>
  </si>
  <si>
    <t>Permisos y Licencias Municipales</t>
  </si>
  <si>
    <t>12211</t>
  </si>
  <si>
    <t>Cotejo de Fierros</t>
  </si>
  <si>
    <t>14199</t>
  </si>
  <si>
    <t>De Bienes Diversos</t>
  </si>
  <si>
    <t>14299</t>
  </si>
  <si>
    <t>Servicios Diversos</t>
  </si>
  <si>
    <t>14399</t>
  </si>
  <si>
    <t>De Bienes Diversos (abono organico)</t>
  </si>
  <si>
    <t>15301</t>
  </si>
  <si>
    <t>Multa por Mora de Impuestos</t>
  </si>
  <si>
    <t>15302</t>
  </si>
  <si>
    <t>Intereses por Mora de Impuestos</t>
  </si>
  <si>
    <t>15312</t>
  </si>
  <si>
    <t>Multas del Registro del Estado Fam,</t>
  </si>
  <si>
    <t>15314</t>
  </si>
  <si>
    <t>Otras Multas Municipales</t>
  </si>
  <si>
    <t>15402</t>
  </si>
  <si>
    <t>Arrendamientos de bienes inmuebles</t>
  </si>
  <si>
    <t>15799</t>
  </si>
  <si>
    <t>Ingesos Diversos</t>
  </si>
  <si>
    <t>16201</t>
  </si>
  <si>
    <t>Transf. Ctes. Del S.P.</t>
  </si>
  <si>
    <t>21201</t>
  </si>
  <si>
    <t>Venta de Terrenos</t>
  </si>
  <si>
    <t>21389</t>
  </si>
  <si>
    <t>D.M. x percibir</t>
  </si>
  <si>
    <t>22201</t>
  </si>
  <si>
    <t>Transf. De Capital del S.P.</t>
  </si>
  <si>
    <t>22404</t>
  </si>
  <si>
    <t>De Org.Multilaterales</t>
  </si>
  <si>
    <t>22405</t>
  </si>
  <si>
    <t>De Org. Sin Fines de Lucro</t>
  </si>
  <si>
    <t>22551</t>
  </si>
  <si>
    <t>32102</t>
  </si>
  <si>
    <t>Saldos en banco</t>
  </si>
  <si>
    <t>(14) TOTAL INGRESOS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</si>
  <si>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</si>
  <si>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</si>
  <si>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</si>
  <si>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</si>
  <si>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</si>
  <si>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</si>
  <si>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</si>
  <si>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Indicaciones para llenado de ANEXO 3</t>
  </si>
  <si>
    <r>
      <t>(1)</t>
    </r>
    <r>
      <rPr>
        <sz val="10"/>
        <rFont val="Trebuchet MS"/>
        <family val="2"/>
      </rPr>
      <t>: Se detallará el objeto específico al que se asigne el ingreso estimado</t>
    </r>
  </si>
  <si>
    <r>
      <t>(8)</t>
    </r>
    <r>
      <rPr>
        <sz val="10"/>
        <rFont val="Trebuchet MS"/>
        <family val="2"/>
      </rPr>
      <t>: Registra la sumatoria de los valores ingresados en las columnas 5,6 y 7</t>
    </r>
  </si>
  <si>
    <r>
      <t>(2)</t>
    </r>
    <r>
      <rPr>
        <sz val="10"/>
        <rFont val="Trebuchet MS"/>
        <family val="2"/>
      </rPr>
      <t>: Se describe el nombre del objeto especifico  a utilizar</t>
    </r>
  </si>
  <si>
    <r>
      <t>(9)</t>
    </r>
    <r>
      <rPr>
        <sz val="10"/>
        <rFont val="Trebuchet MS"/>
        <family val="2"/>
      </rPr>
      <t>: Comprende los ingresos presupuestados como fondos propios.</t>
    </r>
  </si>
  <si>
    <r>
      <t>(3)</t>
    </r>
    <r>
      <rPr>
        <sz val="10"/>
        <rFont val="Trebuchet MS"/>
        <family val="2"/>
      </rPr>
      <t xml:space="preserve">: Columna dode se detallarán los recursos percibidos como Fondo General </t>
    </r>
  </si>
  <si>
    <r>
      <t>(10)</t>
    </r>
    <r>
      <rPr>
        <sz val="10"/>
        <rFont val="Trebuchet MS"/>
        <family val="2"/>
      </rPr>
      <t>: Se detallarán los ingresos bajo el concepto de Prestamos Externos</t>
    </r>
  </si>
  <si>
    <t xml:space="preserve">         de sus diferentes subfuentes de financiamiento</t>
  </si>
  <si>
    <r>
      <t>(11)</t>
    </r>
    <r>
      <rPr>
        <sz val="10"/>
        <rFont val="Trebuchet MS"/>
        <family val="2"/>
      </rPr>
      <t>: Registra los ingresos presupuestados como Prestamos Internos</t>
    </r>
  </si>
  <si>
    <r>
      <t>(4)</t>
    </r>
    <r>
      <rPr>
        <sz val="10"/>
        <rFont val="Trebuchet MS"/>
        <family val="2"/>
      </rPr>
      <t>: Columna que detallarà ingresos FODES por funcionamiento e inversión.</t>
    </r>
  </si>
  <si>
    <r>
      <t>(12)</t>
    </r>
    <r>
      <rPr>
        <sz val="10"/>
        <rFont val="Trebuchet MS"/>
        <family val="2"/>
      </rPr>
      <t xml:space="preserve">: Detallará los ingresos previstos que se percibirán como Donaciones </t>
    </r>
  </si>
  <si>
    <r>
      <t>(5)</t>
    </r>
    <r>
      <rPr>
        <sz val="10"/>
        <rFont val="Trebuchet MS"/>
        <family val="2"/>
      </rPr>
      <t>: Se detallarán ingresos FODES para gastos por funcionamiento</t>
    </r>
  </si>
  <si>
    <r>
      <t>(13)</t>
    </r>
    <r>
      <rPr>
        <sz val="10"/>
        <rFont val="Trebuchet MS"/>
        <family val="2"/>
      </rPr>
      <t xml:space="preserve">: Reflejará la sumatoria de los montos de todos los ingresos detallados </t>
    </r>
  </si>
  <si>
    <r>
      <t>(6)</t>
    </r>
    <r>
      <rPr>
        <sz val="10"/>
        <rFont val="Trebuchet MS"/>
        <family val="2"/>
      </rPr>
      <t>: Se detallarán ingresos FODES para inversión</t>
    </r>
  </si>
  <si>
    <t xml:space="preserve">             en las columnas 8,9,10, 11 y 12 por cada especifico presupuestario</t>
  </si>
  <si>
    <r>
      <t>(7)</t>
    </r>
    <r>
      <rPr>
        <sz val="10"/>
        <rFont val="Trebuchet MS"/>
        <family val="2"/>
      </rPr>
      <t>: Seutilizará para detallar otros ingresos del Fondo General, por ejemplo  FISDL</t>
    </r>
  </si>
  <si>
    <r>
      <t>(14)</t>
    </r>
    <r>
      <rPr>
        <sz val="10"/>
        <rFont val="Trebuchet MS"/>
        <family val="2"/>
      </rPr>
      <t xml:space="preserve">: Incluye la sumatoria total de cada Fuente y Subfuente de Financiamiento </t>
    </r>
  </si>
  <si>
    <t>ANEXO 4.1</t>
  </si>
  <si>
    <t>FORMULACION DEL PRESUPUESTO MUNICIPAL DE EGRESOS</t>
  </si>
  <si>
    <t>AÑO 2016</t>
  </si>
  <si>
    <t>(En Dolares de los Estados Unidos de América)</t>
  </si>
  <si>
    <t>PRESUPUESTO MUNICIPAL DE FUNCIONAMIENTO POR ESTRUCTURA PRESUPUESTARIA</t>
  </si>
  <si>
    <t>FUENTE O SUBFUENTE DE FINANCIAMIENTO:          FONDOS FODES 25%</t>
  </si>
  <si>
    <t>ESTRUCTURA PRESUPUESTARIA</t>
  </si>
  <si>
    <t>(7) DENOMINACIÓN</t>
  </si>
  <si>
    <t>(8) MONTO</t>
  </si>
  <si>
    <t>(1) Area de Gestión</t>
  </si>
  <si>
    <t>(2) Unidd Presupuestaria</t>
  </si>
  <si>
    <t>(3) Linea de Trabajo</t>
  </si>
  <si>
    <t>(4) Fuente de Financiamiento</t>
  </si>
  <si>
    <t>(5) Subfuente de Financiamiento</t>
  </si>
  <si>
    <t>(6) Objeto Específico</t>
  </si>
  <si>
    <t>01</t>
  </si>
  <si>
    <t>1</t>
  </si>
  <si>
    <t>110</t>
  </si>
  <si>
    <t>SUELDOS</t>
  </si>
  <si>
    <t>REMUNERACIONES A EVENTUALES</t>
  </si>
  <si>
    <t>AGUINALDOS</t>
  </si>
  <si>
    <t>BENEFICIOS ADICIONALES</t>
  </si>
  <si>
    <t>HORAS EXTRAORDINARIAS</t>
  </si>
  <si>
    <t>POR PRESTACION SERV.EN EL PAIS</t>
  </si>
  <si>
    <t>´PRODUCTOS ALIMENTICIOS PARA PERSONAS</t>
  </si>
  <si>
    <t>PRODUCTOS DE PAPEL Y CARTON</t>
  </si>
  <si>
    <t>LLANTAS Y NEUMANTICOS</t>
  </si>
  <si>
    <t>COMBUSTIBLES Y LUBRICANTES</t>
  </si>
  <si>
    <t>MATERIALES DE OFICINA</t>
  </si>
  <si>
    <t>MATERIALES INFORMATICOS</t>
  </si>
  <si>
    <t>HERRAMIENTAS, REPUESTOS Y ACCESOR.</t>
  </si>
  <si>
    <t>ESPECIES MUNICIPALES DIVERSAS</t>
  </si>
  <si>
    <t>ENERGIA ELECTRICA</t>
  </si>
  <si>
    <t>SERVICIOS DE AGUA POTABLE</t>
  </si>
  <si>
    <t>SERVICIOS DE TELECOMUNICACIONES</t>
  </si>
  <si>
    <t>ALUMBRADO PUBLICO</t>
  </si>
  <si>
    <t>MANT.REPARACION DE VEHICULOS</t>
  </si>
  <si>
    <t>SERVICIOS DE PUBLICIDAD</t>
  </si>
  <si>
    <t>PRIMAS Y SEGUROS DE BIENES</t>
  </si>
  <si>
    <t>VIATICOS POR COMISION EXTERNA</t>
  </si>
  <si>
    <t xml:space="preserve">MOBILIARIOS </t>
  </si>
  <si>
    <t>TOTAL FONDO FODES 25% EN BANCO……………………………..$  16,825.13</t>
  </si>
  <si>
    <t>ASIGNACION FODES 25%  2015………………………..….…………$ 407,920.68</t>
  </si>
  <si>
    <r>
      <t>TOTAL FONDOS FODES 25%..................................................</t>
    </r>
    <r>
      <rPr>
        <b/>
        <sz val="16"/>
        <color rgb="FF000000"/>
        <rFont val="Calibri"/>
        <family val="2"/>
      </rPr>
      <t>$ 424,745.81</t>
    </r>
  </si>
  <si>
    <t>FUENTE O SUBFUENTE DE FINANCIAMIENTO: Recursos Propios</t>
  </si>
  <si>
    <t>02</t>
  </si>
  <si>
    <t>2</t>
  </si>
  <si>
    <t>000</t>
  </si>
  <si>
    <t>+</t>
  </si>
  <si>
    <t>Comisiones y Gastos bancarios</t>
  </si>
  <si>
    <t>ANEXO 4.2</t>
  </si>
  <si>
    <t>FUENTE O SUBFUENTE DE FINANCIAMIENTO: Recursos Propios Puerto San Juan</t>
  </si>
  <si>
    <t>sueldos a eventuales</t>
  </si>
  <si>
    <t>Por Remuneraciones Permanentes Seguridad Publica</t>
  </si>
  <si>
    <t>Por Remuneraciones Permanentes Seguridad privada</t>
  </si>
  <si>
    <t>Remuneraciones Diversas</t>
  </si>
  <si>
    <t>Productos Quimicos</t>
  </si>
  <si>
    <t>TOTAL DEL FONDO MUNICIPAL A DISTRIBUIR  SEGÚN PROYECCION…………………</t>
  </si>
  <si>
    <t>MAS SALDOS DE CUENTAS DE BANCO:</t>
  </si>
  <si>
    <t>RECUPERACION DE MORA ………(35%  a recuperar)</t>
  </si>
  <si>
    <t>TOTAL FONDO MUNICIPAL…………………………………………………………………………………………….</t>
  </si>
  <si>
    <t>ANEXO 4.3</t>
  </si>
  <si>
    <t>PRESUPUESTO MUNICIPAL DEL SERVICIO DE LA DEUDA POR ESTRUCTURA PRESUPUESTARIA</t>
  </si>
  <si>
    <t>05</t>
  </si>
  <si>
    <t>111</t>
  </si>
  <si>
    <t>71308</t>
  </si>
  <si>
    <t>De Empresas Financieras</t>
  </si>
  <si>
    <t>55308</t>
  </si>
  <si>
    <t>(9) T O T A L   GASTOS</t>
  </si>
  <si>
    <t>1. ESTRUCTURA PRESUPUESTARIA APROBADA</t>
  </si>
  <si>
    <t>2. AMORTIZACION DE LA DEUDA PUBLICA MUNICIPAL</t>
  </si>
  <si>
    <t>Indicaciones para llenado de ANEXO 4.3</t>
  </si>
  <si>
    <r>
      <t>(1)</t>
    </r>
    <r>
      <rPr>
        <sz val="10"/>
        <rFont val="Trebuchet MS"/>
        <family val="2"/>
      </rPr>
      <t>: Se detallará el Área de Gestión donde se clasificará el egreso a realizar</t>
    </r>
  </si>
  <si>
    <r>
      <t>(2)</t>
    </r>
    <r>
      <rPr>
        <sz val="10"/>
        <rFont val="Trebuchet MS"/>
        <family val="2"/>
      </rPr>
      <t>: Registrará el código de la Unidad presupuestaria a la cual han sido asignados los montos presupuestarios</t>
    </r>
  </si>
  <si>
    <r>
      <t>(3)</t>
    </r>
    <r>
      <rPr>
        <sz val="10"/>
        <rFont val="Trebuchet MS"/>
        <family val="2"/>
      </rPr>
      <t>: Se detalla la Linea de Trabajo a la que se aplicarán los egresos</t>
    </r>
  </si>
  <si>
    <r>
      <t>(4)</t>
    </r>
    <r>
      <rPr>
        <sz val="10"/>
        <rFont val="Trebuchet MS"/>
        <family val="2"/>
      </rPr>
      <t>: Se detalla la Fuente de Financiamiento con la que se pagarán los desembolsos por Servicio de la Deuda</t>
    </r>
  </si>
  <si>
    <r>
      <t>(5)</t>
    </r>
    <r>
      <rPr>
        <sz val="10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</si>
  <si>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rFont val="Trebuchet MS"/>
        <family val="2"/>
      </rPr>
      <t>: Se detallará el objeto específico de gasto al que se asigne el egreso estimado</t>
    </r>
  </si>
  <si>
    <r>
      <t>(7)</t>
    </r>
    <r>
      <rPr>
        <sz val="10"/>
        <rFont val="Trebuchet MS"/>
        <family val="2"/>
      </rPr>
      <t>: Se escribe el nombre del objeto especifico de gasto a utilizar</t>
    </r>
  </si>
  <si>
    <r>
      <t>(8)</t>
    </r>
    <r>
      <rPr>
        <sz val="10"/>
        <rFont val="Trebuchet MS"/>
        <family val="2"/>
      </rPr>
      <t xml:space="preserve">: Incluye el monto asignado por especifico presupuestario de gastos de todos los elementos de la Estructura Presupuestaria </t>
    </r>
  </si>
  <si>
    <r>
      <t>(9)</t>
    </r>
    <r>
      <rPr>
        <sz val="10"/>
        <rFont val="Trebuchet MS"/>
        <family val="2"/>
      </rPr>
      <t xml:space="preserve">: Incluye la sumatoria de todos los especificos presupuestarios de gastos que integran lo asignado al Servicio de la Deuda </t>
    </r>
  </si>
  <si>
    <t>LISTADO DE PROYECTOS A EJECUTARSE EN EL AÑO 2016</t>
  </si>
  <si>
    <t>MUNICIPALIDAD DE SUCHITOTO</t>
  </si>
  <si>
    <t xml:space="preserve">PREINVERSION  5 %                         </t>
  </si>
  <si>
    <t>MONTO PARA EL 2016</t>
  </si>
  <si>
    <t>CODIGO</t>
  </si>
  <si>
    <t>NOMBRE DEL PROYECTO</t>
  </si>
  <si>
    <t>MONTO ASIGNADO</t>
  </si>
  <si>
    <t>NOMBRE DE LOS PROYECTOS A EJECUTAR EN CADA ZONA</t>
  </si>
  <si>
    <t>Costruccion</t>
  </si>
  <si>
    <t>Ampliaciones</t>
  </si>
  <si>
    <t>Inversiones Social</t>
  </si>
  <si>
    <t>Inversiones Diversos</t>
  </si>
  <si>
    <t>CONSULTORIAS</t>
  </si>
  <si>
    <t>TOTAL………………………………………………………………………………………...……………</t>
  </si>
  <si>
    <t xml:space="preserve">70% FODES       </t>
  </si>
  <si>
    <t>61601- PROYECTOS VIALES</t>
  </si>
  <si>
    <t>No. PROYECTO</t>
  </si>
  <si>
    <t>MONTO ASIGNADO 2016</t>
  </si>
  <si>
    <t>CONSTRUCCION TRAMO DE EMPEDRADO FRAGUADO CALLE PRINCIPAL CANTON EL ROBLE</t>
  </si>
  <si>
    <t>CONSTRUCCION TRAMO DE EMPEDRADO FRAGUADO CALLE  PRINCIPAL COMUNIDAD COPINOL, CANTON MILINGO</t>
  </si>
  <si>
    <t>CONTRAPARTIDA MOP</t>
  </si>
  <si>
    <t>TRAMOS DE BALASTADO EN COMUNIDADES ZONA COLIMA,CANTON COLIMA</t>
  </si>
  <si>
    <t>EMPEDRADO FRAGUADO SANTA ANITA</t>
  </si>
  <si>
    <t>EMPEDRADO FRAGUADO MONTEPEQUE</t>
  </si>
  <si>
    <t xml:space="preserve">TRAMO DE EMPEDRADO CALLE PRINCIPAL  LAS BRISAS, COLIMA FASE II </t>
  </si>
  <si>
    <t>TRAMO DE CALLE EMPEDRADO FRAGUADO EL FRANCO</t>
  </si>
  <si>
    <t>CALLE ZACAMILES</t>
  </si>
  <si>
    <t>BALASTADO CALLES INTERNAS COMUNIDADES  BUENA VISTA Y BUENOS AIRES</t>
  </si>
  <si>
    <t>TRAMO DE EMPEDRADO FRAGUADO CALLE PRINCIPAL COMUNIDAD  EL VALLE  FASE I</t>
  </si>
  <si>
    <t>TRAMO EMPEDRADO FRAGUADO CALLE INTERNA COMUNIDAD LA MORA</t>
  </si>
  <si>
    <t>TRAMO EMPEDRADO FRAGUADO COMUNIDAD MARIANELA GARCIA</t>
  </si>
  <si>
    <t>CONSTRUCCION TRAMO DE EMPEDRADO FRAGUADO CALLE PRINCIPAL CANTON ESTANZUELAS</t>
  </si>
  <si>
    <t>BALASTADO DE CALLE DE COPAPAYO</t>
  </si>
  <si>
    <t>BALASTADO DE TRAMOS DE CALLE PRINCIPAL COMUNIDAD AGUA CALIENTE CANTON COPAPAYO</t>
  </si>
  <si>
    <t>EMPEDRADO FRAGUADO CALLE INTERNA DE PEPESHTENANGO</t>
  </si>
  <si>
    <t>CONSTRUCCION TRAMO DE EMPEDRADO FRAGUADO CALLE PRINCIPAL CANTON SAN JOSE PALO GRANDE</t>
  </si>
  <si>
    <t xml:space="preserve">  EMPEDRADO FRAGUADO CALLE  COMUNIDAD CHAGUITON  </t>
  </si>
  <si>
    <t>REPARACION PASARELA COMUNIDAD CHAGUITON</t>
  </si>
  <si>
    <t xml:space="preserve">CALLE EL TRAPICHE </t>
  </si>
  <si>
    <t>CONSTRUCCION DE ESPACIO RECREATIVO PARA NIÑOS CANTON MILINGO.</t>
  </si>
  <si>
    <t>TRAMO DE EMPEDRADO CALLE PRINCIPAL COMUNIDAD  SANTA FE, CANTON EL ZAPOTE</t>
  </si>
  <si>
    <t>CONSTRUCCION TRAMO DE EMPEDRADO FRAGUADO CALLE PRINCIPAL CANTON  AGUACAYO</t>
  </si>
  <si>
    <t>TRAMOS DE BALASTADO DE CALLE COMUNIDAD SAN DIEGO CANTON  TENANGO</t>
  </si>
  <si>
    <t>TRAMO DE BALASTADO DE CALLE DE SAN RAFAEL CANTON LA BERMUDA</t>
  </si>
  <si>
    <t>TRAMO DE BALASTADO CALLE PRINCIPAL COMUNIDAD HACIENDITA II</t>
  </si>
  <si>
    <t>EMPEDRADO FRAGUADO GUILLERMO MANUEL UNGO</t>
  </si>
  <si>
    <t>BALASTADO DE TRAMOS DE CALLES PRINCIPALES DE COMUNIDADES SAN ANTONIO, VALLE VERDE, COROZAL Y LAURA LOPEZ, CANTON PLATANARES, MUNICIPIO DE SUCHITOTO, DEPARTAMENTO DE CUSCATLAN.</t>
  </si>
  <si>
    <t>EMPEDRADO FRAGUADO SITIO NUEVO</t>
  </si>
  <si>
    <t xml:space="preserve">BACHEO CALLES INTERNAS </t>
  </si>
  <si>
    <t>OPERACIÓN  Y MANTENIMIENTO DE MOTONIVELADORA Y RETRO EXCAVADORA, PARA EL MANTENIMIENTO DE CALLES Y CAMINOS VECINALES.</t>
  </si>
  <si>
    <t>61602- PROYECTOS DE  SALUD Y SANEAMIENTO AMBIENTAL</t>
  </si>
  <si>
    <t xml:space="preserve">PROYECTO CAMPAÑA DE LIMPIEZA EN LA ZONA URBANA Y RURAL. </t>
  </si>
  <si>
    <t>AMPLIACION DEL RELLENO SANITARIO CANTON MILINGO</t>
  </si>
  <si>
    <t>RECOLECCION DE BASURA, OPERACIÓN Y MTTO DE RELLENO SANITARIO Y PLANTA COMPOSTAJE</t>
  </si>
  <si>
    <t>GESTION DE RIESGOS, PROTECCION CIVIL Y FUNCIONAMIENTO COEM</t>
  </si>
  <si>
    <t xml:space="preserve">SEGURIDAD E HIGIENE OCUPACIONAL </t>
  </si>
  <si>
    <t>PROMOCION DE LA SALUD</t>
  </si>
  <si>
    <t>61603- PROYECTOS DE EDUCACION Y RECREACION</t>
  </si>
  <si>
    <t>APOYO A LA JUVENTUD POR MEDIO DE ACTIVIDADES DEPORTIVAS, MUNICIPIO SUCHITOTO, DEPARTAMENTO DE CUSCATLAN</t>
  </si>
  <si>
    <t>COLOCACION DE TECHA E INSTALACIONES ELECTRICAS CANCHA COMUNIDAD PAPATURRO III FASE</t>
  </si>
  <si>
    <t>CONSTRUCCION CANCHA DEPORTIVA MULTIUSOS EN CANTON MILINGO</t>
  </si>
  <si>
    <t>CONSTRUCCION DE TRAMOS DE EMPEDRADO FRAGUADO COMUNIDAD LOS HENRIQUEZ</t>
  </si>
  <si>
    <t>CERCA PERIMETRAL EN CANCHA  DE FUTBOL CIUDADELA DR GUILLERMO MANUEL UNGO</t>
  </si>
  <si>
    <t>$15.000.00</t>
  </si>
  <si>
    <t>CONSTRUCCION CANCHA DE BKB FASE I, COMUNIDAD SANTA EDUVIGUES, CANTON HACIENDITA</t>
  </si>
  <si>
    <t>CONSTRUCCION CANCHA DE FUTBOL EN COMUNIDAD EL MILAGRO, CANTON LA BERMUDA</t>
  </si>
  <si>
    <t>CERCA PERIMETRAL CANCHA  DE FUTBOL VALLE VERDE</t>
  </si>
  <si>
    <t>CONSTRUCCION CERCA PERIMETRAL CANCHA DE FUTBOL COMUNIDAD EL CERETO</t>
  </si>
  <si>
    <t>CONSTRUCCION II FASE  CANCHA CENTRO ESCOLAR CANTON AGUACAYO</t>
  </si>
  <si>
    <t>CONSTRUCCION DE ESPACIO RECREATIVO PARA NIÑOS CANTON EL  CAULOTE</t>
  </si>
  <si>
    <t xml:space="preserve">CEMUDI </t>
  </si>
  <si>
    <t>NIÑEZ Y ADOLESCENCIA</t>
  </si>
  <si>
    <t>APOYO A LA EDUCACION SUPERIOR</t>
  </si>
  <si>
    <t>61604- PROYECTOS DE VIVIENDAS Y OFICINAS</t>
  </si>
  <si>
    <t>VIVIENDA PROVISIONAL</t>
  </si>
  <si>
    <t>CONSTRUCCION DE BODEGA EN CASA COMUNAL LAURA LOPEZ</t>
  </si>
  <si>
    <t>VENTILACION DEL MERCADO AREA DE FRUTAS Y VERDURAS</t>
  </si>
  <si>
    <t>REPARACION DE CUBIERTA DE TECHO Y PAREDES DE LA ALCALDIA MUNICIPAL SUCHITOTO</t>
  </si>
  <si>
    <t>OBRAS COMPLEMENTARIAS DE PROY.CONSTRUCCION DE VIVIENDA DE INTERES SOCIAL EN LAS COMUNIDADES SAN FRANCISCO Y COLONIA NUEVO SAN JUAN, SUCHITOTO</t>
  </si>
  <si>
    <t>CERCA PERIMETRAL EN CASA COMUNAL SITIO ZAPOTAL, CANTON ZAPOTE</t>
  </si>
  <si>
    <t xml:space="preserve">MEJORAS AL EDIFICIO PUERTO SAN JUAN </t>
  </si>
  <si>
    <t xml:space="preserve">Contrapartida del mercado III fase </t>
  </si>
  <si>
    <t>61606- PROYECTOS  ELECTRICOS Y DE COMUNICACIONES.</t>
  </si>
  <si>
    <t>OPERACIÓN Y MANTENIMIENTO DE ALUMBRADO PUBLICO 2016</t>
  </si>
  <si>
    <t xml:space="preserve">Alumbrado publico, URBANO Y RURAL </t>
  </si>
  <si>
    <t>61608- SUPERVISION DE INFRAESTRUCTURAS</t>
  </si>
  <si>
    <t>SUPERVISION DE PROYECTOS</t>
  </si>
  <si>
    <t>61699- PROYECTOS DE INFRAESTRUCTURAS DIVERSAS</t>
  </si>
  <si>
    <t>EJECUCION DE LA POLITICA DE EQUIDAD DE GENERO</t>
  </si>
  <si>
    <t>IMPLEMENTACION DE LA POLITICA MUNICIPAL DE JUVENTUD 2015</t>
  </si>
  <si>
    <t xml:space="preserve"> IMPLEMENTACION DE LA POLITICA MUNICIPAL AGROPECUARIA CON ENFOQUE DE GENERO</t>
  </si>
  <si>
    <t>ACTIVIDADES FESTIVAS Y CULTURALES DE SUCHITOTO 2016</t>
  </si>
  <si>
    <t>ACTIVIDADES CULTURALES ANIVERSARIO DE SUCHITOTO.</t>
  </si>
  <si>
    <t>SEGURIDAD (FUNCIONAMIENTO DEL COMITÉ MUNICIPAL DE PREVENCION  DE LA VIOLENCIA)Y PARTICIPACION CIUDADANA</t>
  </si>
  <si>
    <t>PROYECTO DE PROMOCION Y APOYO A LA CULTURA Y EL TURISMO EN SUCHITOTO</t>
  </si>
  <si>
    <t xml:space="preserve">CONSTRUCCION DE CEMENTERIO EN CANTON COLIMA </t>
  </si>
  <si>
    <t>APOYO A PERSONAS CON DISCAPACIDAD</t>
  </si>
  <si>
    <t>ESCUELAS INTEGRALES DE CULTURA DE PAZ</t>
  </si>
  <si>
    <t>61201- BIENES INMUEBLES</t>
  </si>
  <si>
    <t>ADQUISICION DE UN INMUEBLE</t>
  </si>
  <si>
    <t>COMPRA DE TERRENO CANCHA EL MILAGRO, COLIMA</t>
  </si>
  <si>
    <t>71308-CUOTAS PRESTAMO A BANCO HIPOTECARIO</t>
  </si>
  <si>
    <t xml:space="preserve">CUOTAS PRESTAMO BANCO HIPOTECARIO REMODELACION DE MERCADO </t>
  </si>
  <si>
    <t>CUOTAS COMISION POR PRESTAMOS ISDEM</t>
  </si>
  <si>
    <t xml:space="preserve">CUOTA MICRO REGION </t>
  </si>
  <si>
    <t>TOTAL ASIGNACION FODES 2015…………………………</t>
  </si>
  <si>
    <t>PROYECTOS NO EJECUTADOS EN EL AÑO 2015</t>
  </si>
  <si>
    <t>CONTRAPARTIDA PARA PROYECTO VIAL DE COMUNIDAD NUEVA CONSOLACION, MAZATEPEQUE Y LA MORA</t>
  </si>
  <si>
    <t>balastado a calle comunidad Sitio mango mocho</t>
  </si>
  <si>
    <t>Construccion de Baden zona Comundad Patricia puertas</t>
  </si>
  <si>
    <t>Reparacion de Baden y cuneta en caserio el Valle</t>
  </si>
  <si>
    <t>Empedrado Fraguado Monseñor Romero</t>
  </si>
  <si>
    <t>Empedrado Fraguado   Huerta Enana</t>
  </si>
  <si>
    <t>Inmueble para cementerio Zona Colima</t>
  </si>
  <si>
    <t>SE DISMINUYE SEGÚN ACUERDO No.19,ACTA No.16 DEL 27-04-2015</t>
  </si>
  <si>
    <t>Empedrado Fraguado Calle guillermo Manuel Ungo</t>
  </si>
  <si>
    <t>$2,600. 00</t>
  </si>
  <si>
    <t>construcion de obra de paso comunidad Altos de Montepeque</t>
  </si>
  <si>
    <t>Construccion de obra de paso Comunidad El Bario</t>
  </si>
  <si>
    <t>Empedrado Fraguado calle Comunidad Celina Ramos</t>
  </si>
  <si>
    <t>TRAMOS DE EMPEDRADO FRAGUADO DE COMUNIDAD EL BARIO A SAN PABLO CERETO Y DE SAN PABLO CERETO A SITIO CENICERO.</t>
  </si>
  <si>
    <t xml:space="preserve">CONTRAPARTIDA , CONSTRUCCION  DE BAÑOS EN SITIO CENICERO </t>
  </si>
  <si>
    <t>Construccion de cancha comunidad las Delicias</t>
  </si>
  <si>
    <t>CANCHA LA MORA</t>
  </si>
  <si>
    <t>APOYO A LA EDUCACION</t>
  </si>
  <si>
    <t xml:space="preserve">Alumbrado publico Zona colima </t>
  </si>
  <si>
    <t>COMPRA DE ACCESORIOS PARA SISTEMA DE AGUA CANTON ZACAMIL II</t>
  </si>
  <si>
    <t>LEGALIZACION DE INMUEBLES</t>
  </si>
  <si>
    <t>Compra de inmueble para cancha de La Caja</t>
  </si>
  <si>
    <t>COMPRA DE INMUEBLE PARA  CANCHA COMUNIDAD EL LIBANO CANTON SAN LUCAS</t>
  </si>
  <si>
    <t xml:space="preserve">CONTRAPARTIDA INTRODUCCION SISTEMA DE ABASTECIMIENTO DE AGUA POTABLE Y SANEAMIENTO BASICO COMUNIDADES BUENOS AIRES </t>
  </si>
  <si>
    <t>PROYECTOS  EN EJECUCION PARA EL AÑO 2016</t>
  </si>
  <si>
    <t>031-51-00292-94 EJECUCION DE LA POLITICA DE EQUIDAD DE GENERO 2014</t>
  </si>
  <si>
    <t>031-51-00302-92 ACTIVIDADES FESTIVAS Y CULTURALES DE SUCHITOTO 2014</t>
  </si>
  <si>
    <t>031-51-00307-30 FORTALECIMIENTO DEL DESARROLLO ECONOMICO SOCIAL Y AMBIENETAL CON LA PARTICIPACION DE PEQUEÑOS AGRICULTORESY AGRICULTORAS CON ENFOQUE AGROECOLOGICO EN EL MUNICIPIO DE SUCHITOTO</t>
  </si>
  <si>
    <t>031-51-00307-99 IMPLEMENTACION DE LA POLITICA MUNCIPAL DE JUVENTUD</t>
  </si>
  <si>
    <t>031-51-00308-02 APOYO A JOVENES EN COMUNICACIÓN SOCIAL Y TELEVISION MUNICIPAL</t>
  </si>
  <si>
    <t>031-51-00308-10  IMPLEMENTACION DE LA POLITICA DE EQUIDAD DE GENERO</t>
  </si>
  <si>
    <t>031-51-00309-25  COMISION DE ORGANIZACIÓN MUNICIPIO DE SUCHITOTO</t>
  </si>
  <si>
    <t>031-51-00310-50  PROMOCIONY APOYO A LA CULTURA Y EL TURISMO EN SUCHITOTO</t>
  </si>
  <si>
    <t>031-51-00310-86 IMPLEMENTACION DE LA POLITICA MUNICIPAL AGROPECUARIA CON ENFOQUE DE GENERO</t>
  </si>
  <si>
    <t>031-51-00311-32  FUNCIONAMIENTO DEL CENTRO MUNICIPAL DE DESARROLLO INFANTIL DE SUCHITOTO</t>
  </si>
  <si>
    <t>031-51-00317-52  NIÑEZ Y ADOLESCENCIA MUNICIPIO DE SUCHITOTO</t>
  </si>
  <si>
    <t>031-51-00318-84  ACTIVIDADES CULURALES ANIVERSARIO SUCHITOTO</t>
  </si>
  <si>
    <t>031-51-00320-39  APOYO A PERSONAS CON DISCAPACIDAD</t>
  </si>
  <si>
    <t>031-51-00320-82 GESTION AL DESARROLLO LOCAL DE ALCALDIA MUNICIPAL SUCHITOTO</t>
  </si>
  <si>
    <t>031-51-0037-90  ACTIVIDADES FESTIVAS CULTURALES DE SUCHITOTO 2015</t>
  </si>
  <si>
    <t>031-51-00329-70  CONSTRUCCION DE CERCO DE MALLA CICLON EN COMUNIDAD PAPAYAN, CANTON SAN LUCAS</t>
  </si>
  <si>
    <t>031-51-00308-60  APOYO A LA JUVENTUD POR MEDIO DE ACTIVIDADES DEPORTIVAS</t>
  </si>
  <si>
    <t>031-51-00314-42  APOYO A LA EDUCACION EN COMUNIDAD COLIMITA, CANTON COLIMA</t>
  </si>
  <si>
    <t>031-51-00316-98  OBRAS DE TERRACERIA EN CANCHA COMUNIDAD LA MORA CANTON EL ZAPOTE</t>
  </si>
  <si>
    <t>031-51-00318-17  ENCEMENTADO CANCHA DE BALONCESTO CENTRO ESCOLAR CANTON AGUACAYO</t>
  </si>
  <si>
    <t xml:space="preserve">031-51-00327-83  CERCA CANALETAS Y MURO EN CANCHA DE FUTBOL COMUNIDAD AGUA CALIENTE </t>
  </si>
  <si>
    <t>031-51-00321-39  CANCHA COLONIA NUEVO SUCHITOTO ETAPA I</t>
  </si>
  <si>
    <t>031-51-00328-48  OBRAS DE TERRACERIA EN CANCHA COMUNIDAD LA MORA CANTON EL ZAPOTE, DONACION ALBA PETROLEO</t>
  </si>
  <si>
    <t>031-51-00329-29  CONSTRUCCION DE CANCHA DE BKB Y FUTBOL RAPIDO REGLAMENTEARIA EN COMUNIDAD EL PAPATURRO FASE II (ESTRUCTURA DE TECHO)</t>
  </si>
  <si>
    <t>031-51-00329-60  COLOCACION DE CUBIERTA EN CANCHA DE BASKETBOL, COMUNIDAD LOS HENRIQUEZ, CANTON MONTEPEQUE</t>
  </si>
  <si>
    <t>031-51-00330-10 CONSTRUCCION DE CANCHA DE BKB Y FUTBOL RAPIDO REGLAMENTARIA EN COMUNIDAD MILINGO</t>
  </si>
  <si>
    <t>031-51-00330-38  CONSTRUCCION DE COMEDOR ESCOLAR EN CENTRO ESCOLAR COMUNIDAD LAURA LOPÉZ CANTON CONSOLACION</t>
  </si>
  <si>
    <t>031-51-00330-54  MEJORAS EN PLAZA CENTRAL COMUNIDAD COPAPAYO, CANTON COPAPAYO</t>
  </si>
  <si>
    <t>031-51-00308-88  FUNCIONAMIENTO DEL COMITÉ DE PREVENCION DE LA VIOLENCIA</t>
  </si>
  <si>
    <t>031-51-00309-42  CAMPAÑA DE LIMPIEZA EN ZONA URBANA Y RURAL</t>
  </si>
  <si>
    <t>031-51-00310-94  RECOLECCION DE BASURA, OPERACIÓN Y MANTENIMIENTO DE RELLENO SANITEARIO Y PLANTA DE COMPOSTAJE</t>
  </si>
  <si>
    <t>031-51-000328-13  CONSTRUCCION DE LETRINAS ABONERAS EN COMUNIDADES DE LA ZONA COLIMA, CANTON COLIMA</t>
  </si>
  <si>
    <t>031-51-00329-88  CONSTRUCCION DE TRINCHERA No. 11 RELLENO SANITARIO MANUAL CANTON MILINGO</t>
  </si>
  <si>
    <t>031-51-00311-08  OPERACIÓN Y MANTENIMIENTO DE MOTONIVELADORA Y RETROEXCABADORA PARA EL MANTENIMIENTO DE CALLES Y CAMINOS VECINALES</t>
  </si>
  <si>
    <t>031-51-00318.25 BALASTADO CALLE COMUNIDADES ZONA COLIMA</t>
  </si>
  <si>
    <t>031-51-00318-33  CONSTRUCCION DE MURO DE RETENCION EN CALLE PRINCIPAL CANTON ESTANZUELAS</t>
  </si>
  <si>
    <t>031-51-00314-93  REAPERTURA DE CALLE VIEJA QUEZALAPA-TENANGO, CANTON TENANGO</t>
  </si>
  <si>
    <t>031-51-00315-23  EMPEDRADO FRAGUADO DE CALLE CANTON PEPEISTENANGO</t>
  </si>
  <si>
    <t>031-51-00316-47  EMPEDRADO FRAGUADO CALLE HACIA IGLESIA DE DIOS MUNDIAL JESUCRISTO COMUNIDAD EL COPINOL, CANTON MILINGO</t>
  </si>
  <si>
    <t>031-51-00321-20  TRAMO DE EMPEDRADO FRAGUADO COLONIA BRISAS DE SAN JOSE SUCHITOTO</t>
  </si>
  <si>
    <t>031-51-00317-36  CONSTRUCION DE TRAMO DE EMPEDRADO FRAGUADO CANTON EL CAULOTE</t>
  </si>
  <si>
    <t>031-51-00323-84  EMPEDRADO FRAGUADO SUPERFICIE TERMINADA EN COMUNIDAD SAN ANTONIO CANTON PLATANARES</t>
  </si>
  <si>
    <t>031-51-00317-95  CONSTRUCCION DE EMPEDRADO FRAGUADO COMUNIDAD LAS BRISAS, CANTON COLIMA</t>
  </si>
  <si>
    <t>031-51-00324-22  EMPEDRADO FRAGUADO HACIENDITA UNO</t>
  </si>
  <si>
    <t>031-51-00324-49  EMPEDRADO FRAGUADO COMUNIDAD MONTEPEQUE</t>
  </si>
  <si>
    <t>031-51-00328-56  CONSTRUCCION DE MURO DE RETENCION CALLE QUE CONDUCE A COMUNIDAD LA PITA, CANTON PALACIOS</t>
  </si>
  <si>
    <t>031-51-00328-64  BALASTADO CALLES INTERNAS COMUNIDADES ZONA MONTEPEQUE CANTON MONTEPEQUE</t>
  </si>
  <si>
    <t>031-51-00329-37  EMPEDRADO FRAGUADO COMUNIDAD ALEGRIA, CANTON MONTEPEQUE</t>
  </si>
  <si>
    <t>031-51-00329-45  CONSTRUCCION DE CANALETA EN COMUNIDAD LOS POSITOS, CANTON COLIMA</t>
  </si>
  <si>
    <t>031-51-00329-53  CONSTRUCCION TRAMO DE EMPEDRADO FRAGUADO COMUNIDAD LOS ANGELES, CANTON COLIMA</t>
  </si>
  <si>
    <t>031-51-00329-96  CONSTRUCCION TAMO DE EMPEDRADO FRAGUADO Y BADEN EN CANTON SAN CRISTOBAL</t>
  </si>
  <si>
    <t>031-51-00330-03  CONSTRUCCION DE BADENES EN COMUNIDAD EL MILAGRO CANTON LAS DELICIAS</t>
  </si>
  <si>
    <t>031-51-00330-20  EMPEDRADO FRAGUADO EN COMUNIDAD EL ACEITUNO CANTON ICHANQUEZO</t>
  </si>
  <si>
    <t>031-51-00330-46 EMPEDRADO FRAGUADO EN SECTOR EL TIGUILOTE AGUA CALIENTE</t>
  </si>
  <si>
    <t>031-51-00315-07  APOYO A VIVIENDA PROVISIONAL EN LA ZONA COLIMA</t>
  </si>
  <si>
    <t>031-51-00324-14  CERCA PERIMETRAL EN CASA COMUNAL COMUNIDAD ZACAMIL I</t>
  </si>
  <si>
    <t>031-51-00328-30 AMPLIACION DE CASA COMUNAL CANTON ICHANQUEZO</t>
  </si>
  <si>
    <t>031-51-00324-80  APOYO A CASA COMUNAL MONTEPEQUE, CANTON MONTEPEQUE</t>
  </si>
  <si>
    <t>031-51-00328-20  INTRODUCCION DE AGUA POTABLE Y SANEAMIENTO EN COMUNIDAD PUEBLO VIEJO</t>
  </si>
  <si>
    <t>TOTALES…………………………………………………………………………………………………….</t>
  </si>
  <si>
    <t>ALCALDIA MUNCIPAL DE SUCHITOTO, DEPARTAMENTO DE CUSCATLAN.</t>
  </si>
  <si>
    <t>Proyección de Recursos Humanos para el Año 2016</t>
  </si>
  <si>
    <t>A PAARTIR DE MARZO AUENTO</t>
  </si>
  <si>
    <t>No.</t>
  </si>
  <si>
    <t xml:space="preserve">Nombres del Empleado     </t>
  </si>
  <si>
    <t>Cargo o Puesto</t>
  </si>
  <si>
    <t>Depto.</t>
  </si>
  <si>
    <t>sub- Linea</t>
  </si>
  <si>
    <t xml:space="preserve">SALARIO   </t>
  </si>
  <si>
    <t xml:space="preserve">PRESTA-CIONES </t>
  </si>
  <si>
    <t>Aportes Por Contribuciones Patronales</t>
  </si>
  <si>
    <t>Seg.Soc.Priv.</t>
  </si>
  <si>
    <t>Seguridad Social Publica</t>
  </si>
  <si>
    <t>Mensual</t>
  </si>
  <si>
    <t xml:space="preserve">AUMENTO </t>
  </si>
  <si>
    <t>Anual</t>
  </si>
  <si>
    <t>Aguinaldo</t>
  </si>
  <si>
    <t>AFP,s 6.75%</t>
  </si>
  <si>
    <t>INPEP 6.50%</t>
  </si>
  <si>
    <t>ISSS 7.5%</t>
  </si>
  <si>
    <t>Total</t>
  </si>
  <si>
    <t>Pedrina Rivera Hernandez</t>
  </si>
  <si>
    <t>Alcaldesa Municipal</t>
  </si>
  <si>
    <t>Despacho</t>
  </si>
  <si>
    <t>0101</t>
  </si>
  <si>
    <t>Jose Fredy duran Rivas</t>
  </si>
  <si>
    <t>Sindico Municipal</t>
  </si>
  <si>
    <t>Erick Jason Bonilla Gonzalez</t>
  </si>
  <si>
    <t>Secretario Municipal</t>
  </si>
  <si>
    <t>Secretaria</t>
  </si>
  <si>
    <t>Carmen Elizabeth Marín Mejía</t>
  </si>
  <si>
    <t>Auxiliar de Secretaría</t>
  </si>
  <si>
    <t>Secretaria Desp.</t>
  </si>
  <si>
    <t>Mauricio Hernández</t>
  </si>
  <si>
    <t xml:space="preserve">Tecnico Proy.rurales </t>
  </si>
  <si>
    <t>Elias Castillo</t>
  </si>
  <si>
    <t xml:space="preserve">juridico </t>
  </si>
  <si>
    <t>TOTAL……………………………</t>
  </si>
  <si>
    <t>Marcos Ismael De Paz Abrego</t>
  </si>
  <si>
    <t>Conserje</t>
  </si>
  <si>
    <t>0102</t>
  </si>
  <si>
    <t>Teresa de Jesús León v. de Flamenco</t>
  </si>
  <si>
    <t>Carlos López Martínez</t>
  </si>
  <si>
    <t>Motorista</t>
  </si>
  <si>
    <t>Auditor Interno</t>
  </si>
  <si>
    <t>0103</t>
  </si>
  <si>
    <t>Baltazar Sorto Bautista</t>
  </si>
  <si>
    <t>Sub-Jefe Policía Mpal.</t>
  </si>
  <si>
    <t>0104</t>
  </si>
  <si>
    <t>Jesús Otsmaro Marroquín Ventura</t>
  </si>
  <si>
    <t>Agente Policía Mpal.</t>
  </si>
  <si>
    <t>Hugo Marvin Hernández Gámez</t>
  </si>
  <si>
    <t>Miguel de Jesus Paz</t>
  </si>
  <si>
    <t>Josefa del Carmen Olmedo</t>
  </si>
  <si>
    <t>Fidel Alfonso Lopez Herrera.</t>
  </si>
  <si>
    <t xml:space="preserve">Walter </t>
  </si>
  <si>
    <t>Wilfredo Mejia Alas</t>
  </si>
  <si>
    <t>jefe de Recursos H</t>
  </si>
  <si>
    <t>0105</t>
  </si>
  <si>
    <t>Atencion al cliente</t>
  </si>
  <si>
    <t>Jose Abel Otero</t>
  </si>
  <si>
    <t>Oscar Omar Belloso Alvarenga</t>
  </si>
  <si>
    <t>Archivo Municipal</t>
  </si>
  <si>
    <t>0106</t>
  </si>
  <si>
    <t>Blanca Deysi Monge Rivera</t>
  </si>
  <si>
    <t>Tesorera Municipal</t>
  </si>
  <si>
    <t>Tesoreria</t>
  </si>
  <si>
    <t>0201</t>
  </si>
  <si>
    <t>Shirley Mabel Bográn de Chávez</t>
  </si>
  <si>
    <t>Cajera</t>
  </si>
  <si>
    <t>Tesorería</t>
  </si>
  <si>
    <t>Yanira Guadalupe Ardón de Minero</t>
  </si>
  <si>
    <t>Auxiliar de Tesorería</t>
  </si>
  <si>
    <t>Martha Gloribel González V. de Chávez</t>
  </si>
  <si>
    <t>Contadora Municipal y Presupuesto</t>
  </si>
  <si>
    <t>Contabilidad</t>
  </si>
  <si>
    <t>0202</t>
  </si>
  <si>
    <t>Fanny Beatríz Monge de Guzmán</t>
  </si>
  <si>
    <t>Auxiliar Contabilidad</t>
  </si>
  <si>
    <t>Sonia Leonor Alas de Rivera</t>
  </si>
  <si>
    <t>Ctas.Ctes.y cobro mora</t>
  </si>
  <si>
    <t>Catastro</t>
  </si>
  <si>
    <t>0203</t>
  </si>
  <si>
    <t>Luis Antonio Paz Cárcamo</t>
  </si>
  <si>
    <t>Enc.Reg.y Control Trib.</t>
  </si>
  <si>
    <t>0204</t>
  </si>
  <si>
    <t>Sandra Beatriz Galdamez Ceron</t>
  </si>
  <si>
    <t>Enc.Cartas de Venta</t>
  </si>
  <si>
    <t xml:space="preserve">      Tiangue</t>
  </si>
  <si>
    <t>0205</t>
  </si>
  <si>
    <t>Cristina del Carmen Olmedo R.</t>
  </si>
  <si>
    <t>Bibliotecaria Municipal</t>
  </si>
  <si>
    <t>0301</t>
  </si>
  <si>
    <t>Lilian Concepción Merino</t>
  </si>
  <si>
    <t>Enc. UMM</t>
  </si>
  <si>
    <t>0302</t>
  </si>
  <si>
    <t>Udelia Guadalupe Vásquez Reyes</t>
  </si>
  <si>
    <t>Admora.Proyect.AECI</t>
  </si>
  <si>
    <t>Juan Emilio Montes Escobar</t>
  </si>
  <si>
    <t>Encargado UACI</t>
  </si>
  <si>
    <t>UACI</t>
  </si>
  <si>
    <t>0303</t>
  </si>
  <si>
    <t>Annel Onil Iraheta Rivera</t>
  </si>
  <si>
    <t>Auxiliar de la UACI.</t>
  </si>
  <si>
    <t>Enc. De Proveeduría</t>
  </si>
  <si>
    <t>Otilio Martir Ayala</t>
  </si>
  <si>
    <t>Enc.Activo Fijo y Proveeduria</t>
  </si>
  <si>
    <t>Jose Antonio Gomez Guzman</t>
  </si>
  <si>
    <t>UTPM</t>
  </si>
  <si>
    <t>0304</t>
  </si>
  <si>
    <t>Xenia Guadalupe Rodas</t>
  </si>
  <si>
    <t>Encargada de Control Urbano</t>
  </si>
  <si>
    <t>TECNICO EN PROY.</t>
  </si>
  <si>
    <t>Verónica Graciela Ramírez</t>
  </si>
  <si>
    <t>Promotora Ambiental</t>
  </si>
  <si>
    <t>Unidad Ambiental</t>
  </si>
  <si>
    <t>0305</t>
  </si>
  <si>
    <t>Concepción Yesenia Juárez Ayala</t>
  </si>
  <si>
    <t>Azucena Carolina Gomez</t>
  </si>
  <si>
    <t>Jefe Unidad Ambiental</t>
  </si>
  <si>
    <t>Santiago de Jesús Joachín Cordero</t>
  </si>
  <si>
    <t>Enc.Planta Desechos S.</t>
  </si>
  <si>
    <t>Leonidas Antonio Bonilla</t>
  </si>
  <si>
    <t>Enc. Minicargador</t>
  </si>
  <si>
    <t>Miguel Angel Duran Batres</t>
  </si>
  <si>
    <t>Oficina de Turismo</t>
  </si>
  <si>
    <t>0306</t>
  </si>
  <si>
    <t>Modesto Elio León Espinoza</t>
  </si>
  <si>
    <t>Admor.Puerto San J.</t>
  </si>
  <si>
    <t>Puerto San Juan</t>
  </si>
  <si>
    <t>0307</t>
  </si>
  <si>
    <t>Elizabeth Constante Orellana</t>
  </si>
  <si>
    <t xml:space="preserve">Ordenanza  </t>
  </si>
  <si>
    <t>José Ayala Pineda</t>
  </si>
  <si>
    <t>Ordenanza</t>
  </si>
  <si>
    <t>Mirian Esperanza Olmedo</t>
  </si>
  <si>
    <t>Cobradora Puerto S.J.</t>
  </si>
  <si>
    <t>María Magdalena Casco</t>
  </si>
  <si>
    <t>José Benedicto Madrid Rodas</t>
  </si>
  <si>
    <t>Wiliam Ermidio Rivas</t>
  </si>
  <si>
    <t>Pedro Alcides Murillo</t>
  </si>
  <si>
    <t>agente Policía Mpal.</t>
  </si>
  <si>
    <t>Gloria Espeanza Mancia</t>
  </si>
  <si>
    <t>Oscar Mauricio Ramos Henriquez</t>
  </si>
  <si>
    <t>Mtto. De Piscinas</t>
  </si>
  <si>
    <t>Jose Edwin Hernandez Gamez</t>
  </si>
  <si>
    <t>Javier de Jesus Henriquez Sanchez</t>
  </si>
  <si>
    <t>Oscar Mauricio Menjivar Alvarado</t>
  </si>
  <si>
    <t>Marta Maura Rivas de Gámez</t>
  </si>
  <si>
    <t>Enc.Registro Estado F.</t>
  </si>
  <si>
    <t>Reg.Estado Fam.</t>
  </si>
  <si>
    <t>0308</t>
  </si>
  <si>
    <t>Silvia Elizabeth Pastrán de Alas</t>
  </si>
  <si>
    <t>Auxiliar Reg.E. Fam.</t>
  </si>
  <si>
    <t>Toribio Emilio Rivera</t>
  </si>
  <si>
    <t>Promotor Social</t>
  </si>
  <si>
    <t>0309</t>
  </si>
  <si>
    <t>José Baldemar Granados</t>
  </si>
  <si>
    <t>Jefe Servicios Generales</t>
  </si>
  <si>
    <t>Servicios Mpales.</t>
  </si>
  <si>
    <t>0310</t>
  </si>
  <si>
    <t>Rolando Antonio Alas Galdamez</t>
  </si>
  <si>
    <t>Auxiliar de Serv.Grales.</t>
  </si>
  <si>
    <t>María Magdalena Cañas</t>
  </si>
  <si>
    <t>Felícito Castillo Recínos</t>
  </si>
  <si>
    <t>Motorista Tren de Aseo</t>
  </si>
  <si>
    <t>Facundo de Dolores García</t>
  </si>
  <si>
    <t>Andrés Vásquez Pérez</t>
  </si>
  <si>
    <t>Mozo Tren de Aseo</t>
  </si>
  <si>
    <t>Jose Luis Coto Guevara</t>
  </si>
  <si>
    <t>Encargado Parques</t>
  </si>
  <si>
    <t>Juan José Acosta Rudamas</t>
  </si>
  <si>
    <t>Barrido de Calles</t>
  </si>
  <si>
    <t>Roberto Antonio Alas</t>
  </si>
  <si>
    <t>Miguel Angel Benitez Cisneros</t>
  </si>
  <si>
    <t>Electricista</t>
  </si>
  <si>
    <t>Pedro Juan Cañas Torres</t>
  </si>
  <si>
    <t>Aux.Motoniveladora</t>
  </si>
  <si>
    <t>Jose´Leonardo Coca Guardado</t>
  </si>
  <si>
    <t>Marcial Ruíz Vanegas</t>
  </si>
  <si>
    <t>Matarife</t>
  </si>
  <si>
    <t>Rastro y Tiangue</t>
  </si>
  <si>
    <t>Jose Oliverio Valladares</t>
  </si>
  <si>
    <t>José Florentino Peraza</t>
  </si>
  <si>
    <t>Custodio Cementerio</t>
  </si>
  <si>
    <t xml:space="preserve">Walter Rolando Menjivar Salinas </t>
  </si>
  <si>
    <t>Operador de Retroexcabadora</t>
  </si>
  <si>
    <t>Efraín Guzman Estrada</t>
  </si>
  <si>
    <t>Operador Retroexcabadora</t>
  </si>
  <si>
    <t>Admor. del mercado</t>
  </si>
  <si>
    <t>Esmeralda Margareth Zamora</t>
  </si>
  <si>
    <t>Enc. baños Mercado</t>
  </si>
  <si>
    <t>xxxxxxxxxxxxx</t>
  </si>
  <si>
    <t>Gerente</t>
  </si>
  <si>
    <t>Maria de los Angeles Velasco</t>
  </si>
  <si>
    <t>Jose David Molina</t>
  </si>
  <si>
    <t>TV MPAL</t>
  </si>
  <si>
    <t>Heriberto de Jesús Casco</t>
  </si>
  <si>
    <t>Agente CAM</t>
  </si>
  <si>
    <t>Enc.Baños Mercado</t>
  </si>
  <si>
    <t>TOTAL REMUNERACIONES</t>
  </si>
  <si>
    <t>HONORARIOS CONCEJALES</t>
  </si>
  <si>
    <t>Concejo</t>
  </si>
  <si>
    <t>Aport.Patron.INSAFOR 1% s/planilla ISSS</t>
  </si>
  <si>
    <t>Mozo Servicios Grales</t>
  </si>
  <si>
    <t>Osmin Lopez Arias</t>
  </si>
  <si>
    <t>ALCALDIA MUNICIPAL DE SUCHITOTO. DEPARTAMENTO DE CUSCATLAN</t>
  </si>
  <si>
    <t>PROYECCION DE INGRESOS CORRIENTES PARA EL AÑO 2015</t>
  </si>
  <si>
    <t>INGRESOS CORRIENTES REALES DE 2011/2015</t>
  </si>
  <si>
    <t>COD</t>
  </si>
  <si>
    <t>CUENTA DE INGRESOS</t>
  </si>
  <si>
    <t>PROYECCION DE INGRESOS POR METODO DE</t>
  </si>
  <si>
    <t>COMERCIOS</t>
  </si>
  <si>
    <t>LOS MINIMOS CUADRADOS</t>
  </si>
  <si>
    <t>INDUSTRIAS</t>
  </si>
  <si>
    <t>X</t>
  </si>
  <si>
    <t>n</t>
  </si>
  <si>
    <t>Y</t>
  </si>
  <si>
    <t>XY</t>
  </si>
  <si>
    <t>FINANCIERAS</t>
  </si>
  <si>
    <t>SERVICIOS</t>
  </si>
  <si>
    <t>BARES Y RESTAURANTES</t>
  </si>
  <si>
    <t>SERVICIOS DE ESPARCIMIENTO</t>
  </si>
  <si>
    <t>TRANSPORTE</t>
  </si>
  <si>
    <t>VALLAS PUBLICITARIAS</t>
  </si>
  <si>
    <t>VIALIDAD</t>
  </si>
  <si>
    <t>IMPUESTOS MUNICIPALES DIVERSOS</t>
  </si>
  <si>
    <t>POR SERVICIOS DE CERTIFICACION O VISADO DE DOCUMENTOS</t>
  </si>
  <si>
    <t>POR EXPEDICION DE DOCUMENTOS DE IDENTIFICACION</t>
  </si>
  <si>
    <t>POR ACCESO A LUGARES PUBLICOS</t>
  </si>
  <si>
    <t>ASEO PUBLICO</t>
  </si>
  <si>
    <t>CASETAS TELEFONICAS</t>
  </si>
  <si>
    <t>CEMENTERIOS MUNICIPALES</t>
  </si>
  <si>
    <t>DESECHOS</t>
  </si>
  <si>
    <t>ESTACIONAMIENTOS Y PARQUIMETROS</t>
  </si>
  <si>
    <t xml:space="preserve"> 5% FIESTAS PATRONALES</t>
  </si>
  <si>
    <t>a=</t>
  </si>
  <si>
    <t>MERCADOS MUNICIPALES</t>
  </si>
  <si>
    <t>PAVIMENTACION</t>
  </si>
  <si>
    <t>b=</t>
  </si>
  <si>
    <t>POSTES, TORRES Y ANTENAS</t>
  </si>
  <si>
    <t>X = 3</t>
  </si>
  <si>
    <t>RASTRO Y TIANGUE</t>
  </si>
  <si>
    <t>Y2015</t>
  </si>
  <si>
    <t>BAÑOS Y LAVADEROS PUBLICOS</t>
  </si>
  <si>
    <t>i=</t>
  </si>
  <si>
    <t>Porcentaje de</t>
  </si>
  <si>
    <t>PERMISOS Y LICENCIAS MUNICIPALES</t>
  </si>
  <si>
    <t>crecimiento de</t>
  </si>
  <si>
    <t>COTEJO DE FIERROS</t>
  </si>
  <si>
    <t>los Ingresos</t>
  </si>
  <si>
    <t>Corrientes</t>
  </si>
  <si>
    <t>SERVICIOS DIVERSOS</t>
  </si>
  <si>
    <t>VENTA DE BIENES DIVERSOS (DESECHOS SOLIDOS)</t>
  </si>
  <si>
    <t>ARRENDAMIENTOS BIENES INMUEBLES</t>
  </si>
  <si>
    <t>ARRENDAMIENTO DE BIENES DIVERSOS</t>
  </si>
  <si>
    <t>MULTAS POR MORA DE IMPUESTOS</t>
  </si>
  <si>
    <t>INTERESES POR MORA DE IMPUESTOS</t>
  </si>
  <si>
    <t>MULTAS POR DECLARACION EXTEMPORANEA</t>
  </si>
  <si>
    <t>MULTAS DEL REGISTRO ESTADO FAM.</t>
  </si>
  <si>
    <t>OTRAS MULTAS MUNICIPALES</t>
  </si>
  <si>
    <t>VENTA DE TERRENOS</t>
  </si>
  <si>
    <t>INGRESOS DIVERSOS</t>
  </si>
  <si>
    <t>DEUDORES MONETARIOS X PERCIBIR (MORA)</t>
  </si>
  <si>
    <t>TOTAL INGRESO ANUAL</t>
  </si>
  <si>
    <t>TOTAL DEL FONDO MUNICIPAL A DISTRIBUIR  SEGÚN PROYECCION…………………………………</t>
  </si>
  <si>
    <t>RECUPERACION DE MORA ……………………………………………(25%  a recuperar)</t>
  </si>
  <si>
    <t>SALDO BANCOS FODES 70% 2015……………………………………………………………………………………………….</t>
  </si>
  <si>
    <t>ASIGNACION FODES 2016………………………………………………………….</t>
  </si>
  <si>
    <t>TOTAL FONDOS FODES………………………………………………………………………………………………….</t>
  </si>
  <si>
    <t>PREINVERSION 5% FODES  SALDO BANCO 31-12-2015…………………………………………………..</t>
  </si>
  <si>
    <t>ASIGNACION FODES  5 % 2016…………………………………………………………………….……………………….</t>
  </si>
  <si>
    <t>TOTAL FODES 5%  FODES……………………………………………………………………………………………….</t>
  </si>
  <si>
    <t>TOTAL FONDO FODES 25% EN BANCO……………………………………………………………………………..</t>
  </si>
  <si>
    <t>ASIGNACION FODES 25%  2015………………………………………………………………………………………</t>
  </si>
  <si>
    <t>TOTAL FONDOS FODES 25%.......................................................................................................</t>
  </si>
  <si>
    <t>OTROS FONDOS   (FISDL/PFGL-C1 Y FISDL/PFGL-C2)………………………………………</t>
  </si>
  <si>
    <t>TESORERIA MPAL.SUCHITOTO/SUCHITOTO/FISDL/CSR 2015…</t>
  </si>
  <si>
    <t>SUCHITOTO/FISDL/PFGL/ADQUIISICION DE BIENES PARA GESTION DE RIESGO</t>
  </si>
  <si>
    <t>SUCHITOTO/FISDL/PFGL/INTRODUCCION DEL SISTEMA DE AGUA POTABLE Y SANEAMIENTO BASICO EN CANTON BUENA VISTA Y BUENOS AIRES.</t>
  </si>
  <si>
    <t>TOTAL FONDOS FISDL/PFGL……………………………………………………………………………………………...…………………………</t>
  </si>
  <si>
    <t>DONACION: INTRODUCCION SISTEMA DE AGUA POTABLE COMUNIDAD PAPAYAN</t>
  </si>
  <si>
    <t>INTRODUCCION DE AGUA POTABLE YSANEAMIENTO EN COMUNIDAD CELINA RAMOS…………………………………………</t>
  </si>
  <si>
    <t>TOTAL FONDOS DONACIONES……………………………………………………………………………………………...…………………………</t>
  </si>
  <si>
    <t>SALDO PRESTAMO REMODELACION MERCADO MPAL. SUCHITOTO II FASE………………………………</t>
  </si>
  <si>
    <t>TOTAL FONDOS PRESUPUESTO MUNICIPAL  AÑO 2016…………………………………………………..</t>
  </si>
  <si>
    <t>SALDO PROYECTOS 2015………………………………………………………………………………………………</t>
  </si>
  <si>
    <t>MORA TRIBUTARIA………………………………………………………….(25% A RECUPERAR)</t>
  </si>
  <si>
    <t>MORA TRIBUTARIA (SEGÚN INFORME ENC.CTAS.CTES. $ 82518.77)</t>
  </si>
  <si>
    <t>SALDOS AL 31 DICIEMBRE 2015</t>
  </si>
  <si>
    <t>BCO.</t>
  </si>
  <si>
    <t>FONDO MUNICIPAL</t>
  </si>
  <si>
    <t>MONTO</t>
  </si>
  <si>
    <t>FONDOS FISDL</t>
  </si>
  <si>
    <t>DAVIVIENDA</t>
  </si>
  <si>
    <t>031-51-0015528 FONDO MPAL.</t>
  </si>
  <si>
    <t>FISDL/PGL/C1</t>
  </si>
  <si>
    <t>031-51-00152-18 PUERTO SAN JUAN</t>
  </si>
  <si>
    <t>FISDL/PGL/C2</t>
  </si>
  <si>
    <t>031-51-0012080 COMPOSTAJE</t>
  </si>
  <si>
    <t>031-51-00270-20 5% FIESTAS PATRONALES</t>
  </si>
  <si>
    <t>TOTAL……………………………………………..</t>
  </si>
  <si>
    <t>BANCO DAVIVIENDA</t>
  </si>
  <si>
    <t>FONDO FODES 25%</t>
  </si>
  <si>
    <t>031-51-00154-98 FODES 25%</t>
  </si>
  <si>
    <t>ASIGNACION 2016</t>
  </si>
  <si>
    <t>FUENTE O SUBFUENTE DE FINANCIAMIENTO:      FONDOS DONACIONES</t>
  </si>
  <si>
    <t>03</t>
  </si>
  <si>
    <t>DE PRODUCCION DE BIENES Y SERVICIOS</t>
  </si>
  <si>
    <t>FUENTE O SUBFUENTE DE FINANCIAMIENTO:      FONDOS FODES 75%      INVERSION</t>
  </si>
  <si>
    <t>61201</t>
  </si>
  <si>
    <t>TERRENOS</t>
  </si>
  <si>
    <t>61601</t>
  </si>
  <si>
    <t xml:space="preserve"> VIALES</t>
  </si>
  <si>
    <t>61602</t>
  </si>
  <si>
    <t>DE SALUD Y SANEAMIENTO AMBIENTAL</t>
  </si>
  <si>
    <t>DE EDUCACION Y RECREACION</t>
  </si>
  <si>
    <t>DE VIVIENDAS Y OFICINAS</t>
  </si>
  <si>
    <t>ELECTRICAS Y DE COMUNICACIONES</t>
  </si>
  <si>
    <t>DE SUPERVISION DE INFRAESTRUCTURAS</t>
  </si>
  <si>
    <t>OBRAS DE INFRAESTRUCTURAS DIVERAS</t>
  </si>
  <si>
    <t>ALCALDIA MUNICIPAL DE SUCHITOTO, DPTO. DE CUSCATLAN</t>
  </si>
  <si>
    <t>PRESUPUESTO DE EGRESOS POR ESTRUCTURA PRESUPUESTARIA</t>
  </si>
  <si>
    <t>AREA DE GESTION</t>
  </si>
  <si>
    <t>UNIDAD PRESUPUESTARIA</t>
  </si>
  <si>
    <t>FUENTE DE FINANCIAMIENTO</t>
  </si>
  <si>
    <t>LINEA DE</t>
  </si>
  <si>
    <t>CONCEPTO</t>
  </si>
  <si>
    <t>Sub-tot</t>
  </si>
  <si>
    <t>TRABAJO</t>
  </si>
  <si>
    <t>ADMINISTRACION MUNICIPAL</t>
  </si>
  <si>
    <t>DIRECCION Y ADMINISTRACION SUPERIOR</t>
  </si>
  <si>
    <t>SERVICIOS MUNICIPALES</t>
  </si>
  <si>
    <t>ADMON,FINANCIERA, TRIBUTARIA Y SERVICIOS GENERALES</t>
  </si>
  <si>
    <t>CENTRO TURISTICO PUERTO SAN JUAN</t>
  </si>
  <si>
    <t>INVERSION PARA EL DESARROLLO SOCIAL</t>
  </si>
  <si>
    <t>PRE-INVERSION</t>
  </si>
  <si>
    <t>PROY.DESARROLLO SOCIAL</t>
  </si>
  <si>
    <t>DONACIONES</t>
  </si>
  <si>
    <t>0</t>
  </si>
  <si>
    <t>FINANCIAMIENTO MUNICIPAL</t>
  </si>
  <si>
    <t>0501</t>
  </si>
  <si>
    <t>FINANCIAMIENTO DE LA  DEUDA</t>
  </si>
  <si>
    <t>FORTALECIMIENTO DE GOBIERNOS LOCALES</t>
  </si>
  <si>
    <t>0601</t>
  </si>
  <si>
    <t>FUENTE O SUBFUENTE DE FINANCIAMIENTO:  FONDOS FODES   5%    PREINVERSION</t>
  </si>
  <si>
    <t>CONSULTORIAS,ESTUDIOS E INVESTIGACIONES</t>
  </si>
  <si>
    <t>61501</t>
  </si>
  <si>
    <t>CONSTRUCCION</t>
  </si>
  <si>
    <t>61502</t>
  </si>
  <si>
    <t>AMPLIACIONES</t>
  </si>
  <si>
    <t>61503</t>
  </si>
  <si>
    <t>INVERSION SOCIAL</t>
  </si>
  <si>
    <t>61599</t>
  </si>
  <si>
    <t>INVERSIONES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</si>
</sst>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#,##0.00&quot; &quot;;&quot; (&quot;#,##0.00&quot;)&quot;;&quot; -&quot;00&quot; &quot;;&quot; &quot;@&quot; &quot;"/>
    <numFmt numFmtId="165" formatCode="[$$-440A]#,##0.00"/>
    <numFmt numFmtId="166" formatCode="&quot; &quot;[$€-402]#,##0.00&quot; &quot;;&quot;-&quot;[$€-402]#,##0.00&quot; &quot;;&quot; &quot;[$€-402]&quot;-&quot;00&quot; &quot;"/>
    <numFmt numFmtId="167" formatCode="&quot; &quot;&quot;$&quot;#,##0.00&quot; &quot;;&quot; &quot;&quot;$&quot;&quot;(&quot;#,##0.00&quot;)&quot;;&quot; &quot;&quot;$&quot;&quot;-&quot;00&quot; &quot;;&quot; &quot;@&quot; &quot;"/>
    <numFmt numFmtId="168" formatCode="&quot;$&quot;#,##0.00"/>
    <numFmt numFmtId="169" formatCode="_-[$$-409]* #,##0.00_ ;_-[$$-409]* \-#,##0.00\ ;_-[$$-409]* &quot;-&quot;??_ ;_-@_ "/>
    <numFmt numFmtId="170" formatCode="&quot;$&quot;#,##0.00&quot; &quot;;[Red]&quot;(&quot;&quot;$&quot;#,##0.00&quot;)&quot;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omic Sans MS"/>
      <family val="4"/>
    </font>
    <font>
      <b/>
      <sz val="14"/>
      <color rgb="FF000000"/>
      <name val="Comic Sans MS"/>
      <family val="4"/>
    </font>
    <font>
      <i/>
      <sz val="14"/>
      <color rgb="FF000000"/>
      <name val="Comic Sans MS"/>
      <family val="4"/>
    </font>
    <font>
      <sz val="14"/>
      <color rgb="FF000000"/>
      <name val="Comic Sans MS"/>
      <family val="4"/>
    </font>
    <font>
      <b/>
      <sz val="14"/>
      <name val="Comic Sans MS"/>
      <family val="4"/>
    </font>
    <font>
      <i/>
      <sz val="14"/>
      <name val="Comic Sans MS"/>
      <family val="4"/>
    </font>
    <font>
      <b/>
      <sz val="22"/>
      <color rgb="FF000000"/>
      <name val="Comic Sans MS"/>
      <family val="4"/>
    </font>
    <font>
      <sz val="10"/>
      <color rgb="FF000000"/>
      <name val="Arial"/>
      <family val="2"/>
    </font>
    <font>
      <sz val="10"/>
      <color rgb="FF000000"/>
      <name val="Comic Sans MS"/>
      <family val="4"/>
    </font>
    <font>
      <sz val="16"/>
      <color rgb="FF000000"/>
      <name val="Arial"/>
      <family val="2"/>
    </font>
    <font>
      <sz val="16"/>
      <color rgb="FF000000"/>
      <name val="Comic Sans MS"/>
      <family val="4"/>
    </font>
    <font>
      <b/>
      <sz val="16"/>
      <color rgb="FFFFFFFF"/>
      <name val="Comic Sans MS"/>
      <family val="4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i/>
      <sz val="12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color indexed="12"/>
      <name val="Trebuchet MS"/>
      <family val="2"/>
    </font>
    <font>
      <sz val="10"/>
      <color indexed="10"/>
      <name val="Trebuchet MS"/>
      <family val="2"/>
    </font>
    <font>
      <sz val="12"/>
      <name val="Trebuchet MS"/>
      <family val="2"/>
    </font>
    <font>
      <b/>
      <sz val="12"/>
      <name val="Arial"/>
      <family val="2"/>
    </font>
    <font>
      <sz val="20"/>
      <name val="Trebuchet MS"/>
      <family val="2"/>
    </font>
    <font>
      <sz val="20"/>
      <color indexed="10"/>
      <name val="Trebuchet MS"/>
      <family val="2"/>
    </font>
    <font>
      <b/>
      <sz val="20"/>
      <name val="Trebuchet MS"/>
      <family val="2"/>
    </font>
    <font>
      <sz val="2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4"/>
      <name val="Trebuchet MS"/>
      <family val="2"/>
    </font>
    <font>
      <i/>
      <sz val="12"/>
      <color indexed="10"/>
      <name val="Arial"/>
      <family val="2"/>
    </font>
    <font>
      <u val="singleAccounting"/>
      <sz val="16"/>
      <color rgb="FF000000"/>
      <name val="Calibri"/>
      <family val="2"/>
    </font>
    <font>
      <sz val="10"/>
      <color indexed="57"/>
      <name val="Trebuchet MS"/>
      <family val="2"/>
    </font>
    <font>
      <i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sz val="18"/>
      <name val="Arial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color rgb="FF000000"/>
      <name val="Calibri"/>
      <family val="2"/>
    </font>
    <font>
      <sz val="18"/>
      <name val="Calibri"/>
      <family val="2"/>
      <scheme val="minor"/>
    </font>
    <font>
      <sz val="18"/>
      <color theme="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Comic Sans MS"/>
      <family val="4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rgb="FFFFFFFF"/>
      <name val="Arial"/>
      <family val="2"/>
    </font>
    <font>
      <b/>
      <sz val="14"/>
      <color rgb="FFEEECE1"/>
      <name val="Calibri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20"/>
      <color rgb="FF000000"/>
      <name val="Calibri"/>
      <family val="2"/>
    </font>
    <font>
      <sz val="10"/>
      <color rgb="FF000000"/>
      <name val="Calibri"/>
      <family val="2"/>
    </font>
    <font>
      <b/>
      <sz val="26"/>
      <color rgb="FF000000"/>
      <name val="Arial"/>
      <family val="2"/>
    </font>
    <font>
      <b/>
      <sz val="16"/>
      <color rgb="FF000000"/>
      <name val="Arial"/>
      <family val="2"/>
    </font>
    <font>
      <b/>
      <sz val="18"/>
      <color rgb="FF0000FF"/>
      <name val="Arial"/>
      <family val="2"/>
    </font>
    <font>
      <b/>
      <sz val="18"/>
      <name val="Arial"/>
      <family val="2"/>
    </font>
    <font>
      <sz val="18"/>
      <color rgb="FF993366"/>
      <name val="Arial"/>
      <family val="2"/>
    </font>
    <font>
      <sz val="18"/>
      <color rgb="FF000000"/>
      <name val="Arial"/>
      <family val="2"/>
    </font>
    <font>
      <b/>
      <sz val="18"/>
      <color rgb="FFFF00FF"/>
      <name val="Arial"/>
      <family val="2"/>
    </font>
    <font>
      <sz val="18"/>
      <color rgb="FF800080"/>
      <name val="Arial"/>
      <family val="2"/>
    </font>
    <font>
      <b/>
      <sz val="18"/>
      <color theme="3" tint="0.39997558519241921"/>
      <name val="Arial"/>
      <family val="2"/>
    </font>
    <font>
      <sz val="1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8" tint="0.39997558519241921"/>
        <bgColor rgb="FFC5D9F1"/>
      </patternFill>
    </fill>
    <fill>
      <patternFill patternType="solid">
        <fgColor theme="8" tint="0.39997558519241921"/>
        <bgColor rgb="FFB8CCE4"/>
      </patternFill>
    </fill>
    <fill>
      <patternFill patternType="solid">
        <fgColor theme="8" tint="0.39997558519241921"/>
        <bgColor rgb="FF8DB4E2"/>
      </patternFill>
    </fill>
    <fill>
      <patternFill patternType="solid">
        <fgColor rgb="FF000000"/>
        <bgColor rgb="FF000000"/>
      </patternFill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lightTrellis">
        <fgColor indexed="22"/>
        <bgColor indexed="9"/>
      </patternFill>
    </fill>
    <fill>
      <patternFill patternType="lightTrellis">
        <fgColor indexed="22"/>
      </patternFill>
    </fill>
    <fill>
      <patternFill patternType="gray125">
        <fgColor indexed="22"/>
        <bgColor indexed="9"/>
      </patternFill>
    </fill>
    <fill>
      <patternFill patternType="gray125">
        <fgColor indexed="22"/>
      </patternFill>
    </fill>
    <fill>
      <patternFill patternType="gray125">
        <fgColor indexed="22"/>
        <bgColor indexed="46"/>
      </patternFill>
    </fill>
    <fill>
      <patternFill patternType="solid">
        <fgColor indexed="65"/>
        <bgColor indexed="22"/>
      </patternFill>
    </fill>
    <fill>
      <patternFill patternType="solid">
        <fgColor indexed="46"/>
        <bgColor indexed="64"/>
      </patternFill>
    </fill>
    <fill>
      <patternFill patternType="gray125">
        <bgColor indexed="4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7DEE8"/>
        <bgColor rgb="FFB7DEE8"/>
      </patternFill>
    </fill>
    <fill>
      <patternFill patternType="solid">
        <fgColor rgb="FFDAEEF3"/>
        <bgColor rgb="FFDAEEF3"/>
      </patternFill>
    </fill>
    <fill>
      <patternFill patternType="solid">
        <fgColor rgb="FFDCE6F1"/>
        <bgColor rgb="FFDCE6F1"/>
      </patternFill>
    </fill>
    <fill>
      <patternFill patternType="solid">
        <fgColor rgb="FFDA9694"/>
        <bgColor rgb="FFDA969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6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4" fontId="3" fillId="0" borderId="2" xfId="2" applyFont="1" applyBorder="1" applyAlignment="1">
      <alignment horizontal="right" wrapText="1"/>
    </xf>
    <xf numFmtId="0" fontId="3" fillId="0" borderId="2" xfId="0" applyFont="1" applyBorder="1"/>
    <xf numFmtId="44" fontId="3" fillId="0" borderId="2" xfId="2" applyFont="1" applyBorder="1" applyAlignment="1">
      <alignment horizontal="right"/>
    </xf>
    <xf numFmtId="44" fontId="3" fillId="0" borderId="2" xfId="2" applyFont="1" applyBorder="1"/>
    <xf numFmtId="0" fontId="3" fillId="0" borderId="2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2" borderId="4" xfId="0" applyFont="1" applyFill="1" applyBorder="1"/>
    <xf numFmtId="0" fontId="3" fillId="2" borderId="5" xfId="0" applyFont="1" applyFill="1" applyBorder="1" applyAlignment="1">
      <alignment horizontal="center"/>
    </xf>
    <xf numFmtId="164" fontId="3" fillId="2" borderId="6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4" fontId="3" fillId="2" borderId="9" xfId="0" applyNumberFormat="1" applyFont="1" applyFill="1" applyBorder="1"/>
    <xf numFmtId="0" fontId="5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5" fillId="2" borderId="5" xfId="0" applyFont="1" applyFill="1" applyBorder="1"/>
    <xf numFmtId="43" fontId="3" fillId="2" borderId="5" xfId="1" applyFont="1" applyFill="1" applyBorder="1"/>
    <xf numFmtId="49" fontId="3" fillId="0" borderId="0" xfId="0" applyNumberFormat="1" applyFont="1" applyAlignment="1">
      <alignment horizontal="center"/>
    </xf>
    <xf numFmtId="43" fontId="3" fillId="0" borderId="0" xfId="1" applyFont="1"/>
    <xf numFmtId="49" fontId="3" fillId="2" borderId="5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3" fontId="5" fillId="0" borderId="2" xfId="1" applyFont="1" applyBorder="1"/>
    <xf numFmtId="0" fontId="3" fillId="0" borderId="0" xfId="0" applyFont="1"/>
    <xf numFmtId="43" fontId="3" fillId="0" borderId="2" xfId="1" applyFont="1" applyBorder="1"/>
    <xf numFmtId="49" fontId="5" fillId="0" borderId="2" xfId="0" applyNumberFormat="1" applyFont="1" applyBorder="1"/>
    <xf numFmtId="49" fontId="5" fillId="2" borderId="5" xfId="0" applyNumberFormat="1" applyFont="1" applyFill="1" applyBorder="1"/>
    <xf numFmtId="44" fontId="3" fillId="2" borderId="5" xfId="2" applyFont="1" applyFill="1" applyBorder="1"/>
    <xf numFmtId="0" fontId="9" fillId="3" borderId="11" xfId="0" applyFont="1" applyFill="1" applyBorder="1"/>
    <xf numFmtId="0" fontId="10" fillId="3" borderId="12" xfId="0" applyFont="1" applyFill="1" applyBorder="1"/>
    <xf numFmtId="0" fontId="9" fillId="3" borderId="13" xfId="0" applyFont="1" applyFill="1" applyBorder="1"/>
    <xf numFmtId="0" fontId="11" fillId="3" borderId="7" xfId="0" applyFont="1" applyFill="1" applyBorder="1"/>
    <xf numFmtId="0" fontId="11" fillId="3" borderId="14" xfId="0" applyFont="1" applyFill="1" applyBorder="1"/>
    <xf numFmtId="0" fontId="12" fillId="0" borderId="1" xfId="0" applyFont="1" applyBorder="1"/>
    <xf numFmtId="0" fontId="2" fillId="0" borderId="2" xfId="0" applyFont="1" applyBorder="1"/>
    <xf numFmtId="165" fontId="2" fillId="0" borderId="2" xfId="2" applyNumberFormat="1" applyFont="1" applyBorder="1"/>
    <xf numFmtId="0" fontId="12" fillId="0" borderId="2" xfId="0" applyFont="1" applyBorder="1"/>
    <xf numFmtId="165" fontId="12" fillId="0" borderId="2" xfId="2" applyNumberFormat="1" applyFont="1" applyBorder="1"/>
    <xf numFmtId="0" fontId="13" fillId="5" borderId="5" xfId="0" applyFont="1" applyFill="1" applyBorder="1" applyAlignment="1">
      <alignment horizontal="center"/>
    </xf>
    <xf numFmtId="165" fontId="13" fillId="5" borderId="5" xfId="2" applyNumberFormat="1" applyFont="1" applyFill="1" applyBorder="1"/>
    <xf numFmtId="0" fontId="13" fillId="5" borderId="0" xfId="0" applyFont="1" applyFill="1" applyAlignment="1">
      <alignment horizontal="center"/>
    </xf>
    <xf numFmtId="165" fontId="13" fillId="5" borderId="0" xfId="2" applyNumberFormat="1" applyFont="1" applyFill="1"/>
    <xf numFmtId="0" fontId="12" fillId="2" borderId="0" xfId="0" applyFont="1" applyFill="1"/>
    <xf numFmtId="44" fontId="2" fillId="0" borderId="2" xfId="2" applyFont="1" applyBorder="1"/>
    <xf numFmtId="0" fontId="12" fillId="0" borderId="3" xfId="0" applyFont="1" applyBorder="1"/>
    <xf numFmtId="165" fontId="12" fillId="0" borderId="3" xfId="2" applyNumberFormat="1" applyFont="1" applyBorder="1"/>
    <xf numFmtId="0" fontId="11" fillId="3" borderId="8" xfId="0" applyFont="1" applyFill="1" applyBorder="1"/>
    <xf numFmtId="0" fontId="11" fillId="3" borderId="15" xfId="0" applyFont="1" applyFill="1" applyBorder="1"/>
    <xf numFmtId="0" fontId="11" fillId="3" borderId="16" xfId="0" applyFont="1" applyFill="1" applyBorder="1"/>
    <xf numFmtId="0" fontId="15" fillId="0" borderId="0" xfId="0" applyFont="1"/>
    <xf numFmtId="49" fontId="16" fillId="6" borderId="17" xfId="0" applyNumberFormat="1" applyFont="1" applyFill="1" applyBorder="1" applyAlignment="1">
      <alignment horizontal="center"/>
    </xf>
    <xf numFmtId="0" fontId="16" fillId="6" borderId="18" xfId="0" applyFont="1" applyFill="1" applyBorder="1" applyAlignment="1">
      <alignment horizontal="left"/>
    </xf>
    <xf numFmtId="44" fontId="17" fillId="0" borderId="19" xfId="2" applyFont="1" applyBorder="1"/>
    <xf numFmtId="0" fontId="16" fillId="0" borderId="20" xfId="0" applyFont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left"/>
    </xf>
    <xf numFmtId="0" fontId="16" fillId="0" borderId="19" xfId="0" applyFont="1" applyBorder="1" applyAlignment="1">
      <alignment horizontal="center" vertical="center" wrapText="1"/>
    </xf>
    <xf numFmtId="4" fontId="19" fillId="0" borderId="21" xfId="4" applyNumberFormat="1" applyFont="1" applyBorder="1"/>
    <xf numFmtId="49" fontId="16" fillId="6" borderId="20" xfId="0" applyNumberFormat="1" applyFont="1" applyFill="1" applyBorder="1" applyAlignment="1">
      <alignment horizontal="center"/>
    </xf>
    <xf numFmtId="49" fontId="16" fillId="6" borderId="23" xfId="0" applyNumberFormat="1" applyFont="1" applyFill="1" applyBorder="1" applyAlignment="1">
      <alignment horizontal="center"/>
    </xf>
    <xf numFmtId="0" fontId="16" fillId="6" borderId="24" xfId="0" applyFont="1" applyFill="1" applyBorder="1" applyAlignment="1">
      <alignment horizontal="left"/>
    </xf>
    <xf numFmtId="49" fontId="20" fillId="7" borderId="25" xfId="0" applyNumberFormat="1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0" fillId="0" borderId="19" xfId="0" applyBorder="1"/>
    <xf numFmtId="44" fontId="0" fillId="0" borderId="0" xfId="0" applyNumberFormat="1"/>
    <xf numFmtId="4" fontId="19" fillId="0" borderId="19" xfId="4" applyNumberFormat="1" applyFont="1" applyBorder="1"/>
    <xf numFmtId="4" fontId="19" fillId="0" borderId="27" xfId="4" applyNumberFormat="1" applyFont="1" applyBorder="1"/>
    <xf numFmtId="49" fontId="16" fillId="6" borderId="28" xfId="0" applyNumberFormat="1" applyFont="1" applyFill="1" applyBorder="1" applyAlignment="1">
      <alignment horizontal="center"/>
    </xf>
    <xf numFmtId="0" fontId="16" fillId="0" borderId="29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49" fontId="16" fillId="6" borderId="29" xfId="0" applyNumberFormat="1" applyFont="1" applyFill="1" applyBorder="1" applyAlignment="1">
      <alignment horizontal="center"/>
    </xf>
    <xf numFmtId="49" fontId="16" fillId="6" borderId="30" xfId="0" applyNumberFormat="1" applyFont="1" applyFill="1" applyBorder="1" applyAlignment="1">
      <alignment horizontal="center"/>
    </xf>
    <xf numFmtId="49" fontId="20" fillId="7" borderId="31" xfId="0" applyNumberFormat="1" applyFont="1" applyFill="1" applyBorder="1" applyAlignment="1">
      <alignment horizontal="center"/>
    </xf>
    <xf numFmtId="0" fontId="23" fillId="10" borderId="39" xfId="0" applyFont="1" applyFill="1" applyBorder="1" applyAlignment="1">
      <alignment horizontal="center" wrapText="1"/>
    </xf>
    <xf numFmtId="0" fontId="22" fillId="11" borderId="34" xfId="0" applyFont="1" applyFill="1" applyBorder="1" applyAlignment="1">
      <alignment horizontal="center" vertical="center" textRotation="90" wrapText="1"/>
    </xf>
    <xf numFmtId="0" fontId="22" fillId="11" borderId="39" xfId="0" applyFont="1" applyFill="1" applyBorder="1" applyAlignment="1">
      <alignment horizontal="center" vertical="center" textRotation="90" wrapText="1"/>
    </xf>
    <xf numFmtId="0" fontId="22" fillId="11" borderId="36" xfId="0" applyFont="1" applyFill="1" applyBorder="1" applyAlignment="1">
      <alignment horizontal="center" vertical="center" textRotation="90" wrapText="1"/>
    </xf>
    <xf numFmtId="49" fontId="24" fillId="6" borderId="17" xfId="0" applyNumberFormat="1" applyFont="1" applyFill="1" applyBorder="1" applyAlignment="1">
      <alignment horizontal="center"/>
    </xf>
    <xf numFmtId="0" fontId="25" fillId="6" borderId="17" xfId="0" applyFont="1" applyFill="1" applyBorder="1" applyAlignment="1">
      <alignment horizontal="left"/>
    </xf>
    <xf numFmtId="44" fontId="26" fillId="6" borderId="43" xfId="2" applyFont="1" applyFill="1" applyBorder="1" applyAlignment="1">
      <alignment horizontal="center"/>
    </xf>
    <xf numFmtId="44" fontId="26" fillId="6" borderId="17" xfId="2" applyFont="1" applyFill="1" applyBorder="1" applyAlignment="1">
      <alignment horizontal="center"/>
    </xf>
    <xf numFmtId="49" fontId="24" fillId="6" borderId="43" xfId="0" applyNumberFormat="1" applyFont="1" applyFill="1" applyBorder="1" applyAlignment="1">
      <alignment horizontal="center"/>
    </xf>
    <xf numFmtId="0" fontId="25" fillId="6" borderId="43" xfId="0" applyFont="1" applyFill="1" applyBorder="1" applyAlignment="1">
      <alignment horizontal="left"/>
    </xf>
    <xf numFmtId="0" fontId="24" fillId="0" borderId="20" xfId="0" applyFont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left"/>
    </xf>
    <xf numFmtId="49" fontId="24" fillId="6" borderId="20" xfId="0" applyNumberFormat="1" applyFont="1" applyFill="1" applyBorder="1" applyAlignment="1">
      <alignment horizontal="center"/>
    </xf>
    <xf numFmtId="49" fontId="24" fillId="6" borderId="23" xfId="0" applyNumberFormat="1" applyFont="1" applyFill="1" applyBorder="1" applyAlignment="1">
      <alignment horizontal="center"/>
    </xf>
    <xf numFmtId="0" fontId="25" fillId="6" borderId="23" xfId="0" applyFont="1" applyFill="1" applyBorder="1" applyAlignment="1">
      <alignment horizontal="left"/>
    </xf>
    <xf numFmtId="0" fontId="16" fillId="6" borderId="23" xfId="0" applyFont="1" applyFill="1" applyBorder="1"/>
    <xf numFmtId="44" fontId="26" fillId="6" borderId="20" xfId="2" applyFont="1" applyFill="1" applyBorder="1"/>
    <xf numFmtId="44" fontId="26" fillId="6" borderId="44" xfId="2" applyFont="1" applyFill="1" applyBorder="1"/>
    <xf numFmtId="49" fontId="24" fillId="6" borderId="38" xfId="0" applyNumberFormat="1" applyFont="1" applyFill="1" applyBorder="1" applyAlignment="1">
      <alignment horizontal="center"/>
    </xf>
    <xf numFmtId="0" fontId="16" fillId="6" borderId="38" xfId="0" applyFont="1" applyFill="1" applyBorder="1"/>
    <xf numFmtId="44" fontId="26" fillId="6" borderId="38" xfId="2" applyFont="1" applyFill="1" applyBorder="1"/>
    <xf numFmtId="44" fontId="26" fillId="6" borderId="45" xfId="2" applyFont="1" applyFill="1" applyBorder="1"/>
    <xf numFmtId="0" fontId="16" fillId="9" borderId="39" xfId="0" applyFont="1" applyFill="1" applyBorder="1" applyAlignment="1">
      <alignment vertical="center" wrapText="1"/>
    </xf>
    <xf numFmtId="0" fontId="26" fillId="9" borderId="39" xfId="0" applyFont="1" applyFill="1" applyBorder="1" applyAlignment="1">
      <alignment vertical="center" wrapText="1"/>
    </xf>
    <xf numFmtId="44" fontId="26" fillId="11" borderId="39" xfId="2" applyFont="1" applyFill="1" applyBorder="1" applyAlignment="1">
      <alignment vertical="center" wrapText="1"/>
    </xf>
    <xf numFmtId="44" fontId="24" fillId="11" borderId="39" xfId="2" applyFont="1" applyFill="1" applyBorder="1" applyAlignment="1">
      <alignment vertical="center" wrapText="1"/>
    </xf>
    <xf numFmtId="44" fontId="24" fillId="12" borderId="41" xfId="2" applyFont="1" applyFill="1" applyBorder="1" applyAlignment="1">
      <alignment vertical="center" wrapText="1"/>
    </xf>
    <xf numFmtId="49" fontId="27" fillId="6" borderId="0" xfId="0" applyNumberFormat="1" applyFont="1" applyFill="1" applyAlignment="1">
      <alignment horizontal="center"/>
    </xf>
    <xf numFmtId="0" fontId="22" fillId="13" borderId="0" xfId="0" applyFont="1" applyFill="1" applyAlignment="1">
      <alignment vertical="center" wrapText="1"/>
    </xf>
    <xf numFmtId="0" fontId="27" fillId="6" borderId="0" xfId="0" applyFont="1" applyFill="1"/>
    <xf numFmtId="44" fontId="27" fillId="6" borderId="0" xfId="0" applyNumberFormat="1" applyFont="1" applyFill="1"/>
    <xf numFmtId="44" fontId="28" fillId="6" borderId="0" xfId="0" applyNumberFormat="1" applyFont="1" applyFill="1"/>
    <xf numFmtId="49" fontId="29" fillId="6" borderId="0" xfId="0" applyNumberFormat="1" applyFont="1" applyFill="1" applyAlignment="1">
      <alignment horizontal="center"/>
    </xf>
    <xf numFmtId="0" fontId="28" fillId="6" borderId="0" xfId="0" applyFont="1" applyFill="1"/>
    <xf numFmtId="49" fontId="30" fillId="6" borderId="0" xfId="0" applyNumberFormat="1" applyFont="1" applyFill="1" applyAlignment="1">
      <alignment horizontal="left"/>
    </xf>
    <xf numFmtId="0" fontId="22" fillId="6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49" fontId="23" fillId="6" borderId="0" xfId="0" applyNumberFormat="1" applyFont="1" applyFill="1" applyAlignment="1">
      <alignment horizontal="left"/>
    </xf>
    <xf numFmtId="0" fontId="27" fillId="6" borderId="0" xfId="0" applyFont="1" applyFill="1" applyAlignment="1">
      <alignment horizontal="left"/>
    </xf>
    <xf numFmtId="0" fontId="23" fillId="6" borderId="0" xfId="0" applyFont="1" applyFill="1" applyAlignment="1">
      <alignment horizontal="left"/>
    </xf>
    <xf numFmtId="49" fontId="27" fillId="6" borderId="0" xfId="0" applyNumberFormat="1" applyFont="1" applyFill="1" applyAlignment="1">
      <alignment horizontal="left"/>
    </xf>
    <xf numFmtId="0" fontId="27" fillId="6" borderId="0" xfId="0" applyFont="1" applyFill="1" applyAlignment="1">
      <alignment horizontal="center"/>
    </xf>
    <xf numFmtId="0" fontId="32" fillId="6" borderId="0" xfId="0" applyFont="1" applyFill="1"/>
    <xf numFmtId="0" fontId="33" fillId="6" borderId="0" xfId="0" applyFont="1" applyFill="1" applyAlignment="1">
      <alignment horizontal="center"/>
    </xf>
    <xf numFmtId="0" fontId="32" fillId="6" borderId="0" xfId="0" applyFont="1" applyFill="1" applyAlignment="1">
      <alignment horizontal="center"/>
    </xf>
    <xf numFmtId="0" fontId="34" fillId="6" borderId="0" xfId="0" applyFont="1" applyFill="1" applyAlignment="1">
      <alignment horizontal="right"/>
    </xf>
    <xf numFmtId="0" fontId="22" fillId="7" borderId="46" xfId="0" applyFont="1" applyFill="1" applyBorder="1" applyAlignment="1">
      <alignment horizontal="center" vertical="center" textRotation="90" wrapText="1"/>
    </xf>
    <xf numFmtId="0" fontId="22" fillId="7" borderId="47" xfId="0" applyFont="1" applyFill="1" applyBorder="1" applyAlignment="1">
      <alignment horizontal="center" vertical="center" textRotation="90" wrapText="1"/>
    </xf>
    <xf numFmtId="0" fontId="22" fillId="7" borderId="48" xfId="0" applyFont="1" applyFill="1" applyBorder="1" applyAlignment="1">
      <alignment horizontal="center" vertical="center" textRotation="90" wrapText="1"/>
    </xf>
    <xf numFmtId="0" fontId="22" fillId="7" borderId="49" xfId="0" applyFont="1" applyFill="1" applyBorder="1" applyAlignment="1">
      <alignment horizontal="center" vertical="center" textRotation="90" wrapText="1"/>
    </xf>
    <xf numFmtId="0" fontId="16" fillId="6" borderId="19" xfId="0" applyFont="1" applyFill="1" applyBorder="1" applyAlignment="1">
      <alignment horizontal="center"/>
    </xf>
    <xf numFmtId="49" fontId="36" fillId="6" borderId="19" xfId="0" applyNumberFormat="1" applyFont="1" applyFill="1" applyBorder="1" applyAlignment="1">
      <alignment horizontal="center"/>
    </xf>
    <xf numFmtId="0" fontId="36" fillId="6" borderId="19" xfId="0" applyFont="1" applyFill="1" applyBorder="1" applyAlignment="1">
      <alignment horizontal="left"/>
    </xf>
    <xf numFmtId="44" fontId="36" fillId="6" borderId="19" xfId="2" applyFont="1" applyFill="1" applyBorder="1" applyAlignment="1">
      <alignment horizontal="right"/>
    </xf>
    <xf numFmtId="0" fontId="37" fillId="0" borderId="19" xfId="0" applyFont="1" applyBorder="1"/>
    <xf numFmtId="44" fontId="37" fillId="0" borderId="19" xfId="2" applyFont="1" applyBorder="1"/>
    <xf numFmtId="0" fontId="36" fillId="0" borderId="19" xfId="0" applyFont="1" applyBorder="1" applyAlignment="1">
      <alignment horizontal="center" vertical="center" wrapText="1"/>
    </xf>
    <xf numFmtId="4" fontId="38" fillId="0" borderId="19" xfId="4" applyNumberFormat="1" applyFont="1" applyBorder="1"/>
    <xf numFmtId="0" fontId="38" fillId="0" borderId="19" xfId="0" applyFont="1" applyBorder="1" applyAlignment="1">
      <alignment horizontal="center"/>
    </xf>
    <xf numFmtId="0" fontId="38" fillId="0" borderId="19" xfId="0" applyFont="1" applyBorder="1"/>
    <xf numFmtId="44" fontId="38" fillId="0" borderId="19" xfId="2" applyFont="1" applyBorder="1" applyAlignment="1">
      <alignment horizontal="right" wrapText="1"/>
    </xf>
    <xf numFmtId="0" fontId="39" fillId="7" borderId="19" xfId="0" applyFont="1" applyFill="1" applyBorder="1" applyAlignment="1">
      <alignment horizontal="center"/>
    </xf>
    <xf numFmtId="44" fontId="40" fillId="14" borderId="19" xfId="2" applyFont="1" applyFill="1" applyBorder="1" applyAlignment="1">
      <alignment horizontal="right"/>
    </xf>
    <xf numFmtId="44" fontId="41" fillId="0" borderId="0" xfId="2" applyFont="1"/>
    <xf numFmtId="0" fontId="29" fillId="6" borderId="0" xfId="0" applyFont="1" applyFill="1" applyAlignment="1">
      <alignment horizontal="center"/>
    </xf>
    <xf numFmtId="0" fontId="30" fillId="6" borderId="0" xfId="0" applyFont="1" applyFill="1" applyAlignment="1">
      <alignment horizontal="center"/>
    </xf>
    <xf numFmtId="0" fontId="22" fillId="6" borderId="0" xfId="0" applyFont="1" applyFill="1" applyAlignment="1">
      <alignment horizontal="right"/>
    </xf>
    <xf numFmtId="0" fontId="16" fillId="6" borderId="28" xfId="0" applyFont="1" applyFill="1" applyBorder="1" applyAlignment="1">
      <alignment horizontal="center"/>
    </xf>
    <xf numFmtId="49" fontId="16" fillId="6" borderId="50" xfId="0" applyNumberFormat="1" applyFont="1" applyFill="1" applyBorder="1" applyAlignment="1">
      <alignment horizontal="center"/>
    </xf>
    <xf numFmtId="0" fontId="16" fillId="6" borderId="51" xfId="0" applyFont="1" applyFill="1" applyBorder="1" applyAlignment="1">
      <alignment horizontal="left"/>
    </xf>
    <xf numFmtId="44" fontId="16" fillId="6" borderId="17" xfId="2" applyFont="1" applyFill="1" applyBorder="1" applyAlignment="1">
      <alignment horizontal="right"/>
    </xf>
    <xf numFmtId="0" fontId="16" fillId="6" borderId="29" xfId="0" applyFont="1" applyFill="1" applyBorder="1" applyAlignment="1">
      <alignment horizontal="center"/>
    </xf>
    <xf numFmtId="49" fontId="16" fillId="6" borderId="19" xfId="0" applyNumberFormat="1" applyFont="1" applyFill="1" applyBorder="1" applyAlignment="1">
      <alignment horizontal="center"/>
    </xf>
    <xf numFmtId="0" fontId="16" fillId="6" borderId="52" xfId="0" applyFont="1" applyFill="1" applyBorder="1" applyAlignment="1">
      <alignment horizontal="left"/>
    </xf>
    <xf numFmtId="44" fontId="16" fillId="6" borderId="20" xfId="2" applyFont="1" applyFill="1" applyBorder="1" applyAlignment="1">
      <alignment horizontal="right"/>
    </xf>
    <xf numFmtId="0" fontId="16" fillId="6" borderId="53" xfId="0" applyFont="1" applyFill="1" applyBorder="1" applyAlignment="1">
      <alignment horizontal="left"/>
    </xf>
    <xf numFmtId="0" fontId="45" fillId="7" borderId="54" xfId="0" applyFont="1" applyFill="1" applyBorder="1"/>
    <xf numFmtId="44" fontId="20" fillId="15" borderId="55" xfId="0" applyNumberFormat="1" applyFont="1" applyFill="1" applyBorder="1" applyAlignment="1">
      <alignment horizontal="center"/>
    </xf>
    <xf numFmtId="0" fontId="42" fillId="0" borderId="0" xfId="0" applyFont="1"/>
    <xf numFmtId="44" fontId="42" fillId="0" borderId="0" xfId="2" applyFont="1"/>
    <xf numFmtId="44" fontId="46" fillId="0" borderId="0" xfId="2" applyFont="1"/>
    <xf numFmtId="44" fontId="43" fillId="0" borderId="0" xfId="0" applyNumberFormat="1" applyFont="1"/>
    <xf numFmtId="49" fontId="16" fillId="6" borderId="56" xfId="0" applyNumberFormat="1" applyFont="1" applyFill="1" applyBorder="1" applyAlignment="1">
      <alignment horizontal="center"/>
    </xf>
    <xf numFmtId="44" fontId="16" fillId="6" borderId="17" xfId="2" applyFont="1" applyFill="1" applyBorder="1" applyAlignment="1">
      <alignment horizontal="center"/>
    </xf>
    <xf numFmtId="49" fontId="16" fillId="6" borderId="57" xfId="0" applyNumberFormat="1" applyFont="1" applyFill="1" applyBorder="1" applyAlignment="1">
      <alignment horizontal="center"/>
    </xf>
    <xf numFmtId="0" fontId="16" fillId="6" borderId="52" xfId="0" applyFont="1" applyFill="1" applyBorder="1" applyAlignment="1">
      <alignment horizontal="center"/>
    </xf>
    <xf numFmtId="44" fontId="16" fillId="6" borderId="20" xfId="2" applyFont="1" applyFill="1" applyBorder="1" applyAlignment="1">
      <alignment horizontal="center"/>
    </xf>
    <xf numFmtId="0" fontId="16" fillId="6" borderId="52" xfId="0" applyFont="1" applyFill="1" applyBorder="1"/>
    <xf numFmtId="44" fontId="16" fillId="6" borderId="20" xfId="2" applyFont="1" applyFill="1" applyBorder="1"/>
    <xf numFmtId="0" fontId="16" fillId="1" borderId="54" xfId="0" applyFont="1" applyFill="1" applyBorder="1" applyAlignment="1">
      <alignment horizontal="center" vertical="center" wrapText="1"/>
    </xf>
    <xf numFmtId="0" fontId="16" fillId="1" borderId="31" xfId="0" applyFont="1" applyFill="1" applyBorder="1" applyAlignment="1">
      <alignment horizontal="center" vertical="center" wrapText="1"/>
    </xf>
    <xf numFmtId="0" fontId="16" fillId="1" borderId="25" xfId="0" applyFont="1" applyFill="1" applyBorder="1" applyAlignment="1">
      <alignment horizontal="center" vertical="center" wrapText="1"/>
    </xf>
    <xf numFmtId="0" fontId="16" fillId="1" borderId="55" xfId="0" applyFont="1" applyFill="1" applyBorder="1" applyAlignment="1">
      <alignment horizontal="center" vertical="center" wrapText="1"/>
    </xf>
    <xf numFmtId="44" fontId="16" fillId="15" borderId="58" xfId="2" applyFont="1" applyFill="1" applyBorder="1" applyAlignment="1">
      <alignment horizontal="center" vertical="center" wrapText="1"/>
    </xf>
    <xf numFmtId="49" fontId="47" fillId="6" borderId="0" xfId="0" applyNumberFormat="1" applyFont="1" applyFill="1" applyAlignment="1">
      <alignment horizontal="center"/>
    </xf>
    <xf numFmtId="0" fontId="22" fillId="6" borderId="0" xfId="0" applyFont="1" applyFill="1" applyAlignment="1">
      <alignment horizontal="left"/>
    </xf>
    <xf numFmtId="0" fontId="47" fillId="6" borderId="0" xfId="0" applyFont="1" applyFill="1" applyAlignment="1">
      <alignment horizontal="center"/>
    </xf>
    <xf numFmtId="0" fontId="48" fillId="0" borderId="19" xfId="0" applyFont="1" applyBorder="1"/>
    <xf numFmtId="0" fontId="15" fillId="0" borderId="19" xfId="0" applyFont="1" applyBorder="1"/>
    <xf numFmtId="0" fontId="50" fillId="0" borderId="19" xfId="0" applyFont="1" applyBorder="1" applyAlignment="1">
      <alignment horizontal="center" wrapText="1"/>
    </xf>
    <xf numFmtId="0" fontId="50" fillId="16" borderId="19" xfId="0" applyFont="1" applyFill="1" applyBorder="1" applyAlignment="1">
      <alignment horizontal="center" wrapText="1"/>
    </xf>
    <xf numFmtId="0" fontId="15" fillId="0" borderId="19" xfId="0" applyFont="1" applyBorder="1" applyAlignment="1">
      <alignment horizontal="center"/>
    </xf>
    <xf numFmtId="0" fontId="15" fillId="0" borderId="19" xfId="0" applyFont="1" applyBorder="1" applyAlignment="1">
      <alignment horizontal="center" wrapText="1"/>
    </xf>
    <xf numFmtId="44" fontId="15" fillId="0" borderId="19" xfId="2" applyFont="1" applyBorder="1"/>
    <xf numFmtId="44" fontId="15" fillId="16" borderId="19" xfId="2" applyFont="1" applyFill="1" applyBorder="1"/>
    <xf numFmtId="0" fontId="51" fillId="0" borderId="19" xfId="0" applyFont="1" applyBorder="1" applyAlignment="1">
      <alignment horizontal="center"/>
    </xf>
    <xf numFmtId="0" fontId="52" fillId="17" borderId="19" xfId="0" applyFont="1" applyFill="1" applyBorder="1" applyAlignment="1">
      <alignment horizontal="left" vertical="center"/>
    </xf>
    <xf numFmtId="8" fontId="15" fillId="0" borderId="19" xfId="0" applyNumberFormat="1" applyFont="1" applyBorder="1"/>
    <xf numFmtId="43" fontId="53" fillId="0" borderId="19" xfId="1" applyFont="1" applyBorder="1" applyAlignment="1">
      <alignment vertical="center"/>
    </xf>
    <xf numFmtId="8" fontId="15" fillId="0" borderId="19" xfId="2" applyNumberFormat="1" applyFont="1" applyBorder="1"/>
    <xf numFmtId="8" fontId="53" fillId="0" borderId="19" xfId="1" applyNumberFormat="1" applyFont="1" applyBorder="1" applyAlignment="1">
      <alignment vertical="center"/>
    </xf>
    <xf numFmtId="0" fontId="51" fillId="0" borderId="22" xfId="0" applyFont="1" applyBorder="1" applyAlignment="1">
      <alignment horizontal="center"/>
    </xf>
    <xf numFmtId="0" fontId="52" fillId="17" borderId="21" xfId="0" applyFont="1" applyFill="1" applyBorder="1" applyAlignment="1">
      <alignment horizontal="left" vertical="center"/>
    </xf>
    <xf numFmtId="8" fontId="15" fillId="0" borderId="21" xfId="2" applyNumberFormat="1" applyFont="1" applyBorder="1"/>
    <xf numFmtId="8" fontId="15" fillId="0" borderId="21" xfId="0" applyNumberFormat="1" applyFont="1" applyBorder="1"/>
    <xf numFmtId="43" fontId="53" fillId="0" borderId="27" xfId="1" applyFont="1" applyBorder="1" applyAlignment="1">
      <alignment vertical="center"/>
    </xf>
    <xf numFmtId="0" fontId="51" fillId="0" borderId="22" xfId="0" applyFont="1" applyBorder="1"/>
    <xf numFmtId="0" fontId="51" fillId="0" borderId="21" xfId="0" applyFont="1" applyBorder="1"/>
    <xf numFmtId="8" fontId="51" fillId="0" borderId="21" xfId="0" applyNumberFormat="1" applyFont="1" applyBorder="1"/>
    <xf numFmtId="0" fontId="51" fillId="0" borderId="27" xfId="0" applyFont="1" applyBorder="1"/>
    <xf numFmtId="167" fontId="51" fillId="0" borderId="19" xfId="0" applyNumberFormat="1" applyFont="1" applyBorder="1" applyAlignment="1">
      <alignment horizontal="right"/>
    </xf>
    <xf numFmtId="0" fontId="55" fillId="0" borderId="19" xfId="0" applyFont="1" applyBorder="1" applyAlignment="1">
      <alignment horizontal="center" wrapText="1"/>
    </xf>
    <xf numFmtId="0" fontId="49" fillId="0" borderId="19" xfId="0" applyFont="1" applyBorder="1" applyAlignment="1">
      <alignment horizontal="center"/>
    </xf>
    <xf numFmtId="44" fontId="54" fillId="0" borderId="19" xfId="0" applyNumberFormat="1" applyFont="1" applyBorder="1"/>
    <xf numFmtId="44" fontId="49" fillId="16" borderId="19" xfId="2" applyFont="1" applyFill="1" applyBorder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left" wrapText="1"/>
    </xf>
    <xf numFmtId="44" fontId="15" fillId="16" borderId="19" xfId="2" applyFont="1" applyFill="1" applyBorder="1" applyAlignment="1">
      <alignment horizontal="right"/>
    </xf>
    <xf numFmtId="44" fontId="54" fillId="0" borderId="19" xfId="2" applyFont="1" applyBorder="1"/>
    <xf numFmtId="0" fontId="15" fillId="0" borderId="19" xfId="0" applyFont="1" applyBorder="1" applyAlignment="1">
      <alignment horizontal="left"/>
    </xf>
    <xf numFmtId="43" fontId="53" fillId="0" borderId="19" xfId="0" applyNumberFormat="1" applyFont="1" applyBorder="1" applyAlignment="1">
      <alignment horizontal="left" vertical="center" wrapText="1"/>
    </xf>
    <xf numFmtId="44" fontId="56" fillId="16" borderId="19" xfId="2" applyFont="1" applyFill="1" applyBorder="1"/>
    <xf numFmtId="168" fontId="15" fillId="0" borderId="19" xfId="0" applyNumberFormat="1" applyFont="1" applyBorder="1" applyAlignment="1">
      <alignment vertical="center"/>
    </xf>
    <xf numFmtId="44" fontId="15" fillId="16" borderId="19" xfId="2" applyFont="1" applyFill="1" applyBorder="1" applyAlignment="1">
      <alignment vertical="center"/>
    </xf>
    <xf numFmtId="0" fontId="15" fillId="19" borderId="19" xfId="0" applyFont="1" applyFill="1" applyBorder="1"/>
    <xf numFmtId="0" fontId="53" fillId="19" borderId="19" xfId="0" applyFont="1" applyFill="1" applyBorder="1" applyAlignment="1">
      <alignment vertical="center" wrapText="1"/>
    </xf>
    <xf numFmtId="44" fontId="15" fillId="19" borderId="19" xfId="2" applyFont="1" applyFill="1" applyBorder="1"/>
    <xf numFmtId="44" fontId="54" fillId="19" borderId="19" xfId="2" applyFont="1" applyFill="1" applyBorder="1"/>
    <xf numFmtId="0" fontId="57" fillId="0" borderId="19" xfId="0" applyFont="1" applyBorder="1" applyAlignment="1">
      <alignment horizontal="left" wrapText="1"/>
    </xf>
    <xf numFmtId="44" fontId="15" fillId="16" borderId="19" xfId="2" applyFont="1" applyFill="1" applyBorder="1" applyAlignment="1">
      <alignment horizontal="right" vertical="center"/>
    </xf>
    <xf numFmtId="0" fontId="50" fillId="0" borderId="19" xfId="0" applyFont="1" applyBorder="1"/>
    <xf numFmtId="0" fontId="53" fillId="0" borderId="19" xfId="0" applyFont="1" applyBorder="1" applyAlignment="1">
      <alignment vertical="center" wrapText="1"/>
    </xf>
    <xf numFmtId="0" fontId="49" fillId="0" borderId="19" xfId="0" applyFont="1" applyBorder="1" applyAlignment="1">
      <alignment horizontal="center" wrapText="1"/>
    </xf>
    <xf numFmtId="44" fontId="15" fillId="0" borderId="19" xfId="2" applyFont="1" applyBorder="1" applyAlignment="1">
      <alignment horizontal="right" wrapText="1"/>
    </xf>
    <xf numFmtId="0" fontId="15" fillId="19" borderId="0" xfId="0" applyFont="1" applyFill="1"/>
    <xf numFmtId="168" fontId="15" fillId="16" borderId="19" xfId="0" applyNumberFormat="1" applyFont="1" applyFill="1" applyBorder="1" applyAlignment="1">
      <alignment vertical="center"/>
    </xf>
    <xf numFmtId="0" fontId="49" fillId="0" borderId="19" xfId="0" applyFont="1" applyBorder="1"/>
    <xf numFmtId="44" fontId="49" fillId="0" borderId="19" xfId="2" applyFont="1" applyBorder="1"/>
    <xf numFmtId="167" fontId="50" fillId="0" borderId="19" xfId="0" applyNumberFormat="1" applyFont="1" applyBorder="1"/>
    <xf numFmtId="164" fontId="50" fillId="0" borderId="19" xfId="0" applyNumberFormat="1" applyFont="1" applyBorder="1"/>
    <xf numFmtId="49" fontId="58" fillId="0" borderId="0" xfId="0" applyNumberFormat="1" applyFont="1" applyAlignment="1" applyProtection="1">
      <alignment horizontal="center" vertical="center"/>
      <protection hidden="1"/>
    </xf>
    <xf numFmtId="0" fontId="59" fillId="6" borderId="0" xfId="0" applyFont="1" applyFill="1" applyAlignment="1">
      <alignment vertical="center" wrapText="1"/>
    </xf>
    <xf numFmtId="169" fontId="59" fillId="0" borderId="0" xfId="0" applyNumberFormat="1" applyFont="1"/>
    <xf numFmtId="169" fontId="25" fillId="0" borderId="0" xfId="0" applyNumberFormat="1" applyFont="1"/>
    <xf numFmtId="0" fontId="57" fillId="0" borderId="19" xfId="0" applyFont="1" applyBorder="1" applyAlignment="1">
      <alignment horizontal="left" indent="1"/>
    </xf>
    <xf numFmtId="0" fontId="57" fillId="0" borderId="19" xfId="0" applyFont="1" applyBorder="1" applyAlignment="1">
      <alignment horizontal="left" wrapText="1" indent="1"/>
    </xf>
    <xf numFmtId="44" fontId="15" fillId="0" borderId="19" xfId="2" applyFont="1" applyBorder="1" applyAlignment="1">
      <alignment horizontal="left" indent="1"/>
    </xf>
    <xf numFmtId="44" fontId="61" fillId="16" borderId="19" xfId="2" applyFont="1" applyFill="1" applyBorder="1" applyAlignment="1">
      <alignment horizontal="left" indent="1"/>
    </xf>
    <xf numFmtId="0" fontId="15" fillId="0" borderId="19" xfId="0" applyFont="1" applyBorder="1" applyAlignment="1">
      <alignment horizontal="left" indent="1"/>
    </xf>
    <xf numFmtId="0" fontId="15" fillId="0" borderId="19" xfId="0" applyFont="1" applyBorder="1" applyAlignment="1">
      <alignment horizontal="left" wrapText="1" indent="1"/>
    </xf>
    <xf numFmtId="44" fontId="61" fillId="0" borderId="19" xfId="2" applyFont="1" applyBorder="1" applyAlignment="1">
      <alignment horizontal="left" indent="1"/>
    </xf>
    <xf numFmtId="44" fontId="54" fillId="0" borderId="19" xfId="2" applyFont="1" applyBorder="1" applyAlignment="1">
      <alignment horizontal="left" indent="1"/>
    </xf>
    <xf numFmtId="0" fontId="0" fillId="0" borderId="19" xfId="0" applyBorder="1" applyAlignment="1">
      <alignment wrapText="1"/>
    </xf>
    <xf numFmtId="44" fontId="15" fillId="0" borderId="19" xfId="2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8" fontId="61" fillId="16" borderId="19" xfId="2" applyNumberFormat="1" applyFont="1" applyFill="1" applyBorder="1" applyAlignment="1">
      <alignment horizontal="right" indent="1"/>
    </xf>
    <xf numFmtId="8" fontId="15" fillId="0" borderId="19" xfId="2" applyNumberFormat="1" applyFont="1" applyBorder="1" applyAlignment="1">
      <alignment horizontal="left" indent="1"/>
    </xf>
    <xf numFmtId="168" fontId="15" fillId="0" borderId="19" xfId="0" applyNumberFormat="1" applyFont="1" applyBorder="1" applyAlignment="1">
      <alignment horizontal="left" vertical="center" indent="1"/>
    </xf>
    <xf numFmtId="168" fontId="15" fillId="16" borderId="19" xfId="0" applyNumberFormat="1" applyFont="1" applyFill="1" applyBorder="1" applyAlignment="1">
      <alignment horizontal="right" vertical="center" indent="1"/>
    </xf>
    <xf numFmtId="8" fontId="15" fillId="0" borderId="19" xfId="2" applyNumberFormat="1" applyFont="1" applyBorder="1" applyAlignment="1">
      <alignment horizontal="right" indent="1"/>
    </xf>
    <xf numFmtId="44" fontId="61" fillId="0" borderId="0" xfId="0" applyNumberFormat="1" applyFont="1"/>
    <xf numFmtId="0" fontId="15" fillId="0" borderId="19" xfId="0" applyFont="1" applyBorder="1" applyAlignment="1">
      <alignment horizontal="right"/>
    </xf>
    <xf numFmtId="44" fontId="61" fillId="0" borderId="19" xfId="2" applyFont="1" applyBorder="1"/>
    <xf numFmtId="44" fontId="49" fillId="16" borderId="19" xfId="2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10" fontId="64" fillId="0" borderId="61" xfId="0" applyNumberFormat="1" applyFont="1" applyBorder="1" applyAlignment="1">
      <alignment horizontal="center"/>
    </xf>
    <xf numFmtId="0" fontId="64" fillId="0" borderId="61" xfId="0" applyFont="1" applyBorder="1" applyAlignment="1">
      <alignment horizontal="center"/>
    </xf>
    <xf numFmtId="0" fontId="64" fillId="0" borderId="61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/>
    </xf>
    <xf numFmtId="0" fontId="19" fillId="0" borderId="61" xfId="0" applyFont="1" applyBorder="1"/>
    <xf numFmtId="49" fontId="19" fillId="0" borderId="61" xfId="0" applyNumberFormat="1" applyFont="1" applyBorder="1" applyAlignment="1">
      <alignment horizontal="center"/>
    </xf>
    <xf numFmtId="44" fontId="19" fillId="0" borderId="61" xfId="2" applyFont="1" applyBorder="1" applyAlignment="1">
      <alignment horizontal="right"/>
    </xf>
    <xf numFmtId="44" fontId="19" fillId="0" borderId="61" xfId="2" applyFont="1" applyBorder="1"/>
    <xf numFmtId="0" fontId="19" fillId="0" borderId="61" xfId="0" applyFont="1" applyBorder="1" applyAlignment="1">
      <alignment horizontal="left"/>
    </xf>
    <xf numFmtId="170" fontId="19" fillId="0" borderId="61" xfId="2" applyNumberFormat="1" applyFont="1" applyBorder="1" applyAlignment="1">
      <alignment horizontal="right"/>
    </xf>
    <xf numFmtId="0" fontId="64" fillId="0" borderId="61" xfId="0" applyFont="1" applyBorder="1"/>
    <xf numFmtId="170" fontId="64" fillId="0" borderId="61" xfId="2" applyNumberFormat="1" applyFont="1" applyBorder="1" applyAlignment="1">
      <alignment horizontal="right"/>
    </xf>
    <xf numFmtId="44" fontId="64" fillId="0" borderId="61" xfId="2" applyFont="1" applyBorder="1" applyAlignment="1">
      <alignment horizontal="right"/>
    </xf>
    <xf numFmtId="0" fontId="19" fillId="0" borderId="61" xfId="0" applyFont="1" applyBorder="1" applyAlignment="1">
      <alignment wrapText="1"/>
    </xf>
    <xf numFmtId="0" fontId="19" fillId="0" borderId="62" xfId="0" applyFont="1" applyBorder="1"/>
    <xf numFmtId="0" fontId="19" fillId="0" borderId="62" xfId="0" applyFont="1" applyBorder="1" applyAlignment="1">
      <alignment horizontal="center"/>
    </xf>
    <xf numFmtId="0" fontId="65" fillId="0" borderId="0" xfId="0" applyFont="1"/>
    <xf numFmtId="44" fontId="19" fillId="0" borderId="62" xfId="2" applyFont="1" applyBorder="1" applyAlignment="1">
      <alignment horizontal="right"/>
    </xf>
    <xf numFmtId="0" fontId="19" fillId="20" borderId="61" xfId="0" applyFont="1" applyFill="1" applyBorder="1"/>
    <xf numFmtId="0" fontId="64" fillId="0" borderId="61" xfId="0" applyFont="1" applyBorder="1" applyAlignment="1">
      <alignment horizontal="left"/>
    </xf>
    <xf numFmtId="49" fontId="64" fillId="0" borderId="61" xfId="0" applyNumberFormat="1" applyFont="1" applyBorder="1" applyAlignment="1">
      <alignment horizontal="center"/>
    </xf>
    <xf numFmtId="0" fontId="16" fillId="0" borderId="63" xfId="0" applyFont="1" applyBorder="1"/>
    <xf numFmtId="44" fontId="16" fillId="0" borderId="63" xfId="2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44" fontId="19" fillId="0" borderId="0" xfId="2" applyFont="1" applyAlignment="1">
      <alignment horizontal="right"/>
    </xf>
    <xf numFmtId="0" fontId="16" fillId="0" borderId="19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44" fontId="16" fillId="0" borderId="19" xfId="2" applyFont="1" applyBorder="1"/>
    <xf numFmtId="44" fontId="66" fillId="0" borderId="61" xfId="2" applyFont="1" applyBorder="1" applyAlignment="1">
      <alignment horizontal="right"/>
    </xf>
    <xf numFmtId="0" fontId="64" fillId="0" borderId="64" xfId="0" applyFont="1" applyBorder="1"/>
    <xf numFmtId="4" fontId="19" fillId="0" borderId="61" xfId="0" applyNumberFormat="1" applyFont="1" applyBorder="1" applyAlignment="1">
      <alignment horizontal="center"/>
    </xf>
    <xf numFmtId="44" fontId="64" fillId="0" borderId="61" xfId="2" applyFont="1" applyBorder="1"/>
    <xf numFmtId="0" fontId="68" fillId="5" borderId="61" xfId="0" applyFont="1" applyFill="1" applyBorder="1" applyAlignment="1">
      <alignment horizontal="center"/>
    </xf>
    <xf numFmtId="0" fontId="68" fillId="5" borderId="65" xfId="0" applyFont="1" applyFill="1" applyBorder="1" applyAlignment="1">
      <alignment horizontal="center"/>
    </xf>
    <xf numFmtId="0" fontId="68" fillId="5" borderId="0" xfId="0" applyFont="1" applyFill="1" applyAlignment="1">
      <alignment horizontal="center"/>
    </xf>
    <xf numFmtId="0" fontId="69" fillId="5" borderId="61" xfId="0" applyFont="1" applyFill="1" applyBorder="1" applyAlignment="1">
      <alignment horizontal="center"/>
    </xf>
    <xf numFmtId="10" fontId="68" fillId="5" borderId="0" xfId="0" applyNumberFormat="1" applyFont="1" applyFill="1" applyAlignment="1">
      <alignment horizontal="center"/>
    </xf>
    <xf numFmtId="0" fontId="38" fillId="21" borderId="61" xfId="0" applyFont="1" applyFill="1" applyBorder="1" applyAlignment="1">
      <alignment horizontal="center"/>
    </xf>
    <xf numFmtId="0" fontId="38" fillId="21" borderId="65" xfId="0" applyFont="1" applyFill="1" applyBorder="1"/>
    <xf numFmtId="44" fontId="38" fillId="22" borderId="65" xfId="2" applyFont="1" applyFill="1" applyBorder="1"/>
    <xf numFmtId="44" fontId="38" fillId="23" borderId="61" xfId="2" applyFont="1" applyFill="1" applyBorder="1"/>
    <xf numFmtId="44" fontId="38" fillId="22" borderId="66" xfId="2" applyFont="1" applyFill="1" applyBorder="1"/>
    <xf numFmtId="44" fontId="38" fillId="22" borderId="61" xfId="2" applyFont="1" applyFill="1" applyBorder="1"/>
    <xf numFmtId="0" fontId="70" fillId="21" borderId="67" xfId="0" applyFont="1" applyFill="1" applyBorder="1" applyAlignment="1">
      <alignment horizontal="center"/>
    </xf>
    <xf numFmtId="0" fontId="70" fillId="21" borderId="68" xfId="0" applyFont="1" applyFill="1" applyBorder="1" applyAlignment="1">
      <alignment horizontal="center"/>
    </xf>
    <xf numFmtId="0" fontId="70" fillId="21" borderId="69" xfId="0" applyFont="1" applyFill="1" applyBorder="1" applyAlignment="1">
      <alignment horizontal="center"/>
    </xf>
    <xf numFmtId="0" fontId="70" fillId="22" borderId="70" xfId="0" applyFont="1" applyFill="1" applyBorder="1"/>
    <xf numFmtId="0" fontId="70" fillId="22" borderId="61" xfId="0" applyFont="1" applyFill="1" applyBorder="1" applyAlignment="1">
      <alignment horizontal="center"/>
    </xf>
    <xf numFmtId="44" fontId="70" fillId="22" borderId="61" xfId="2" applyFont="1" applyFill="1" applyBorder="1"/>
    <xf numFmtId="44" fontId="70" fillId="22" borderId="71" xfId="2" applyFont="1" applyFill="1" applyBorder="1"/>
    <xf numFmtId="0" fontId="70" fillId="22" borderId="72" xfId="0" applyFont="1" applyFill="1" applyBorder="1"/>
    <xf numFmtId="44" fontId="70" fillId="22" borderId="65" xfId="2" applyFont="1" applyFill="1" applyBorder="1"/>
    <xf numFmtId="0" fontId="70" fillId="22" borderId="73" xfId="0" applyFont="1" applyFill="1" applyBorder="1"/>
    <xf numFmtId="0" fontId="70" fillId="22" borderId="74" xfId="0" applyFont="1" applyFill="1" applyBorder="1"/>
    <xf numFmtId="0" fontId="70" fillId="22" borderId="62" xfId="0" applyFont="1" applyFill="1" applyBorder="1" applyAlignment="1">
      <alignment horizontal="center"/>
    </xf>
    <xf numFmtId="44" fontId="70" fillId="22" borderId="75" xfId="2" applyFont="1" applyFill="1" applyBorder="1"/>
    <xf numFmtId="44" fontId="70" fillId="22" borderId="2" xfId="2" applyFont="1" applyFill="1" applyBorder="1"/>
    <xf numFmtId="0" fontId="70" fillId="22" borderId="76" xfId="0" applyFont="1" applyFill="1" applyBorder="1" applyAlignment="1">
      <alignment horizontal="center"/>
    </xf>
    <xf numFmtId="44" fontId="70" fillId="22" borderId="77" xfId="2" applyFont="1" applyFill="1" applyBorder="1"/>
    <xf numFmtId="44" fontId="70" fillId="22" borderId="3" xfId="2" applyFont="1" applyFill="1" applyBorder="1"/>
    <xf numFmtId="0" fontId="38" fillId="21" borderId="65" xfId="0" applyFont="1" applyFill="1" applyBorder="1" applyAlignment="1">
      <alignment wrapText="1"/>
    </xf>
    <xf numFmtId="164" fontId="70" fillId="22" borderId="76" xfId="5" applyFont="1" applyFill="1" applyBorder="1"/>
    <xf numFmtId="164" fontId="70" fillId="22" borderId="78" xfId="5" applyFont="1" applyFill="1" applyBorder="1"/>
    <xf numFmtId="0" fontId="70" fillId="21" borderId="67" xfId="0" applyFont="1" applyFill="1" applyBorder="1"/>
    <xf numFmtId="0" fontId="70" fillId="21" borderId="68" xfId="0" applyFont="1" applyFill="1" applyBorder="1"/>
    <xf numFmtId="44" fontId="70" fillId="21" borderId="68" xfId="2" applyFont="1" applyFill="1" applyBorder="1"/>
    <xf numFmtId="44" fontId="70" fillId="21" borderId="69" xfId="2" applyFont="1" applyFill="1" applyBorder="1"/>
    <xf numFmtId="0" fontId="70" fillId="0" borderId="0" xfId="0" applyFont="1"/>
    <xf numFmtId="164" fontId="70" fillId="0" borderId="0" xfId="0" applyNumberFormat="1" applyFont="1"/>
    <xf numFmtId="0" fontId="62" fillId="0" borderId="0" xfId="0" applyFont="1"/>
    <xf numFmtId="164" fontId="70" fillId="0" borderId="0" xfId="5" applyFont="1"/>
    <xf numFmtId="10" fontId="40" fillId="0" borderId="0" xfId="3" applyNumberFormat="1" applyFont="1"/>
    <xf numFmtId="0" fontId="38" fillId="21" borderId="61" xfId="0" applyFont="1" applyFill="1" applyBorder="1"/>
    <xf numFmtId="164" fontId="0" fillId="0" borderId="0" xfId="0" applyNumberFormat="1"/>
    <xf numFmtId="0" fontId="38" fillId="21" borderId="64" xfId="0" applyFont="1" applyFill="1" applyBorder="1" applyAlignment="1">
      <alignment horizontal="center"/>
    </xf>
    <xf numFmtId="0" fontId="38" fillId="21" borderId="79" xfId="0" applyFont="1" applyFill="1" applyBorder="1"/>
    <xf numFmtId="167" fontId="0" fillId="0" borderId="0" xfId="0" applyNumberFormat="1"/>
    <xf numFmtId="0" fontId="71" fillId="5" borderId="61" xfId="0" applyFont="1" applyFill="1" applyBorder="1"/>
    <xf numFmtId="0" fontId="68" fillId="5" borderId="61" xfId="0" applyFont="1" applyFill="1" applyBorder="1"/>
    <xf numFmtId="164" fontId="70" fillId="24" borderId="61" xfId="5" applyFont="1" applyFill="1" applyBorder="1"/>
    <xf numFmtId="44" fontId="70" fillId="24" borderId="61" xfId="2" applyFont="1" applyFill="1" applyBorder="1"/>
    <xf numFmtId="44" fontId="70" fillId="24" borderId="0" xfId="2" applyFont="1" applyFill="1"/>
    <xf numFmtId="167" fontId="72" fillId="0" borderId="0" xfId="0" applyNumberFormat="1" applyFont="1"/>
    <xf numFmtId="44" fontId="43" fillId="0" borderId="0" xfId="2" applyFont="1"/>
    <xf numFmtId="167" fontId="43" fillId="0" borderId="61" xfId="0" applyNumberFormat="1" applyFont="1" applyBorder="1"/>
    <xf numFmtId="44" fontId="42" fillId="0" borderId="0" xfId="0" applyNumberFormat="1" applyFont="1"/>
    <xf numFmtId="44" fontId="73" fillId="0" borderId="0" xfId="0" applyNumberFormat="1" applyFont="1"/>
    <xf numFmtId="167" fontId="74" fillId="0" borderId="0" xfId="0" applyNumberFormat="1" applyFont="1"/>
    <xf numFmtId="0" fontId="43" fillId="0" borderId="0" xfId="0" applyFont="1"/>
    <xf numFmtId="167" fontId="72" fillId="0" borderId="61" xfId="0" applyNumberFormat="1" applyFont="1" applyBorder="1"/>
    <xf numFmtId="167" fontId="43" fillId="0" borderId="0" xfId="0" applyNumberFormat="1" applyFont="1"/>
    <xf numFmtId="167" fontId="72" fillId="0" borderId="19" xfId="0" applyNumberFormat="1" applyFont="1" applyBorder="1"/>
    <xf numFmtId="167" fontId="74" fillId="0" borderId="61" xfId="0" applyNumberFormat="1" applyFont="1" applyBorder="1"/>
    <xf numFmtId="167" fontId="74" fillId="0" borderId="80" xfId="0" applyNumberFormat="1" applyFont="1" applyBorder="1"/>
    <xf numFmtId="168" fontId="42" fillId="0" borderId="0" xfId="0" applyNumberFormat="1" applyFont="1"/>
    <xf numFmtId="167" fontId="72" fillId="0" borderId="80" xfId="0" applyNumberFormat="1" applyFont="1" applyBorder="1"/>
    <xf numFmtId="167" fontId="42" fillId="0" borderId="0" xfId="0" applyNumberFormat="1" applyFont="1"/>
    <xf numFmtId="167" fontId="55" fillId="0" borderId="81" xfId="0" applyNumberFormat="1" applyFont="1" applyBorder="1"/>
    <xf numFmtId="167" fontId="55" fillId="0" borderId="0" xfId="0" applyNumberFormat="1" applyFont="1"/>
    <xf numFmtId="0" fontId="75" fillId="0" borderId="61" xfId="0" applyFont="1" applyBorder="1" applyAlignment="1">
      <alignment horizontal="center"/>
    </xf>
    <xf numFmtId="0" fontId="75" fillId="0" borderId="61" xfId="0" applyFont="1" applyBorder="1"/>
    <xf numFmtId="0" fontId="55" fillId="0" borderId="0" xfId="0" applyFont="1"/>
    <xf numFmtId="0" fontId="76" fillId="0" borderId="61" xfId="0" applyFont="1" applyBorder="1" applyAlignment="1">
      <alignment wrapText="1"/>
    </xf>
    <xf numFmtId="44" fontId="42" fillId="0" borderId="61" xfId="2" applyFont="1" applyBorder="1"/>
    <xf numFmtId="0" fontId="75" fillId="0" borderId="64" xfId="0" applyFont="1" applyBorder="1"/>
    <xf numFmtId="44" fontId="74" fillId="0" borderId="64" xfId="2" applyFont="1" applyBorder="1"/>
    <xf numFmtId="0" fontId="75" fillId="0" borderId="65" xfId="0" applyFont="1" applyBorder="1"/>
    <xf numFmtId="44" fontId="75" fillId="0" borderId="66" xfId="2" applyFont="1" applyBorder="1"/>
    <xf numFmtId="0" fontId="75" fillId="0" borderId="19" xfId="0" applyFont="1" applyBorder="1"/>
    <xf numFmtId="44" fontId="74" fillId="0" borderId="19" xfId="2" applyFont="1" applyBorder="1"/>
    <xf numFmtId="0" fontId="75" fillId="0" borderId="9" xfId="0" applyFont="1" applyBorder="1"/>
    <xf numFmtId="44" fontId="72" fillId="0" borderId="9" xfId="2" applyFont="1" applyBorder="1"/>
    <xf numFmtId="0" fontId="75" fillId="0" borderId="0" xfId="0" applyFont="1"/>
    <xf numFmtId="44" fontId="74" fillId="0" borderId="0" xfId="2" applyFont="1"/>
    <xf numFmtId="0" fontId="75" fillId="0" borderId="79" xfId="0" applyFont="1" applyBorder="1"/>
    <xf numFmtId="44" fontId="75" fillId="0" borderId="82" xfId="2" applyFont="1" applyBorder="1"/>
    <xf numFmtId="44" fontId="43" fillId="0" borderId="64" xfId="2" applyFont="1" applyBorder="1"/>
    <xf numFmtId="0" fontId="75" fillId="0" borderId="24" xfId="0" applyFont="1" applyBorder="1"/>
    <xf numFmtId="44" fontId="75" fillId="0" borderId="24" xfId="2" applyFont="1" applyBorder="1"/>
    <xf numFmtId="44" fontId="43" fillId="0" borderId="24" xfId="2" applyFont="1" applyBorder="1"/>
    <xf numFmtId="0" fontId="74" fillId="0" borderId="0" xfId="0" applyFont="1"/>
    <xf numFmtId="0" fontId="75" fillId="0" borderId="66" xfId="0" applyFont="1" applyBorder="1"/>
    <xf numFmtId="44" fontId="42" fillId="0" borderId="66" xfId="2" applyFont="1" applyBorder="1"/>
    <xf numFmtId="0" fontId="75" fillId="0" borderId="0" xfId="0" applyFont="1" applyAlignment="1">
      <alignment horizontal="center"/>
    </xf>
    <xf numFmtId="0" fontId="75" fillId="0" borderId="80" xfId="0" applyFont="1" applyBorder="1"/>
    <xf numFmtId="44" fontId="55" fillId="0" borderId="82" xfId="2" applyFont="1" applyBorder="1"/>
    <xf numFmtId="0" fontId="76" fillId="0" borderId="0" xfId="0" applyFont="1" applyAlignment="1">
      <alignment wrapText="1"/>
    </xf>
    <xf numFmtId="44" fontId="74" fillId="0" borderId="24" xfId="2" applyFont="1" applyBorder="1"/>
    <xf numFmtId="0" fontId="22" fillId="7" borderId="19" xfId="0" applyFont="1" applyFill="1" applyBorder="1" applyAlignment="1">
      <alignment horizontal="center" vertical="center" textRotation="90" wrapText="1"/>
    </xf>
    <xf numFmtId="0" fontId="22" fillId="7" borderId="19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 applyProtection="1">
      <alignment horizontal="center" vertical="center" textRotation="90" wrapText="1"/>
      <protection locked="0" hidden="1"/>
    </xf>
    <xf numFmtId="0" fontId="16" fillId="6" borderId="83" xfId="0" applyFont="1" applyFill="1" applyBorder="1" applyAlignment="1">
      <alignment horizontal="center"/>
    </xf>
    <xf numFmtId="49" fontId="36" fillId="6" borderId="83" xfId="0" applyNumberFormat="1" applyFont="1" applyFill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6" fillId="0" borderId="19" xfId="0" applyFont="1" applyBorder="1" applyAlignment="1">
      <alignment horizontal="left" vertical="center" wrapText="1"/>
    </xf>
    <xf numFmtId="0" fontId="36" fillId="6" borderId="83" xfId="0" applyFont="1" applyFill="1" applyBorder="1" applyAlignment="1">
      <alignment horizontal="left"/>
    </xf>
    <xf numFmtId="44" fontId="38" fillId="0" borderId="62" xfId="2" applyFont="1" applyBorder="1" applyAlignment="1">
      <alignment horizontal="right" wrapText="1"/>
    </xf>
    <xf numFmtId="49" fontId="78" fillId="18" borderId="12" xfId="0" applyNumberFormat="1" applyFont="1" applyFill="1" applyBorder="1" applyAlignment="1">
      <alignment horizontal="center"/>
    </xf>
    <xf numFmtId="49" fontId="78" fillId="18" borderId="15" xfId="0" applyNumberFormat="1" applyFont="1" applyFill="1" applyBorder="1" applyAlignment="1">
      <alignment horizontal="center"/>
    </xf>
    <xf numFmtId="49" fontId="79" fillId="0" borderId="11" xfId="0" applyNumberFormat="1" applyFont="1" applyBorder="1" applyAlignment="1">
      <alignment horizontal="center"/>
    </xf>
    <xf numFmtId="49" fontId="79" fillId="0" borderId="1" xfId="0" applyNumberFormat="1" applyFont="1" applyBorder="1"/>
    <xf numFmtId="0" fontId="58" fillId="0" borderId="1" xfId="0" applyFont="1" applyBorder="1" applyAlignment="1">
      <alignment horizontal="center"/>
    </xf>
    <xf numFmtId="43" fontId="79" fillId="0" borderId="13" xfId="1" applyFont="1" applyBorder="1" applyAlignment="1">
      <alignment horizontal="right"/>
    </xf>
    <xf numFmtId="43" fontId="79" fillId="0" borderId="1" xfId="1" applyFont="1" applyBorder="1" applyAlignment="1">
      <alignment horizontal="right"/>
    </xf>
    <xf numFmtId="44" fontId="80" fillId="0" borderId="1" xfId="2" applyFont="1" applyBorder="1" applyAlignment="1">
      <alignment horizontal="right"/>
    </xf>
    <xf numFmtId="49" fontId="80" fillId="0" borderId="19" xfId="0" applyNumberFormat="1" applyFont="1" applyBorder="1" applyAlignment="1">
      <alignment horizontal="center"/>
    </xf>
    <xf numFmtId="49" fontId="81" fillId="0" borderId="19" xfId="0" applyNumberFormat="1" applyFont="1" applyBorder="1" applyAlignment="1">
      <alignment horizontal="center"/>
    </xf>
    <xf numFmtId="0" fontId="58" fillId="0" borderId="19" xfId="0" applyFont="1" applyBorder="1" applyAlignment="1">
      <alignment horizontal="center" wrapText="1"/>
    </xf>
    <xf numFmtId="43" fontId="82" fillId="0" borderId="19" xfId="1" applyFont="1" applyBorder="1" applyAlignment="1">
      <alignment horizontal="right"/>
    </xf>
    <xf numFmtId="44" fontId="83" fillId="0" borderId="19" xfId="2" applyFont="1" applyBorder="1" applyAlignment="1">
      <alignment horizontal="right"/>
    </xf>
    <xf numFmtId="43" fontId="82" fillId="0" borderId="14" xfId="1" applyFont="1" applyBorder="1" applyAlignment="1">
      <alignment horizontal="right"/>
    </xf>
    <xf numFmtId="49" fontId="82" fillId="0" borderId="84" xfId="0" applyNumberFormat="1" applyFont="1" applyBorder="1"/>
    <xf numFmtId="49" fontId="80" fillId="0" borderId="84" xfId="0" applyNumberFormat="1" applyFont="1" applyBorder="1" applyAlignment="1">
      <alignment horizontal="center"/>
    </xf>
    <xf numFmtId="49" fontId="82" fillId="0" borderId="84" xfId="0" applyNumberFormat="1" applyFont="1" applyBorder="1" applyAlignment="1">
      <alignment horizontal="center"/>
    </xf>
    <xf numFmtId="0" fontId="11" fillId="0" borderId="84" xfId="0" applyFont="1" applyBorder="1" applyAlignment="1">
      <alignment wrapText="1"/>
    </xf>
    <xf numFmtId="44" fontId="82" fillId="0" borderId="84" xfId="2" applyFont="1" applyBorder="1" applyAlignment="1">
      <alignment horizontal="right"/>
    </xf>
    <xf numFmtId="43" fontId="82" fillId="0" borderId="84" xfId="1" applyFont="1" applyBorder="1" applyAlignment="1">
      <alignment horizontal="right"/>
    </xf>
    <xf numFmtId="49" fontId="84" fillId="0" borderId="19" xfId="0" applyNumberFormat="1" applyFont="1" applyBorder="1" applyAlignment="1">
      <alignment horizontal="center"/>
    </xf>
    <xf numFmtId="0" fontId="58" fillId="0" borderId="19" xfId="0" applyFont="1" applyBorder="1" applyAlignment="1">
      <alignment horizontal="center"/>
    </xf>
    <xf numFmtId="43" fontId="84" fillId="0" borderId="19" xfId="1" applyFont="1" applyBorder="1" applyAlignment="1">
      <alignment horizontal="right"/>
    </xf>
    <xf numFmtId="0" fontId="80" fillId="0" borderId="19" xfId="0" applyFont="1" applyBorder="1" applyAlignment="1">
      <alignment horizontal="center"/>
    </xf>
    <xf numFmtId="49" fontId="80" fillId="0" borderId="22" xfId="0" applyNumberFormat="1" applyFont="1" applyBorder="1" applyAlignment="1">
      <alignment horizontal="center"/>
    </xf>
    <xf numFmtId="49" fontId="82" fillId="0" borderId="19" xfId="0" applyNumberFormat="1" applyFont="1" applyBorder="1" applyAlignment="1">
      <alignment horizontal="center"/>
    </xf>
    <xf numFmtId="0" fontId="59" fillId="0" borderId="27" xfId="0" applyFont="1" applyBorder="1" applyAlignment="1">
      <alignment horizontal="center" wrapText="1"/>
    </xf>
    <xf numFmtId="43" fontId="51" fillId="0" borderId="19" xfId="1" applyFont="1" applyBorder="1" applyAlignment="1">
      <alignment horizontal="right"/>
    </xf>
    <xf numFmtId="0" fontId="82" fillId="0" borderId="2" xfId="0" applyFont="1" applyBorder="1" applyAlignment="1">
      <alignment horizontal="center"/>
    </xf>
    <xf numFmtId="0" fontId="11" fillId="0" borderId="14" xfId="0" applyFont="1" applyBorder="1" applyAlignment="1">
      <alignment wrapText="1"/>
    </xf>
    <xf numFmtId="44" fontId="82" fillId="0" borderId="14" xfId="2" applyFont="1" applyBorder="1" applyAlignment="1">
      <alignment horizontal="right"/>
    </xf>
    <xf numFmtId="43" fontId="82" fillId="0" borderId="2" xfId="1" applyFont="1" applyBorder="1" applyAlignment="1">
      <alignment horizontal="right"/>
    </xf>
    <xf numFmtId="0" fontId="82" fillId="0" borderId="19" xfId="0" applyFont="1" applyBorder="1" applyAlignment="1">
      <alignment horizontal="center"/>
    </xf>
    <xf numFmtId="49" fontId="67" fillId="0" borderId="19" xfId="0" applyNumberFormat="1" applyFont="1" applyBorder="1" applyAlignment="1">
      <alignment horizontal="center"/>
    </xf>
    <xf numFmtId="0" fontId="11" fillId="0" borderId="19" xfId="0" applyFont="1" applyBorder="1"/>
    <xf numFmtId="44" fontId="82" fillId="0" borderId="19" xfId="2" applyFont="1" applyBorder="1" applyAlignment="1">
      <alignment horizontal="right"/>
    </xf>
    <xf numFmtId="0" fontId="85" fillId="0" borderId="19" xfId="0" applyFont="1" applyBorder="1" applyAlignment="1">
      <alignment horizontal="center"/>
    </xf>
    <xf numFmtId="44" fontId="82" fillId="0" borderId="19" xfId="2" applyFont="1" applyBorder="1"/>
    <xf numFmtId="0" fontId="82" fillId="0" borderId="19" xfId="0" applyFont="1" applyBorder="1"/>
    <xf numFmtId="0" fontId="78" fillId="0" borderId="19" xfId="0" applyFont="1" applyBorder="1" applyAlignment="1">
      <alignment horizontal="center"/>
    </xf>
    <xf numFmtId="0" fontId="78" fillId="0" borderId="19" xfId="0" applyFont="1" applyBorder="1"/>
    <xf numFmtId="44" fontId="82" fillId="0" borderId="22" xfId="2" applyFont="1" applyBorder="1"/>
    <xf numFmtId="43" fontId="82" fillId="0" borderId="27" xfId="1" applyFont="1" applyBorder="1" applyAlignment="1">
      <alignment horizontal="right"/>
    </xf>
    <xf numFmtId="0" fontId="80" fillId="0" borderId="9" xfId="0" applyFont="1" applyBorder="1" applyAlignment="1">
      <alignment horizontal="center"/>
    </xf>
    <xf numFmtId="49" fontId="80" fillId="0" borderId="2" xfId="0" applyNumberFormat="1" applyFont="1" applyBorder="1" applyAlignment="1">
      <alignment horizontal="center"/>
    </xf>
    <xf numFmtId="49" fontId="67" fillId="0" borderId="62" xfId="0" applyNumberFormat="1" applyFont="1" applyBorder="1" applyAlignment="1">
      <alignment horizontal="center"/>
    </xf>
    <xf numFmtId="49" fontId="82" fillId="0" borderId="62" xfId="0" applyNumberFormat="1" applyFont="1" applyBorder="1" applyAlignment="1">
      <alignment horizontal="center"/>
    </xf>
    <xf numFmtId="0" fontId="11" fillId="0" borderId="62" xfId="0" applyFont="1" applyBorder="1"/>
    <xf numFmtId="167" fontId="82" fillId="0" borderId="75" xfId="1" applyNumberFormat="1" applyFont="1" applyBorder="1" applyAlignment="1">
      <alignment horizontal="right"/>
    </xf>
    <xf numFmtId="0" fontId="0" fillId="0" borderId="84" xfId="0" applyBorder="1"/>
    <xf numFmtId="43" fontId="67" fillId="0" borderId="85" xfId="1" applyFont="1" applyBorder="1" applyAlignment="1">
      <alignment horizontal="right"/>
    </xf>
    <xf numFmtId="0" fontId="80" fillId="0" borderId="7" xfId="0" applyFont="1" applyBorder="1" applyAlignment="1">
      <alignment horizontal="center"/>
    </xf>
    <xf numFmtId="49" fontId="67" fillId="0" borderId="19" xfId="0" applyNumberFormat="1" applyFont="1" applyBorder="1"/>
    <xf numFmtId="43" fontId="67" fillId="0" borderId="19" xfId="1" applyFont="1" applyBorder="1" applyAlignment="1">
      <alignment horizontal="right"/>
    </xf>
    <xf numFmtId="0" fontId="11" fillId="0" borderId="19" xfId="0" applyFont="1" applyBorder="1" applyAlignment="1">
      <alignment wrapText="1"/>
    </xf>
    <xf numFmtId="43" fontId="67" fillId="18" borderId="3" xfId="1" applyFont="1" applyFill="1" applyBorder="1" applyAlignment="1">
      <alignment horizontal="right"/>
    </xf>
    <xf numFmtId="44" fontId="67" fillId="18" borderId="3" xfId="2" applyFont="1" applyFill="1" applyBorder="1" applyAlignment="1">
      <alignment horizontal="right"/>
    </xf>
    <xf numFmtId="0" fontId="36" fillId="17" borderId="19" xfId="0" applyFont="1" applyFill="1" applyBorder="1" applyAlignment="1">
      <alignment horizontal="left" vertical="center"/>
    </xf>
    <xf numFmtId="0" fontId="15" fillId="25" borderId="19" xfId="0" applyFont="1" applyFill="1" applyBorder="1" applyAlignment="1">
      <alignment horizontal="left" indent="1"/>
    </xf>
    <xf numFmtId="44" fontId="15" fillId="25" borderId="19" xfId="2" applyFont="1" applyFill="1" applyBorder="1" applyAlignment="1">
      <alignment horizontal="left" indent="1"/>
    </xf>
    <xf numFmtId="8" fontId="15" fillId="25" borderId="19" xfId="2" applyNumberFormat="1" applyFont="1" applyFill="1" applyBorder="1" applyAlignment="1">
      <alignment horizontal="left" indent="1"/>
    </xf>
    <xf numFmtId="8" fontId="15" fillId="25" borderId="19" xfId="2" applyNumberFormat="1" applyFont="1" applyFill="1" applyBorder="1" applyAlignment="1">
      <alignment horizontal="right" indent="1"/>
    </xf>
    <xf numFmtId="0" fontId="8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left"/>
    </xf>
    <xf numFmtId="0" fontId="0" fillId="0" borderId="3" xfId="0" applyBorder="1"/>
    <xf numFmtId="49" fontId="3" fillId="2" borderId="5" xfId="0" applyNumberFormat="1" applyFont="1" applyFill="1" applyBorder="1" applyAlignment="1">
      <alignment horizontal="center"/>
    </xf>
    <xf numFmtId="0" fontId="67" fillId="18" borderId="5" xfId="0" applyFont="1" applyFill="1" applyBorder="1" applyAlignment="1">
      <alignment horizontal="center" vertical="center" wrapText="1"/>
    </xf>
    <xf numFmtId="0" fontId="86" fillId="18" borderId="5" xfId="0" applyFont="1" applyFill="1" applyBorder="1"/>
    <xf numFmtId="0" fontId="86" fillId="18" borderId="3" xfId="0" applyFont="1" applyFill="1" applyBorder="1"/>
    <xf numFmtId="0" fontId="67" fillId="0" borderId="0" xfId="0" applyFont="1" applyAlignment="1">
      <alignment horizontal="center"/>
    </xf>
    <xf numFmtId="49" fontId="67" fillId="0" borderId="0" xfId="0" applyNumberFormat="1" applyFont="1" applyAlignment="1">
      <alignment horizontal="center"/>
    </xf>
    <xf numFmtId="49" fontId="77" fillId="0" borderId="0" xfId="0" applyNumberFormat="1" applyFont="1" applyAlignment="1">
      <alignment horizontal="center"/>
    </xf>
    <xf numFmtId="49" fontId="67" fillId="0" borderId="15" xfId="0" applyNumberFormat="1" applyFont="1" applyBorder="1" applyAlignment="1">
      <alignment horizontal="center"/>
    </xf>
    <xf numFmtId="49" fontId="78" fillId="18" borderId="1" xfId="0" applyNumberFormat="1" applyFont="1" applyFill="1" applyBorder="1" applyAlignment="1">
      <alignment horizontal="center" wrapText="1"/>
    </xf>
    <xf numFmtId="49" fontId="78" fillId="18" borderId="3" xfId="0" applyNumberFormat="1" applyFont="1" applyFill="1" applyBorder="1" applyAlignment="1">
      <alignment horizontal="center" wrapText="1"/>
    </xf>
    <xf numFmtId="0" fontId="34" fillId="6" borderId="0" xfId="0" applyFont="1" applyFill="1" applyAlignment="1">
      <alignment horizontal="left"/>
    </xf>
    <xf numFmtId="0" fontId="32" fillId="6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34" fillId="6" borderId="32" xfId="0" applyFont="1" applyFill="1" applyBorder="1" applyAlignment="1">
      <alignment horizontal="left"/>
    </xf>
    <xf numFmtId="0" fontId="23" fillId="7" borderId="34" xfId="0" applyFont="1" applyFill="1" applyBorder="1" applyAlignment="1">
      <alignment horizontal="center"/>
    </xf>
    <xf numFmtId="0" fontId="23" fillId="7" borderId="35" xfId="0" applyFont="1" applyFill="1" applyBorder="1" applyAlignment="1">
      <alignment horizontal="center"/>
    </xf>
    <xf numFmtId="0" fontId="22" fillId="7" borderId="33" xfId="0" applyFont="1" applyFill="1" applyBorder="1" applyAlignment="1">
      <alignment horizontal="center" vertical="center" wrapText="1"/>
    </xf>
    <xf numFmtId="0" fontId="22" fillId="7" borderId="38" xfId="0" applyFont="1" applyFill="1" applyBorder="1" applyAlignment="1">
      <alignment horizontal="center" vertical="center" wrapText="1"/>
    </xf>
    <xf numFmtId="0" fontId="22" fillId="7" borderId="33" xfId="0" applyFont="1" applyFill="1" applyBorder="1" applyAlignment="1" applyProtection="1">
      <alignment horizontal="center" vertical="center" textRotation="90" wrapText="1"/>
      <protection locked="0" hidden="1"/>
    </xf>
    <xf numFmtId="0" fontId="22" fillId="7" borderId="38" xfId="0" applyFont="1" applyFill="1" applyBorder="1" applyAlignment="1" applyProtection="1">
      <alignment horizontal="center" vertical="center" textRotation="90" wrapText="1"/>
      <protection locked="0" hidden="1"/>
    </xf>
    <xf numFmtId="0" fontId="21" fillId="6" borderId="0" xfId="0" applyFont="1" applyFill="1" applyAlignment="1">
      <alignment horizontal="left"/>
    </xf>
    <xf numFmtId="0" fontId="21" fillId="6" borderId="32" xfId="0" applyFont="1" applyFill="1" applyBorder="1" applyAlignment="1">
      <alignment horizontal="left"/>
    </xf>
    <xf numFmtId="0" fontId="44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44" fillId="6" borderId="0" xfId="0" applyFont="1" applyFill="1" applyAlignment="1">
      <alignment horizontal="left"/>
    </xf>
    <xf numFmtId="0" fontId="36" fillId="0" borderId="0" xfId="0" applyFont="1" applyAlignment="1">
      <alignment horizontal="left"/>
    </xf>
    <xf numFmtId="49" fontId="27" fillId="6" borderId="0" xfId="0" applyNumberFormat="1" applyFont="1" applyFill="1" applyAlignment="1">
      <alignment horizontal="justify"/>
    </xf>
    <xf numFmtId="0" fontId="22" fillId="7" borderId="41" xfId="0" applyFont="1" applyFill="1" applyBorder="1" applyAlignment="1">
      <alignment horizontal="center" vertical="center" wrapText="1"/>
    </xf>
    <xf numFmtId="0" fontId="22" fillId="7" borderId="41" xfId="0" applyFont="1" applyFill="1" applyBorder="1" applyAlignment="1" applyProtection="1">
      <alignment horizontal="center" vertical="center" textRotation="90" wrapText="1"/>
      <protection locked="0" hidden="1"/>
    </xf>
    <xf numFmtId="49" fontId="30" fillId="6" borderId="0" xfId="0" applyNumberFormat="1" applyFont="1" applyFill="1" applyAlignment="1">
      <alignment horizontal="left"/>
    </xf>
    <xf numFmtId="0" fontId="49" fillId="0" borderId="19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27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54" fillId="0" borderId="19" xfId="0" applyFont="1" applyBorder="1" applyAlignment="1">
      <alignment horizontal="center"/>
    </xf>
    <xf numFmtId="0" fontId="15" fillId="0" borderId="19" xfId="0" applyFont="1" applyBorder="1" applyAlignment="1">
      <alignment horizontal="left" wrapText="1"/>
    </xf>
    <xf numFmtId="0" fontId="60" fillId="0" borderId="59" xfId="0" applyFont="1" applyBorder="1" applyAlignment="1">
      <alignment horizontal="center"/>
    </xf>
    <xf numFmtId="0" fontId="15" fillId="0" borderId="19" xfId="0" applyFont="1" applyBorder="1" applyAlignment="1">
      <alignment horizontal="center" wrapText="1"/>
    </xf>
    <xf numFmtId="0" fontId="62" fillId="0" borderId="19" xfId="0" applyFont="1" applyBorder="1" applyAlignment="1">
      <alignment horizontal="center" wrapText="1"/>
    </xf>
    <xf numFmtId="0" fontId="15" fillId="0" borderId="22" xfId="0" applyFont="1" applyBorder="1" applyAlignment="1">
      <alignment horizontal="left" wrapText="1"/>
    </xf>
    <xf numFmtId="0" fontId="15" fillId="0" borderId="21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54" fillId="0" borderId="19" xfId="0" applyFont="1" applyBorder="1" applyAlignment="1">
      <alignment horizontal="left" wrapText="1"/>
    </xf>
    <xf numFmtId="0" fontId="62" fillId="0" borderId="19" xfId="0" applyFont="1" applyBorder="1" applyAlignment="1">
      <alignment horizontal="left" wrapText="1"/>
    </xf>
    <xf numFmtId="0" fontId="15" fillId="0" borderId="1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1" fillId="6" borderId="32" xfId="0" applyFont="1" applyFill="1" applyBorder="1" applyAlignment="1">
      <alignment horizontal="center"/>
    </xf>
    <xf numFmtId="0" fontId="22" fillId="8" borderId="33" xfId="0" applyFont="1" applyFill="1" applyBorder="1" applyAlignment="1">
      <alignment horizontal="center" vertical="center" textRotation="90" wrapText="1"/>
    </xf>
    <xf numFmtId="0" fontId="22" fillId="8" borderId="38" xfId="0" applyFont="1" applyFill="1" applyBorder="1" applyAlignment="1">
      <alignment horizontal="center" vertical="center" textRotation="90" wrapText="1"/>
    </xf>
    <xf numFmtId="0" fontId="22" fillId="8" borderId="41" xfId="0" applyFont="1" applyFill="1" applyBorder="1" applyAlignment="1">
      <alignment horizontal="center" vertical="center" textRotation="90" wrapText="1"/>
    </xf>
    <xf numFmtId="0" fontId="22" fillId="9" borderId="33" xfId="0" applyFont="1" applyFill="1" applyBorder="1" applyAlignment="1">
      <alignment horizontal="center" vertical="center" wrapText="1"/>
    </xf>
    <xf numFmtId="0" fontId="22" fillId="9" borderId="38" xfId="0" applyFont="1" applyFill="1" applyBorder="1" applyAlignment="1">
      <alignment horizontal="center" vertical="center" wrapText="1"/>
    </xf>
    <xf numFmtId="0" fontId="22" fillId="9" borderId="41" xfId="0" applyFont="1" applyFill="1" applyBorder="1" applyAlignment="1">
      <alignment horizontal="center" vertical="center" wrapText="1"/>
    </xf>
    <xf numFmtId="0" fontId="22" fillId="10" borderId="34" xfId="0" applyFont="1" applyFill="1" applyBorder="1" applyAlignment="1">
      <alignment horizontal="center"/>
    </xf>
    <xf numFmtId="0" fontId="22" fillId="10" borderId="35" xfId="0" applyFont="1" applyFill="1" applyBorder="1" applyAlignment="1">
      <alignment horizontal="center"/>
    </xf>
    <xf numFmtId="0" fontId="22" fillId="10" borderId="36" xfId="0" applyFont="1" applyFill="1" applyBorder="1" applyAlignment="1">
      <alignment horizontal="center"/>
    </xf>
    <xf numFmtId="0" fontId="22" fillId="11" borderId="37" xfId="0" applyFont="1" applyFill="1" applyBorder="1" applyAlignment="1">
      <alignment horizontal="center" vertical="center" textRotation="90" wrapText="1"/>
    </xf>
    <xf numFmtId="0" fontId="22" fillId="11" borderId="40" xfId="0" applyFont="1" applyFill="1" applyBorder="1" applyAlignment="1">
      <alignment horizontal="center" vertical="center" textRotation="90" wrapText="1"/>
    </xf>
    <xf numFmtId="0" fontId="22" fillId="11" borderId="42" xfId="0" applyFont="1" applyFill="1" applyBorder="1" applyAlignment="1">
      <alignment horizontal="center" vertical="center" textRotation="90" wrapText="1"/>
    </xf>
    <xf numFmtId="0" fontId="22" fillId="11" borderId="33" xfId="0" applyFont="1" applyFill="1" applyBorder="1" applyAlignment="1" applyProtection="1">
      <alignment horizontal="center" vertical="center" textRotation="90" wrapText="1"/>
      <protection locked="0" hidden="1"/>
    </xf>
    <xf numFmtId="0" fontId="22" fillId="11" borderId="38" xfId="0" applyFont="1" applyFill="1" applyBorder="1" applyAlignment="1" applyProtection="1">
      <alignment horizontal="center" vertical="center" textRotation="90" wrapText="1"/>
      <protection locked="0" hidden="1"/>
    </xf>
    <xf numFmtId="0" fontId="22" fillId="11" borderId="41" xfId="0" applyFont="1" applyFill="1" applyBorder="1" applyAlignment="1" applyProtection="1">
      <alignment horizontal="center" vertical="center" textRotation="90" wrapText="1"/>
      <protection locked="0" hidden="1"/>
    </xf>
    <xf numFmtId="0" fontId="23" fillId="10" borderId="34" xfId="0" applyFont="1" applyFill="1" applyBorder="1" applyAlignment="1">
      <alignment horizontal="center"/>
    </xf>
    <xf numFmtId="0" fontId="23" fillId="10" borderId="36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22" fillId="11" borderId="33" xfId="0" applyFont="1" applyFill="1" applyBorder="1" applyAlignment="1">
      <alignment horizontal="center" vertical="center" textRotation="90" wrapText="1"/>
    </xf>
    <xf numFmtId="0" fontId="22" fillId="11" borderId="41" xfId="0" applyFont="1" applyFill="1" applyBorder="1" applyAlignment="1">
      <alignment horizontal="center" vertical="center" textRotation="90" wrapText="1"/>
    </xf>
    <xf numFmtId="0" fontId="64" fillId="0" borderId="61" xfId="0" applyFont="1" applyBorder="1" applyAlignment="1">
      <alignment horizontal="center"/>
    </xf>
    <xf numFmtId="0" fontId="64" fillId="0" borderId="61" xfId="0" applyFont="1" applyBorder="1" applyAlignment="1">
      <alignment horizontal="center" vertical="center"/>
    </xf>
    <xf numFmtId="9" fontId="64" fillId="0" borderId="61" xfId="0" applyNumberFormat="1" applyFont="1" applyBorder="1" applyAlignment="1">
      <alignment horizontal="center"/>
    </xf>
    <xf numFmtId="0" fontId="6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0" xfId="0" applyBorder="1"/>
    <xf numFmtId="0" fontId="64" fillId="0" borderId="61" xfId="0" applyFont="1" applyBorder="1" applyAlignment="1">
      <alignment horizontal="center" vertical="center" wrapText="1"/>
    </xf>
    <xf numFmtId="0" fontId="70" fillId="0" borderId="0" xfId="0" applyFont="1" applyAlignment="1">
      <alignment horizontal="center"/>
    </xf>
    <xf numFmtId="0" fontId="70" fillId="0" borderId="15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0" fontId="75" fillId="0" borderId="61" xfId="0" applyFont="1" applyBorder="1" applyAlignment="1">
      <alignment horizontal="center"/>
    </xf>
    <xf numFmtId="0" fontId="75" fillId="0" borderId="65" xfId="0" applyFont="1" applyBorder="1" applyAlignment="1">
      <alignment horizontal="center"/>
    </xf>
    <xf numFmtId="0" fontId="75" fillId="0" borderId="66" xfId="0" applyFont="1" applyBorder="1" applyAlignment="1">
      <alignment horizontal="center"/>
    </xf>
    <xf numFmtId="0" fontId="74" fillId="0" borderId="0" xfId="0" applyFont="1" applyAlignment="1">
      <alignment horizontal="center" wrapText="1"/>
    </xf>
    <xf numFmtId="0" fontId="75" fillId="0" borderId="64" xfId="0" applyFont="1" applyBorder="1" applyAlignment="1">
      <alignment horizontal="center" wrapText="1"/>
    </xf>
    <xf numFmtId="0" fontId="75" fillId="0" borderId="9" xfId="0" applyFont="1" applyBorder="1" applyAlignment="1">
      <alignment horizontal="center" wrapText="1"/>
    </xf>
    <xf numFmtId="0" fontId="75" fillId="0" borderId="61" xfId="0" applyFont="1" applyBorder="1" applyAlignment="1">
      <alignment horizontal="center" wrapText="1"/>
    </xf>
    <xf numFmtId="0" fontId="75" fillId="0" borderId="0" xfId="0" applyFont="1" applyAlignment="1">
      <alignment horizontal="center"/>
    </xf>
    <xf numFmtId="0" fontId="75" fillId="0" borderId="0" xfId="0" applyFont="1" applyAlignment="1">
      <alignment horizontal="center" wrapText="1"/>
    </xf>
    <xf numFmtId="0" fontId="75" fillId="0" borderId="61" xfId="0" applyFont="1" applyBorder="1" applyAlignment="1">
      <alignment horizontal="left"/>
    </xf>
  </cellXfs>
  <cellStyles count="6">
    <cellStyle name="Euro" xfId="4" xr:uid="{00000000-0005-0000-0000-000000000000}"/>
    <cellStyle name="Millares" xfId="1" builtinId="3"/>
    <cellStyle name="Millares_Presupuesto_Ingresos2003" xfId="5" xr:uid="{00000000-0005-0000-0000-000002000000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Desktop\PRESUPUESTO%202016\PROYECCON%20DE%20EGRESO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EGRESOS 2015"/>
      <sheetName val="PROY.RECURSOS HUMANOS 2015"/>
      <sheetName val="FONDOS FODES 25%"/>
      <sheetName val="FONDOS PROPIOS"/>
      <sheetName val="PUERTO SAN JUAN"/>
      <sheetName val="CONSOLIDADO DE INGRESOS FF"/>
      <sheetName val="PROYECTOS 2016"/>
      <sheetName val="SERVICIO DE LA DEUDA "/>
      <sheetName val="PROYECCION INGRESOS PROPIOS    "/>
      <sheetName val="CONSOLIDADO EGRESOS 2016"/>
      <sheetName val="RESUMEN GENERAL"/>
      <sheetName val="CUADRO RESUMEN FF"/>
      <sheetName val="CUADRO CLASIFICACIONES ING Y EG"/>
      <sheetName val="CONSOLIDADO EGRESOS"/>
      <sheetName val="DONACIONES"/>
      <sheetName val="FODES 75%"/>
      <sheetName val="ESTRUCTURA PRESUPUESTARIA"/>
      <sheetName val="FODES PREINVERSION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1">
          <cell r="F51">
            <v>20629.689999999999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workbookViewId="0">
      <selection activeCell="G9" sqref="G9"/>
    </sheetView>
  </sheetViews>
  <sheetFormatPr baseColWidth="10" defaultRowHeight="15" x14ac:dyDescent="0.25"/>
  <cols>
    <col min="1" max="1" width="20.7109375" customWidth="1"/>
    <col min="2" max="2" width="61.7109375" customWidth="1"/>
    <col min="3" max="3" width="40" customWidth="1"/>
    <col min="4" max="4" width="24.5703125" customWidth="1"/>
  </cols>
  <sheetData>
    <row r="1" spans="1:4" ht="33" x14ac:dyDescent="0.6">
      <c r="A1" s="456" t="s">
        <v>46</v>
      </c>
      <c r="B1" s="456"/>
      <c r="C1" s="456"/>
      <c r="D1" s="456"/>
    </row>
    <row r="2" spans="1:4" ht="33" x14ac:dyDescent="0.6">
      <c r="A2" s="456" t="s">
        <v>47</v>
      </c>
      <c r="B2" s="456"/>
      <c r="C2" s="456"/>
      <c r="D2" s="456"/>
    </row>
    <row r="3" spans="1:4" ht="33.75" thickBot="1" x14ac:dyDescent="0.65">
      <c r="A3" s="456" t="s">
        <v>2</v>
      </c>
      <c r="B3" s="456"/>
      <c r="C3" s="456"/>
      <c r="D3" s="456"/>
    </row>
    <row r="4" spans="1:4" ht="16.5" thickBot="1" x14ac:dyDescent="0.35">
      <c r="A4" s="36"/>
      <c r="B4" s="37"/>
      <c r="C4" s="37"/>
      <c r="D4" s="38"/>
    </row>
    <row r="5" spans="1:4" ht="25.5" thickBot="1" x14ac:dyDescent="0.55000000000000004">
      <c r="A5" s="39"/>
      <c r="B5" s="457" t="s">
        <v>39</v>
      </c>
      <c r="C5" s="457"/>
      <c r="D5" s="40"/>
    </row>
    <row r="6" spans="1:4" ht="24" x14ac:dyDescent="0.45">
      <c r="A6" s="39"/>
      <c r="B6" s="41"/>
      <c r="C6" s="41"/>
      <c r="D6" s="40"/>
    </row>
    <row r="7" spans="1:4" ht="24.75" x14ac:dyDescent="0.5">
      <c r="A7" s="39"/>
      <c r="B7" s="42" t="s">
        <v>48</v>
      </c>
      <c r="C7" s="43">
        <v>2269937.62</v>
      </c>
      <c r="D7" s="40"/>
    </row>
    <row r="8" spans="1:4" ht="24.75" x14ac:dyDescent="0.5">
      <c r="A8" s="39"/>
      <c r="B8" s="42"/>
      <c r="C8" s="43"/>
      <c r="D8" s="40"/>
    </row>
    <row r="9" spans="1:4" ht="24.75" x14ac:dyDescent="0.5">
      <c r="A9" s="39"/>
      <c r="B9" s="42" t="s">
        <v>49</v>
      </c>
      <c r="C9" s="43">
        <v>610341.75</v>
      </c>
      <c r="D9" s="40"/>
    </row>
    <row r="10" spans="1:4" ht="24.75" thickBot="1" x14ac:dyDescent="0.5">
      <c r="A10" s="39"/>
      <c r="B10" s="44"/>
      <c r="C10" s="45"/>
      <c r="D10" s="40"/>
    </row>
    <row r="11" spans="1:4" ht="25.5" thickBot="1" x14ac:dyDescent="0.55000000000000004">
      <c r="A11" s="39"/>
      <c r="B11" s="46" t="s">
        <v>17</v>
      </c>
      <c r="C11" s="47">
        <f>SUM(C7:C9)</f>
        <v>2880279.37</v>
      </c>
      <c r="D11" s="40"/>
    </row>
    <row r="12" spans="1:4" ht="24.75" x14ac:dyDescent="0.5">
      <c r="A12" s="39"/>
      <c r="B12" s="48"/>
      <c r="C12" s="49"/>
      <c r="D12" s="40"/>
    </row>
    <row r="13" spans="1:4" ht="24.75" thickBot="1" x14ac:dyDescent="0.5">
      <c r="A13" s="39"/>
      <c r="B13" s="50"/>
      <c r="C13" s="50"/>
      <c r="D13" s="40"/>
    </row>
    <row r="14" spans="1:4" ht="25.5" thickBot="1" x14ac:dyDescent="0.55000000000000004">
      <c r="A14" s="39"/>
      <c r="B14" s="457" t="s">
        <v>40</v>
      </c>
      <c r="C14" s="457"/>
      <c r="D14" s="40"/>
    </row>
    <row r="15" spans="1:4" ht="24" x14ac:dyDescent="0.45">
      <c r="A15" s="39"/>
      <c r="B15" s="41"/>
      <c r="C15" s="41"/>
      <c r="D15" s="40"/>
    </row>
    <row r="16" spans="1:4" ht="24.75" x14ac:dyDescent="0.5">
      <c r="A16" s="39"/>
      <c r="B16" s="42" t="s">
        <v>33</v>
      </c>
      <c r="C16" s="51">
        <v>2269937.62</v>
      </c>
      <c r="D16" s="40"/>
    </row>
    <row r="17" spans="1:4" ht="24.75" x14ac:dyDescent="0.5">
      <c r="A17" s="39"/>
      <c r="B17" s="42"/>
      <c r="C17" s="43"/>
      <c r="D17" s="40"/>
    </row>
    <row r="18" spans="1:4" ht="24.75" x14ac:dyDescent="0.5">
      <c r="A18" s="39"/>
      <c r="B18" s="42" t="s">
        <v>31</v>
      </c>
      <c r="C18" s="51">
        <v>610341.75</v>
      </c>
      <c r="D18" s="40"/>
    </row>
    <row r="19" spans="1:4" ht="24.75" thickBot="1" x14ac:dyDescent="0.5">
      <c r="A19" s="39"/>
      <c r="B19" s="52"/>
      <c r="C19" s="53"/>
      <c r="D19" s="40"/>
    </row>
    <row r="20" spans="1:4" ht="24.75" thickBot="1" x14ac:dyDescent="0.5">
      <c r="A20" s="39"/>
      <c r="B20" s="52"/>
      <c r="C20" s="53"/>
      <c r="D20" s="40"/>
    </row>
    <row r="21" spans="1:4" ht="25.5" thickBot="1" x14ac:dyDescent="0.55000000000000004">
      <c r="A21" s="39"/>
      <c r="B21" s="46" t="s">
        <v>17</v>
      </c>
      <c r="C21" s="47">
        <f>SUM(C16:C18)</f>
        <v>2880279.37</v>
      </c>
      <c r="D21" s="40"/>
    </row>
    <row r="22" spans="1:4" ht="21" thickBot="1" x14ac:dyDescent="0.35">
      <c r="A22" s="54"/>
      <c r="B22" s="55"/>
      <c r="C22" s="55"/>
      <c r="D22" s="56"/>
    </row>
  </sheetData>
  <mergeCells count="5">
    <mergeCell ref="A1:D1"/>
    <mergeCell ref="A2:D2"/>
    <mergeCell ref="A3:D3"/>
    <mergeCell ref="B5:C5"/>
    <mergeCell ref="B14:C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G23" sqref="G23"/>
    </sheetView>
  </sheetViews>
  <sheetFormatPr baseColWidth="10" defaultRowHeight="15" x14ac:dyDescent="0.25"/>
  <cols>
    <col min="1" max="1" width="13" customWidth="1"/>
    <col min="2" max="2" width="12.7109375" customWidth="1"/>
    <col min="3" max="4" width="13.140625" customWidth="1"/>
    <col min="5" max="5" width="13.5703125" customWidth="1"/>
    <col min="6" max="6" width="13.28515625" customWidth="1"/>
    <col min="7" max="7" width="63.140625" customWidth="1"/>
    <col min="8" max="8" width="27.28515625" customWidth="1"/>
  </cols>
  <sheetData>
    <row r="1" spans="1:8" ht="27.75" x14ac:dyDescent="0.45">
      <c r="A1" s="483" t="s">
        <v>244</v>
      </c>
      <c r="B1" s="484"/>
      <c r="C1" s="484"/>
      <c r="D1" s="484"/>
      <c r="E1" s="484"/>
      <c r="F1" s="484"/>
      <c r="G1" s="484"/>
      <c r="H1" s="484"/>
    </row>
    <row r="2" spans="1:8" ht="27.75" x14ac:dyDescent="0.45">
      <c r="A2" s="483" t="s">
        <v>245</v>
      </c>
      <c r="B2" s="484"/>
      <c r="C2" s="484"/>
      <c r="D2" s="484"/>
      <c r="E2" s="484"/>
      <c r="F2" s="484"/>
      <c r="G2" s="484"/>
      <c r="H2" s="484"/>
    </row>
    <row r="3" spans="1:8" ht="27.75" x14ac:dyDescent="0.45">
      <c r="A3" s="482" t="s">
        <v>246</v>
      </c>
      <c r="B3" s="482"/>
      <c r="C3" s="482"/>
      <c r="D3" s="482"/>
      <c r="E3" s="482"/>
      <c r="F3" s="482"/>
      <c r="G3" s="482"/>
      <c r="H3" s="482"/>
    </row>
    <row r="4" spans="1:8" ht="28.5" thickBot="1" x14ac:dyDescent="0.5">
      <c r="A4" s="486" t="s">
        <v>824</v>
      </c>
      <c r="B4" s="486"/>
      <c r="C4" s="486"/>
      <c r="D4" s="486"/>
      <c r="E4" s="486"/>
      <c r="F4" s="486"/>
      <c r="G4" s="486"/>
      <c r="H4" s="486"/>
    </row>
    <row r="5" spans="1:8" ht="16.5" thickBot="1" x14ac:dyDescent="0.35">
      <c r="A5" s="487" t="s">
        <v>248</v>
      </c>
      <c r="B5" s="488"/>
      <c r="C5" s="488"/>
      <c r="D5" s="488"/>
      <c r="E5" s="488"/>
      <c r="F5" s="488"/>
      <c r="G5" s="489" t="s">
        <v>249</v>
      </c>
      <c r="H5" s="491" t="s">
        <v>250</v>
      </c>
    </row>
    <row r="6" spans="1:8" ht="95.25" x14ac:dyDescent="0.25">
      <c r="A6" s="126" t="s">
        <v>251</v>
      </c>
      <c r="B6" s="127" t="s">
        <v>252</v>
      </c>
      <c r="C6" s="127" t="s">
        <v>253</v>
      </c>
      <c r="D6" s="127" t="s">
        <v>254</v>
      </c>
      <c r="E6" s="128" t="s">
        <v>255</v>
      </c>
      <c r="F6" s="129" t="s">
        <v>256</v>
      </c>
      <c r="G6" s="490"/>
      <c r="H6" s="492"/>
    </row>
    <row r="7" spans="1:8" ht="18" x14ac:dyDescent="0.25">
      <c r="A7" s="385"/>
      <c r="B7" s="385"/>
      <c r="C7" s="385"/>
      <c r="D7" s="385"/>
      <c r="E7" s="385"/>
      <c r="F7" s="385"/>
      <c r="G7" s="386"/>
      <c r="H7" s="387"/>
    </row>
    <row r="8" spans="1:8" ht="18" x14ac:dyDescent="0.25">
      <c r="A8" s="388">
        <v>3</v>
      </c>
      <c r="B8" s="389" t="s">
        <v>822</v>
      </c>
      <c r="C8" s="389" t="s">
        <v>287</v>
      </c>
      <c r="D8" s="389" t="s">
        <v>258</v>
      </c>
      <c r="E8" s="389" t="s">
        <v>306</v>
      </c>
      <c r="F8" s="390">
        <v>56201</v>
      </c>
      <c r="G8" s="134" t="s">
        <v>23</v>
      </c>
      <c r="H8" s="135">
        <v>6500</v>
      </c>
    </row>
    <row r="9" spans="1:8" ht="18" x14ac:dyDescent="0.25">
      <c r="A9" s="388">
        <v>3</v>
      </c>
      <c r="B9" s="389" t="s">
        <v>822</v>
      </c>
      <c r="C9" s="389" t="s">
        <v>287</v>
      </c>
      <c r="D9" s="389" t="s">
        <v>258</v>
      </c>
      <c r="E9" s="389" t="s">
        <v>306</v>
      </c>
      <c r="F9" s="131" t="s">
        <v>825</v>
      </c>
      <c r="G9" s="391" t="s">
        <v>826</v>
      </c>
      <c r="H9" s="140">
        <v>69000</v>
      </c>
    </row>
    <row r="10" spans="1:8" ht="18" x14ac:dyDescent="0.25">
      <c r="A10" s="388">
        <v>3</v>
      </c>
      <c r="B10" s="389" t="s">
        <v>822</v>
      </c>
      <c r="C10" s="389" t="s">
        <v>287</v>
      </c>
      <c r="D10" s="389" t="s">
        <v>258</v>
      </c>
      <c r="E10" s="389" t="s">
        <v>306</v>
      </c>
      <c r="F10" s="389" t="s">
        <v>827</v>
      </c>
      <c r="G10" s="392" t="s">
        <v>828</v>
      </c>
      <c r="H10" s="393">
        <v>559741.02</v>
      </c>
    </row>
    <row r="11" spans="1:8" ht="18" x14ac:dyDescent="0.25">
      <c r="A11" s="130">
        <v>3</v>
      </c>
      <c r="B11" s="131" t="s">
        <v>822</v>
      </c>
      <c r="C11" s="389" t="s">
        <v>287</v>
      </c>
      <c r="D11" s="131" t="s">
        <v>258</v>
      </c>
      <c r="E11" s="131" t="s">
        <v>306</v>
      </c>
      <c r="F11" s="131" t="s">
        <v>829</v>
      </c>
      <c r="G11" s="134" t="s">
        <v>830</v>
      </c>
      <c r="H11" s="393">
        <v>276821.62</v>
      </c>
    </row>
    <row r="12" spans="1:8" ht="18" x14ac:dyDescent="0.25">
      <c r="A12" s="130">
        <v>3</v>
      </c>
      <c r="B12" s="131" t="s">
        <v>822</v>
      </c>
      <c r="C12" s="389" t="s">
        <v>287</v>
      </c>
      <c r="D12" s="131" t="s">
        <v>258</v>
      </c>
      <c r="E12" s="131" t="s">
        <v>306</v>
      </c>
      <c r="F12" s="136">
        <v>61603</v>
      </c>
      <c r="G12" s="132" t="s">
        <v>831</v>
      </c>
      <c r="H12" s="393">
        <v>193903.63</v>
      </c>
    </row>
    <row r="13" spans="1:8" ht="18" x14ac:dyDescent="0.25">
      <c r="A13" s="130">
        <v>3</v>
      </c>
      <c r="B13" s="131" t="s">
        <v>822</v>
      </c>
      <c r="C13" s="389" t="s">
        <v>287</v>
      </c>
      <c r="D13" s="131" t="s">
        <v>258</v>
      </c>
      <c r="E13" s="131" t="s">
        <v>306</v>
      </c>
      <c r="F13" s="136">
        <v>61604</v>
      </c>
      <c r="G13" s="132" t="s">
        <v>832</v>
      </c>
      <c r="H13" s="393">
        <v>130707.91</v>
      </c>
    </row>
    <row r="14" spans="1:8" ht="18" x14ac:dyDescent="0.25">
      <c r="A14" s="130">
        <v>3</v>
      </c>
      <c r="B14" s="131" t="s">
        <v>822</v>
      </c>
      <c r="C14" s="389" t="s">
        <v>287</v>
      </c>
      <c r="D14" s="131" t="s">
        <v>258</v>
      </c>
      <c r="E14" s="131" t="s">
        <v>306</v>
      </c>
      <c r="F14" s="136">
        <v>6166</v>
      </c>
      <c r="G14" s="132" t="s">
        <v>833</v>
      </c>
      <c r="H14" s="393">
        <v>56000</v>
      </c>
    </row>
    <row r="15" spans="1:8" ht="18" x14ac:dyDescent="0.25">
      <c r="A15" s="130">
        <v>3</v>
      </c>
      <c r="B15" s="131" t="s">
        <v>822</v>
      </c>
      <c r="C15" s="389" t="s">
        <v>287</v>
      </c>
      <c r="D15" s="131" t="s">
        <v>258</v>
      </c>
      <c r="E15" s="131" t="s">
        <v>306</v>
      </c>
      <c r="F15" s="136">
        <v>61607</v>
      </c>
      <c r="G15" s="137" t="s">
        <v>823</v>
      </c>
      <c r="H15" s="393">
        <v>11766.62</v>
      </c>
    </row>
    <row r="16" spans="1:8" ht="18" x14ac:dyDescent="0.25">
      <c r="A16" s="130">
        <v>3</v>
      </c>
      <c r="B16" s="131" t="s">
        <v>822</v>
      </c>
      <c r="C16" s="389" t="s">
        <v>287</v>
      </c>
      <c r="D16" s="131" t="s">
        <v>258</v>
      </c>
      <c r="E16" s="131" t="s">
        <v>306</v>
      </c>
      <c r="F16" s="136">
        <v>61608</v>
      </c>
      <c r="G16" s="137" t="s">
        <v>834</v>
      </c>
      <c r="H16" s="393">
        <v>17000</v>
      </c>
    </row>
    <row r="17" spans="1:8" ht="18" x14ac:dyDescent="0.25">
      <c r="A17" s="130">
        <v>3</v>
      </c>
      <c r="B17" s="131" t="s">
        <v>822</v>
      </c>
      <c r="C17" s="389" t="s">
        <v>287</v>
      </c>
      <c r="D17" s="131" t="s">
        <v>258</v>
      </c>
      <c r="E17" s="131" t="s">
        <v>306</v>
      </c>
      <c r="F17" s="138">
        <v>61699</v>
      </c>
      <c r="G17" s="139" t="s">
        <v>835</v>
      </c>
      <c r="H17" s="393">
        <v>115663.1</v>
      </c>
    </row>
    <row r="18" spans="1:8" ht="18.75" x14ac:dyDescent="0.3">
      <c r="A18" s="70"/>
      <c r="B18" s="134"/>
      <c r="C18" s="134"/>
      <c r="D18" s="134"/>
      <c r="E18" s="134"/>
      <c r="F18" s="134"/>
      <c r="G18" s="141" t="s">
        <v>126</v>
      </c>
      <c r="H18" s="142">
        <f>SUM(H8:H17)</f>
        <v>1437103.9000000001</v>
      </c>
    </row>
  </sheetData>
  <mergeCells count="7">
    <mergeCell ref="A1:H1"/>
    <mergeCell ref="A2:H2"/>
    <mergeCell ref="A3:H3"/>
    <mergeCell ref="A4:H4"/>
    <mergeCell ref="A5:F5"/>
    <mergeCell ref="G5:G6"/>
    <mergeCell ref="H5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4"/>
  <sheetViews>
    <sheetView workbookViewId="0">
      <selection activeCell="G21" sqref="G21"/>
    </sheetView>
  </sheetViews>
  <sheetFormatPr baseColWidth="10" defaultRowHeight="15" x14ac:dyDescent="0.25"/>
  <cols>
    <col min="1" max="1" width="14.5703125" customWidth="1"/>
    <col min="2" max="2" width="14.42578125" customWidth="1"/>
    <col min="3" max="3" width="14.140625" customWidth="1"/>
    <col min="4" max="4" width="15.7109375" customWidth="1"/>
    <col min="5" max="5" width="16.7109375" customWidth="1"/>
    <col min="6" max="6" width="14.7109375" customWidth="1"/>
    <col min="7" max="7" width="58.85546875" customWidth="1"/>
    <col min="8" max="8" width="26.28515625" customWidth="1"/>
  </cols>
  <sheetData>
    <row r="1" spans="1:8" ht="27.75" x14ac:dyDescent="0.45">
      <c r="A1" s="483" t="s">
        <v>243</v>
      </c>
      <c r="B1" s="484"/>
      <c r="C1" s="484"/>
      <c r="D1" s="484"/>
      <c r="E1" s="484"/>
      <c r="F1" s="484"/>
      <c r="G1" s="484"/>
      <c r="H1" s="484"/>
    </row>
    <row r="2" spans="1:8" ht="27.75" x14ac:dyDescent="0.45">
      <c r="A2" s="483" t="s">
        <v>244</v>
      </c>
      <c r="B2" s="484"/>
      <c r="C2" s="484"/>
      <c r="D2" s="484"/>
      <c r="E2" s="484"/>
      <c r="F2" s="484"/>
      <c r="G2" s="484"/>
      <c r="H2" s="484"/>
    </row>
    <row r="3" spans="1:8" ht="27.75" x14ac:dyDescent="0.45">
      <c r="A3" s="483" t="s">
        <v>245</v>
      </c>
      <c r="B3" s="484"/>
      <c r="C3" s="484"/>
      <c r="D3" s="484"/>
      <c r="E3" s="484"/>
      <c r="F3" s="484"/>
      <c r="G3" s="484"/>
      <c r="H3" s="484"/>
    </row>
    <row r="4" spans="1:8" ht="27.75" x14ac:dyDescent="0.45">
      <c r="A4" s="482" t="s">
        <v>246</v>
      </c>
      <c r="B4" s="482"/>
      <c r="C4" s="482"/>
      <c r="D4" s="482"/>
      <c r="E4" s="482"/>
      <c r="F4" s="482"/>
      <c r="G4" s="482"/>
      <c r="H4" s="482"/>
    </row>
    <row r="5" spans="1:8" ht="28.5" thickBot="1" x14ac:dyDescent="0.5">
      <c r="A5" s="486" t="s">
        <v>860</v>
      </c>
      <c r="B5" s="486"/>
      <c r="C5" s="486"/>
      <c r="D5" s="486"/>
      <c r="E5" s="486"/>
      <c r="F5" s="486"/>
      <c r="G5" s="486"/>
      <c r="H5" s="486"/>
    </row>
    <row r="6" spans="1:8" ht="16.5" thickBot="1" x14ac:dyDescent="0.35">
      <c r="A6" s="487" t="s">
        <v>248</v>
      </c>
      <c r="B6" s="488"/>
      <c r="C6" s="488"/>
      <c r="D6" s="488"/>
      <c r="E6" s="488"/>
      <c r="F6" s="488"/>
      <c r="G6" s="489" t="s">
        <v>249</v>
      </c>
      <c r="H6" s="491" t="s">
        <v>250</v>
      </c>
    </row>
    <row r="7" spans="1:8" ht="95.25" x14ac:dyDescent="0.25">
      <c r="A7" s="126" t="s">
        <v>251</v>
      </c>
      <c r="B7" s="127" t="s">
        <v>252</v>
      </c>
      <c r="C7" s="127" t="s">
        <v>253</v>
      </c>
      <c r="D7" s="127" t="s">
        <v>254</v>
      </c>
      <c r="E7" s="128" t="s">
        <v>255</v>
      </c>
      <c r="F7" s="129" t="s">
        <v>256</v>
      </c>
      <c r="G7" s="490"/>
      <c r="H7" s="492"/>
    </row>
    <row r="8" spans="1:8" ht="18" x14ac:dyDescent="0.25">
      <c r="A8" s="385"/>
      <c r="B8" s="385"/>
      <c r="C8" s="385"/>
      <c r="D8" s="385"/>
      <c r="E8" s="385"/>
      <c r="F8" s="385"/>
      <c r="G8" s="386"/>
      <c r="H8" s="387"/>
    </row>
    <row r="9" spans="1:8" ht="74.25" customHeight="1" x14ac:dyDescent="0.25">
      <c r="A9" s="388">
        <v>3</v>
      </c>
      <c r="B9" s="389" t="s">
        <v>822</v>
      </c>
      <c r="C9" s="389" t="s">
        <v>257</v>
      </c>
      <c r="D9" s="389" t="s">
        <v>258</v>
      </c>
      <c r="E9" s="389" t="s">
        <v>306</v>
      </c>
      <c r="F9" s="390">
        <v>54599</v>
      </c>
      <c r="G9" s="391" t="s">
        <v>861</v>
      </c>
      <c r="H9" s="135">
        <v>27152.080000000002</v>
      </c>
    </row>
    <row r="10" spans="1:8" ht="18" x14ac:dyDescent="0.25">
      <c r="A10" s="388">
        <v>3</v>
      </c>
      <c r="B10" s="389" t="s">
        <v>822</v>
      </c>
      <c r="C10" s="389" t="s">
        <v>257</v>
      </c>
      <c r="D10" s="389" t="s">
        <v>258</v>
      </c>
      <c r="E10" s="389" t="s">
        <v>306</v>
      </c>
      <c r="F10" s="389" t="s">
        <v>862</v>
      </c>
      <c r="G10" s="451" t="s">
        <v>863</v>
      </c>
      <c r="H10" s="135">
        <v>32188</v>
      </c>
    </row>
    <row r="11" spans="1:8" ht="18" x14ac:dyDescent="0.25">
      <c r="A11" s="388">
        <v>3</v>
      </c>
      <c r="B11" s="389" t="s">
        <v>822</v>
      </c>
      <c r="C11" s="389" t="s">
        <v>257</v>
      </c>
      <c r="D11" s="389" t="s">
        <v>258</v>
      </c>
      <c r="E11" s="389" t="s">
        <v>306</v>
      </c>
      <c r="F11" s="389" t="s">
        <v>864</v>
      </c>
      <c r="G11" s="451" t="s">
        <v>865</v>
      </c>
      <c r="H11" s="135">
        <v>16000</v>
      </c>
    </row>
    <row r="12" spans="1:8" ht="18" x14ac:dyDescent="0.25">
      <c r="A12" s="388">
        <v>3</v>
      </c>
      <c r="B12" s="389" t="s">
        <v>822</v>
      </c>
      <c r="C12" s="389" t="s">
        <v>257</v>
      </c>
      <c r="D12" s="389" t="s">
        <v>258</v>
      </c>
      <c r="E12" s="389" t="s">
        <v>306</v>
      </c>
      <c r="F12" s="389" t="s">
        <v>866</v>
      </c>
      <c r="G12" s="451" t="s">
        <v>867</v>
      </c>
      <c r="H12" s="135">
        <v>7000</v>
      </c>
    </row>
    <row r="13" spans="1:8" ht="18" x14ac:dyDescent="0.25">
      <c r="A13" s="388">
        <v>3</v>
      </c>
      <c r="B13" s="389" t="s">
        <v>822</v>
      </c>
      <c r="C13" s="389" t="s">
        <v>257</v>
      </c>
      <c r="D13" s="389" t="s">
        <v>258</v>
      </c>
      <c r="E13" s="389" t="s">
        <v>306</v>
      </c>
      <c r="F13" s="389" t="s">
        <v>868</v>
      </c>
      <c r="G13" s="451" t="s">
        <v>869</v>
      </c>
      <c r="H13" s="135">
        <v>6000</v>
      </c>
    </row>
    <row r="14" spans="1:8" ht="18.75" x14ac:dyDescent="0.3">
      <c r="A14" s="70"/>
      <c r="B14" s="134"/>
      <c r="C14" s="134"/>
      <c r="D14" s="134"/>
      <c r="E14" s="134"/>
      <c r="F14" s="134"/>
      <c r="G14" s="141" t="s">
        <v>126</v>
      </c>
      <c r="H14" s="142">
        <f>SUM(H9:H13)</f>
        <v>88340.08</v>
      </c>
    </row>
  </sheetData>
  <mergeCells count="8">
    <mergeCell ref="A6:F6"/>
    <mergeCell ref="G6:G7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89"/>
  <sheetViews>
    <sheetView tabSelected="1" workbookViewId="0">
      <selection activeCell="C68" sqref="C68"/>
    </sheetView>
  </sheetViews>
  <sheetFormatPr baseColWidth="10" defaultRowHeight="15" x14ac:dyDescent="0.25"/>
  <cols>
    <col min="3" max="3" width="63.5703125" customWidth="1"/>
    <col min="4" max="4" width="17.85546875" customWidth="1"/>
    <col min="5" max="5" width="25.5703125" customWidth="1"/>
    <col min="6" max="6" width="27.7109375" customWidth="1"/>
    <col min="7" max="7" width="33.28515625" customWidth="1"/>
  </cols>
  <sheetData>
    <row r="1" spans="1:7" ht="46.5" x14ac:dyDescent="0.7">
      <c r="A1" s="504" t="s">
        <v>323</v>
      </c>
      <c r="B1" s="505"/>
      <c r="C1" s="505"/>
      <c r="D1" s="505"/>
      <c r="E1" s="505"/>
      <c r="F1" s="505"/>
      <c r="G1" s="506"/>
    </row>
    <row r="2" spans="1:7" ht="46.5" x14ac:dyDescent="0.7">
      <c r="A2" s="177"/>
      <c r="B2" s="507" t="s">
        <v>324</v>
      </c>
      <c r="C2" s="507"/>
      <c r="D2" s="507"/>
      <c r="E2" s="507"/>
      <c r="F2" s="507"/>
      <c r="G2" s="507"/>
    </row>
    <row r="3" spans="1:7" ht="46.5" x14ac:dyDescent="0.7">
      <c r="A3" s="177"/>
      <c r="B3" s="507" t="s">
        <v>2</v>
      </c>
      <c r="C3" s="507"/>
      <c r="D3" s="507"/>
      <c r="E3" s="507"/>
      <c r="F3" s="507"/>
      <c r="G3" s="507"/>
    </row>
    <row r="4" spans="1:7" ht="59.25" customHeight="1" x14ac:dyDescent="0.35">
      <c r="A4" s="178"/>
      <c r="B4" s="503" t="s">
        <v>325</v>
      </c>
      <c r="C4" s="503"/>
      <c r="D4" s="503"/>
      <c r="E4" s="503"/>
      <c r="F4" s="179"/>
      <c r="G4" s="180" t="s">
        <v>326</v>
      </c>
    </row>
    <row r="5" spans="1:7" ht="109.5" customHeight="1" x14ac:dyDescent="0.35">
      <c r="A5" s="178"/>
      <c r="B5" s="181" t="s">
        <v>327</v>
      </c>
      <c r="C5" s="181" t="s">
        <v>328</v>
      </c>
      <c r="D5" s="182" t="s">
        <v>329</v>
      </c>
      <c r="E5" s="182" t="s">
        <v>330</v>
      </c>
      <c r="F5" s="183"/>
      <c r="G5" s="184"/>
    </row>
    <row r="6" spans="1:7" ht="23.25" x14ac:dyDescent="0.35">
      <c r="A6" s="178"/>
      <c r="B6" s="185">
        <v>61501</v>
      </c>
      <c r="C6" s="186" t="s">
        <v>331</v>
      </c>
      <c r="D6" s="187"/>
      <c r="E6" s="187">
        <v>32188</v>
      </c>
      <c r="F6" s="188"/>
      <c r="G6" s="184"/>
    </row>
    <row r="7" spans="1:7" ht="23.25" x14ac:dyDescent="0.35">
      <c r="A7" s="178"/>
      <c r="B7" s="185">
        <v>61502</v>
      </c>
      <c r="C7" s="186" t="s">
        <v>332</v>
      </c>
      <c r="D7" s="187"/>
      <c r="E7" s="187">
        <v>16000</v>
      </c>
      <c r="F7" s="188"/>
      <c r="G7" s="184"/>
    </row>
    <row r="8" spans="1:7" ht="23.25" x14ac:dyDescent="0.35">
      <c r="A8" s="178"/>
      <c r="B8" s="185">
        <v>61503</v>
      </c>
      <c r="C8" s="186" t="s">
        <v>333</v>
      </c>
      <c r="D8" s="187"/>
      <c r="E8" s="187">
        <v>7000</v>
      </c>
      <c r="F8" s="188"/>
      <c r="G8" s="184"/>
    </row>
    <row r="9" spans="1:7" ht="23.25" x14ac:dyDescent="0.35">
      <c r="A9" s="178"/>
      <c r="B9" s="185">
        <v>61599</v>
      </c>
      <c r="C9" s="186" t="s">
        <v>334</v>
      </c>
      <c r="D9" s="189"/>
      <c r="E9" s="187">
        <v>6000</v>
      </c>
      <c r="F9" s="190">
        <f>SUM(E6:E9)</f>
        <v>61188</v>
      </c>
      <c r="G9" s="184"/>
    </row>
    <row r="10" spans="1:7" ht="23.25" x14ac:dyDescent="0.35">
      <c r="A10" s="178"/>
      <c r="B10" s="191">
        <v>54599</v>
      </c>
      <c r="C10" s="192" t="s">
        <v>335</v>
      </c>
      <c r="D10" s="193"/>
      <c r="E10" s="194">
        <v>27152.080000000002</v>
      </c>
      <c r="F10" s="195"/>
      <c r="G10" s="184"/>
    </row>
    <row r="11" spans="1:7" ht="23.25" x14ac:dyDescent="0.35">
      <c r="A11" s="178"/>
      <c r="B11" s="196" t="s">
        <v>336</v>
      </c>
      <c r="C11" s="197"/>
      <c r="D11" s="197"/>
      <c r="E11" s="198">
        <f>SUM(E6:E10)</f>
        <v>88340.08</v>
      </c>
      <c r="F11" s="199"/>
      <c r="G11" s="200"/>
    </row>
    <row r="12" spans="1:7" ht="23.25" x14ac:dyDescent="0.35">
      <c r="A12" s="178"/>
      <c r="B12" s="508" t="s">
        <v>337</v>
      </c>
      <c r="C12" s="508"/>
      <c r="D12" s="508"/>
      <c r="E12" s="508"/>
      <c r="F12" s="508"/>
      <c r="G12" s="508"/>
    </row>
    <row r="13" spans="1:7" ht="23.25" x14ac:dyDescent="0.35">
      <c r="A13" s="178"/>
      <c r="B13" s="503" t="s">
        <v>338</v>
      </c>
      <c r="C13" s="503"/>
      <c r="D13" s="503"/>
      <c r="E13" s="503"/>
      <c r="F13" s="503"/>
      <c r="G13" s="503"/>
    </row>
    <row r="14" spans="1:7" ht="69.75" x14ac:dyDescent="0.35">
      <c r="A14" s="201" t="s">
        <v>339</v>
      </c>
      <c r="B14" s="178"/>
      <c r="C14" s="202" t="s">
        <v>328</v>
      </c>
      <c r="D14" s="183"/>
      <c r="E14" s="203"/>
      <c r="F14" s="183"/>
      <c r="G14" s="254" t="s">
        <v>340</v>
      </c>
    </row>
    <row r="15" spans="1:7" ht="69.75" x14ac:dyDescent="0.35">
      <c r="A15" s="178"/>
      <c r="B15" s="178">
        <v>61601</v>
      </c>
      <c r="C15" s="205" t="s">
        <v>341</v>
      </c>
      <c r="D15" s="183"/>
      <c r="E15" s="178"/>
      <c r="F15" s="183"/>
      <c r="G15" s="184">
        <v>2000</v>
      </c>
    </row>
    <row r="16" spans="1:7" ht="75" customHeight="1" x14ac:dyDescent="0.35">
      <c r="A16" s="178"/>
      <c r="B16" s="178">
        <v>61601</v>
      </c>
      <c r="C16" s="205" t="s">
        <v>342</v>
      </c>
      <c r="D16" s="183"/>
      <c r="E16" s="178"/>
      <c r="F16" s="183"/>
      <c r="G16" s="184">
        <v>2000</v>
      </c>
    </row>
    <row r="17" spans="1:7" ht="40.5" customHeight="1" x14ac:dyDescent="0.35">
      <c r="A17" s="178"/>
      <c r="B17" s="178">
        <v>61601</v>
      </c>
      <c r="C17" s="205" t="s">
        <v>343</v>
      </c>
      <c r="D17" s="183"/>
      <c r="E17" s="178"/>
      <c r="F17" s="183"/>
      <c r="G17" s="184">
        <v>78000</v>
      </c>
    </row>
    <row r="18" spans="1:7" ht="45.75" customHeight="1" x14ac:dyDescent="0.35">
      <c r="A18" s="178"/>
      <c r="B18" s="178">
        <v>61601</v>
      </c>
      <c r="C18" s="206" t="s">
        <v>344</v>
      </c>
      <c r="D18" s="183"/>
      <c r="E18" s="178"/>
      <c r="F18" s="183"/>
      <c r="G18" s="207">
        <v>5000</v>
      </c>
    </row>
    <row r="19" spans="1:7" ht="37.5" customHeight="1" x14ac:dyDescent="0.35">
      <c r="A19" s="178"/>
      <c r="B19" s="178">
        <v>61601</v>
      </c>
      <c r="C19" s="205" t="s">
        <v>345</v>
      </c>
      <c r="D19" s="183"/>
      <c r="E19" s="178"/>
      <c r="F19" s="183"/>
      <c r="G19" s="184">
        <v>5000</v>
      </c>
    </row>
    <row r="20" spans="1:7" ht="37.5" customHeight="1" x14ac:dyDescent="0.35">
      <c r="A20" s="178"/>
      <c r="B20" s="178">
        <v>61601</v>
      </c>
      <c r="C20" s="205" t="s">
        <v>346</v>
      </c>
      <c r="D20" s="183"/>
      <c r="E20" s="178"/>
      <c r="F20" s="183"/>
      <c r="G20" s="184">
        <v>7000</v>
      </c>
    </row>
    <row r="21" spans="1:7" ht="54" customHeight="1" x14ac:dyDescent="0.35">
      <c r="A21" s="178"/>
      <c r="B21" s="178">
        <v>61601</v>
      </c>
      <c r="C21" s="205" t="s">
        <v>347</v>
      </c>
      <c r="D21" s="183"/>
      <c r="E21" s="178"/>
      <c r="F21" s="183"/>
      <c r="G21" s="184">
        <v>13000</v>
      </c>
    </row>
    <row r="22" spans="1:7" ht="59.25" customHeight="1" x14ac:dyDescent="0.35">
      <c r="A22" s="178"/>
      <c r="B22" s="178">
        <v>61601</v>
      </c>
      <c r="C22" s="206" t="s">
        <v>348</v>
      </c>
      <c r="D22" s="189"/>
      <c r="E22" s="208"/>
      <c r="F22" s="183"/>
      <c r="G22" s="184">
        <v>5000</v>
      </c>
    </row>
    <row r="23" spans="1:7" ht="41.25" customHeight="1" x14ac:dyDescent="0.35">
      <c r="A23" s="178"/>
      <c r="B23" s="178">
        <v>61601</v>
      </c>
      <c r="C23" s="206" t="s">
        <v>349</v>
      </c>
      <c r="D23" s="189"/>
      <c r="E23" s="208"/>
      <c r="F23" s="183"/>
      <c r="G23" s="184">
        <v>50000</v>
      </c>
    </row>
    <row r="24" spans="1:7" ht="51" customHeight="1" x14ac:dyDescent="0.35">
      <c r="A24" s="178"/>
      <c r="B24" s="178">
        <v>61601</v>
      </c>
      <c r="C24" s="206" t="s">
        <v>350</v>
      </c>
      <c r="D24" s="189"/>
      <c r="E24" s="208"/>
      <c r="F24" s="183"/>
      <c r="G24" s="184">
        <v>5000</v>
      </c>
    </row>
    <row r="25" spans="1:7" ht="48.75" customHeight="1" x14ac:dyDescent="0.35">
      <c r="A25" s="178"/>
      <c r="B25" s="178">
        <v>61601</v>
      </c>
      <c r="C25" s="206" t="s">
        <v>351</v>
      </c>
      <c r="D25" s="189"/>
      <c r="E25" s="208"/>
      <c r="F25" s="183"/>
      <c r="G25" s="184">
        <v>8000</v>
      </c>
    </row>
    <row r="26" spans="1:7" ht="49.5" customHeight="1" x14ac:dyDescent="0.35">
      <c r="A26" s="178"/>
      <c r="B26" s="178">
        <v>61601</v>
      </c>
      <c r="C26" s="206" t="s">
        <v>352</v>
      </c>
      <c r="D26" s="189"/>
      <c r="E26" s="208"/>
      <c r="F26" s="183"/>
      <c r="G26" s="184">
        <v>5000</v>
      </c>
    </row>
    <row r="27" spans="1:7" ht="46.5" customHeight="1" x14ac:dyDescent="0.35">
      <c r="A27" s="178"/>
      <c r="B27" s="178">
        <v>61601</v>
      </c>
      <c r="C27" s="206" t="s">
        <v>353</v>
      </c>
      <c r="D27" s="189"/>
      <c r="E27" s="208"/>
      <c r="F27" s="183"/>
      <c r="G27" s="184">
        <v>6000</v>
      </c>
    </row>
    <row r="28" spans="1:7" ht="77.25" customHeight="1" x14ac:dyDescent="0.35">
      <c r="A28" s="178"/>
      <c r="B28" s="178">
        <v>61601</v>
      </c>
      <c r="C28" s="206" t="s">
        <v>354</v>
      </c>
      <c r="D28" s="189"/>
      <c r="E28" s="208"/>
      <c r="F28" s="183"/>
      <c r="G28" s="184">
        <v>2000</v>
      </c>
    </row>
    <row r="29" spans="1:7" ht="23.25" x14ac:dyDescent="0.35">
      <c r="A29" s="178"/>
      <c r="B29" s="178">
        <v>61601</v>
      </c>
      <c r="C29" s="209" t="s">
        <v>355</v>
      </c>
      <c r="D29" s="183"/>
      <c r="E29" s="208"/>
      <c r="F29" s="183"/>
      <c r="G29" s="184">
        <v>6000</v>
      </c>
    </row>
    <row r="30" spans="1:7" ht="73.5" customHeight="1" x14ac:dyDescent="0.35">
      <c r="A30" s="178"/>
      <c r="B30" s="178">
        <v>61601</v>
      </c>
      <c r="C30" s="206" t="s">
        <v>356</v>
      </c>
      <c r="D30" s="183"/>
      <c r="E30" s="208"/>
      <c r="F30" s="183"/>
      <c r="G30" s="184">
        <v>5000</v>
      </c>
    </row>
    <row r="31" spans="1:7" ht="47.25" customHeight="1" x14ac:dyDescent="0.35">
      <c r="A31" s="178"/>
      <c r="B31" s="178">
        <v>61601</v>
      </c>
      <c r="C31" s="206" t="s">
        <v>357</v>
      </c>
      <c r="D31" s="183"/>
      <c r="E31" s="208"/>
      <c r="F31" s="183"/>
      <c r="G31" s="183">
        <v>3000</v>
      </c>
    </row>
    <row r="32" spans="1:7" ht="69.75" customHeight="1" x14ac:dyDescent="0.35">
      <c r="A32" s="178"/>
      <c r="B32" s="178">
        <v>61601</v>
      </c>
      <c r="C32" s="206" t="s">
        <v>358</v>
      </c>
      <c r="D32" s="183"/>
      <c r="E32" s="208"/>
      <c r="F32" s="183"/>
      <c r="G32" s="183">
        <v>2000</v>
      </c>
    </row>
    <row r="33" spans="1:7" ht="45" customHeight="1" x14ac:dyDescent="0.35">
      <c r="A33" s="178"/>
      <c r="B33" s="178">
        <v>61601</v>
      </c>
      <c r="C33" s="206" t="s">
        <v>359</v>
      </c>
      <c r="D33" s="183"/>
      <c r="E33" s="208"/>
      <c r="F33" s="183"/>
      <c r="G33" s="183">
        <v>9000</v>
      </c>
    </row>
    <row r="34" spans="1:7" ht="45.75" customHeight="1" x14ac:dyDescent="0.35">
      <c r="A34" s="178"/>
      <c r="B34" s="178">
        <v>61601</v>
      </c>
      <c r="C34" s="206" t="s">
        <v>360</v>
      </c>
      <c r="D34" s="183"/>
      <c r="E34" s="208"/>
      <c r="F34" s="183"/>
      <c r="G34" s="183">
        <v>1000</v>
      </c>
    </row>
    <row r="35" spans="1:7" ht="23.25" x14ac:dyDescent="0.35">
      <c r="A35" s="178"/>
      <c r="B35" s="178">
        <v>61601</v>
      </c>
      <c r="C35" s="209" t="s">
        <v>361</v>
      </c>
      <c r="D35" s="183"/>
      <c r="E35" s="208"/>
      <c r="F35" s="183"/>
      <c r="G35" s="183">
        <v>4000</v>
      </c>
    </row>
    <row r="36" spans="1:7" ht="53.25" customHeight="1" x14ac:dyDescent="0.35">
      <c r="A36" s="178"/>
      <c r="B36" s="178">
        <v>61601</v>
      </c>
      <c r="C36" s="206" t="s">
        <v>362</v>
      </c>
      <c r="D36" s="183"/>
      <c r="E36" s="208"/>
      <c r="F36" s="183"/>
      <c r="G36" s="183">
        <v>2000</v>
      </c>
    </row>
    <row r="37" spans="1:7" ht="70.5" customHeight="1" x14ac:dyDescent="0.35">
      <c r="A37" s="178"/>
      <c r="B37" s="178">
        <v>61601</v>
      </c>
      <c r="C37" s="206" t="s">
        <v>363</v>
      </c>
      <c r="D37" s="183"/>
      <c r="E37" s="208"/>
      <c r="F37" s="183"/>
      <c r="G37" s="184">
        <v>5000</v>
      </c>
    </row>
    <row r="38" spans="1:7" ht="68.25" customHeight="1" x14ac:dyDescent="0.35">
      <c r="A38" s="178"/>
      <c r="B38" s="178">
        <v>61601</v>
      </c>
      <c r="C38" s="206" t="s">
        <v>364</v>
      </c>
      <c r="D38" s="183"/>
      <c r="E38" s="208"/>
      <c r="F38" s="183"/>
      <c r="G38" s="184">
        <v>2000</v>
      </c>
    </row>
    <row r="39" spans="1:7" ht="70.5" customHeight="1" x14ac:dyDescent="0.35">
      <c r="A39" s="178"/>
      <c r="B39" s="178">
        <v>61601</v>
      </c>
      <c r="C39" s="182" t="s">
        <v>365</v>
      </c>
      <c r="D39" s="183"/>
      <c r="E39" s="208"/>
      <c r="F39" s="183"/>
      <c r="G39" s="183">
        <v>6000</v>
      </c>
    </row>
    <row r="40" spans="1:7" ht="49.5" customHeight="1" x14ac:dyDescent="0.35">
      <c r="A40" s="57"/>
      <c r="B40" s="178">
        <v>61601</v>
      </c>
      <c r="C40" s="182" t="s">
        <v>366</v>
      </c>
      <c r="D40" s="183"/>
      <c r="E40" s="208"/>
      <c r="F40" s="183"/>
      <c r="G40" s="183">
        <v>6000</v>
      </c>
    </row>
    <row r="41" spans="1:7" ht="45.75" customHeight="1" x14ac:dyDescent="0.35">
      <c r="A41" s="57"/>
      <c r="B41" s="178">
        <v>61601</v>
      </c>
      <c r="C41" s="182" t="s">
        <v>367</v>
      </c>
      <c r="D41" s="183"/>
      <c r="E41" s="208"/>
      <c r="F41" s="183"/>
      <c r="G41" s="183">
        <v>5000</v>
      </c>
    </row>
    <row r="42" spans="1:7" ht="48" customHeight="1" x14ac:dyDescent="0.35">
      <c r="A42" s="57"/>
      <c r="B42" s="178">
        <v>61601</v>
      </c>
      <c r="C42" s="182" t="s">
        <v>368</v>
      </c>
      <c r="D42" s="183"/>
      <c r="E42" s="208"/>
      <c r="F42" s="183"/>
      <c r="G42" s="183">
        <v>4000</v>
      </c>
    </row>
    <row r="43" spans="1:7" ht="136.5" customHeight="1" x14ac:dyDescent="0.35">
      <c r="A43" s="57"/>
      <c r="B43" s="178">
        <v>61601</v>
      </c>
      <c r="C43" s="206" t="s">
        <v>369</v>
      </c>
      <c r="D43" s="183"/>
      <c r="E43" s="208"/>
      <c r="F43" s="183"/>
      <c r="G43" s="183">
        <v>8000</v>
      </c>
    </row>
    <row r="44" spans="1:7" ht="27.75" customHeight="1" x14ac:dyDescent="0.35">
      <c r="B44" s="178">
        <v>61601</v>
      </c>
      <c r="C44" s="206" t="s">
        <v>370</v>
      </c>
      <c r="D44" s="183"/>
      <c r="E44" s="208"/>
      <c r="F44" s="183"/>
      <c r="G44" s="183">
        <v>3000</v>
      </c>
    </row>
    <row r="45" spans="1:7" ht="23.25" x14ac:dyDescent="0.35">
      <c r="A45" s="178"/>
      <c r="B45" s="178">
        <v>61601</v>
      </c>
      <c r="C45" s="178" t="s">
        <v>371</v>
      </c>
      <c r="D45" s="183"/>
      <c r="E45" s="178"/>
      <c r="F45" s="183"/>
      <c r="G45" s="184">
        <v>9000</v>
      </c>
    </row>
    <row r="46" spans="1:7" ht="88.5" customHeight="1" x14ac:dyDescent="0.35">
      <c r="A46" s="57"/>
      <c r="B46" s="178">
        <v>61601</v>
      </c>
      <c r="C46" s="205" t="s">
        <v>372</v>
      </c>
      <c r="D46" s="183"/>
      <c r="E46" s="208"/>
      <c r="F46" s="183"/>
      <c r="G46" s="184">
        <v>62000</v>
      </c>
    </row>
    <row r="47" spans="1:7" ht="23.25" x14ac:dyDescent="0.35">
      <c r="A47" s="57"/>
      <c r="B47" s="178"/>
      <c r="C47" s="503" t="s">
        <v>373</v>
      </c>
      <c r="D47" s="503"/>
      <c r="E47" s="503"/>
      <c r="F47" s="503"/>
      <c r="G47" s="503"/>
    </row>
    <row r="48" spans="1:7" ht="48.75" customHeight="1" x14ac:dyDescent="0.35">
      <c r="A48" s="178"/>
      <c r="B48" s="178">
        <v>61602</v>
      </c>
      <c r="C48" s="205" t="s">
        <v>374</v>
      </c>
      <c r="D48" s="183"/>
      <c r="E48" s="208"/>
      <c r="F48" s="183"/>
      <c r="G48" s="184">
        <v>19000</v>
      </c>
    </row>
    <row r="49" spans="1:7" ht="45" customHeight="1" x14ac:dyDescent="0.35">
      <c r="A49" s="178"/>
      <c r="B49" s="178">
        <v>61602</v>
      </c>
      <c r="C49" s="205" t="s">
        <v>375</v>
      </c>
      <c r="D49" s="183"/>
      <c r="E49" s="208"/>
      <c r="F49" s="183"/>
      <c r="G49" s="207">
        <v>160000</v>
      </c>
    </row>
    <row r="50" spans="1:7" ht="75" customHeight="1" x14ac:dyDescent="0.35">
      <c r="A50" s="178"/>
      <c r="B50" s="178">
        <v>61602</v>
      </c>
      <c r="C50" s="210" t="s">
        <v>376</v>
      </c>
      <c r="D50" s="183"/>
      <c r="E50" s="208"/>
      <c r="F50" s="183"/>
      <c r="G50" s="184">
        <v>38000</v>
      </c>
    </row>
    <row r="51" spans="1:7" ht="55.5" customHeight="1" x14ac:dyDescent="0.35">
      <c r="A51" s="178"/>
      <c r="B51" s="178">
        <v>61602</v>
      </c>
      <c r="C51" s="205" t="s">
        <v>377</v>
      </c>
      <c r="D51" s="183"/>
      <c r="E51" s="208"/>
      <c r="F51" s="183"/>
      <c r="G51" s="184">
        <v>2500</v>
      </c>
    </row>
    <row r="52" spans="1:7" ht="23.25" x14ac:dyDescent="0.35">
      <c r="A52" s="178"/>
      <c r="B52" s="178">
        <v>61602</v>
      </c>
      <c r="C52" s="178" t="s">
        <v>378</v>
      </c>
      <c r="D52" s="183"/>
      <c r="E52" s="208"/>
      <c r="F52" s="183"/>
      <c r="G52" s="211">
        <v>2000</v>
      </c>
    </row>
    <row r="53" spans="1:7" ht="30" customHeight="1" x14ac:dyDescent="0.35">
      <c r="A53" s="178"/>
      <c r="B53" s="178">
        <v>61602</v>
      </c>
      <c r="C53" s="205" t="s">
        <v>379</v>
      </c>
      <c r="D53" s="183"/>
      <c r="E53" s="208"/>
      <c r="F53" s="183"/>
      <c r="G53" s="184">
        <v>9000</v>
      </c>
    </row>
    <row r="54" spans="1:7" ht="23.25" x14ac:dyDescent="0.35">
      <c r="A54" s="178"/>
      <c r="B54" s="178"/>
      <c r="C54" s="503" t="s">
        <v>380</v>
      </c>
      <c r="D54" s="503"/>
      <c r="E54" s="503"/>
      <c r="F54" s="503"/>
      <c r="G54" s="503"/>
    </row>
    <row r="55" spans="1:7" ht="92.25" customHeight="1" x14ac:dyDescent="0.35">
      <c r="A55" s="178"/>
      <c r="B55" s="178">
        <v>61603</v>
      </c>
      <c r="C55" s="205" t="s">
        <v>381</v>
      </c>
      <c r="D55" s="183"/>
      <c r="E55" s="208"/>
      <c r="F55" s="183"/>
      <c r="G55" s="184">
        <v>12000</v>
      </c>
    </row>
    <row r="56" spans="1:7" ht="75" customHeight="1" x14ac:dyDescent="0.35">
      <c r="A56" s="178"/>
      <c r="B56" s="178">
        <v>61603</v>
      </c>
      <c r="C56" s="205" t="s">
        <v>382</v>
      </c>
      <c r="D56" s="189"/>
      <c r="E56" s="183"/>
      <c r="F56" s="183"/>
      <c r="G56" s="183">
        <v>30000</v>
      </c>
    </row>
    <row r="57" spans="1:7" ht="47.25" customHeight="1" x14ac:dyDescent="0.35">
      <c r="A57" s="178"/>
      <c r="B57" s="178">
        <v>61603</v>
      </c>
      <c r="C57" s="205" t="s">
        <v>383</v>
      </c>
      <c r="D57" s="189"/>
      <c r="E57" s="183"/>
      <c r="F57" s="183"/>
      <c r="G57" s="183">
        <v>23000</v>
      </c>
    </row>
    <row r="58" spans="1:7" ht="66" customHeight="1" x14ac:dyDescent="0.35">
      <c r="A58" s="178"/>
      <c r="B58" s="178">
        <v>61601</v>
      </c>
      <c r="C58" s="205" t="s">
        <v>384</v>
      </c>
      <c r="D58" s="189"/>
      <c r="E58" s="183"/>
      <c r="F58" s="183"/>
      <c r="G58" s="184">
        <v>14000</v>
      </c>
    </row>
    <row r="59" spans="1:7" ht="52.5" customHeight="1" x14ac:dyDescent="0.35">
      <c r="A59" s="178"/>
      <c r="B59" s="178">
        <v>61603</v>
      </c>
      <c r="C59" s="205" t="s">
        <v>385</v>
      </c>
      <c r="D59" s="189"/>
      <c r="E59" s="183"/>
      <c r="F59" s="183"/>
      <c r="G59" s="207" t="s">
        <v>386</v>
      </c>
    </row>
    <row r="60" spans="1:7" ht="70.5" customHeight="1" x14ac:dyDescent="0.35">
      <c r="A60" s="178"/>
      <c r="B60" s="178">
        <v>61603</v>
      </c>
      <c r="C60" s="205" t="s">
        <v>387</v>
      </c>
      <c r="D60" s="189"/>
      <c r="E60" s="183"/>
      <c r="F60" s="183"/>
      <c r="G60" s="183">
        <v>4000</v>
      </c>
    </row>
    <row r="61" spans="1:7" ht="72" customHeight="1" x14ac:dyDescent="0.35">
      <c r="A61" s="178"/>
      <c r="B61" s="178">
        <v>61603</v>
      </c>
      <c r="C61" s="205" t="s">
        <v>388</v>
      </c>
      <c r="D61" s="189"/>
      <c r="E61" s="183"/>
      <c r="F61" s="189"/>
      <c r="G61" s="183">
        <v>7000</v>
      </c>
    </row>
    <row r="62" spans="1:7" ht="53.25" customHeight="1" x14ac:dyDescent="0.35">
      <c r="A62" s="178"/>
      <c r="B62" s="178">
        <v>61603</v>
      </c>
      <c r="C62" s="205" t="s">
        <v>389</v>
      </c>
      <c r="D62" s="189"/>
      <c r="E62" s="183"/>
      <c r="F62" s="189"/>
      <c r="G62" s="184">
        <v>8000</v>
      </c>
    </row>
    <row r="63" spans="1:7" ht="65.25" customHeight="1" x14ac:dyDescent="0.35">
      <c r="A63" s="178"/>
      <c r="B63" s="178">
        <v>61603</v>
      </c>
      <c r="C63" s="205" t="s">
        <v>390</v>
      </c>
      <c r="D63" s="189"/>
      <c r="E63" s="183"/>
      <c r="F63" s="189"/>
      <c r="G63" s="184">
        <v>4000</v>
      </c>
    </row>
    <row r="64" spans="1:7" ht="55.5" customHeight="1" x14ac:dyDescent="0.35">
      <c r="A64" s="178"/>
      <c r="B64" s="178">
        <v>61603</v>
      </c>
      <c r="C64" s="205" t="s">
        <v>391</v>
      </c>
      <c r="D64" s="189"/>
      <c r="E64" s="183"/>
      <c r="F64" s="189"/>
      <c r="G64" s="184">
        <v>2000</v>
      </c>
    </row>
    <row r="65" spans="1:7" ht="55.5" customHeight="1" x14ac:dyDescent="0.35">
      <c r="A65" s="178"/>
      <c r="B65" s="178">
        <v>61603</v>
      </c>
      <c r="C65" s="205" t="s">
        <v>392</v>
      </c>
      <c r="D65" s="189"/>
      <c r="E65" s="183"/>
      <c r="F65" s="189"/>
      <c r="G65" s="184">
        <v>2000</v>
      </c>
    </row>
    <row r="66" spans="1:7" ht="23.25" x14ac:dyDescent="0.35">
      <c r="A66" s="178"/>
      <c r="B66" s="178">
        <v>61603</v>
      </c>
      <c r="C66" s="178" t="s">
        <v>393</v>
      </c>
      <c r="D66" s="183"/>
      <c r="E66" s="208"/>
      <c r="F66" s="183"/>
      <c r="G66" s="184">
        <v>12000</v>
      </c>
    </row>
    <row r="67" spans="1:7" ht="23.25" x14ac:dyDescent="0.35">
      <c r="A67" s="178"/>
      <c r="B67" s="178">
        <v>61603</v>
      </c>
      <c r="C67" s="178" t="s">
        <v>394</v>
      </c>
      <c r="D67" s="183"/>
      <c r="E67" s="208"/>
      <c r="F67" s="183"/>
      <c r="G67" s="184">
        <v>6000</v>
      </c>
    </row>
    <row r="68" spans="1:7" ht="27" customHeight="1" x14ac:dyDescent="0.35">
      <c r="A68" s="178"/>
      <c r="B68" s="57">
        <v>61603</v>
      </c>
      <c r="C68" s="205" t="s">
        <v>395</v>
      </c>
      <c r="D68" s="183"/>
      <c r="E68" s="208"/>
      <c r="F68" s="212"/>
      <c r="G68" s="213">
        <v>12000</v>
      </c>
    </row>
    <row r="69" spans="1:7" ht="23.25" x14ac:dyDescent="0.35">
      <c r="A69" s="178"/>
      <c r="B69" s="178"/>
      <c r="C69" s="503" t="s">
        <v>396</v>
      </c>
      <c r="D69" s="503"/>
      <c r="E69" s="503"/>
      <c r="F69" s="503"/>
      <c r="G69" s="503"/>
    </row>
    <row r="70" spans="1:7" ht="36" customHeight="1" x14ac:dyDescent="0.35">
      <c r="A70" s="178"/>
      <c r="B70" s="214">
        <v>61604</v>
      </c>
      <c r="C70" s="215" t="s">
        <v>397</v>
      </c>
      <c r="D70" s="216"/>
      <c r="E70" s="217"/>
      <c r="F70" s="216"/>
      <c r="G70" s="216">
        <v>4000</v>
      </c>
    </row>
    <row r="71" spans="1:7" ht="54.75" customHeight="1" x14ac:dyDescent="0.35">
      <c r="B71" s="178">
        <v>61604</v>
      </c>
      <c r="C71" s="206" t="s">
        <v>398</v>
      </c>
      <c r="D71" s="183"/>
      <c r="E71" s="208"/>
      <c r="F71" s="183"/>
      <c r="G71" s="183">
        <v>5000</v>
      </c>
    </row>
    <row r="72" spans="1:7" ht="64.5" customHeight="1" x14ac:dyDescent="0.35">
      <c r="A72" s="178"/>
      <c r="B72" s="178">
        <v>61604</v>
      </c>
      <c r="C72" s="210" t="s">
        <v>399</v>
      </c>
      <c r="D72" s="183"/>
      <c r="E72" s="208"/>
      <c r="F72" s="189"/>
      <c r="G72" s="184">
        <v>14000</v>
      </c>
    </row>
    <row r="73" spans="1:7" ht="74.25" customHeight="1" x14ac:dyDescent="0.35">
      <c r="A73" s="178"/>
      <c r="B73" s="178">
        <v>61604</v>
      </c>
      <c r="C73" s="218" t="s">
        <v>400</v>
      </c>
      <c r="D73" s="183"/>
      <c r="E73" s="208"/>
      <c r="F73" s="183"/>
      <c r="G73" s="184">
        <v>23000</v>
      </c>
    </row>
    <row r="74" spans="1:7" ht="121.5" customHeight="1" x14ac:dyDescent="0.35">
      <c r="A74" s="178"/>
      <c r="B74" s="178">
        <v>61604</v>
      </c>
      <c r="C74" s="218" t="s">
        <v>401</v>
      </c>
      <c r="D74" s="183"/>
      <c r="E74" s="208"/>
      <c r="F74" s="183"/>
      <c r="G74" s="184">
        <v>22000</v>
      </c>
    </row>
    <row r="75" spans="1:7" ht="53.25" customHeight="1" x14ac:dyDescent="0.35">
      <c r="A75" s="178"/>
      <c r="B75" s="178">
        <v>61604</v>
      </c>
      <c r="C75" s="205" t="s">
        <v>402</v>
      </c>
      <c r="D75" s="183"/>
      <c r="E75" s="178"/>
      <c r="F75" s="183"/>
      <c r="G75" s="183">
        <v>5000</v>
      </c>
    </row>
    <row r="76" spans="1:7" ht="29.25" customHeight="1" x14ac:dyDescent="0.35">
      <c r="A76" s="178"/>
      <c r="B76" s="178">
        <v>61604</v>
      </c>
      <c r="C76" s="218" t="s">
        <v>403</v>
      </c>
      <c r="D76" s="183"/>
      <c r="E76" s="208"/>
      <c r="F76" s="183"/>
      <c r="G76" s="184">
        <v>18000</v>
      </c>
    </row>
    <row r="77" spans="1:7" ht="33.75" customHeight="1" x14ac:dyDescent="0.35">
      <c r="A77" s="178"/>
      <c r="B77" s="178">
        <v>61604</v>
      </c>
      <c r="C77" s="205" t="s">
        <v>404</v>
      </c>
      <c r="D77" s="183"/>
      <c r="E77" s="208"/>
      <c r="F77" s="212"/>
      <c r="G77" s="219">
        <v>35000</v>
      </c>
    </row>
    <row r="78" spans="1:7" ht="23.25" x14ac:dyDescent="0.35">
      <c r="A78" s="178"/>
      <c r="B78" s="220"/>
      <c r="C78" s="503" t="s">
        <v>405</v>
      </c>
      <c r="D78" s="503"/>
      <c r="E78" s="503"/>
      <c r="F78" s="503"/>
      <c r="G78" s="503"/>
    </row>
    <row r="79" spans="1:7" ht="48" customHeight="1" x14ac:dyDescent="0.35">
      <c r="A79" s="178"/>
      <c r="B79" s="178">
        <v>61606</v>
      </c>
      <c r="C79" s="205" t="s">
        <v>406</v>
      </c>
      <c r="D79" s="183"/>
      <c r="E79" s="208"/>
      <c r="F79" s="183"/>
      <c r="G79" s="184">
        <v>16000</v>
      </c>
    </row>
    <row r="80" spans="1:7" ht="30.75" customHeight="1" x14ac:dyDescent="0.35">
      <c r="A80" s="178"/>
      <c r="B80" s="178">
        <v>61606</v>
      </c>
      <c r="C80" s="221" t="s">
        <v>407</v>
      </c>
      <c r="D80" s="183"/>
      <c r="E80" s="208"/>
      <c r="F80" s="183"/>
      <c r="G80" s="184">
        <v>30000</v>
      </c>
    </row>
    <row r="81" spans="1:7" ht="23.25" x14ac:dyDescent="0.35">
      <c r="A81" s="178"/>
      <c r="B81" s="178"/>
      <c r="C81" s="503" t="s">
        <v>408</v>
      </c>
      <c r="D81" s="503"/>
      <c r="E81" s="503"/>
      <c r="F81" s="503"/>
      <c r="G81" s="503"/>
    </row>
    <row r="82" spans="1:7" ht="31.5" customHeight="1" x14ac:dyDescent="0.35">
      <c r="A82" s="178"/>
      <c r="B82" s="182">
        <v>61608</v>
      </c>
      <c r="C82" s="182" t="s">
        <v>409</v>
      </c>
      <c r="D82" s="222"/>
      <c r="E82" s="222"/>
      <c r="F82" s="222"/>
      <c r="G82" s="223">
        <v>17000</v>
      </c>
    </row>
    <row r="83" spans="1:7" ht="23.25" x14ac:dyDescent="0.35">
      <c r="A83" s="178"/>
      <c r="B83" s="220"/>
      <c r="C83" s="503" t="s">
        <v>410</v>
      </c>
      <c r="D83" s="503"/>
      <c r="E83" s="503"/>
      <c r="F83" s="503"/>
      <c r="G83" s="503"/>
    </row>
    <row r="84" spans="1:7" ht="44.25" customHeight="1" x14ac:dyDescent="0.35">
      <c r="A84" s="178"/>
      <c r="B84" s="178">
        <v>61699</v>
      </c>
      <c r="C84" s="205" t="s">
        <v>411</v>
      </c>
      <c r="D84" s="183"/>
      <c r="E84" s="208"/>
      <c r="F84" s="183"/>
      <c r="G84" s="184">
        <v>30000</v>
      </c>
    </row>
    <row r="85" spans="1:7" ht="48.75" customHeight="1" x14ac:dyDescent="0.35">
      <c r="A85" s="178"/>
      <c r="B85" s="178">
        <v>61699</v>
      </c>
      <c r="C85" s="205" t="s">
        <v>412</v>
      </c>
      <c r="D85" s="183"/>
      <c r="E85" s="208"/>
      <c r="F85" s="183"/>
      <c r="G85" s="184">
        <v>26000</v>
      </c>
    </row>
    <row r="86" spans="1:7" ht="70.5" customHeight="1" x14ac:dyDescent="0.35">
      <c r="A86" s="178"/>
      <c r="B86" s="178">
        <v>61699</v>
      </c>
      <c r="C86" s="205" t="s">
        <v>413</v>
      </c>
      <c r="D86" s="183"/>
      <c r="E86" s="208"/>
      <c r="F86" s="183"/>
      <c r="G86" s="184">
        <v>11000</v>
      </c>
    </row>
    <row r="87" spans="1:7" ht="43.5" customHeight="1" x14ac:dyDescent="0.35">
      <c r="A87" s="178"/>
      <c r="B87" s="178">
        <v>61699</v>
      </c>
      <c r="C87" s="205" t="s">
        <v>414</v>
      </c>
      <c r="D87" s="183"/>
      <c r="E87" s="208"/>
      <c r="F87" s="183"/>
      <c r="G87" s="184">
        <v>40000</v>
      </c>
    </row>
    <row r="88" spans="1:7" ht="42.75" customHeight="1" x14ac:dyDescent="0.35">
      <c r="A88" s="178"/>
      <c r="B88" s="178">
        <v>61699</v>
      </c>
      <c r="C88" s="205" t="s">
        <v>415</v>
      </c>
      <c r="D88" s="183"/>
      <c r="E88" s="208"/>
      <c r="F88" s="183"/>
      <c r="G88" s="184">
        <v>15000</v>
      </c>
    </row>
    <row r="89" spans="1:7" ht="70.5" customHeight="1" x14ac:dyDescent="0.35">
      <c r="A89" s="178"/>
      <c r="B89" s="178">
        <v>61699</v>
      </c>
      <c r="C89" s="205" t="s">
        <v>416</v>
      </c>
      <c r="D89" s="183"/>
      <c r="E89" s="208"/>
      <c r="F89" s="189"/>
      <c r="G89" s="184">
        <v>35000</v>
      </c>
    </row>
    <row r="90" spans="1:7" ht="51.75" customHeight="1" x14ac:dyDescent="0.35">
      <c r="A90" s="178"/>
      <c r="B90" s="178">
        <v>61699</v>
      </c>
      <c r="C90" s="210" t="s">
        <v>417</v>
      </c>
      <c r="D90" s="183"/>
      <c r="E90" s="208"/>
      <c r="F90" s="189"/>
      <c r="G90" s="184">
        <v>13000</v>
      </c>
    </row>
    <row r="91" spans="1:7" ht="44.25" customHeight="1" x14ac:dyDescent="0.35">
      <c r="A91" s="178"/>
      <c r="B91" s="178">
        <v>61699</v>
      </c>
      <c r="C91" s="210" t="s">
        <v>418</v>
      </c>
      <c r="D91" s="183"/>
      <c r="E91" s="208"/>
      <c r="F91" s="189"/>
      <c r="G91" s="183">
        <v>23000</v>
      </c>
    </row>
    <row r="92" spans="1:7" ht="33.75" customHeight="1" x14ac:dyDescent="0.35">
      <c r="A92" s="178"/>
      <c r="B92" s="178">
        <v>61699</v>
      </c>
      <c r="C92" s="205" t="s">
        <v>419</v>
      </c>
      <c r="D92" s="183"/>
      <c r="E92" s="208"/>
      <c r="F92" s="183"/>
      <c r="G92" s="184">
        <v>3000</v>
      </c>
    </row>
    <row r="93" spans="1:7" ht="30.75" customHeight="1" x14ac:dyDescent="0.35">
      <c r="A93" s="178"/>
      <c r="B93" s="178">
        <v>61699</v>
      </c>
      <c r="C93" s="218" t="s">
        <v>420</v>
      </c>
      <c r="D93" s="183"/>
      <c r="E93" s="208"/>
      <c r="F93" s="183"/>
      <c r="G93" s="184">
        <v>27000</v>
      </c>
    </row>
    <row r="94" spans="1:7" ht="23.25" x14ac:dyDescent="0.35">
      <c r="A94" s="178"/>
      <c r="B94" s="224"/>
      <c r="C94" s="503" t="s">
        <v>421</v>
      </c>
      <c r="D94" s="503"/>
      <c r="E94" s="503"/>
      <c r="F94" s="503"/>
      <c r="G94" s="503"/>
    </row>
    <row r="95" spans="1:7" ht="31.5" customHeight="1" x14ac:dyDescent="0.35">
      <c r="A95" s="178"/>
      <c r="B95" s="178">
        <v>61201</v>
      </c>
      <c r="C95" s="205" t="s">
        <v>422</v>
      </c>
      <c r="D95" s="183"/>
      <c r="E95" s="208"/>
      <c r="F95" s="212"/>
      <c r="G95" s="225">
        <v>45000</v>
      </c>
    </row>
    <row r="96" spans="1:7" ht="54.75" customHeight="1" x14ac:dyDescent="0.35">
      <c r="A96" s="178"/>
      <c r="B96" s="178">
        <v>61201</v>
      </c>
      <c r="C96" s="205" t="s">
        <v>423</v>
      </c>
      <c r="D96" s="189"/>
      <c r="E96" s="183"/>
      <c r="F96" s="189"/>
      <c r="G96" s="184">
        <v>6000</v>
      </c>
    </row>
    <row r="97" spans="1:7" ht="23.25" x14ac:dyDescent="0.35">
      <c r="A97" s="178"/>
      <c r="C97" s="503" t="s">
        <v>424</v>
      </c>
      <c r="D97" s="503"/>
      <c r="E97" s="503"/>
      <c r="F97" s="503"/>
      <c r="G97" s="503"/>
    </row>
    <row r="98" spans="1:7" ht="41.25" customHeight="1" x14ac:dyDescent="0.35">
      <c r="B98" s="178">
        <v>71308</v>
      </c>
      <c r="C98" s="205" t="s">
        <v>425</v>
      </c>
      <c r="D98" s="183"/>
      <c r="E98" s="208"/>
      <c r="F98" s="183"/>
      <c r="G98" s="184">
        <v>150000</v>
      </c>
    </row>
    <row r="99" spans="1:7" ht="28.5" customHeight="1" x14ac:dyDescent="0.35">
      <c r="A99" s="178"/>
      <c r="B99" s="178">
        <v>55308</v>
      </c>
      <c r="C99" s="205" t="s">
        <v>426</v>
      </c>
      <c r="D99" s="183"/>
      <c r="E99" s="208"/>
      <c r="F99" s="212"/>
      <c r="G99" s="213">
        <f>1884+700</f>
        <v>2584</v>
      </c>
    </row>
    <row r="100" spans="1:7" ht="25.5" customHeight="1" x14ac:dyDescent="0.35">
      <c r="A100" s="178"/>
      <c r="B100" s="178">
        <v>56201</v>
      </c>
      <c r="C100" s="205" t="s">
        <v>427</v>
      </c>
      <c r="D100" s="183"/>
      <c r="E100" s="208"/>
      <c r="F100" s="189"/>
      <c r="G100" s="184">
        <v>6500</v>
      </c>
    </row>
    <row r="101" spans="1:7" ht="23.25" x14ac:dyDescent="0.35">
      <c r="A101" s="178"/>
      <c r="G101" s="204">
        <f>SUM(G14:G100)</f>
        <v>1323584</v>
      </c>
    </row>
    <row r="102" spans="1:7" ht="23.25" x14ac:dyDescent="0.35">
      <c r="A102" s="178"/>
      <c r="B102" s="220"/>
      <c r="C102" s="226" t="s">
        <v>428</v>
      </c>
      <c r="D102" s="227"/>
      <c r="E102" s="228"/>
      <c r="F102" s="229"/>
      <c r="G102" s="228"/>
    </row>
    <row r="103" spans="1:7" ht="23.25" x14ac:dyDescent="0.35">
      <c r="A103" s="220"/>
      <c r="B103" s="230"/>
      <c r="C103" s="231"/>
      <c r="D103" s="232"/>
      <c r="E103" s="233"/>
      <c r="F103" s="233"/>
      <c r="G103" s="233"/>
    </row>
    <row r="104" spans="1:7" ht="36" x14ac:dyDescent="0.55000000000000004">
      <c r="A104" s="510" t="s">
        <v>429</v>
      </c>
      <c r="B104" s="510"/>
      <c r="C104" s="510"/>
      <c r="D104" s="510"/>
      <c r="E104" s="510"/>
      <c r="F104" s="510"/>
      <c r="G104" s="510"/>
    </row>
    <row r="105" spans="1:7" ht="78" customHeight="1" x14ac:dyDescent="0.35">
      <c r="A105" s="234"/>
      <c r="B105" s="234">
        <v>61601</v>
      </c>
      <c r="C105" s="235" t="s">
        <v>430</v>
      </c>
      <c r="D105" s="234"/>
      <c r="E105" s="236"/>
      <c r="F105" s="237">
        <v>50000</v>
      </c>
      <c r="G105" s="70"/>
    </row>
    <row r="106" spans="1:7" ht="44.25" customHeight="1" x14ac:dyDescent="0.35">
      <c r="A106" s="238"/>
      <c r="B106" s="238">
        <v>61601</v>
      </c>
      <c r="C106" s="239" t="s">
        <v>431</v>
      </c>
      <c r="D106" s="238"/>
      <c r="E106" s="236"/>
      <c r="F106" s="240">
        <v>5000</v>
      </c>
      <c r="G106" s="70"/>
    </row>
    <row r="107" spans="1:7" ht="44.25" customHeight="1" x14ac:dyDescent="0.35">
      <c r="A107" s="238"/>
      <c r="B107" s="238">
        <v>61601</v>
      </c>
      <c r="C107" s="239" t="s">
        <v>432</v>
      </c>
      <c r="D107" s="238"/>
      <c r="E107" s="236"/>
      <c r="F107" s="240">
        <v>2000</v>
      </c>
      <c r="G107" s="70"/>
    </row>
    <row r="108" spans="1:7" ht="43.5" customHeight="1" x14ac:dyDescent="0.35">
      <c r="A108" s="238"/>
      <c r="B108" s="238">
        <v>61601</v>
      </c>
      <c r="C108" s="239" t="s">
        <v>433</v>
      </c>
      <c r="D108" s="238"/>
      <c r="E108" s="236"/>
      <c r="F108" s="240">
        <v>1500</v>
      </c>
      <c r="G108" s="70"/>
    </row>
    <row r="109" spans="1:7" ht="32.25" customHeight="1" x14ac:dyDescent="0.35">
      <c r="A109" s="238"/>
      <c r="B109" s="238">
        <v>61601</v>
      </c>
      <c r="C109" s="239" t="s">
        <v>434</v>
      </c>
      <c r="D109" s="241"/>
      <c r="E109" s="236"/>
      <c r="F109" s="240">
        <v>4000</v>
      </c>
      <c r="G109" s="70"/>
    </row>
    <row r="110" spans="1:7" ht="28.5" customHeight="1" x14ac:dyDescent="0.35">
      <c r="A110" s="238"/>
      <c r="B110" s="238">
        <v>61601</v>
      </c>
      <c r="C110" s="239" t="s">
        <v>435</v>
      </c>
      <c r="D110" s="241"/>
      <c r="E110" s="236"/>
      <c r="F110" s="240">
        <v>4000</v>
      </c>
      <c r="G110" s="70"/>
    </row>
    <row r="111" spans="1:7" ht="30.75" customHeight="1" x14ac:dyDescent="0.35">
      <c r="A111" s="238"/>
      <c r="B111" s="238">
        <v>61201</v>
      </c>
      <c r="C111" s="239" t="s">
        <v>436</v>
      </c>
      <c r="D111" s="238"/>
      <c r="E111" s="236">
        <v>3000</v>
      </c>
      <c r="F111" s="240">
        <f>10000-E111</f>
        <v>7000</v>
      </c>
      <c r="G111" s="242" t="s">
        <v>437</v>
      </c>
    </row>
    <row r="112" spans="1:7" ht="39.75" customHeight="1" x14ac:dyDescent="0.35">
      <c r="A112" s="238"/>
      <c r="B112" s="238">
        <v>61601</v>
      </c>
      <c r="C112" s="239" t="s">
        <v>438</v>
      </c>
      <c r="D112" s="241"/>
      <c r="E112" s="236"/>
      <c r="F112" s="243" t="s">
        <v>439</v>
      </c>
      <c r="G112" s="70"/>
    </row>
    <row r="113" spans="1:7" ht="42.75" customHeight="1" x14ac:dyDescent="0.35">
      <c r="A113" s="238"/>
      <c r="B113" s="238">
        <v>61601</v>
      </c>
      <c r="C113" s="239" t="s">
        <v>440</v>
      </c>
      <c r="D113" s="241"/>
      <c r="E113" s="236"/>
      <c r="F113" s="240">
        <v>5000</v>
      </c>
      <c r="G113" s="70"/>
    </row>
    <row r="114" spans="1:7" ht="40.5" customHeight="1" x14ac:dyDescent="0.35">
      <c r="A114" s="244"/>
      <c r="B114" s="238">
        <v>61601</v>
      </c>
      <c r="C114" s="239" t="s">
        <v>441</v>
      </c>
      <c r="D114" s="241"/>
      <c r="E114" s="236"/>
      <c r="F114" s="240">
        <v>5000</v>
      </c>
      <c r="G114" s="70"/>
    </row>
    <row r="115" spans="1:7" ht="41.25" customHeight="1" x14ac:dyDescent="0.35">
      <c r="A115" s="245"/>
      <c r="B115" s="238">
        <v>61601</v>
      </c>
      <c r="C115" s="239" t="s">
        <v>442</v>
      </c>
      <c r="D115" s="241"/>
      <c r="E115" s="236"/>
      <c r="F115" s="240">
        <v>3000</v>
      </c>
      <c r="G115" s="70"/>
    </row>
    <row r="116" spans="1:7" ht="95.25" customHeight="1" x14ac:dyDescent="0.35">
      <c r="A116" s="238"/>
      <c r="B116" s="238">
        <v>61601</v>
      </c>
      <c r="C116" s="239" t="s">
        <v>443</v>
      </c>
      <c r="D116" s="241"/>
      <c r="E116" s="236"/>
      <c r="F116" s="240">
        <f>40000+4000+1000+4000+4000+10000+30136.33</f>
        <v>93136.33</v>
      </c>
      <c r="G116" s="70"/>
    </row>
    <row r="117" spans="1:7" ht="51.75" customHeight="1" x14ac:dyDescent="0.35">
      <c r="A117" s="238"/>
      <c r="B117" s="238">
        <v>61602</v>
      </c>
      <c r="C117" s="239" t="s">
        <v>444</v>
      </c>
      <c r="D117" s="241"/>
      <c r="E117" s="236"/>
      <c r="F117" s="246">
        <v>18000</v>
      </c>
      <c r="G117" s="70"/>
    </row>
    <row r="118" spans="1:7" ht="39.75" customHeight="1" x14ac:dyDescent="0.35">
      <c r="A118" s="238"/>
      <c r="B118" s="238">
        <v>61603</v>
      </c>
      <c r="C118" s="239" t="s">
        <v>445</v>
      </c>
      <c r="D118" s="238"/>
      <c r="E118" s="236"/>
      <c r="F118" s="240">
        <v>5000</v>
      </c>
      <c r="G118" s="70"/>
    </row>
    <row r="119" spans="1:7" ht="23.25" x14ac:dyDescent="0.35">
      <c r="A119" s="238"/>
      <c r="B119" s="238">
        <v>61603</v>
      </c>
      <c r="C119" s="452" t="s">
        <v>446</v>
      </c>
      <c r="D119" s="453"/>
      <c r="E119" s="454"/>
      <c r="F119" s="455">
        <v>5000</v>
      </c>
      <c r="G119" s="70"/>
    </row>
    <row r="120" spans="1:7" ht="25.5" customHeight="1" x14ac:dyDescent="0.35">
      <c r="A120" s="238"/>
      <c r="B120" s="238">
        <v>61603</v>
      </c>
      <c r="C120" s="239" t="s">
        <v>447</v>
      </c>
      <c r="D120" s="241"/>
      <c r="E120" s="248"/>
      <c r="F120" s="249">
        <v>4000</v>
      </c>
      <c r="G120" s="70"/>
    </row>
    <row r="121" spans="1:7" ht="28.5" customHeight="1" x14ac:dyDescent="0.35">
      <c r="A121" s="238"/>
      <c r="B121" s="238">
        <v>61606</v>
      </c>
      <c r="C121" s="239" t="s">
        <v>448</v>
      </c>
      <c r="D121" s="238"/>
      <c r="E121" s="236"/>
      <c r="F121" s="240">
        <v>10000</v>
      </c>
      <c r="G121" s="70"/>
    </row>
    <row r="122" spans="1:7" ht="48" customHeight="1" x14ac:dyDescent="0.35">
      <c r="A122" s="238"/>
      <c r="B122" s="238">
        <v>61607</v>
      </c>
      <c r="C122" s="239" t="s">
        <v>449</v>
      </c>
      <c r="D122" s="241"/>
      <c r="E122" s="248"/>
      <c r="F122" s="249">
        <v>3000</v>
      </c>
      <c r="G122" s="70"/>
    </row>
    <row r="123" spans="1:7" ht="25.5" customHeight="1" x14ac:dyDescent="0.35">
      <c r="A123" s="178"/>
      <c r="B123" s="178">
        <v>61699</v>
      </c>
      <c r="C123" s="205" t="s">
        <v>450</v>
      </c>
      <c r="D123" s="183"/>
      <c r="E123" s="208"/>
      <c r="F123" s="183">
        <v>5000</v>
      </c>
      <c r="G123" s="183"/>
    </row>
    <row r="124" spans="1:7" ht="43.5" customHeight="1" x14ac:dyDescent="0.35">
      <c r="A124" s="238"/>
      <c r="B124" s="238">
        <v>61201</v>
      </c>
      <c r="C124" s="239" t="s">
        <v>451</v>
      </c>
      <c r="D124" s="238"/>
      <c r="E124" s="236"/>
      <c r="F124" s="236">
        <v>6000</v>
      </c>
      <c r="G124" s="70"/>
    </row>
    <row r="125" spans="1:7" ht="73.5" customHeight="1" x14ac:dyDescent="0.35">
      <c r="A125" s="238"/>
      <c r="B125" s="238">
        <v>61201</v>
      </c>
      <c r="C125" s="239" t="s">
        <v>452</v>
      </c>
      <c r="D125" s="236"/>
      <c r="E125" s="247"/>
      <c r="F125" s="250">
        <v>7000</v>
      </c>
      <c r="G125" s="70"/>
    </row>
    <row r="126" spans="1:7" ht="101.25" customHeight="1" x14ac:dyDescent="0.35">
      <c r="A126" s="238"/>
      <c r="B126" s="238">
        <v>61607</v>
      </c>
      <c r="C126" s="239" t="s">
        <v>453</v>
      </c>
      <c r="D126" s="241"/>
      <c r="E126" s="248"/>
      <c r="F126" s="249">
        <v>13680.17</v>
      </c>
      <c r="G126" s="70"/>
    </row>
    <row r="127" spans="1:7" ht="21" x14ac:dyDescent="0.35">
      <c r="F127" s="251">
        <f>SUM(F105:F126)</f>
        <v>256316.50000000003</v>
      </c>
    </row>
    <row r="129" spans="1:7" ht="36" x14ac:dyDescent="0.55000000000000004">
      <c r="A129" s="510" t="s">
        <v>454</v>
      </c>
      <c r="B129" s="510"/>
      <c r="C129" s="510"/>
      <c r="D129" s="510"/>
      <c r="E129" s="510"/>
      <c r="F129" s="510"/>
      <c r="G129" s="510"/>
    </row>
    <row r="130" spans="1:7" ht="23.25" x14ac:dyDescent="0.35">
      <c r="A130" s="511" t="s">
        <v>455</v>
      </c>
      <c r="B130" s="511"/>
      <c r="C130" s="511"/>
      <c r="D130" s="70"/>
      <c r="E130" s="70"/>
      <c r="F130" s="227">
        <v>27</v>
      </c>
      <c r="G130" s="252">
        <v>61699</v>
      </c>
    </row>
    <row r="131" spans="1:7" ht="23.25" x14ac:dyDescent="0.35">
      <c r="A131" s="509" t="s">
        <v>456</v>
      </c>
      <c r="B131" s="509"/>
      <c r="C131" s="509"/>
      <c r="D131" s="70"/>
      <c r="E131" s="70"/>
      <c r="F131" s="227">
        <v>2116.98</v>
      </c>
      <c r="G131" s="252">
        <v>61699</v>
      </c>
    </row>
    <row r="132" spans="1:7" ht="23.25" x14ac:dyDescent="0.35">
      <c r="A132" s="512" t="s">
        <v>457</v>
      </c>
      <c r="B132" s="512"/>
      <c r="C132" s="512"/>
      <c r="D132" s="70"/>
      <c r="E132" s="70"/>
      <c r="F132" s="227">
        <v>7043.69</v>
      </c>
      <c r="G132" s="252">
        <v>61699</v>
      </c>
    </row>
    <row r="133" spans="1:7" ht="23.25" x14ac:dyDescent="0.35">
      <c r="A133" s="511" t="s">
        <v>458</v>
      </c>
      <c r="B133" s="511"/>
      <c r="C133" s="511"/>
      <c r="D133" s="70"/>
      <c r="E133" s="70"/>
      <c r="F133" s="227">
        <v>1001.92</v>
      </c>
      <c r="G133" s="252">
        <v>61699</v>
      </c>
    </row>
    <row r="134" spans="1:7" ht="23.25" x14ac:dyDescent="0.35">
      <c r="A134" s="509" t="s">
        <v>459</v>
      </c>
      <c r="B134" s="509"/>
      <c r="C134" s="509"/>
      <c r="D134" s="70"/>
      <c r="E134" s="70"/>
      <c r="F134" s="227">
        <v>218.54</v>
      </c>
      <c r="G134" s="252">
        <v>61699</v>
      </c>
    </row>
    <row r="135" spans="1:7" ht="23.25" x14ac:dyDescent="0.35">
      <c r="A135" s="509" t="s">
        <v>460</v>
      </c>
      <c r="B135" s="509"/>
      <c r="C135" s="509"/>
      <c r="D135" s="70"/>
      <c r="E135" s="70"/>
      <c r="F135" s="227">
        <v>135.93</v>
      </c>
      <c r="G135" s="252">
        <v>61699</v>
      </c>
    </row>
    <row r="136" spans="1:7" ht="23.25" x14ac:dyDescent="0.35">
      <c r="A136" s="509" t="s">
        <v>461</v>
      </c>
      <c r="B136" s="509"/>
      <c r="C136" s="509"/>
      <c r="D136" s="70"/>
      <c r="E136" s="70"/>
      <c r="F136" s="227">
        <v>2966.83</v>
      </c>
      <c r="G136" s="252">
        <v>61699</v>
      </c>
    </row>
    <row r="137" spans="1:7" ht="23.25" x14ac:dyDescent="0.35">
      <c r="A137" s="509" t="s">
        <v>462</v>
      </c>
      <c r="B137" s="509"/>
      <c r="C137" s="509"/>
      <c r="D137" s="70"/>
      <c r="E137" s="70"/>
      <c r="F137" s="227">
        <v>16.989999999999998</v>
      </c>
      <c r="G137" s="252">
        <v>61699</v>
      </c>
    </row>
    <row r="138" spans="1:7" ht="23.25" x14ac:dyDescent="0.35">
      <c r="A138" s="509" t="s">
        <v>463</v>
      </c>
      <c r="B138" s="509"/>
      <c r="C138" s="509"/>
      <c r="D138" s="70"/>
      <c r="E138" s="70"/>
      <c r="F138" s="227">
        <v>4652.4399999999996</v>
      </c>
      <c r="G138" s="252">
        <v>61699</v>
      </c>
    </row>
    <row r="139" spans="1:7" ht="23.25" x14ac:dyDescent="0.35">
      <c r="A139" s="509" t="s">
        <v>464</v>
      </c>
      <c r="B139" s="509"/>
      <c r="C139" s="509"/>
      <c r="D139" s="70"/>
      <c r="E139" s="70"/>
      <c r="F139" s="227">
        <v>599.35</v>
      </c>
      <c r="G139" s="252">
        <v>61699</v>
      </c>
    </row>
    <row r="140" spans="1:7" ht="23.25" x14ac:dyDescent="0.35">
      <c r="A140" s="509" t="s">
        <v>465</v>
      </c>
      <c r="B140" s="509"/>
      <c r="C140" s="509"/>
      <c r="D140" s="70"/>
      <c r="E140" s="70"/>
      <c r="F140" s="227">
        <v>716.83</v>
      </c>
      <c r="G140" s="252">
        <v>61699</v>
      </c>
    </row>
    <row r="141" spans="1:7" ht="23.25" x14ac:dyDescent="0.35">
      <c r="A141" s="509" t="s">
        <v>466</v>
      </c>
      <c r="B141" s="509"/>
      <c r="C141" s="509"/>
      <c r="D141" s="70"/>
      <c r="E141" s="70"/>
      <c r="F141" s="227">
        <v>117.15</v>
      </c>
      <c r="G141" s="252">
        <v>61699</v>
      </c>
    </row>
    <row r="142" spans="1:7" ht="23.25" x14ac:dyDescent="0.35">
      <c r="A142" s="509" t="s">
        <v>467</v>
      </c>
      <c r="B142" s="509"/>
      <c r="C142" s="509"/>
      <c r="D142" s="70"/>
      <c r="E142" s="70"/>
      <c r="F142" s="227">
        <v>1469.92</v>
      </c>
      <c r="G142" s="252">
        <v>61699</v>
      </c>
    </row>
    <row r="143" spans="1:7" ht="23.25" x14ac:dyDescent="0.35">
      <c r="A143" s="509" t="s">
        <v>468</v>
      </c>
      <c r="B143" s="509"/>
      <c r="C143" s="509"/>
      <c r="D143" s="70"/>
      <c r="E143" s="70"/>
      <c r="F143" s="227">
        <v>1297.17</v>
      </c>
      <c r="G143" s="252">
        <v>61699</v>
      </c>
    </row>
    <row r="144" spans="1:7" ht="23.25" x14ac:dyDescent="0.35">
      <c r="A144" s="509" t="s">
        <v>469</v>
      </c>
      <c r="B144" s="509"/>
      <c r="C144" s="509"/>
      <c r="D144" s="70"/>
      <c r="E144" s="70"/>
      <c r="F144" s="227">
        <v>8105.48</v>
      </c>
      <c r="G144" s="252">
        <v>61699</v>
      </c>
    </row>
    <row r="145" spans="1:7" ht="23.25" x14ac:dyDescent="0.35">
      <c r="A145" s="509" t="s">
        <v>470</v>
      </c>
      <c r="B145" s="509"/>
      <c r="C145" s="509"/>
      <c r="D145" s="70"/>
      <c r="E145" s="70"/>
      <c r="F145" s="227">
        <v>3996.89</v>
      </c>
      <c r="G145" s="252">
        <v>61699</v>
      </c>
    </row>
    <row r="146" spans="1:7" ht="23.25" x14ac:dyDescent="0.35">
      <c r="A146" s="513" t="s">
        <v>471</v>
      </c>
      <c r="B146" s="514"/>
      <c r="C146" s="515"/>
      <c r="D146" s="70"/>
      <c r="E146" s="70"/>
      <c r="F146" s="227">
        <v>112.17</v>
      </c>
      <c r="G146" s="252">
        <v>61603</v>
      </c>
    </row>
    <row r="147" spans="1:7" ht="23.25" x14ac:dyDescent="0.35">
      <c r="A147" s="509" t="s">
        <v>472</v>
      </c>
      <c r="B147" s="509"/>
      <c r="C147" s="509"/>
      <c r="D147" s="70"/>
      <c r="E147" s="70"/>
      <c r="F147" s="227">
        <v>277.17</v>
      </c>
      <c r="G147" s="252">
        <v>61603</v>
      </c>
    </row>
    <row r="148" spans="1:7" ht="23.25" x14ac:dyDescent="0.35">
      <c r="A148" s="509" t="s">
        <v>473</v>
      </c>
      <c r="B148" s="509"/>
      <c r="C148" s="509"/>
      <c r="D148" s="70"/>
      <c r="E148" s="70"/>
      <c r="F148" s="227">
        <v>4997.17</v>
      </c>
      <c r="G148" s="252">
        <v>61603</v>
      </c>
    </row>
    <row r="149" spans="1:7" ht="23.25" x14ac:dyDescent="0.35">
      <c r="A149" s="509" t="s">
        <v>474</v>
      </c>
      <c r="B149" s="509"/>
      <c r="C149" s="509"/>
      <c r="D149" s="70"/>
      <c r="E149" s="70"/>
      <c r="F149" s="227">
        <v>61.73</v>
      </c>
      <c r="G149" s="252">
        <v>61603</v>
      </c>
    </row>
    <row r="150" spans="1:7" ht="23.25" x14ac:dyDescent="0.35">
      <c r="A150" s="509" t="s">
        <v>475</v>
      </c>
      <c r="B150" s="509"/>
      <c r="C150" s="509"/>
      <c r="D150" s="70"/>
      <c r="E150" s="70"/>
      <c r="F150" s="227">
        <v>64.680000000000007</v>
      </c>
      <c r="G150" s="252">
        <v>61603</v>
      </c>
    </row>
    <row r="151" spans="1:7" ht="23.25" x14ac:dyDescent="0.35">
      <c r="A151" s="509" t="s">
        <v>476</v>
      </c>
      <c r="B151" s="509"/>
      <c r="C151" s="509"/>
      <c r="D151" s="70"/>
      <c r="E151" s="70"/>
      <c r="F151" s="227">
        <v>3996.89</v>
      </c>
      <c r="G151" s="252">
        <v>61603</v>
      </c>
    </row>
    <row r="152" spans="1:7" ht="23.25" x14ac:dyDescent="0.35">
      <c r="A152" s="516" t="s">
        <v>477</v>
      </c>
      <c r="B152" s="516"/>
      <c r="C152" s="516"/>
      <c r="D152" s="70"/>
      <c r="E152" s="70"/>
      <c r="F152" s="227">
        <v>2996.89</v>
      </c>
      <c r="G152" s="252">
        <v>61603</v>
      </c>
    </row>
    <row r="153" spans="1:7" ht="23.25" x14ac:dyDescent="0.35">
      <c r="A153" s="517" t="s">
        <v>478</v>
      </c>
      <c r="B153" s="517"/>
      <c r="C153" s="517"/>
      <c r="D153" s="70"/>
      <c r="E153" s="70"/>
      <c r="F153" s="227">
        <v>31006.25</v>
      </c>
      <c r="G153" s="252">
        <v>61603</v>
      </c>
    </row>
    <row r="154" spans="1:7" ht="23.25" x14ac:dyDescent="0.35">
      <c r="A154" s="509" t="s">
        <v>479</v>
      </c>
      <c r="B154" s="509"/>
      <c r="C154" s="509"/>
      <c r="D154" s="70"/>
      <c r="E154" s="70"/>
      <c r="F154" s="227">
        <v>1599.41</v>
      </c>
      <c r="G154" s="252">
        <v>61603</v>
      </c>
    </row>
    <row r="155" spans="1:7" ht="23.25" x14ac:dyDescent="0.35">
      <c r="A155" s="509" t="s">
        <v>480</v>
      </c>
      <c r="B155" s="509"/>
      <c r="C155" s="509"/>
      <c r="D155" s="70"/>
      <c r="E155" s="70"/>
      <c r="F155" s="253">
        <v>11239.38</v>
      </c>
      <c r="G155" s="252">
        <v>61603</v>
      </c>
    </row>
    <row r="156" spans="1:7" ht="23.25" x14ac:dyDescent="0.35">
      <c r="A156" s="509" t="s">
        <v>481</v>
      </c>
      <c r="B156" s="509"/>
      <c r="C156" s="509"/>
      <c r="D156" s="70"/>
      <c r="E156" s="70"/>
      <c r="F156" s="227">
        <v>551.89</v>
      </c>
      <c r="G156" s="252">
        <v>61603</v>
      </c>
    </row>
    <row r="157" spans="1:7" ht="23.25" x14ac:dyDescent="0.35">
      <c r="A157" s="509" t="s">
        <v>482</v>
      </c>
      <c r="B157" s="509"/>
      <c r="C157" s="509"/>
      <c r="D157" s="70"/>
      <c r="E157" s="70"/>
      <c r="F157" s="227">
        <v>3996.89</v>
      </c>
      <c r="G157" s="252">
        <v>61603</v>
      </c>
    </row>
    <row r="158" spans="1:7" ht="23.25" x14ac:dyDescent="0.35">
      <c r="A158" s="509" t="s">
        <v>483</v>
      </c>
      <c r="B158" s="509"/>
      <c r="C158" s="509"/>
      <c r="D158" s="70"/>
      <c r="E158" s="70"/>
      <c r="F158" s="227">
        <v>2508.4499999999998</v>
      </c>
      <c r="G158" s="252">
        <v>61602</v>
      </c>
    </row>
    <row r="159" spans="1:7" ht="23.25" x14ac:dyDescent="0.35">
      <c r="A159" s="509" t="s">
        <v>484</v>
      </c>
      <c r="B159" s="509"/>
      <c r="C159" s="509"/>
      <c r="D159" s="70"/>
      <c r="E159" s="70"/>
      <c r="F159" s="227">
        <v>187.33</v>
      </c>
      <c r="G159" s="252">
        <v>61602</v>
      </c>
    </row>
    <row r="160" spans="1:7" ht="23.25" x14ac:dyDescent="0.35">
      <c r="A160" s="509" t="s">
        <v>485</v>
      </c>
      <c r="B160" s="509"/>
      <c r="C160" s="509"/>
      <c r="D160" s="70"/>
      <c r="E160" s="70"/>
      <c r="F160" s="227">
        <v>177.52</v>
      </c>
      <c r="G160" s="252">
        <v>61602</v>
      </c>
    </row>
    <row r="161" spans="1:7" ht="23.25" x14ac:dyDescent="0.35">
      <c r="A161" s="509" t="s">
        <v>486</v>
      </c>
      <c r="B161" s="509"/>
      <c r="C161" s="509"/>
      <c r="D161" s="70"/>
      <c r="E161" s="70"/>
      <c r="F161" s="227">
        <v>956.89</v>
      </c>
      <c r="G161" s="252">
        <v>61602</v>
      </c>
    </row>
    <row r="162" spans="1:7" ht="23.25" x14ac:dyDescent="0.35">
      <c r="A162" s="509" t="s">
        <v>487</v>
      </c>
      <c r="B162" s="509"/>
      <c r="C162" s="509"/>
      <c r="D162" s="70"/>
      <c r="E162" s="70"/>
      <c r="F162" s="253">
        <v>24613.32</v>
      </c>
      <c r="G162" s="252">
        <v>61602</v>
      </c>
    </row>
    <row r="163" spans="1:7" ht="23.25" x14ac:dyDescent="0.35">
      <c r="A163" s="509" t="s">
        <v>488</v>
      </c>
      <c r="B163" s="509"/>
      <c r="C163" s="509"/>
      <c r="D163" s="70"/>
      <c r="E163" s="70"/>
      <c r="F163" s="227">
        <v>1355.41</v>
      </c>
      <c r="G163" s="252">
        <v>61601</v>
      </c>
    </row>
    <row r="164" spans="1:7" ht="23.25" x14ac:dyDescent="0.35">
      <c r="A164" s="509" t="s">
        <v>489</v>
      </c>
      <c r="B164" s="509"/>
      <c r="C164" s="509"/>
      <c r="D164" s="70"/>
      <c r="E164" s="70"/>
      <c r="F164" s="227">
        <v>2997.17</v>
      </c>
      <c r="G164" s="252">
        <v>61601</v>
      </c>
    </row>
    <row r="165" spans="1:7" ht="23.25" x14ac:dyDescent="0.35">
      <c r="A165" s="509" t="s">
        <v>490</v>
      </c>
      <c r="B165" s="509"/>
      <c r="C165" s="509"/>
      <c r="D165" s="70"/>
      <c r="E165" s="70"/>
      <c r="F165" s="227">
        <v>15.14</v>
      </c>
      <c r="G165" s="252">
        <v>61601</v>
      </c>
    </row>
    <row r="166" spans="1:7" ht="23.25" x14ac:dyDescent="0.35">
      <c r="A166" s="509" t="s">
        <v>491</v>
      </c>
      <c r="B166" s="509"/>
      <c r="C166" s="509"/>
      <c r="D166" s="70"/>
      <c r="E166" s="70"/>
      <c r="F166" s="227">
        <v>2487.17</v>
      </c>
      <c r="G166" s="252">
        <v>61601</v>
      </c>
    </row>
    <row r="167" spans="1:7" ht="23.25" x14ac:dyDescent="0.35">
      <c r="A167" s="509" t="s">
        <v>492</v>
      </c>
      <c r="B167" s="509"/>
      <c r="C167" s="509"/>
      <c r="D167" s="70"/>
      <c r="E167" s="70"/>
      <c r="F167" s="227">
        <v>1843.22</v>
      </c>
      <c r="G167" s="252">
        <v>61601</v>
      </c>
    </row>
    <row r="168" spans="1:7" ht="23.25" x14ac:dyDescent="0.35">
      <c r="A168" s="509" t="s">
        <v>493</v>
      </c>
      <c r="B168" s="509"/>
      <c r="C168" s="509"/>
      <c r="D168" s="70"/>
      <c r="E168" s="70"/>
      <c r="F168" s="227">
        <v>455.02</v>
      </c>
      <c r="G168" s="252">
        <v>61601</v>
      </c>
    </row>
    <row r="169" spans="1:7" ht="23.25" x14ac:dyDescent="0.35">
      <c r="A169" s="509" t="s">
        <v>494</v>
      </c>
      <c r="B169" s="509"/>
      <c r="C169" s="509"/>
      <c r="D169" s="70"/>
      <c r="E169" s="70"/>
      <c r="F169" s="227">
        <v>64.11</v>
      </c>
      <c r="G169" s="252">
        <v>61601</v>
      </c>
    </row>
    <row r="170" spans="1:7" ht="23.25" x14ac:dyDescent="0.35">
      <c r="A170" s="509" t="s">
        <v>495</v>
      </c>
      <c r="B170" s="509"/>
      <c r="C170" s="509"/>
      <c r="D170" s="70"/>
      <c r="E170" s="70"/>
      <c r="F170" s="227">
        <v>2997.17</v>
      </c>
      <c r="G170" s="252">
        <v>61601</v>
      </c>
    </row>
    <row r="171" spans="1:7" ht="23.25" x14ac:dyDescent="0.35">
      <c r="A171" s="509" t="s">
        <v>496</v>
      </c>
      <c r="B171" s="509"/>
      <c r="C171" s="509"/>
      <c r="D171" s="70"/>
      <c r="E171" s="70"/>
      <c r="F171" s="227">
        <v>727.98</v>
      </c>
      <c r="G171" s="252">
        <v>61601</v>
      </c>
    </row>
    <row r="172" spans="1:7" ht="23.25" x14ac:dyDescent="0.35">
      <c r="A172" s="509" t="s">
        <v>497</v>
      </c>
      <c r="B172" s="509"/>
      <c r="C172" s="509"/>
      <c r="D172" s="70"/>
      <c r="E172" s="70"/>
      <c r="F172" s="227">
        <v>10.99</v>
      </c>
      <c r="G172" s="252">
        <v>61601</v>
      </c>
    </row>
    <row r="173" spans="1:7" ht="23.25" x14ac:dyDescent="0.35">
      <c r="A173" s="509" t="s">
        <v>498</v>
      </c>
      <c r="B173" s="509"/>
      <c r="C173" s="509"/>
      <c r="D173" s="70"/>
      <c r="E173" s="70"/>
      <c r="F173" s="227">
        <v>2398.94</v>
      </c>
      <c r="G173" s="252">
        <v>61601</v>
      </c>
    </row>
    <row r="174" spans="1:7" ht="23.25" x14ac:dyDescent="0.35">
      <c r="A174" s="509" t="s">
        <v>499</v>
      </c>
      <c r="B174" s="509"/>
      <c r="C174" s="509"/>
      <c r="D174" s="70"/>
      <c r="E174" s="70"/>
      <c r="F174" s="227">
        <v>1574.73</v>
      </c>
      <c r="G174" s="252">
        <v>61601</v>
      </c>
    </row>
    <row r="175" spans="1:7" ht="23.25" x14ac:dyDescent="0.35">
      <c r="A175" s="509" t="s">
        <v>500</v>
      </c>
      <c r="B175" s="509"/>
      <c r="C175" s="509"/>
      <c r="D175" s="70"/>
      <c r="E175" s="70"/>
      <c r="F175" s="227">
        <v>632.49</v>
      </c>
      <c r="G175" s="252">
        <v>61601</v>
      </c>
    </row>
    <row r="176" spans="1:7" ht="23.25" x14ac:dyDescent="0.35">
      <c r="A176" s="509" t="s">
        <v>501</v>
      </c>
      <c r="B176" s="509"/>
      <c r="C176" s="509"/>
      <c r="D176" s="70"/>
      <c r="E176" s="70"/>
      <c r="F176" s="227">
        <v>4996.8900000000003</v>
      </c>
      <c r="G176" s="252">
        <v>61601</v>
      </c>
    </row>
    <row r="177" spans="1:7" ht="23.25" x14ac:dyDescent="0.35">
      <c r="A177" s="509" t="s">
        <v>502</v>
      </c>
      <c r="B177" s="509"/>
      <c r="C177" s="509"/>
      <c r="D177" s="70"/>
      <c r="E177" s="70"/>
      <c r="F177" s="227">
        <v>2996.89</v>
      </c>
      <c r="G177" s="252">
        <v>61601</v>
      </c>
    </row>
    <row r="178" spans="1:7" ht="23.25" x14ac:dyDescent="0.35">
      <c r="A178" s="509" t="s">
        <v>503</v>
      </c>
      <c r="B178" s="509"/>
      <c r="C178" s="509"/>
      <c r="D178" s="70"/>
      <c r="E178" s="70"/>
      <c r="F178" s="227">
        <v>1996.89</v>
      </c>
      <c r="G178" s="252">
        <v>61601</v>
      </c>
    </row>
    <row r="179" spans="1:7" ht="23.25" x14ac:dyDescent="0.35">
      <c r="A179" s="509" t="s">
        <v>504</v>
      </c>
      <c r="B179" s="509"/>
      <c r="C179" s="509"/>
      <c r="D179" s="70"/>
      <c r="E179" s="70"/>
      <c r="F179" s="227">
        <v>2496.89</v>
      </c>
      <c r="G179" s="252">
        <v>61601</v>
      </c>
    </row>
    <row r="180" spans="1:7" ht="23.25" x14ac:dyDescent="0.35">
      <c r="A180" s="509" t="s">
        <v>505</v>
      </c>
      <c r="B180" s="509"/>
      <c r="C180" s="509"/>
      <c r="D180" s="70"/>
      <c r="E180" s="70"/>
      <c r="F180" s="227">
        <v>6996.89</v>
      </c>
      <c r="G180" s="252">
        <v>61601</v>
      </c>
    </row>
    <row r="181" spans="1:7" ht="23.25" x14ac:dyDescent="0.35">
      <c r="A181" s="509" t="s">
        <v>506</v>
      </c>
      <c r="B181" s="509"/>
      <c r="C181" s="509"/>
      <c r="D181" s="70"/>
      <c r="E181" s="70"/>
      <c r="F181" s="227">
        <v>1196.8900000000001</v>
      </c>
      <c r="G181" s="252">
        <v>61601</v>
      </c>
    </row>
    <row r="182" spans="1:7" ht="46.5" customHeight="1" x14ac:dyDescent="0.35">
      <c r="A182" s="509" t="s">
        <v>507</v>
      </c>
      <c r="B182" s="509"/>
      <c r="C182" s="509"/>
      <c r="D182" s="70"/>
      <c r="E182" s="70"/>
      <c r="F182" s="227">
        <v>3996.89</v>
      </c>
      <c r="G182" s="252">
        <v>61601</v>
      </c>
    </row>
    <row r="183" spans="1:7" ht="23.25" x14ac:dyDescent="0.35">
      <c r="A183" s="509" t="s">
        <v>508</v>
      </c>
      <c r="B183" s="509"/>
      <c r="C183" s="509"/>
      <c r="D183" s="70"/>
      <c r="E183" s="70"/>
      <c r="F183" s="227">
        <v>1472.6</v>
      </c>
      <c r="G183" s="252">
        <v>61601</v>
      </c>
    </row>
    <row r="184" spans="1:7" ht="23.25" x14ac:dyDescent="0.35">
      <c r="A184" s="509" t="s">
        <v>509</v>
      </c>
      <c r="B184" s="509"/>
      <c r="C184" s="509"/>
      <c r="D184" s="70"/>
      <c r="E184" s="70"/>
      <c r="F184" s="227">
        <v>2997.17</v>
      </c>
      <c r="G184" s="252">
        <v>61604</v>
      </c>
    </row>
    <row r="185" spans="1:7" ht="23.25" x14ac:dyDescent="0.35">
      <c r="A185" s="509" t="s">
        <v>510</v>
      </c>
      <c r="B185" s="509"/>
      <c r="C185" s="509"/>
      <c r="D185" s="70"/>
      <c r="E185" s="70"/>
      <c r="F185" s="227">
        <v>236.21</v>
      </c>
      <c r="G185" s="252">
        <v>61604</v>
      </c>
    </row>
    <row r="186" spans="1:7" ht="23.25" x14ac:dyDescent="0.35">
      <c r="A186" s="509" t="s">
        <v>511</v>
      </c>
      <c r="B186" s="509"/>
      <c r="C186" s="509"/>
      <c r="D186" s="70"/>
      <c r="E186" s="70"/>
      <c r="F186" s="227">
        <v>1025.33</v>
      </c>
      <c r="G186" s="252">
        <v>61604</v>
      </c>
    </row>
    <row r="187" spans="1:7" ht="23.25" x14ac:dyDescent="0.35">
      <c r="A187" s="509" t="s">
        <v>512</v>
      </c>
      <c r="B187" s="509"/>
      <c r="C187" s="509"/>
      <c r="D187" s="70"/>
      <c r="E187" s="70"/>
      <c r="F187" s="227">
        <v>449.2</v>
      </c>
      <c r="G187" s="252">
        <v>61604</v>
      </c>
    </row>
    <row r="188" spans="1:7" ht="23.25" x14ac:dyDescent="0.35">
      <c r="A188" s="509" t="s">
        <v>513</v>
      </c>
      <c r="B188" s="509"/>
      <c r="C188" s="509"/>
      <c r="D188" s="70"/>
      <c r="E188" s="70"/>
      <c r="F188" s="227">
        <v>246.89</v>
      </c>
      <c r="G188" s="252">
        <v>61607</v>
      </c>
    </row>
    <row r="189" spans="1:7" ht="23.25" x14ac:dyDescent="0.35">
      <c r="A189" s="518" t="s">
        <v>514</v>
      </c>
      <c r="B189" s="518"/>
      <c r="C189" s="518"/>
      <c r="D189" s="518"/>
      <c r="E189" s="518"/>
      <c r="F189" s="253">
        <f>SUM(F130:F188)</f>
        <v>172492.31000000011</v>
      </c>
      <c r="G189" s="70"/>
    </row>
  </sheetData>
  <mergeCells count="76">
    <mergeCell ref="A186:C186"/>
    <mergeCell ref="A187:C187"/>
    <mergeCell ref="A188:C188"/>
    <mergeCell ref="A189:E189"/>
    <mergeCell ref="A180:C180"/>
    <mergeCell ref="A181:C181"/>
    <mergeCell ref="A182:C182"/>
    <mergeCell ref="A183:C183"/>
    <mergeCell ref="A184:C184"/>
    <mergeCell ref="A185:C185"/>
    <mergeCell ref="A179:C179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67:C167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55:C155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43:C143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31:C131"/>
    <mergeCell ref="C47:G47"/>
    <mergeCell ref="C54:G54"/>
    <mergeCell ref="C69:G69"/>
    <mergeCell ref="C78:G78"/>
    <mergeCell ref="C81:G81"/>
    <mergeCell ref="C83:G83"/>
    <mergeCell ref="C94:G94"/>
    <mergeCell ref="C97:G97"/>
    <mergeCell ref="A104:G104"/>
    <mergeCell ref="A129:G129"/>
    <mergeCell ref="A130:C130"/>
    <mergeCell ref="B13:G13"/>
    <mergeCell ref="A1:G1"/>
    <mergeCell ref="B2:G2"/>
    <mergeCell ref="B3:G3"/>
    <mergeCell ref="B4:E4"/>
    <mergeCell ref="B12:G12"/>
  </mergeCells>
  <pageMargins left="0.25" right="0.25" top="0.75" bottom="0.75" header="0.3" footer="0.3"/>
  <pageSetup scale="7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52"/>
  <sheetViews>
    <sheetView workbookViewId="0">
      <selection activeCell="F34" sqref="F34"/>
    </sheetView>
  </sheetViews>
  <sheetFormatPr baseColWidth="10" defaultRowHeight="15" x14ac:dyDescent="0.25"/>
  <cols>
    <col min="2" max="2" width="53.5703125" customWidth="1"/>
    <col min="28" max="28" width="17" customWidth="1"/>
  </cols>
  <sheetData>
    <row r="1" spans="1:28" ht="28.5" x14ac:dyDescent="0.45">
      <c r="A1" s="519" t="s">
        <v>50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</row>
    <row r="2" spans="1:28" ht="24" thickBot="1" x14ac:dyDescent="0.4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  <c r="V2" t="s">
        <v>70</v>
      </c>
      <c r="W2" t="s">
        <v>71</v>
      </c>
      <c r="X2" t="s">
        <v>72</v>
      </c>
      <c r="Y2" t="s">
        <v>73</v>
      </c>
      <c r="Z2" t="s">
        <v>74</v>
      </c>
      <c r="AA2" t="s">
        <v>75</v>
      </c>
      <c r="AB2" s="57" t="s">
        <v>45</v>
      </c>
    </row>
    <row r="3" spans="1:28" ht="15.75" x14ac:dyDescent="0.25">
      <c r="A3" s="74" t="s">
        <v>76</v>
      </c>
      <c r="B3" s="59" t="s">
        <v>77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>
        <f t="shared" ref="AB3:AB50" si="0">SUM(C3:AA3)</f>
        <v>0</v>
      </c>
    </row>
    <row r="4" spans="1:28" ht="15.75" x14ac:dyDescent="0.25">
      <c r="A4" s="75">
        <v>51103</v>
      </c>
      <c r="B4" s="62" t="s">
        <v>78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>
        <f t="shared" si="0"/>
        <v>0</v>
      </c>
    </row>
    <row r="5" spans="1:28" ht="15.75" x14ac:dyDescent="0.25">
      <c r="A5" s="75">
        <v>51107</v>
      </c>
      <c r="B5" s="62" t="s">
        <v>79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>
        <v>49.95</v>
      </c>
      <c r="U5" s="60"/>
      <c r="V5" s="60"/>
      <c r="W5" s="60"/>
      <c r="X5" s="60"/>
      <c r="Y5" s="60"/>
      <c r="Z5" s="60"/>
      <c r="AA5" s="60"/>
      <c r="AB5" s="60">
        <f t="shared" si="0"/>
        <v>49.95</v>
      </c>
    </row>
    <row r="6" spans="1:28" ht="15.75" x14ac:dyDescent="0.25">
      <c r="A6" s="75">
        <v>51201</v>
      </c>
      <c r="B6" s="62" t="s">
        <v>80</v>
      </c>
      <c r="C6" s="60"/>
      <c r="D6" s="60"/>
      <c r="E6" s="60"/>
      <c r="F6" s="60"/>
      <c r="G6" s="60">
        <v>1210</v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>
        <v>10000</v>
      </c>
      <c r="U6" s="60"/>
      <c r="V6" s="60"/>
      <c r="W6" s="60"/>
      <c r="X6" s="60"/>
      <c r="Y6" s="60"/>
      <c r="Z6" s="60"/>
      <c r="AA6" s="60"/>
      <c r="AB6" s="60">
        <f t="shared" si="0"/>
        <v>11210</v>
      </c>
    </row>
    <row r="7" spans="1:28" ht="15.75" x14ac:dyDescent="0.25">
      <c r="A7" s="75">
        <v>51301</v>
      </c>
      <c r="B7" s="62" t="s">
        <v>81</v>
      </c>
      <c r="C7" s="60"/>
      <c r="D7" s="60"/>
      <c r="E7" s="60">
        <v>500</v>
      </c>
      <c r="F7" s="60">
        <v>500</v>
      </c>
      <c r="G7" s="60">
        <v>300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>
        <v>300</v>
      </c>
      <c r="S7" s="60"/>
      <c r="T7" s="60">
        <v>1000</v>
      </c>
      <c r="U7" s="60"/>
      <c r="V7" s="60"/>
      <c r="W7" s="60"/>
      <c r="X7" s="60"/>
      <c r="Y7" s="60"/>
      <c r="Z7" s="60"/>
      <c r="AA7" s="60"/>
      <c r="AB7" s="60">
        <f t="shared" si="0"/>
        <v>2600</v>
      </c>
    </row>
    <row r="8" spans="1:28" ht="15.75" x14ac:dyDescent="0.25">
      <c r="A8" s="63">
        <v>51401</v>
      </c>
      <c r="B8" s="64" t="s">
        <v>82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>
        <f t="shared" si="0"/>
        <v>0</v>
      </c>
    </row>
    <row r="9" spans="1:28" ht="15.75" x14ac:dyDescent="0.25">
      <c r="A9" s="63">
        <v>51501</v>
      </c>
      <c r="B9" s="64" t="s">
        <v>83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>
        <f t="shared" si="0"/>
        <v>0</v>
      </c>
    </row>
    <row r="10" spans="1:28" ht="15.75" x14ac:dyDescent="0.25">
      <c r="A10" s="76">
        <v>51701</v>
      </c>
      <c r="B10" s="73" t="s">
        <v>84</v>
      </c>
      <c r="C10" s="60">
        <v>3500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>
        <f t="shared" si="0"/>
        <v>3500</v>
      </c>
    </row>
    <row r="11" spans="1:28" ht="15.75" x14ac:dyDescent="0.25">
      <c r="A11" s="76">
        <v>51901</v>
      </c>
      <c r="B11" s="73" t="s">
        <v>85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>
        <v>50</v>
      </c>
      <c r="AA11" s="60"/>
      <c r="AB11" s="60">
        <f t="shared" si="0"/>
        <v>50</v>
      </c>
    </row>
    <row r="12" spans="1:28" ht="15.75" x14ac:dyDescent="0.25">
      <c r="A12" s="75">
        <v>54101</v>
      </c>
      <c r="B12" s="62" t="s">
        <v>86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>
        <v>1237.5</v>
      </c>
      <c r="AA12" s="60"/>
      <c r="AB12" s="60">
        <f t="shared" si="0"/>
        <v>1237.5</v>
      </c>
    </row>
    <row r="13" spans="1:28" ht="15.75" x14ac:dyDescent="0.25">
      <c r="A13" s="75">
        <v>54104</v>
      </c>
      <c r="B13" s="62" t="s">
        <v>87</v>
      </c>
      <c r="C13" s="60">
        <v>5000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>
        <f t="shared" si="0"/>
        <v>5000</v>
      </c>
    </row>
    <row r="14" spans="1:28" ht="15.75" x14ac:dyDescent="0.25">
      <c r="A14" s="75">
        <v>54105</v>
      </c>
      <c r="B14" s="62" t="s">
        <v>88</v>
      </c>
      <c r="C14" s="60">
        <v>75</v>
      </c>
      <c r="D14" s="60">
        <v>1700</v>
      </c>
      <c r="E14" s="60">
        <v>256.2</v>
      </c>
      <c r="F14" s="60">
        <v>1000</v>
      </c>
      <c r="G14" s="60">
        <v>96.25</v>
      </c>
      <c r="H14" s="60">
        <v>159.1</v>
      </c>
      <c r="I14" s="60">
        <v>75</v>
      </c>
      <c r="J14" s="60">
        <v>150</v>
      </c>
      <c r="K14" s="60">
        <v>224.1</v>
      </c>
      <c r="L14" s="60">
        <v>1262.0999999999999</v>
      </c>
      <c r="M14" s="60">
        <v>460.3</v>
      </c>
      <c r="N14" s="60">
        <v>566.1</v>
      </c>
      <c r="O14" s="60">
        <v>94.95</v>
      </c>
      <c r="P14" s="60"/>
      <c r="Q14" s="60"/>
      <c r="R14" s="60">
        <v>613.5</v>
      </c>
      <c r="S14" s="60">
        <v>52</v>
      </c>
      <c r="T14" s="60">
        <v>24</v>
      </c>
      <c r="U14" s="60">
        <v>12</v>
      </c>
      <c r="V14" s="60"/>
      <c r="W14" s="60"/>
      <c r="X14" s="60">
        <v>15</v>
      </c>
      <c r="Y14" s="60">
        <v>76.3</v>
      </c>
      <c r="Z14" s="60"/>
      <c r="AA14" s="60"/>
      <c r="AB14" s="60">
        <f t="shared" si="0"/>
        <v>6911.9000000000005</v>
      </c>
    </row>
    <row r="15" spans="1:28" ht="15.75" x14ac:dyDescent="0.25">
      <c r="A15" s="75">
        <v>54106</v>
      </c>
      <c r="B15" s="62" t="s">
        <v>89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>
        <v>350</v>
      </c>
      <c r="P15" s="60"/>
      <c r="Q15" s="60"/>
      <c r="R15" s="60"/>
      <c r="S15" s="60"/>
      <c r="T15" s="60">
        <v>1872</v>
      </c>
      <c r="U15" s="60"/>
      <c r="V15" s="60"/>
      <c r="W15" s="60">
        <v>30</v>
      </c>
      <c r="X15" s="60"/>
      <c r="Y15" s="60"/>
      <c r="Z15" s="60"/>
      <c r="AA15" s="60"/>
      <c r="AB15" s="60">
        <f t="shared" si="0"/>
        <v>2252</v>
      </c>
    </row>
    <row r="16" spans="1:28" ht="15.75" x14ac:dyDescent="0.25">
      <c r="A16" s="75">
        <v>54104</v>
      </c>
      <c r="B16" s="62" t="s">
        <v>87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>
        <v>100</v>
      </c>
      <c r="AA16" s="60"/>
      <c r="AB16" s="60">
        <f t="shared" si="0"/>
        <v>100</v>
      </c>
    </row>
    <row r="17" spans="1:28" ht="15.75" x14ac:dyDescent="0.25">
      <c r="A17" s="75">
        <v>54107</v>
      </c>
      <c r="B17" s="62" t="s">
        <v>90</v>
      </c>
      <c r="C17" s="60"/>
      <c r="D17" s="60"/>
      <c r="E17" s="60"/>
      <c r="F17" s="60"/>
      <c r="G17" s="60"/>
      <c r="H17" s="60"/>
      <c r="I17" s="60"/>
      <c r="J17" s="60">
        <v>380.5</v>
      </c>
      <c r="K17" s="60">
        <v>14</v>
      </c>
      <c r="L17" s="60">
        <v>7.5</v>
      </c>
      <c r="M17" s="60"/>
      <c r="N17" s="60">
        <v>169.99</v>
      </c>
      <c r="O17" s="60">
        <v>500</v>
      </c>
      <c r="P17" s="60"/>
      <c r="Q17" s="60"/>
      <c r="R17" s="60"/>
      <c r="S17" s="60"/>
      <c r="T17" s="60">
        <v>4531.1000000000004</v>
      </c>
      <c r="U17" s="60">
        <v>781</v>
      </c>
      <c r="V17" s="60">
        <v>716</v>
      </c>
      <c r="W17" s="60">
        <v>1020.4</v>
      </c>
      <c r="X17" s="60">
        <v>706.65</v>
      </c>
      <c r="Y17" s="60">
        <v>1500</v>
      </c>
      <c r="Z17" s="60"/>
      <c r="AA17" s="60">
        <v>130</v>
      </c>
      <c r="AB17" s="60">
        <f t="shared" si="0"/>
        <v>10457.14</v>
      </c>
    </row>
    <row r="18" spans="1:28" ht="15.75" x14ac:dyDescent="0.25">
      <c r="A18" s="75">
        <v>54109</v>
      </c>
      <c r="B18" s="62" t="s">
        <v>91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>
        <v>1475</v>
      </c>
      <c r="U18" s="60"/>
      <c r="V18" s="60"/>
      <c r="W18" s="60"/>
      <c r="X18" s="60"/>
      <c r="Y18" s="60"/>
      <c r="Z18" s="60"/>
      <c r="AA18" s="60"/>
      <c r="AB18" s="60">
        <f t="shared" si="0"/>
        <v>1475</v>
      </c>
    </row>
    <row r="19" spans="1:28" ht="15.75" x14ac:dyDescent="0.25">
      <c r="A19" s="75">
        <v>54110</v>
      </c>
      <c r="B19" s="62" t="s">
        <v>92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>
        <v>3500</v>
      </c>
      <c r="U19" s="60"/>
      <c r="V19" s="60"/>
      <c r="W19" s="60">
        <v>140.5</v>
      </c>
      <c r="X19" s="60"/>
      <c r="Y19" s="60"/>
      <c r="Z19" s="60"/>
      <c r="AA19" s="60"/>
      <c r="AB19" s="60">
        <f t="shared" si="0"/>
        <v>3640.5</v>
      </c>
    </row>
    <row r="20" spans="1:28" ht="15.75" x14ac:dyDescent="0.25">
      <c r="A20" s="75">
        <v>54111</v>
      </c>
      <c r="B20" s="62" t="s">
        <v>93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>
        <v>89</v>
      </c>
      <c r="V20" s="60"/>
      <c r="W20" s="60"/>
      <c r="X20" s="60"/>
      <c r="Y20" s="60"/>
      <c r="Z20" s="60"/>
      <c r="AA20" s="60"/>
      <c r="AB20" s="60">
        <f t="shared" si="0"/>
        <v>89</v>
      </c>
    </row>
    <row r="21" spans="1:28" ht="15.75" x14ac:dyDescent="0.25">
      <c r="A21" s="75">
        <v>54112</v>
      </c>
      <c r="B21" s="62" t="s">
        <v>94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>
        <v>40</v>
      </c>
      <c r="V21" s="60"/>
      <c r="W21" s="60"/>
      <c r="X21" s="60">
        <v>300</v>
      </c>
      <c r="Y21" s="60"/>
      <c r="Z21" s="60"/>
      <c r="AA21" s="60"/>
      <c r="AB21" s="60">
        <f t="shared" si="0"/>
        <v>340</v>
      </c>
    </row>
    <row r="22" spans="1:28" ht="15.75" x14ac:dyDescent="0.25">
      <c r="A22" s="75">
        <v>54114</v>
      </c>
      <c r="B22" s="62" t="s">
        <v>95</v>
      </c>
      <c r="C22" s="60"/>
      <c r="D22" s="60">
        <v>100</v>
      </c>
      <c r="E22" s="60">
        <v>1100</v>
      </c>
      <c r="F22" s="60">
        <v>400</v>
      </c>
      <c r="G22" s="60">
        <v>382.5</v>
      </c>
      <c r="H22" s="60">
        <v>319.60000000000002</v>
      </c>
      <c r="I22" s="60">
        <v>75</v>
      </c>
      <c r="J22" s="60">
        <v>322.3</v>
      </c>
      <c r="K22" s="60">
        <v>65</v>
      </c>
      <c r="L22" s="60">
        <v>228.45</v>
      </c>
      <c r="M22" s="60">
        <v>188.78</v>
      </c>
      <c r="N22" s="60">
        <v>390.62</v>
      </c>
      <c r="O22" s="60">
        <v>302.85000000000002</v>
      </c>
      <c r="P22" s="60"/>
      <c r="Q22" s="60"/>
      <c r="R22" s="60">
        <v>395</v>
      </c>
      <c r="S22" s="60">
        <v>371.5</v>
      </c>
      <c r="T22" s="60">
        <v>203.5</v>
      </c>
      <c r="U22" s="60">
        <v>38</v>
      </c>
      <c r="V22" s="60"/>
      <c r="W22" s="60"/>
      <c r="X22" s="60">
        <v>20.5</v>
      </c>
      <c r="Y22" s="60">
        <v>37.1</v>
      </c>
      <c r="Z22" s="60"/>
      <c r="AA22" s="60"/>
      <c r="AB22" s="60">
        <f t="shared" si="0"/>
        <v>4940.7000000000007</v>
      </c>
    </row>
    <row r="23" spans="1:28" ht="15.75" x14ac:dyDescent="0.25">
      <c r="A23" s="75">
        <v>54115</v>
      </c>
      <c r="B23" s="62" t="s">
        <v>96</v>
      </c>
      <c r="C23" s="60">
        <v>500</v>
      </c>
      <c r="D23" s="60">
        <v>200</v>
      </c>
      <c r="E23" s="60">
        <v>1300</v>
      </c>
      <c r="F23" s="60">
        <v>750</v>
      </c>
      <c r="G23" s="60">
        <v>276</v>
      </c>
      <c r="H23" s="60">
        <v>1361.5</v>
      </c>
      <c r="I23" s="60">
        <v>50</v>
      </c>
      <c r="J23" s="60">
        <v>216</v>
      </c>
      <c r="K23" s="60">
        <v>396.1</v>
      </c>
      <c r="L23" s="60">
        <v>420</v>
      </c>
      <c r="M23" s="60">
        <v>1700</v>
      </c>
      <c r="N23" s="60">
        <v>1498.24</v>
      </c>
      <c r="O23" s="60">
        <v>500</v>
      </c>
      <c r="P23" s="60">
        <v>80</v>
      </c>
      <c r="Q23" s="60"/>
      <c r="R23" s="60">
        <v>1800</v>
      </c>
      <c r="S23" s="60">
        <v>300</v>
      </c>
      <c r="T23" s="60"/>
      <c r="U23" s="60"/>
      <c r="V23" s="60"/>
      <c r="W23" s="60"/>
      <c r="X23" s="60"/>
      <c r="Y23" s="60">
        <v>187</v>
      </c>
      <c r="Z23" s="60"/>
      <c r="AA23" s="60">
        <v>252.5</v>
      </c>
      <c r="AB23" s="60">
        <f t="shared" si="0"/>
        <v>11787.34</v>
      </c>
    </row>
    <row r="24" spans="1:28" ht="15.75" x14ac:dyDescent="0.25">
      <c r="A24" s="75">
        <v>54116</v>
      </c>
      <c r="B24" s="62" t="s">
        <v>97</v>
      </c>
      <c r="C24" s="60">
        <v>1000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>
        <f t="shared" si="0"/>
        <v>1000</v>
      </c>
    </row>
    <row r="25" spans="1:28" ht="15.75" x14ac:dyDescent="0.25">
      <c r="A25" s="75">
        <v>54118</v>
      </c>
      <c r="B25" s="62" t="s">
        <v>98</v>
      </c>
      <c r="C25" s="60"/>
      <c r="D25" s="60"/>
      <c r="E25" s="60"/>
      <c r="F25" s="60"/>
      <c r="G25" s="60"/>
      <c r="H25" s="60">
        <v>34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>
        <v>2918.2</v>
      </c>
      <c r="U25" s="60">
        <v>118.75</v>
      </c>
      <c r="V25" s="60">
        <v>1235</v>
      </c>
      <c r="W25" s="60">
        <v>303.35000000000002</v>
      </c>
      <c r="X25" s="60">
        <v>251</v>
      </c>
      <c r="Y25" s="60">
        <v>379.5</v>
      </c>
      <c r="Z25" s="60"/>
      <c r="AA25" s="60"/>
      <c r="AB25" s="60">
        <f t="shared" si="0"/>
        <v>5239.8</v>
      </c>
    </row>
    <row r="26" spans="1:28" ht="15.75" x14ac:dyDescent="0.25">
      <c r="A26" s="75">
        <v>54119</v>
      </c>
      <c r="B26" s="62" t="s">
        <v>99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>
        <v>315</v>
      </c>
      <c r="Q26" s="60"/>
      <c r="R26" s="60"/>
      <c r="S26" s="60"/>
      <c r="T26" s="60"/>
      <c r="U26" s="60"/>
      <c r="V26" s="60"/>
      <c r="W26" s="60">
        <v>36</v>
      </c>
      <c r="X26" s="60"/>
      <c r="Y26" s="60"/>
      <c r="Z26" s="60"/>
      <c r="AA26" s="60"/>
      <c r="AB26" s="60">
        <f t="shared" si="0"/>
        <v>351</v>
      </c>
    </row>
    <row r="27" spans="1:28" ht="15.75" x14ac:dyDescent="0.25">
      <c r="A27" s="75">
        <v>54199</v>
      </c>
      <c r="B27" s="62" t="s">
        <v>100</v>
      </c>
      <c r="C27" s="60">
        <v>1000</v>
      </c>
      <c r="D27" s="60"/>
      <c r="E27" s="60"/>
      <c r="F27" s="60"/>
      <c r="G27" s="60"/>
      <c r="H27" s="60"/>
      <c r="I27" s="60"/>
      <c r="J27" s="60">
        <v>100</v>
      </c>
      <c r="K27" s="60"/>
      <c r="L27" s="60">
        <v>478.5</v>
      </c>
      <c r="M27" s="60"/>
      <c r="N27" s="60">
        <v>27</v>
      </c>
      <c r="O27" s="60">
        <v>97</v>
      </c>
      <c r="P27" s="60"/>
      <c r="Q27" s="60"/>
      <c r="R27" s="60"/>
      <c r="S27" s="60"/>
      <c r="T27" s="60">
        <v>3000</v>
      </c>
      <c r="U27" s="60">
        <v>194</v>
      </c>
      <c r="V27" s="60">
        <v>307.5</v>
      </c>
      <c r="W27" s="60">
        <v>9.75</v>
      </c>
      <c r="X27" s="60">
        <v>119.7</v>
      </c>
      <c r="Y27" s="60">
        <v>3000</v>
      </c>
      <c r="Z27" s="60"/>
      <c r="AA27" s="60"/>
      <c r="AB27" s="60">
        <f t="shared" si="0"/>
        <v>8333.4500000000007</v>
      </c>
    </row>
    <row r="28" spans="1:28" ht="15.75" x14ac:dyDescent="0.25">
      <c r="A28" s="75">
        <v>54201</v>
      </c>
      <c r="B28" s="62" t="s">
        <v>101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>
        <f t="shared" si="0"/>
        <v>0</v>
      </c>
    </row>
    <row r="29" spans="1:28" ht="15.75" x14ac:dyDescent="0.25">
      <c r="A29" s="75">
        <v>54202</v>
      </c>
      <c r="B29" s="62" t="s">
        <v>102</v>
      </c>
      <c r="C29" s="60">
        <v>792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>
        <v>400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>
        <f t="shared" si="0"/>
        <v>1192</v>
      </c>
    </row>
    <row r="30" spans="1:28" ht="15.75" x14ac:dyDescent="0.25">
      <c r="A30" s="75">
        <v>54203</v>
      </c>
      <c r="B30" s="62" t="s">
        <v>103</v>
      </c>
      <c r="C30" s="60">
        <v>0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>
        <f t="shared" si="0"/>
        <v>0</v>
      </c>
    </row>
    <row r="31" spans="1:28" ht="15.75" x14ac:dyDescent="0.25">
      <c r="A31" s="75">
        <v>54301</v>
      </c>
      <c r="B31" s="62" t="s">
        <v>104</v>
      </c>
      <c r="C31" s="60">
        <v>160</v>
      </c>
      <c r="D31" s="60"/>
      <c r="E31" s="60">
        <v>300</v>
      </c>
      <c r="F31" s="60">
        <v>300</v>
      </c>
      <c r="G31" s="60">
        <v>160</v>
      </c>
      <c r="H31" s="60">
        <v>160</v>
      </c>
      <c r="I31" s="60"/>
      <c r="J31" s="60">
        <v>160</v>
      </c>
      <c r="K31" s="60"/>
      <c r="L31" s="60"/>
      <c r="M31" s="60"/>
      <c r="N31" s="60">
        <v>500</v>
      </c>
      <c r="O31" s="60"/>
      <c r="P31" s="60"/>
      <c r="Q31" s="60"/>
      <c r="R31" s="60">
        <v>400</v>
      </c>
      <c r="S31" s="60">
        <v>160</v>
      </c>
      <c r="T31" s="60">
        <v>300</v>
      </c>
      <c r="U31" s="60"/>
      <c r="V31" s="60"/>
      <c r="W31" s="60"/>
      <c r="X31" s="60">
        <v>700</v>
      </c>
      <c r="Y31" s="60"/>
      <c r="Z31" s="60"/>
      <c r="AA31" s="60"/>
      <c r="AB31" s="60">
        <f t="shared" si="0"/>
        <v>3300</v>
      </c>
    </row>
    <row r="32" spans="1:28" ht="15.75" x14ac:dyDescent="0.25">
      <c r="A32" s="75">
        <v>54302</v>
      </c>
      <c r="B32" s="62" t="s">
        <v>105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>
        <v>1890</v>
      </c>
      <c r="U32" s="60"/>
      <c r="V32" s="60"/>
      <c r="W32" s="60"/>
      <c r="X32" s="60"/>
      <c r="Y32" s="60"/>
      <c r="Z32" s="60"/>
      <c r="AA32" s="60"/>
      <c r="AB32" s="60">
        <f t="shared" si="0"/>
        <v>1890</v>
      </c>
    </row>
    <row r="33" spans="1:28" ht="15.75" x14ac:dyDescent="0.25">
      <c r="A33" s="75">
        <v>54303</v>
      </c>
      <c r="B33" s="62" t="s">
        <v>106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>
        <f t="shared" si="0"/>
        <v>0</v>
      </c>
    </row>
    <row r="34" spans="1:28" ht="15.75" x14ac:dyDescent="0.25">
      <c r="A34" s="75">
        <v>54304</v>
      </c>
      <c r="B34" s="62" t="s">
        <v>107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>
        <v>250</v>
      </c>
      <c r="AA34" s="60"/>
      <c r="AB34" s="60">
        <f t="shared" si="0"/>
        <v>250</v>
      </c>
    </row>
    <row r="35" spans="1:28" ht="15.75" x14ac:dyDescent="0.25">
      <c r="A35" s="75">
        <v>54307</v>
      </c>
      <c r="B35" s="62" t="s">
        <v>108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>
        <v>1000</v>
      </c>
      <c r="V35" s="60"/>
      <c r="W35" s="60"/>
      <c r="X35" s="60"/>
      <c r="Y35" s="60"/>
      <c r="Z35" s="60"/>
      <c r="AA35" s="60"/>
      <c r="AB35" s="60">
        <f t="shared" si="0"/>
        <v>1000</v>
      </c>
    </row>
    <row r="36" spans="1:28" ht="15.75" x14ac:dyDescent="0.25">
      <c r="A36" s="75">
        <v>54310</v>
      </c>
      <c r="B36" s="62" t="s">
        <v>109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>
        <f t="shared" si="0"/>
        <v>0</v>
      </c>
    </row>
    <row r="37" spans="1:28" ht="15.75" x14ac:dyDescent="0.25">
      <c r="A37" s="75">
        <v>54313</v>
      </c>
      <c r="B37" s="62" t="s">
        <v>110</v>
      </c>
      <c r="C37" s="60"/>
      <c r="D37" s="60"/>
      <c r="E37" s="60">
        <v>302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>
        <v>800</v>
      </c>
      <c r="S37" s="60"/>
      <c r="T37" s="60"/>
      <c r="U37" s="60"/>
      <c r="V37" s="60"/>
      <c r="W37" s="60"/>
      <c r="X37" s="60"/>
      <c r="Y37" s="60"/>
      <c r="Z37" s="60">
        <v>65</v>
      </c>
      <c r="AA37" s="60"/>
      <c r="AB37" s="60">
        <f t="shared" si="0"/>
        <v>1167</v>
      </c>
    </row>
    <row r="38" spans="1:28" ht="15.75" x14ac:dyDescent="0.25">
      <c r="A38" s="75">
        <v>54314</v>
      </c>
      <c r="B38" s="62" t="s">
        <v>111</v>
      </c>
      <c r="C38" s="60"/>
      <c r="D38" s="60"/>
      <c r="E38" s="60"/>
      <c r="F38" s="60"/>
      <c r="G38" s="60"/>
      <c r="H38" s="60"/>
      <c r="I38" s="60"/>
      <c r="J38" s="60">
        <v>832.5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>
        <f t="shared" si="0"/>
        <v>832.5</v>
      </c>
    </row>
    <row r="39" spans="1:28" ht="15.75" x14ac:dyDescent="0.25">
      <c r="A39" s="75">
        <v>54317</v>
      </c>
      <c r="B39" s="62" t="s">
        <v>112</v>
      </c>
      <c r="C39" s="60"/>
      <c r="D39" s="60"/>
      <c r="E39" s="60"/>
      <c r="F39" s="60"/>
      <c r="G39" s="60"/>
      <c r="H39" s="60"/>
      <c r="I39" s="60"/>
      <c r="J39" s="60"/>
      <c r="K39" s="60">
        <v>4800</v>
      </c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>
        <f t="shared" si="0"/>
        <v>4800</v>
      </c>
    </row>
    <row r="40" spans="1:28" ht="15.75" x14ac:dyDescent="0.25">
      <c r="A40" s="75">
        <v>54403</v>
      </c>
      <c r="B40" s="62" t="s">
        <v>113</v>
      </c>
      <c r="C40" s="60"/>
      <c r="D40" s="60"/>
      <c r="E40" s="60">
        <v>50</v>
      </c>
      <c r="F40" s="60">
        <v>150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>
        <v>100</v>
      </c>
      <c r="T40" s="60"/>
      <c r="U40" s="60"/>
      <c r="V40" s="60"/>
      <c r="W40" s="60"/>
      <c r="X40" s="60"/>
      <c r="Y40" s="60"/>
      <c r="Z40" s="60"/>
      <c r="AA40" s="60"/>
      <c r="AB40" s="60">
        <f t="shared" si="0"/>
        <v>300</v>
      </c>
    </row>
    <row r="41" spans="1:28" ht="15.75" x14ac:dyDescent="0.25">
      <c r="A41" s="75">
        <v>55599</v>
      </c>
      <c r="B41" s="62" t="s">
        <v>114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>
        <f t="shared" si="0"/>
        <v>0</v>
      </c>
    </row>
    <row r="42" spans="1:28" ht="15.75" x14ac:dyDescent="0.25">
      <c r="A42" s="75">
        <v>55601</v>
      </c>
      <c r="B42" s="62" t="s">
        <v>115</v>
      </c>
      <c r="C42" s="60">
        <v>500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>
        <f t="shared" si="0"/>
        <v>500</v>
      </c>
    </row>
    <row r="43" spans="1:28" ht="15.75" x14ac:dyDescent="0.25">
      <c r="A43" s="75">
        <v>55602</v>
      </c>
      <c r="B43" s="62" t="s">
        <v>116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>
        <v>1000</v>
      </c>
      <c r="U43" s="60"/>
      <c r="V43" s="60"/>
      <c r="W43" s="60"/>
      <c r="X43" s="60"/>
      <c r="Y43" s="60"/>
      <c r="Z43" s="60"/>
      <c r="AA43" s="60"/>
      <c r="AB43" s="60">
        <f t="shared" si="0"/>
        <v>1000</v>
      </c>
    </row>
    <row r="44" spans="1:28" ht="15.75" x14ac:dyDescent="0.25">
      <c r="A44" s="75">
        <v>55603</v>
      </c>
      <c r="B44" s="62" t="s">
        <v>117</v>
      </c>
      <c r="C44" s="60">
        <v>500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>
        <f t="shared" si="0"/>
        <v>500</v>
      </c>
    </row>
    <row r="45" spans="1:28" ht="15.75" x14ac:dyDescent="0.25">
      <c r="A45" s="75">
        <v>56304</v>
      </c>
      <c r="B45" s="62" t="s">
        <v>118</v>
      </c>
      <c r="C45" s="60">
        <v>3000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>
        <f t="shared" si="0"/>
        <v>3000</v>
      </c>
    </row>
    <row r="46" spans="1:28" ht="15.75" x14ac:dyDescent="0.25">
      <c r="A46" s="75">
        <v>61101</v>
      </c>
      <c r="B46" s="62" t="s">
        <v>119</v>
      </c>
      <c r="C46" s="60"/>
      <c r="D46" s="60">
        <v>1000</v>
      </c>
      <c r="E46" s="60">
        <v>360</v>
      </c>
      <c r="F46" s="60">
        <v>200</v>
      </c>
      <c r="G46" s="60"/>
      <c r="H46" s="60">
        <v>200</v>
      </c>
      <c r="I46" s="60">
        <v>500</v>
      </c>
      <c r="J46" s="60">
        <v>400</v>
      </c>
      <c r="K46" s="60"/>
      <c r="L46" s="60">
        <v>1000</v>
      </c>
      <c r="M46" s="60">
        <v>1360</v>
      </c>
      <c r="N46" s="60"/>
      <c r="O46" s="60">
        <v>500</v>
      </c>
      <c r="P46" s="60">
        <v>315</v>
      </c>
      <c r="Q46" s="60"/>
      <c r="R46" s="60">
        <v>300</v>
      </c>
      <c r="S46" s="60">
        <v>300</v>
      </c>
      <c r="T46" s="60"/>
      <c r="U46" s="60"/>
      <c r="V46" s="60"/>
      <c r="W46" s="60"/>
      <c r="X46" s="60"/>
      <c r="Y46" s="60"/>
      <c r="Z46" s="60"/>
      <c r="AA46" s="60"/>
      <c r="AB46" s="60">
        <f t="shared" si="0"/>
        <v>6435</v>
      </c>
    </row>
    <row r="47" spans="1:28" ht="15.75" x14ac:dyDescent="0.25">
      <c r="A47" s="75">
        <v>61102</v>
      </c>
      <c r="B47" s="62" t="s">
        <v>120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>
        <v>700</v>
      </c>
      <c r="S47" s="60"/>
      <c r="T47" s="60"/>
      <c r="U47" s="60"/>
      <c r="V47" s="60"/>
      <c r="W47" s="60"/>
      <c r="X47" s="60"/>
      <c r="Y47" s="60"/>
      <c r="Z47" s="60"/>
      <c r="AA47" s="60"/>
      <c r="AB47" s="60">
        <f t="shared" si="0"/>
        <v>700</v>
      </c>
    </row>
    <row r="48" spans="1:28" ht="15.75" x14ac:dyDescent="0.25">
      <c r="A48" s="75">
        <v>61104</v>
      </c>
      <c r="B48" s="62" t="s">
        <v>121</v>
      </c>
      <c r="C48" s="60">
        <v>500</v>
      </c>
      <c r="D48" s="60"/>
      <c r="E48" s="60">
        <v>1000</v>
      </c>
      <c r="F48" s="60">
        <v>1200</v>
      </c>
      <c r="G48" s="60">
        <v>1200</v>
      </c>
      <c r="H48" s="60">
        <v>1200</v>
      </c>
      <c r="I48" s="60">
        <v>1000</v>
      </c>
      <c r="J48" s="60"/>
      <c r="K48" s="60"/>
      <c r="L48" s="60"/>
      <c r="M48" s="60">
        <v>1800</v>
      </c>
      <c r="N48" s="60"/>
      <c r="O48" s="60">
        <v>860</v>
      </c>
      <c r="P48" s="60">
        <v>1090</v>
      </c>
      <c r="Q48" s="60"/>
      <c r="R48" s="60">
        <v>1000</v>
      </c>
      <c r="S48" s="60">
        <v>500</v>
      </c>
      <c r="T48" s="60">
        <v>600</v>
      </c>
      <c r="U48" s="60"/>
      <c r="V48" s="60"/>
      <c r="W48" s="60"/>
      <c r="X48" s="60"/>
      <c r="Y48" s="60"/>
      <c r="Z48" s="60"/>
      <c r="AA48" s="60">
        <v>1174.75</v>
      </c>
      <c r="AB48" s="60">
        <f t="shared" si="0"/>
        <v>13124.75</v>
      </c>
    </row>
    <row r="49" spans="1:28" ht="15.75" x14ac:dyDescent="0.25">
      <c r="A49" s="77" t="s">
        <v>122</v>
      </c>
      <c r="B49" s="62" t="s">
        <v>123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>
        <f t="shared" si="0"/>
        <v>0</v>
      </c>
    </row>
    <row r="50" spans="1:28" ht="15.75" x14ac:dyDescent="0.25">
      <c r="A50" s="78" t="s">
        <v>124</v>
      </c>
      <c r="B50" s="67" t="s">
        <v>125</v>
      </c>
      <c r="C50" s="60">
        <v>500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>
        <v>60</v>
      </c>
      <c r="U50" s="60"/>
      <c r="V50" s="60"/>
      <c r="W50" s="60"/>
      <c r="X50" s="60"/>
      <c r="Y50" s="60"/>
      <c r="Z50" s="60"/>
      <c r="AA50" s="60"/>
      <c r="AB50" s="60">
        <f t="shared" si="0"/>
        <v>560</v>
      </c>
    </row>
    <row r="51" spans="1:28" ht="16.5" thickBot="1" x14ac:dyDescent="0.3">
      <c r="A51" s="79"/>
      <c r="B51" s="69" t="s">
        <v>126</v>
      </c>
      <c r="C51" s="60">
        <f t="shared" ref="C51:L51" si="1">SUM(C3:C50)</f>
        <v>17027</v>
      </c>
      <c r="D51" s="60">
        <f t="shared" si="1"/>
        <v>3000</v>
      </c>
      <c r="E51" s="60">
        <f t="shared" si="1"/>
        <v>5168.2</v>
      </c>
      <c r="F51" s="60">
        <f t="shared" si="1"/>
        <v>4500</v>
      </c>
      <c r="G51" s="60">
        <f t="shared" si="1"/>
        <v>3624.75</v>
      </c>
      <c r="H51" s="60">
        <f t="shared" si="1"/>
        <v>3434.2</v>
      </c>
      <c r="I51" s="60">
        <f t="shared" si="1"/>
        <v>1700</v>
      </c>
      <c r="J51" s="60">
        <f t="shared" si="1"/>
        <v>2561.3000000000002</v>
      </c>
      <c r="K51" s="60">
        <f t="shared" si="1"/>
        <v>5499.2</v>
      </c>
      <c r="L51" s="60">
        <f t="shared" si="1"/>
        <v>3396.55</v>
      </c>
      <c r="M51" s="60">
        <f>SUM(M3:M50)</f>
        <v>5509.08</v>
      </c>
      <c r="N51" s="60">
        <f>SUM(N3:N50)</f>
        <v>3151.95</v>
      </c>
      <c r="O51" s="60">
        <f>SUM(O3:O50)</f>
        <v>3604.8</v>
      </c>
      <c r="P51" s="60">
        <f>SUM(P3:P50)</f>
        <v>1800</v>
      </c>
      <c r="Q51" s="60"/>
      <c r="R51" s="60">
        <f t="shared" ref="R51:AB51" si="2">SUM(R3:R50)</f>
        <v>6308.5</v>
      </c>
      <c r="S51" s="60">
        <f t="shared" si="2"/>
        <v>1783.5</v>
      </c>
      <c r="T51" s="60">
        <f t="shared" si="2"/>
        <v>32423.750000000004</v>
      </c>
      <c r="U51" s="60">
        <f t="shared" si="2"/>
        <v>2272.75</v>
      </c>
      <c r="V51" s="60">
        <f t="shared" si="2"/>
        <v>2258.5</v>
      </c>
      <c r="W51" s="60">
        <f t="shared" si="2"/>
        <v>1540</v>
      </c>
      <c r="X51" s="60">
        <f t="shared" si="2"/>
        <v>2112.8500000000004</v>
      </c>
      <c r="Y51" s="60">
        <f t="shared" si="2"/>
        <v>5179.8999999999996</v>
      </c>
      <c r="Z51" s="60">
        <f t="shared" si="2"/>
        <v>1702.5</v>
      </c>
      <c r="AA51" s="60">
        <f t="shared" si="2"/>
        <v>1557.25</v>
      </c>
      <c r="AB51" s="60">
        <f t="shared" si="2"/>
        <v>121116.53</v>
      </c>
    </row>
    <row r="52" spans="1:28" x14ac:dyDescent="0.25"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AB52" s="71">
        <f>+AB51-AD4</f>
        <v>121116.53</v>
      </c>
    </row>
  </sheetData>
  <mergeCells count="1">
    <mergeCell ref="A1:A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73"/>
  <sheetViews>
    <sheetView topLeftCell="A16" workbookViewId="0">
      <selection activeCell="A52" sqref="A52:G52"/>
    </sheetView>
  </sheetViews>
  <sheetFormatPr baseColWidth="10" defaultRowHeight="15" x14ac:dyDescent="0.25"/>
  <cols>
    <col min="1" max="1" width="15" customWidth="1"/>
    <col min="2" max="2" width="54.5703125" customWidth="1"/>
    <col min="3" max="3" width="18.5703125" customWidth="1"/>
    <col min="4" max="4" width="21.28515625" customWidth="1"/>
    <col min="5" max="5" width="21" customWidth="1"/>
    <col min="6" max="6" width="21.42578125" customWidth="1"/>
    <col min="7" max="7" width="20.5703125" customWidth="1"/>
    <col min="8" max="9" width="20.140625" customWidth="1"/>
    <col min="10" max="10" width="22.5703125" customWidth="1"/>
    <col min="11" max="11" width="28.140625" customWidth="1"/>
  </cols>
  <sheetData>
    <row r="1" spans="1:11" ht="19.5" thickBot="1" x14ac:dyDescent="0.35">
      <c r="A1" s="520" t="s">
        <v>127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</row>
    <row r="2" spans="1:11" ht="18.75" thickBot="1" x14ac:dyDescent="0.4">
      <c r="A2" s="521" t="s">
        <v>128</v>
      </c>
      <c r="B2" s="524" t="s">
        <v>129</v>
      </c>
      <c r="C2" s="527" t="s">
        <v>130</v>
      </c>
      <c r="D2" s="528"/>
      <c r="E2" s="528"/>
      <c r="F2" s="529"/>
      <c r="G2" s="530" t="s">
        <v>131</v>
      </c>
      <c r="H2" s="530" t="s">
        <v>132</v>
      </c>
      <c r="I2" s="530" t="s">
        <v>133</v>
      </c>
      <c r="J2" s="530" t="s">
        <v>134</v>
      </c>
      <c r="K2" s="533" t="s">
        <v>135</v>
      </c>
    </row>
    <row r="3" spans="1:11" ht="16.5" thickBot="1" x14ac:dyDescent="0.35">
      <c r="A3" s="522"/>
      <c r="B3" s="525"/>
      <c r="C3" s="536" t="s">
        <v>136</v>
      </c>
      <c r="D3" s="537"/>
      <c r="E3" s="80" t="s">
        <v>137</v>
      </c>
      <c r="F3" s="540" t="s">
        <v>138</v>
      </c>
      <c r="G3" s="531"/>
      <c r="H3" s="531"/>
      <c r="I3" s="531"/>
      <c r="J3" s="531"/>
      <c r="K3" s="534"/>
    </row>
    <row r="4" spans="1:11" ht="54" thickBot="1" x14ac:dyDescent="0.3">
      <c r="A4" s="523"/>
      <c r="B4" s="526"/>
      <c r="C4" s="81" t="s">
        <v>139</v>
      </c>
      <c r="D4" s="82" t="s">
        <v>140</v>
      </c>
      <c r="E4" s="83" t="s">
        <v>141</v>
      </c>
      <c r="F4" s="541"/>
      <c r="G4" s="532"/>
      <c r="H4" s="532"/>
      <c r="I4" s="532"/>
      <c r="J4" s="532"/>
      <c r="K4" s="535"/>
    </row>
    <row r="5" spans="1:11" ht="15.75" thickBot="1" x14ac:dyDescent="0.3">
      <c r="A5" s="84" t="s">
        <v>142</v>
      </c>
      <c r="B5" s="85" t="s">
        <v>143</v>
      </c>
      <c r="C5" s="86">
        <v>0</v>
      </c>
      <c r="D5" s="86">
        <v>0</v>
      </c>
      <c r="E5" s="87">
        <v>0</v>
      </c>
      <c r="F5" s="87">
        <f>+C5+D5+E5</f>
        <v>0</v>
      </c>
      <c r="G5" s="86">
        <v>17786.150000000001</v>
      </c>
      <c r="H5" s="86">
        <v>0</v>
      </c>
      <c r="I5" s="86">
        <v>0</v>
      </c>
      <c r="J5" s="86">
        <v>0</v>
      </c>
      <c r="K5" s="86">
        <f>+F5+G5+H5+I5+J5</f>
        <v>17786.150000000001</v>
      </c>
    </row>
    <row r="6" spans="1:11" ht="15.75" thickBot="1" x14ac:dyDescent="0.3">
      <c r="A6" s="88" t="s">
        <v>144</v>
      </c>
      <c r="B6" s="89" t="s">
        <v>145</v>
      </c>
      <c r="C6" s="86">
        <v>0</v>
      </c>
      <c r="D6" s="86">
        <v>0</v>
      </c>
      <c r="E6" s="86">
        <v>0</v>
      </c>
      <c r="F6" s="87">
        <f t="shared" ref="F6:F46" si="0">+C6+D6+E6</f>
        <v>0</v>
      </c>
      <c r="G6" s="86">
        <v>14881.76</v>
      </c>
      <c r="H6" s="86">
        <v>0</v>
      </c>
      <c r="I6" s="86">
        <v>0</v>
      </c>
      <c r="J6" s="86">
        <v>0</v>
      </c>
      <c r="K6" s="86">
        <f t="shared" ref="K6:K47" si="1">+F6+G6+H6+I6+J6</f>
        <v>14881.76</v>
      </c>
    </row>
    <row r="7" spans="1:11" ht="15.75" thickBot="1" x14ac:dyDescent="0.3">
      <c r="A7" s="88" t="s">
        <v>146</v>
      </c>
      <c r="B7" s="89" t="s">
        <v>147</v>
      </c>
      <c r="C7" s="86"/>
      <c r="D7" s="86"/>
      <c r="E7" s="86"/>
      <c r="F7" s="87">
        <f t="shared" si="0"/>
        <v>0</v>
      </c>
      <c r="G7" s="86">
        <v>11759.41</v>
      </c>
      <c r="H7" s="86"/>
      <c r="I7" s="86"/>
      <c r="J7" s="86"/>
      <c r="K7" s="86">
        <f t="shared" si="1"/>
        <v>11759.41</v>
      </c>
    </row>
    <row r="8" spans="1:11" ht="15.75" thickBot="1" x14ac:dyDescent="0.3">
      <c r="A8" s="88" t="s">
        <v>148</v>
      </c>
      <c r="B8" s="89" t="s">
        <v>149</v>
      </c>
      <c r="C8" s="86">
        <v>0</v>
      </c>
      <c r="D8" s="86">
        <v>0</v>
      </c>
      <c r="E8" s="86">
        <v>0</v>
      </c>
      <c r="F8" s="87">
        <f t="shared" si="0"/>
        <v>0</v>
      </c>
      <c r="G8" s="86">
        <v>81490.289999999994</v>
      </c>
      <c r="H8" s="86">
        <v>0</v>
      </c>
      <c r="I8" s="86">
        <v>0</v>
      </c>
      <c r="J8" s="86">
        <v>0</v>
      </c>
      <c r="K8" s="86">
        <f t="shared" si="1"/>
        <v>81490.289999999994</v>
      </c>
    </row>
    <row r="9" spans="1:11" ht="15.75" thickBot="1" x14ac:dyDescent="0.3">
      <c r="A9" s="90">
        <v>11806</v>
      </c>
      <c r="B9" s="91" t="s">
        <v>150</v>
      </c>
      <c r="C9" s="86">
        <v>0</v>
      </c>
      <c r="D9" s="86">
        <v>0</v>
      </c>
      <c r="E9" s="86">
        <v>0</v>
      </c>
      <c r="F9" s="87">
        <f t="shared" si="0"/>
        <v>0</v>
      </c>
      <c r="G9" s="86">
        <v>1057.1099999999999</v>
      </c>
      <c r="H9" s="86">
        <v>0</v>
      </c>
      <c r="I9" s="86">
        <v>0</v>
      </c>
      <c r="J9" s="86">
        <v>0</v>
      </c>
      <c r="K9" s="86">
        <f t="shared" si="1"/>
        <v>1057.1099999999999</v>
      </c>
    </row>
    <row r="10" spans="1:11" ht="15.75" thickBot="1" x14ac:dyDescent="0.3">
      <c r="A10" s="90">
        <v>11815</v>
      </c>
      <c r="B10" s="91" t="s">
        <v>151</v>
      </c>
      <c r="C10" s="86"/>
      <c r="D10" s="86"/>
      <c r="E10" s="86"/>
      <c r="F10" s="87">
        <f t="shared" si="0"/>
        <v>0</v>
      </c>
      <c r="G10" s="86">
        <v>16405.060000000001</v>
      </c>
      <c r="H10" s="86"/>
      <c r="I10" s="86"/>
      <c r="J10" s="86"/>
      <c r="K10" s="86">
        <f t="shared" si="1"/>
        <v>16405.060000000001</v>
      </c>
    </row>
    <row r="11" spans="1:11" ht="15.75" thickBot="1" x14ac:dyDescent="0.3">
      <c r="A11" s="90">
        <v>11816</v>
      </c>
      <c r="B11" s="91" t="s">
        <v>152</v>
      </c>
      <c r="C11" s="86"/>
      <c r="D11" s="86"/>
      <c r="E11" s="86"/>
      <c r="F11" s="87">
        <f t="shared" si="0"/>
        <v>0</v>
      </c>
      <c r="G11" s="86">
        <v>2662.93</v>
      </c>
      <c r="H11" s="86"/>
      <c r="I11" s="86"/>
      <c r="J11" s="86"/>
      <c r="K11" s="86">
        <f t="shared" si="1"/>
        <v>2662.93</v>
      </c>
    </row>
    <row r="12" spans="1:11" ht="15.75" thickBot="1" x14ac:dyDescent="0.3">
      <c r="A12" s="90">
        <v>11817</v>
      </c>
      <c r="B12" s="91" t="s">
        <v>153</v>
      </c>
      <c r="C12" s="86"/>
      <c r="D12" s="86"/>
      <c r="E12" s="86"/>
      <c r="F12" s="87">
        <f t="shared" si="0"/>
        <v>0</v>
      </c>
      <c r="G12" s="86">
        <v>80.239999999999995</v>
      </c>
      <c r="H12" s="86"/>
      <c r="I12" s="86"/>
      <c r="J12" s="86"/>
      <c r="K12" s="86">
        <f t="shared" si="1"/>
        <v>80.239999999999995</v>
      </c>
    </row>
    <row r="13" spans="1:11" ht="15.75" thickBot="1" x14ac:dyDescent="0.3">
      <c r="A13" s="90">
        <v>11818</v>
      </c>
      <c r="B13" s="91" t="s">
        <v>154</v>
      </c>
      <c r="C13" s="86"/>
      <c r="D13" s="86"/>
      <c r="E13" s="86"/>
      <c r="F13" s="87">
        <f t="shared" si="0"/>
        <v>0</v>
      </c>
      <c r="G13" s="86">
        <v>1838</v>
      </c>
      <c r="H13" s="86"/>
      <c r="I13" s="86"/>
      <c r="J13" s="86"/>
      <c r="K13" s="86">
        <f t="shared" si="1"/>
        <v>1838</v>
      </c>
    </row>
    <row r="14" spans="1:11" ht="15.75" thickBot="1" x14ac:dyDescent="0.3">
      <c r="A14" s="90">
        <v>11899</v>
      </c>
      <c r="B14" s="91" t="s">
        <v>155</v>
      </c>
      <c r="C14" s="86"/>
      <c r="D14" s="86"/>
      <c r="E14" s="86"/>
      <c r="F14" s="87">
        <f t="shared" si="0"/>
        <v>0</v>
      </c>
      <c r="G14" s="86">
        <v>394.38</v>
      </c>
      <c r="H14" s="86"/>
      <c r="I14" s="86"/>
      <c r="J14" s="86"/>
      <c r="K14" s="86">
        <f t="shared" si="1"/>
        <v>394.38</v>
      </c>
    </row>
    <row r="15" spans="1:11" ht="15.75" thickBot="1" x14ac:dyDescent="0.3">
      <c r="A15" s="90">
        <v>12105</v>
      </c>
      <c r="B15" s="91" t="s">
        <v>156</v>
      </c>
      <c r="C15" s="86">
        <v>0</v>
      </c>
      <c r="D15" s="86">
        <v>0</v>
      </c>
      <c r="E15" s="86">
        <v>0</v>
      </c>
      <c r="F15" s="87">
        <f t="shared" si="0"/>
        <v>0</v>
      </c>
      <c r="G15" s="86">
        <v>47118.400000000001</v>
      </c>
      <c r="H15" s="86">
        <v>0</v>
      </c>
      <c r="I15" s="86">
        <v>0</v>
      </c>
      <c r="J15" s="86">
        <v>0</v>
      </c>
      <c r="K15" s="86">
        <f t="shared" si="1"/>
        <v>47118.400000000001</v>
      </c>
    </row>
    <row r="16" spans="1:11" ht="15.75" thickBot="1" x14ac:dyDescent="0.3">
      <c r="A16" s="90">
        <v>12106</v>
      </c>
      <c r="B16" s="91" t="s">
        <v>157</v>
      </c>
      <c r="C16" s="86"/>
      <c r="D16" s="86"/>
      <c r="E16" s="86"/>
      <c r="F16" s="87">
        <f t="shared" si="0"/>
        <v>0</v>
      </c>
      <c r="G16" s="86">
        <v>588.37</v>
      </c>
      <c r="H16" s="86"/>
      <c r="I16" s="86"/>
      <c r="J16" s="86"/>
      <c r="K16" s="86">
        <f t="shared" si="1"/>
        <v>588.37</v>
      </c>
    </row>
    <row r="17" spans="1:11" ht="15.75" thickBot="1" x14ac:dyDescent="0.3">
      <c r="A17" s="90">
        <v>12107</v>
      </c>
      <c r="B17" s="91" t="s">
        <v>158</v>
      </c>
      <c r="C17" s="86"/>
      <c r="D17" s="86"/>
      <c r="E17" s="86"/>
      <c r="F17" s="87">
        <f t="shared" si="0"/>
        <v>0</v>
      </c>
      <c r="G17" s="86">
        <v>57536.36</v>
      </c>
      <c r="H17" s="86"/>
      <c r="I17" s="86"/>
      <c r="J17" s="86"/>
      <c r="K17" s="86">
        <f t="shared" si="1"/>
        <v>57536.36</v>
      </c>
    </row>
    <row r="18" spans="1:11" ht="15.75" thickBot="1" x14ac:dyDescent="0.3">
      <c r="A18" s="90">
        <v>12108</v>
      </c>
      <c r="B18" s="91" t="s">
        <v>159</v>
      </c>
      <c r="C18" s="86">
        <v>0</v>
      </c>
      <c r="D18" s="86">
        <v>0</v>
      </c>
      <c r="E18" s="86">
        <v>0</v>
      </c>
      <c r="F18" s="87">
        <f t="shared" si="0"/>
        <v>0</v>
      </c>
      <c r="G18" s="86">
        <v>22558.67</v>
      </c>
      <c r="H18" s="86">
        <v>0</v>
      </c>
      <c r="I18" s="86">
        <v>0</v>
      </c>
      <c r="J18" s="86">
        <v>0</v>
      </c>
      <c r="K18" s="86">
        <f t="shared" si="1"/>
        <v>22558.67</v>
      </c>
    </row>
    <row r="19" spans="1:11" ht="15.75" thickBot="1" x14ac:dyDescent="0.3">
      <c r="A19" s="92" t="s">
        <v>160</v>
      </c>
      <c r="B19" s="91" t="s">
        <v>161</v>
      </c>
      <c r="C19" s="86">
        <v>0</v>
      </c>
      <c r="D19" s="86">
        <v>0</v>
      </c>
      <c r="E19" s="86">
        <v>0</v>
      </c>
      <c r="F19" s="87">
        <f t="shared" si="0"/>
        <v>0</v>
      </c>
      <c r="G19" s="86">
        <v>22264.67</v>
      </c>
      <c r="H19" s="86">
        <v>0</v>
      </c>
      <c r="I19" s="86">
        <v>0</v>
      </c>
      <c r="J19" s="86">
        <v>0</v>
      </c>
      <c r="K19" s="86">
        <f t="shared" si="1"/>
        <v>22264.67</v>
      </c>
    </row>
    <row r="20" spans="1:11" ht="15.75" thickBot="1" x14ac:dyDescent="0.3">
      <c r="A20" s="92" t="s">
        <v>162</v>
      </c>
      <c r="B20" s="91" t="s">
        <v>163</v>
      </c>
      <c r="C20" s="86"/>
      <c r="D20" s="86"/>
      <c r="E20" s="86"/>
      <c r="F20" s="87">
        <f t="shared" si="0"/>
        <v>0</v>
      </c>
      <c r="G20" s="86">
        <v>13259.2</v>
      </c>
      <c r="H20" s="86"/>
      <c r="I20" s="86"/>
      <c r="J20" s="86"/>
      <c r="K20" s="86">
        <f t="shared" si="1"/>
        <v>13259.2</v>
      </c>
    </row>
    <row r="21" spans="1:11" ht="15.75" thickBot="1" x14ac:dyDescent="0.3">
      <c r="A21" s="92" t="s">
        <v>164</v>
      </c>
      <c r="B21" s="91" t="s">
        <v>165</v>
      </c>
      <c r="C21" s="86"/>
      <c r="D21" s="86"/>
      <c r="E21" s="86"/>
      <c r="F21" s="87">
        <f t="shared" si="0"/>
        <v>0</v>
      </c>
      <c r="G21" s="86">
        <v>2011.87</v>
      </c>
      <c r="H21" s="86"/>
      <c r="I21" s="86"/>
      <c r="J21" s="86"/>
      <c r="K21" s="86">
        <f t="shared" si="1"/>
        <v>2011.87</v>
      </c>
    </row>
    <row r="22" spans="1:11" ht="15.75" thickBot="1" x14ac:dyDescent="0.3">
      <c r="A22" s="92" t="s">
        <v>166</v>
      </c>
      <c r="B22" s="91" t="s">
        <v>167</v>
      </c>
      <c r="C22" s="86"/>
      <c r="D22" s="86"/>
      <c r="E22" s="86"/>
      <c r="F22" s="87">
        <f t="shared" si="0"/>
        <v>0</v>
      </c>
      <c r="G22" s="86">
        <v>20519.439999999999</v>
      </c>
      <c r="H22" s="86"/>
      <c r="I22" s="86"/>
      <c r="J22" s="86"/>
      <c r="K22" s="86">
        <f t="shared" si="1"/>
        <v>20519.439999999999</v>
      </c>
    </row>
    <row r="23" spans="1:11" ht="15.75" thickBot="1" x14ac:dyDescent="0.3">
      <c r="A23" s="92" t="s">
        <v>168</v>
      </c>
      <c r="B23" s="91" t="s">
        <v>169</v>
      </c>
      <c r="C23" s="86"/>
      <c r="D23" s="86"/>
      <c r="E23" s="86"/>
      <c r="F23" s="87">
        <f t="shared" si="0"/>
        <v>0</v>
      </c>
      <c r="G23" s="86">
        <v>18470.560000000001</v>
      </c>
      <c r="H23" s="86"/>
      <c r="I23" s="86"/>
      <c r="J23" s="86"/>
      <c r="K23" s="86">
        <f t="shared" si="1"/>
        <v>18470.560000000001</v>
      </c>
    </row>
    <row r="24" spans="1:11" ht="15.75" thickBot="1" x14ac:dyDescent="0.3">
      <c r="A24" s="92" t="s">
        <v>170</v>
      </c>
      <c r="B24" s="91" t="s">
        <v>171</v>
      </c>
      <c r="C24" s="86"/>
      <c r="D24" s="86"/>
      <c r="E24" s="86"/>
      <c r="F24" s="87">
        <f t="shared" si="0"/>
        <v>0</v>
      </c>
      <c r="G24" s="86">
        <v>46573.84</v>
      </c>
      <c r="H24" s="86"/>
      <c r="I24" s="86"/>
      <c r="J24" s="86"/>
      <c r="K24" s="86">
        <f t="shared" si="1"/>
        <v>46573.84</v>
      </c>
    </row>
    <row r="25" spans="1:11" ht="15.75" thickBot="1" x14ac:dyDescent="0.3">
      <c r="A25" s="92" t="s">
        <v>172</v>
      </c>
      <c r="B25" s="91" t="s">
        <v>173</v>
      </c>
      <c r="C25" s="86"/>
      <c r="D25" s="86"/>
      <c r="E25" s="86"/>
      <c r="F25" s="87">
        <f t="shared" si="0"/>
        <v>0</v>
      </c>
      <c r="G25" s="86">
        <v>7773.91</v>
      </c>
      <c r="H25" s="86"/>
      <c r="I25" s="86"/>
      <c r="J25" s="86"/>
      <c r="K25" s="86">
        <f t="shared" si="1"/>
        <v>7773.91</v>
      </c>
    </row>
    <row r="26" spans="1:11" ht="15.75" thickBot="1" x14ac:dyDescent="0.3">
      <c r="A26" s="92" t="s">
        <v>174</v>
      </c>
      <c r="B26" s="91" t="s">
        <v>175</v>
      </c>
      <c r="C26" s="86"/>
      <c r="D26" s="86"/>
      <c r="E26" s="86"/>
      <c r="F26" s="87">
        <f t="shared" si="0"/>
        <v>0</v>
      </c>
      <c r="G26" s="86">
        <v>58838.12</v>
      </c>
      <c r="H26" s="86"/>
      <c r="I26" s="86"/>
      <c r="J26" s="86"/>
      <c r="K26" s="86">
        <f t="shared" si="1"/>
        <v>58838.12</v>
      </c>
    </row>
    <row r="27" spans="1:11" ht="15.75" thickBot="1" x14ac:dyDescent="0.3">
      <c r="A27" s="92" t="s">
        <v>176</v>
      </c>
      <c r="B27" s="91" t="s">
        <v>177</v>
      </c>
      <c r="C27" s="86"/>
      <c r="D27" s="86"/>
      <c r="E27" s="86"/>
      <c r="F27" s="87">
        <f t="shared" si="0"/>
        <v>0</v>
      </c>
      <c r="G27" s="86">
        <v>5729.17</v>
      </c>
      <c r="H27" s="86"/>
      <c r="I27" s="86"/>
      <c r="J27" s="86"/>
      <c r="K27" s="86">
        <f t="shared" si="1"/>
        <v>5729.17</v>
      </c>
    </row>
    <row r="28" spans="1:11" ht="15.75" thickBot="1" x14ac:dyDescent="0.3">
      <c r="A28" s="92" t="s">
        <v>178</v>
      </c>
      <c r="B28" s="91" t="s">
        <v>179</v>
      </c>
      <c r="C28" s="86"/>
      <c r="D28" s="86"/>
      <c r="E28" s="86"/>
      <c r="F28" s="87">
        <f t="shared" si="0"/>
        <v>0</v>
      </c>
      <c r="G28" s="86">
        <v>26268.67</v>
      </c>
      <c r="H28" s="86"/>
      <c r="I28" s="86"/>
      <c r="J28" s="86"/>
      <c r="K28" s="86">
        <f t="shared" si="1"/>
        <v>26268.67</v>
      </c>
    </row>
    <row r="29" spans="1:11" ht="15.75" thickBot="1" x14ac:dyDescent="0.3">
      <c r="A29" s="92" t="s">
        <v>180</v>
      </c>
      <c r="B29" s="91" t="s">
        <v>181</v>
      </c>
      <c r="C29" s="86"/>
      <c r="D29" s="86"/>
      <c r="E29" s="86"/>
      <c r="F29" s="87">
        <f t="shared" si="0"/>
        <v>0</v>
      </c>
      <c r="G29" s="86">
        <v>9578.5499999999993</v>
      </c>
      <c r="H29" s="86"/>
      <c r="I29" s="86"/>
      <c r="J29" s="86"/>
      <c r="K29" s="86">
        <f t="shared" si="1"/>
        <v>9578.5499999999993</v>
      </c>
    </row>
    <row r="30" spans="1:11" ht="15.75" thickBot="1" x14ac:dyDescent="0.3">
      <c r="A30" s="92" t="s">
        <v>182</v>
      </c>
      <c r="B30" s="91" t="s">
        <v>183</v>
      </c>
      <c r="C30" s="86">
        <v>0</v>
      </c>
      <c r="D30" s="86">
        <v>0</v>
      </c>
      <c r="E30" s="86">
        <v>0</v>
      </c>
      <c r="F30" s="87">
        <f t="shared" si="0"/>
        <v>0</v>
      </c>
      <c r="G30" s="86">
        <v>1137.29</v>
      </c>
      <c r="H30" s="86">
        <v>0</v>
      </c>
      <c r="I30" s="86">
        <v>0</v>
      </c>
      <c r="J30" s="86">
        <v>0</v>
      </c>
      <c r="K30" s="86">
        <f t="shared" si="1"/>
        <v>1137.29</v>
      </c>
    </row>
    <row r="31" spans="1:11" ht="15.75" thickBot="1" x14ac:dyDescent="0.3">
      <c r="A31" s="92" t="s">
        <v>184</v>
      </c>
      <c r="B31" s="91" t="s">
        <v>185</v>
      </c>
      <c r="C31" s="86">
        <v>0</v>
      </c>
      <c r="D31" s="86"/>
      <c r="E31" s="86"/>
      <c r="F31" s="87"/>
      <c r="G31" s="86">
        <v>1052.67</v>
      </c>
      <c r="H31" s="86"/>
      <c r="I31" s="86"/>
      <c r="J31" s="86"/>
      <c r="K31" s="86">
        <f t="shared" si="1"/>
        <v>1052.67</v>
      </c>
    </row>
    <row r="32" spans="1:11" ht="15.75" thickBot="1" x14ac:dyDescent="0.3">
      <c r="A32" s="92" t="s">
        <v>186</v>
      </c>
      <c r="B32" s="91" t="s">
        <v>187</v>
      </c>
      <c r="C32" s="86">
        <v>0</v>
      </c>
      <c r="D32" s="86">
        <v>0</v>
      </c>
      <c r="E32" s="86">
        <v>0</v>
      </c>
      <c r="F32" s="87">
        <f t="shared" si="0"/>
        <v>0</v>
      </c>
      <c r="G32" s="86">
        <v>4053.07</v>
      </c>
      <c r="H32" s="86">
        <v>0</v>
      </c>
      <c r="I32" s="86">
        <v>0</v>
      </c>
      <c r="J32" s="86">
        <v>0</v>
      </c>
      <c r="K32" s="86">
        <f t="shared" si="1"/>
        <v>4053.07</v>
      </c>
    </row>
    <row r="33" spans="1:11" ht="15.75" thickBot="1" x14ac:dyDescent="0.3">
      <c r="A33" s="92" t="s">
        <v>188</v>
      </c>
      <c r="B33" s="91" t="s">
        <v>189</v>
      </c>
      <c r="C33" s="86">
        <v>0</v>
      </c>
      <c r="D33" s="86">
        <v>0</v>
      </c>
      <c r="E33" s="86">
        <v>0</v>
      </c>
      <c r="F33" s="87">
        <f t="shared" si="0"/>
        <v>0</v>
      </c>
      <c r="G33" s="86">
        <v>282.86</v>
      </c>
      <c r="H33" s="86">
        <v>0</v>
      </c>
      <c r="I33" s="86">
        <v>0</v>
      </c>
      <c r="J33" s="86">
        <v>0</v>
      </c>
      <c r="K33" s="86">
        <f t="shared" si="1"/>
        <v>282.86</v>
      </c>
    </row>
    <row r="34" spans="1:11" ht="15.75" thickBot="1" x14ac:dyDescent="0.3">
      <c r="A34" s="92" t="s">
        <v>190</v>
      </c>
      <c r="B34" s="91" t="s">
        <v>191</v>
      </c>
      <c r="C34" s="86">
        <v>0</v>
      </c>
      <c r="D34" s="86">
        <v>0</v>
      </c>
      <c r="E34" s="86">
        <v>0</v>
      </c>
      <c r="F34" s="87">
        <f t="shared" si="0"/>
        <v>0</v>
      </c>
      <c r="G34" s="86">
        <v>4085.37</v>
      </c>
      <c r="H34" s="86">
        <v>0</v>
      </c>
      <c r="I34" s="86">
        <v>0</v>
      </c>
      <c r="J34" s="86">
        <v>0</v>
      </c>
      <c r="K34" s="86">
        <f t="shared" si="1"/>
        <v>4085.37</v>
      </c>
    </row>
    <row r="35" spans="1:11" ht="15.75" thickBot="1" x14ac:dyDescent="0.3">
      <c r="A35" s="92" t="s">
        <v>192</v>
      </c>
      <c r="B35" s="91" t="s">
        <v>193</v>
      </c>
      <c r="C35" s="86">
        <v>0</v>
      </c>
      <c r="D35" s="86">
        <v>0</v>
      </c>
      <c r="E35" s="86">
        <v>0</v>
      </c>
      <c r="F35" s="87">
        <f t="shared" si="0"/>
        <v>0</v>
      </c>
      <c r="G35" s="86">
        <v>1210.17</v>
      </c>
      <c r="H35" s="86">
        <v>0</v>
      </c>
      <c r="I35" s="86">
        <v>0</v>
      </c>
      <c r="J35" s="86">
        <v>0</v>
      </c>
      <c r="K35" s="86">
        <f t="shared" si="1"/>
        <v>1210.17</v>
      </c>
    </row>
    <row r="36" spans="1:11" ht="15.75" thickBot="1" x14ac:dyDescent="0.3">
      <c r="A36" s="93" t="s">
        <v>194</v>
      </c>
      <c r="B36" s="94" t="s">
        <v>195</v>
      </c>
      <c r="C36" s="86">
        <v>0</v>
      </c>
      <c r="D36" s="86"/>
      <c r="E36" s="86"/>
      <c r="F36" s="87">
        <f t="shared" si="0"/>
        <v>0</v>
      </c>
      <c r="G36" s="86">
        <v>1000.05</v>
      </c>
      <c r="H36" s="86"/>
      <c r="I36" s="86"/>
      <c r="J36" s="86"/>
      <c r="K36" s="86">
        <f t="shared" si="1"/>
        <v>1000.05</v>
      </c>
    </row>
    <row r="37" spans="1:11" ht="15.75" thickBot="1" x14ac:dyDescent="0.3">
      <c r="A37" s="93" t="s">
        <v>196</v>
      </c>
      <c r="B37" s="94" t="s">
        <v>197</v>
      </c>
      <c r="C37" s="86"/>
      <c r="D37" s="86"/>
      <c r="E37" s="86"/>
      <c r="F37" s="87">
        <f t="shared" si="0"/>
        <v>0</v>
      </c>
      <c r="G37" s="86">
        <v>13.6</v>
      </c>
      <c r="H37" s="86"/>
      <c r="I37" s="86"/>
      <c r="J37" s="86"/>
      <c r="K37" s="86">
        <f t="shared" si="1"/>
        <v>13.6</v>
      </c>
    </row>
    <row r="38" spans="1:11" ht="15.75" thickBot="1" x14ac:dyDescent="0.3">
      <c r="A38" s="93" t="s">
        <v>198</v>
      </c>
      <c r="B38" s="94" t="s">
        <v>199</v>
      </c>
      <c r="C38" s="86"/>
      <c r="D38" s="86"/>
      <c r="E38" s="86"/>
      <c r="F38" s="87">
        <f t="shared" si="0"/>
        <v>0</v>
      </c>
      <c r="G38" s="86">
        <v>11155.24</v>
      </c>
      <c r="H38" s="86"/>
      <c r="I38" s="86"/>
      <c r="J38" s="86"/>
      <c r="K38" s="86">
        <f t="shared" si="1"/>
        <v>11155.24</v>
      </c>
    </row>
    <row r="39" spans="1:11" ht="15.75" thickBot="1" x14ac:dyDescent="0.3">
      <c r="A39" s="93" t="s">
        <v>200</v>
      </c>
      <c r="B39" s="94" t="s">
        <v>201</v>
      </c>
      <c r="C39" s="86"/>
      <c r="D39" s="86"/>
      <c r="E39" s="86"/>
      <c r="F39" s="87">
        <f t="shared" si="0"/>
        <v>0</v>
      </c>
      <c r="G39" s="86">
        <v>11310.67</v>
      </c>
      <c r="H39" s="86"/>
      <c r="I39" s="86"/>
      <c r="J39" s="86"/>
      <c r="K39" s="86">
        <f t="shared" si="1"/>
        <v>11310.67</v>
      </c>
    </row>
    <row r="40" spans="1:11" ht="15.75" thickBot="1" x14ac:dyDescent="0.3">
      <c r="A40" s="93" t="s">
        <v>202</v>
      </c>
      <c r="B40" s="94" t="s">
        <v>203</v>
      </c>
      <c r="C40" s="86">
        <v>407920.68</v>
      </c>
      <c r="D40" s="86">
        <v>0</v>
      </c>
      <c r="E40" s="86">
        <v>0</v>
      </c>
      <c r="F40" s="87">
        <f t="shared" si="0"/>
        <v>407920.68</v>
      </c>
      <c r="G40" s="86">
        <v>0</v>
      </c>
      <c r="H40" s="86">
        <v>0</v>
      </c>
      <c r="I40" s="86">
        <v>0</v>
      </c>
      <c r="J40" s="86">
        <v>0</v>
      </c>
      <c r="K40" s="86">
        <f t="shared" si="1"/>
        <v>407920.68</v>
      </c>
    </row>
    <row r="41" spans="1:11" ht="15.75" thickBot="1" x14ac:dyDescent="0.3">
      <c r="A41" s="93" t="s">
        <v>204</v>
      </c>
      <c r="B41" s="94" t="s">
        <v>205</v>
      </c>
      <c r="C41" s="86"/>
      <c r="D41" s="86"/>
      <c r="E41" s="86"/>
      <c r="F41" s="87">
        <f t="shared" si="0"/>
        <v>0</v>
      </c>
      <c r="G41" s="86">
        <v>357.24</v>
      </c>
      <c r="H41" s="86"/>
      <c r="I41" s="86"/>
      <c r="J41" s="86"/>
      <c r="K41" s="86">
        <f t="shared" si="1"/>
        <v>357.24</v>
      </c>
    </row>
    <row r="42" spans="1:11" ht="15.75" thickBot="1" x14ac:dyDescent="0.3">
      <c r="A42" s="93" t="s">
        <v>206</v>
      </c>
      <c r="B42" s="94" t="s">
        <v>207</v>
      </c>
      <c r="C42" s="86">
        <v>0</v>
      </c>
      <c r="D42" s="86">
        <v>0</v>
      </c>
      <c r="E42" s="86">
        <v>0</v>
      </c>
      <c r="F42" s="87">
        <f t="shared" si="0"/>
        <v>0</v>
      </c>
      <c r="G42" s="86">
        <v>37459.980000000003</v>
      </c>
      <c r="H42" s="86"/>
      <c r="I42" s="86"/>
      <c r="J42" s="86"/>
      <c r="K42" s="86">
        <f t="shared" si="1"/>
        <v>37459.980000000003</v>
      </c>
    </row>
    <row r="43" spans="1:11" ht="15.75" thickBot="1" x14ac:dyDescent="0.3">
      <c r="A43" s="93" t="s">
        <v>208</v>
      </c>
      <c r="B43" s="94" t="s">
        <v>209</v>
      </c>
      <c r="C43" s="86">
        <v>0</v>
      </c>
      <c r="D43" s="86">
        <v>1223762.1399999999</v>
      </c>
      <c r="E43" s="86">
        <v>0</v>
      </c>
      <c r="F43" s="87">
        <f t="shared" si="0"/>
        <v>1223762.1399999999</v>
      </c>
      <c r="G43" s="86">
        <v>0</v>
      </c>
      <c r="H43" s="86">
        <v>0</v>
      </c>
      <c r="I43" s="86">
        <v>0</v>
      </c>
      <c r="J43" s="86">
        <v>0</v>
      </c>
      <c r="K43" s="86">
        <f t="shared" si="1"/>
        <v>1223762.1399999999</v>
      </c>
    </row>
    <row r="44" spans="1:11" ht="15.75" thickBot="1" x14ac:dyDescent="0.3">
      <c r="A44" s="93" t="s">
        <v>210</v>
      </c>
      <c r="B44" s="94" t="s">
        <v>211</v>
      </c>
      <c r="C44" s="86">
        <v>0</v>
      </c>
      <c r="D44" s="86">
        <v>0</v>
      </c>
      <c r="E44" s="86">
        <v>0</v>
      </c>
      <c r="F44" s="87">
        <f t="shared" si="0"/>
        <v>0</v>
      </c>
      <c r="G44" s="86">
        <v>0</v>
      </c>
      <c r="H44" s="86">
        <v>0</v>
      </c>
      <c r="I44" s="86">
        <v>0</v>
      </c>
      <c r="J44" s="86">
        <v>0</v>
      </c>
      <c r="K44" s="86">
        <f t="shared" si="1"/>
        <v>0</v>
      </c>
    </row>
    <row r="45" spans="1:11" ht="15.75" thickBot="1" x14ac:dyDescent="0.3">
      <c r="A45" s="93" t="s">
        <v>212</v>
      </c>
      <c r="B45" s="94" t="s">
        <v>213</v>
      </c>
      <c r="C45" s="86">
        <v>0</v>
      </c>
      <c r="D45" s="86">
        <v>0</v>
      </c>
      <c r="E45" s="86">
        <v>0</v>
      </c>
      <c r="F45" s="87">
        <f t="shared" si="0"/>
        <v>0</v>
      </c>
      <c r="G45" s="86">
        <v>0</v>
      </c>
      <c r="H45" s="86">
        <v>0</v>
      </c>
      <c r="I45" s="86">
        <v>0</v>
      </c>
      <c r="J45" s="86">
        <v>0</v>
      </c>
      <c r="K45" s="86">
        <f t="shared" si="1"/>
        <v>0</v>
      </c>
    </row>
    <row r="46" spans="1:11" ht="16.5" thickBot="1" x14ac:dyDescent="0.3">
      <c r="A46" s="93" t="s">
        <v>214</v>
      </c>
      <c r="B46" s="95" t="s">
        <v>207</v>
      </c>
      <c r="C46" s="96"/>
      <c r="D46" s="96"/>
      <c r="E46" s="96"/>
      <c r="F46" s="87">
        <f t="shared" si="0"/>
        <v>0</v>
      </c>
      <c r="G46" s="96">
        <v>20629.689999999999</v>
      </c>
      <c r="H46" s="96"/>
      <c r="I46" s="96"/>
      <c r="J46" s="97"/>
      <c r="K46" s="86">
        <f t="shared" si="1"/>
        <v>20629.689999999999</v>
      </c>
    </row>
    <row r="47" spans="1:11" ht="16.5" thickBot="1" x14ac:dyDescent="0.3">
      <c r="A47" s="98" t="s">
        <v>215</v>
      </c>
      <c r="B47" s="99" t="s">
        <v>216</v>
      </c>
      <c r="C47" s="100">
        <v>16825.13</v>
      </c>
      <c r="D47" s="100">
        <v>454265.95</v>
      </c>
      <c r="E47" s="100">
        <v>149102.34</v>
      </c>
      <c r="F47" s="87">
        <f>+C47+D47+E47</f>
        <v>620193.42000000004</v>
      </c>
      <c r="G47" s="100">
        <v>9148.7199999999993</v>
      </c>
      <c r="H47" s="100"/>
      <c r="I47" s="100"/>
      <c r="J47" s="101">
        <v>18061.490000000002</v>
      </c>
      <c r="K47" s="86">
        <f t="shared" si="1"/>
        <v>647403.63</v>
      </c>
    </row>
    <row r="48" spans="1:11" ht="15.75" thickBot="1" x14ac:dyDescent="0.3">
      <c r="A48" s="102"/>
      <c r="B48" s="103" t="s">
        <v>217</v>
      </c>
      <c r="C48" s="104">
        <f>SUM(C5:C47)</f>
        <v>424745.81</v>
      </c>
      <c r="D48" s="105">
        <f>SUM(D5:D47)</f>
        <v>1678028.0899999999</v>
      </c>
      <c r="E48" s="105">
        <f>SUM(E5:E47)</f>
        <v>149102.34</v>
      </c>
      <c r="F48" s="105">
        <f>SUM(F5:F47)</f>
        <v>2251876.2399999998</v>
      </c>
      <c r="G48" s="105">
        <f>SUM(G5:G47)</f>
        <v>610341.74999999977</v>
      </c>
      <c r="H48" s="104">
        <f>SUM(H5:H46)</f>
        <v>0</v>
      </c>
      <c r="I48" s="104">
        <f>SUM(I5:I46)</f>
        <v>0</v>
      </c>
      <c r="J48" s="104">
        <f>SUM(J5:J47)</f>
        <v>18061.490000000002</v>
      </c>
      <c r="K48" s="106">
        <f>SUM(K5:K47)</f>
        <v>2880279.4799999995</v>
      </c>
    </row>
    <row r="49" spans="1:11" ht="18" x14ac:dyDescent="0.3">
      <c r="A49" s="107"/>
      <c r="B49" s="108"/>
      <c r="C49" s="109"/>
      <c r="D49" s="109"/>
      <c r="E49" s="109"/>
      <c r="F49" s="110"/>
      <c r="G49" s="109"/>
      <c r="H49" s="109"/>
      <c r="I49" s="109"/>
      <c r="J49" s="109"/>
      <c r="K49" s="111"/>
    </row>
    <row r="50" spans="1:11" ht="18" x14ac:dyDescent="0.3">
      <c r="A50" s="112"/>
      <c r="B50" s="108"/>
      <c r="C50" s="109"/>
      <c r="D50" s="109"/>
      <c r="E50" s="109"/>
      <c r="F50" s="109"/>
      <c r="G50" s="109"/>
      <c r="H50" s="109"/>
      <c r="I50" s="109"/>
      <c r="J50" s="109"/>
      <c r="K50" s="113"/>
    </row>
    <row r="51" spans="1:11" ht="18" x14ac:dyDescent="0.35">
      <c r="A51" s="114" t="s">
        <v>218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13"/>
    </row>
    <row r="52" spans="1:11" ht="15.75" x14ac:dyDescent="0.3">
      <c r="A52" s="499" t="s">
        <v>219</v>
      </c>
      <c r="B52" s="499"/>
      <c r="C52" s="499"/>
      <c r="D52" s="499"/>
      <c r="E52" s="499"/>
      <c r="F52" s="499"/>
      <c r="G52" s="499"/>
      <c r="H52" s="109"/>
      <c r="I52" s="109"/>
      <c r="J52" s="109"/>
      <c r="K52" s="113"/>
    </row>
    <row r="53" spans="1:11" ht="15.75" x14ac:dyDescent="0.3">
      <c r="A53" s="499" t="s">
        <v>220</v>
      </c>
      <c r="B53" s="499"/>
      <c r="C53" s="499"/>
      <c r="D53" s="499"/>
      <c r="E53" s="499"/>
      <c r="F53" s="499"/>
      <c r="G53" s="499"/>
      <c r="H53" s="109"/>
      <c r="I53" s="109"/>
      <c r="J53" s="109"/>
      <c r="K53" s="113"/>
    </row>
    <row r="54" spans="1:11" ht="15.75" x14ac:dyDescent="0.3">
      <c r="A54" s="499" t="s">
        <v>221</v>
      </c>
      <c r="B54" s="499"/>
      <c r="C54" s="499"/>
      <c r="D54" s="499"/>
      <c r="E54" s="499"/>
      <c r="F54" s="499"/>
      <c r="G54" s="499"/>
      <c r="H54" s="109"/>
      <c r="I54" s="109"/>
      <c r="J54" s="109"/>
      <c r="K54" s="113"/>
    </row>
    <row r="55" spans="1:11" ht="15.75" x14ac:dyDescent="0.3">
      <c r="A55" s="499" t="s">
        <v>222</v>
      </c>
      <c r="B55" s="499"/>
      <c r="C55" s="499"/>
      <c r="D55" s="499"/>
      <c r="E55" s="499"/>
      <c r="F55" s="499"/>
      <c r="G55" s="499"/>
      <c r="H55" s="109"/>
      <c r="I55" s="109"/>
      <c r="J55" s="109"/>
      <c r="K55" s="113"/>
    </row>
    <row r="56" spans="1:11" ht="15.75" x14ac:dyDescent="0.3">
      <c r="A56" s="499" t="s">
        <v>223</v>
      </c>
      <c r="B56" s="499"/>
      <c r="C56" s="499"/>
      <c r="D56" s="499"/>
      <c r="E56" s="499"/>
      <c r="F56" s="499"/>
      <c r="G56" s="499"/>
      <c r="H56" s="109"/>
      <c r="I56" s="109"/>
      <c r="J56" s="109"/>
      <c r="K56" s="113"/>
    </row>
    <row r="57" spans="1:11" ht="15.75" x14ac:dyDescent="0.3">
      <c r="A57" s="499" t="s">
        <v>224</v>
      </c>
      <c r="B57" s="499"/>
      <c r="C57" s="499"/>
      <c r="D57" s="499"/>
      <c r="E57" s="499"/>
      <c r="F57" s="499"/>
      <c r="G57" s="499"/>
      <c r="H57" s="109"/>
      <c r="I57" s="109"/>
      <c r="J57" s="109"/>
      <c r="K57" s="113"/>
    </row>
    <row r="58" spans="1:11" ht="15.75" x14ac:dyDescent="0.3">
      <c r="A58" s="107"/>
      <c r="B58" s="109"/>
      <c r="C58" s="109"/>
      <c r="D58" s="109"/>
      <c r="E58" s="109"/>
      <c r="F58" s="109"/>
      <c r="G58" s="109"/>
      <c r="H58" s="109"/>
      <c r="I58" s="109"/>
      <c r="J58" s="109"/>
      <c r="K58" s="113"/>
    </row>
    <row r="59" spans="1:11" ht="15.75" x14ac:dyDescent="0.3">
      <c r="A59" s="107"/>
      <c r="B59" s="109"/>
      <c r="C59" s="109"/>
      <c r="D59" s="109"/>
      <c r="E59" s="109"/>
      <c r="F59" s="109"/>
      <c r="G59" s="109"/>
      <c r="H59" s="109"/>
      <c r="I59" s="109"/>
      <c r="J59" s="109"/>
      <c r="K59" s="113"/>
    </row>
    <row r="60" spans="1:11" ht="18" x14ac:dyDescent="0.35">
      <c r="A60" s="538" t="s">
        <v>225</v>
      </c>
      <c r="B60" s="539"/>
      <c r="C60" s="539"/>
      <c r="D60" s="539"/>
      <c r="E60" s="539"/>
      <c r="F60" s="539"/>
      <c r="G60" s="539"/>
      <c r="H60" s="539"/>
      <c r="I60" s="539"/>
      <c r="J60" s="539"/>
      <c r="K60" s="539"/>
    </row>
    <row r="61" spans="1:11" ht="18" x14ac:dyDescent="0.35">
      <c r="A61" s="115"/>
      <c r="B61" s="116"/>
      <c r="C61" s="116"/>
      <c r="D61" s="116"/>
      <c r="E61" s="116"/>
      <c r="F61" s="116"/>
      <c r="G61" s="116"/>
      <c r="H61" s="116"/>
      <c r="I61" s="116"/>
      <c r="J61" s="116"/>
      <c r="K61" s="116"/>
    </row>
    <row r="62" spans="1:11" ht="15.75" x14ac:dyDescent="0.3">
      <c r="A62" s="117" t="s">
        <v>226</v>
      </c>
      <c r="B62" s="118"/>
      <c r="C62" s="118"/>
      <c r="D62" s="118"/>
      <c r="E62" s="118"/>
      <c r="F62" s="117" t="s">
        <v>227</v>
      </c>
      <c r="G62" s="118"/>
      <c r="H62" s="118"/>
      <c r="I62" s="118"/>
      <c r="J62" s="118"/>
      <c r="K62" s="113"/>
    </row>
    <row r="63" spans="1:11" ht="15.75" x14ac:dyDescent="0.3">
      <c r="A63" s="117" t="s">
        <v>228</v>
      </c>
      <c r="B63" s="118"/>
      <c r="C63" s="118"/>
      <c r="D63" s="118"/>
      <c r="E63" s="118"/>
      <c r="F63" s="117" t="s">
        <v>229</v>
      </c>
      <c r="G63" s="118"/>
      <c r="H63" s="118"/>
      <c r="I63" s="118"/>
      <c r="J63" s="118"/>
      <c r="K63" s="113"/>
    </row>
    <row r="64" spans="1:11" ht="15.75" x14ac:dyDescent="0.3">
      <c r="A64" s="117" t="s">
        <v>230</v>
      </c>
      <c r="B64" s="118"/>
      <c r="C64" s="118"/>
      <c r="D64" s="118"/>
      <c r="E64" s="118"/>
      <c r="F64" s="119" t="s">
        <v>231</v>
      </c>
      <c r="G64" s="118"/>
      <c r="H64" s="118"/>
      <c r="I64" s="118"/>
      <c r="J64" s="118"/>
      <c r="K64" s="113"/>
    </row>
    <row r="65" spans="1:11" ht="15.75" x14ac:dyDescent="0.3">
      <c r="A65" s="120" t="s">
        <v>232</v>
      </c>
      <c r="B65" s="118"/>
      <c r="C65" s="118"/>
      <c r="D65" s="118"/>
      <c r="E65" s="118"/>
      <c r="F65" s="119" t="s">
        <v>233</v>
      </c>
      <c r="G65" s="118"/>
      <c r="H65" s="118"/>
      <c r="I65" s="118"/>
      <c r="J65" s="118"/>
      <c r="K65" s="113"/>
    </row>
    <row r="66" spans="1:11" ht="15.75" x14ac:dyDescent="0.3">
      <c r="A66" s="117" t="s">
        <v>234</v>
      </c>
      <c r="B66" s="118"/>
      <c r="C66" s="118"/>
      <c r="D66" s="118"/>
      <c r="E66" s="118"/>
      <c r="F66" s="119" t="s">
        <v>235</v>
      </c>
      <c r="G66" s="118"/>
      <c r="H66" s="118"/>
      <c r="I66" s="118"/>
      <c r="J66" s="118"/>
      <c r="K66" s="113"/>
    </row>
    <row r="67" spans="1:11" ht="15.75" x14ac:dyDescent="0.3">
      <c r="A67" s="117" t="s">
        <v>236</v>
      </c>
      <c r="B67" s="118"/>
      <c r="C67" s="118"/>
      <c r="D67" s="118"/>
      <c r="E67" s="118"/>
      <c r="F67" s="119" t="s">
        <v>237</v>
      </c>
      <c r="G67" s="118"/>
      <c r="H67" s="118"/>
      <c r="I67" s="118"/>
      <c r="J67" s="118"/>
      <c r="K67" s="113"/>
    </row>
    <row r="68" spans="1:11" ht="15.75" x14ac:dyDescent="0.3">
      <c r="A68" s="117" t="s">
        <v>238</v>
      </c>
      <c r="B68" s="118"/>
      <c r="C68" s="118"/>
      <c r="D68" s="118"/>
      <c r="E68" s="118"/>
      <c r="F68" s="118" t="s">
        <v>239</v>
      </c>
      <c r="G68" s="118"/>
      <c r="H68" s="118"/>
      <c r="I68" s="118"/>
      <c r="J68" s="118"/>
      <c r="K68" s="113"/>
    </row>
    <row r="69" spans="1:11" ht="15.75" x14ac:dyDescent="0.3">
      <c r="A69" s="117" t="s">
        <v>240</v>
      </c>
      <c r="B69" s="118"/>
      <c r="C69" s="118"/>
      <c r="D69" s="118"/>
      <c r="E69" s="118"/>
      <c r="F69" s="119" t="s">
        <v>241</v>
      </c>
      <c r="G69" s="118"/>
      <c r="H69" s="118"/>
      <c r="I69" s="118"/>
      <c r="J69" s="118"/>
      <c r="K69" s="113"/>
    </row>
    <row r="70" spans="1:11" ht="15.75" x14ac:dyDescent="0.3">
      <c r="A70" s="121"/>
      <c r="B70" s="109"/>
      <c r="C70" s="109"/>
      <c r="D70" s="109"/>
      <c r="E70" s="109"/>
      <c r="F70" s="109"/>
      <c r="G70" s="109"/>
      <c r="H70" s="109"/>
      <c r="I70" s="109"/>
      <c r="J70" s="109"/>
      <c r="K70" s="113"/>
    </row>
    <row r="71" spans="1:11" ht="15.75" x14ac:dyDescent="0.3">
      <c r="A71" s="121"/>
      <c r="B71" s="109"/>
      <c r="C71" s="109"/>
      <c r="D71" s="109"/>
      <c r="E71" s="109"/>
      <c r="F71" s="109"/>
      <c r="G71" s="109"/>
      <c r="H71" s="109"/>
      <c r="I71" s="109"/>
      <c r="J71" s="109"/>
      <c r="K71" s="113"/>
    </row>
    <row r="72" spans="1:11" ht="15.75" x14ac:dyDescent="0.3">
      <c r="A72" s="121"/>
      <c r="B72" s="109"/>
      <c r="C72" s="109"/>
      <c r="D72" s="109"/>
      <c r="E72" s="109"/>
      <c r="F72" s="109"/>
      <c r="G72" s="109"/>
      <c r="H72" s="109"/>
      <c r="I72" s="109"/>
      <c r="J72" s="109"/>
      <c r="K72" s="113"/>
    </row>
    <row r="73" spans="1:11" ht="15.75" x14ac:dyDescent="0.3">
      <c r="A73" s="121"/>
      <c r="B73" s="109"/>
      <c r="C73" s="109"/>
      <c r="D73" s="109"/>
      <c r="E73" s="109"/>
      <c r="F73" s="109"/>
      <c r="G73" s="109"/>
      <c r="H73" s="109"/>
      <c r="I73" s="109"/>
      <c r="J73" s="109"/>
      <c r="K73" s="113"/>
    </row>
  </sheetData>
  <mergeCells count="18">
    <mergeCell ref="A57:G57"/>
    <mergeCell ref="A60:K60"/>
    <mergeCell ref="F3:F4"/>
    <mergeCell ref="A52:G52"/>
    <mergeCell ref="A53:G53"/>
    <mergeCell ref="A54:G54"/>
    <mergeCell ref="A55:G55"/>
    <mergeCell ref="A56:G56"/>
    <mergeCell ref="A1:K1"/>
    <mergeCell ref="A2:A4"/>
    <mergeCell ref="B2:B4"/>
    <mergeCell ref="C2:F2"/>
    <mergeCell ref="G2:G4"/>
    <mergeCell ref="H2:H4"/>
    <mergeCell ref="I2:I4"/>
    <mergeCell ref="J2:J4"/>
    <mergeCell ref="K2:K4"/>
    <mergeCell ref="C3:D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22"/>
  <sheetViews>
    <sheetView workbookViewId="0">
      <selection activeCell="H33" sqref="H33"/>
    </sheetView>
  </sheetViews>
  <sheetFormatPr baseColWidth="10" defaultRowHeight="15" x14ac:dyDescent="0.25"/>
  <cols>
    <col min="2" max="2" width="42.7109375" customWidth="1"/>
    <col min="3" max="3" width="27.7109375" customWidth="1"/>
    <col min="4" max="4" width="21.85546875" customWidth="1"/>
    <col min="6" max="6" width="20.28515625" customWidth="1"/>
    <col min="7" max="7" width="16.5703125" customWidth="1"/>
    <col min="8" max="8" width="15.5703125" customWidth="1"/>
    <col min="9" max="9" width="20.5703125" customWidth="1"/>
    <col min="10" max="10" width="15.42578125" customWidth="1"/>
    <col min="11" max="11" width="14.7109375" customWidth="1"/>
    <col min="13" max="13" width="15.5703125" customWidth="1"/>
    <col min="14" max="14" width="16.140625" customWidth="1"/>
    <col min="15" max="15" width="21.28515625" customWidth="1"/>
  </cols>
  <sheetData>
    <row r="1" spans="1:15" ht="29.25" x14ac:dyDescent="0.25">
      <c r="A1" s="545" t="s">
        <v>515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5" ht="33" x14ac:dyDescent="0.25">
      <c r="A2" s="546" t="s">
        <v>516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</row>
    <row r="3" spans="1:15" ht="24.75" x14ac:dyDescent="0.25">
      <c r="A3" s="547" t="s">
        <v>517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255"/>
    </row>
    <row r="4" spans="1:15" ht="15.75" x14ac:dyDescent="0.25">
      <c r="A4" s="543" t="s">
        <v>518</v>
      </c>
      <c r="B4" s="543" t="s">
        <v>519</v>
      </c>
      <c r="C4" s="548" t="s">
        <v>520</v>
      </c>
      <c r="D4" s="543" t="s">
        <v>521</v>
      </c>
      <c r="E4" s="548" t="s">
        <v>522</v>
      </c>
      <c r="F4" s="548" t="s">
        <v>523</v>
      </c>
      <c r="G4" s="548"/>
      <c r="H4" s="548"/>
      <c r="I4" s="548"/>
      <c r="J4" s="548" t="s">
        <v>524</v>
      </c>
      <c r="K4" s="542" t="s">
        <v>525</v>
      </c>
      <c r="L4" s="542"/>
      <c r="M4" s="542"/>
      <c r="N4" s="542"/>
      <c r="O4" s="543" t="s">
        <v>17</v>
      </c>
    </row>
    <row r="5" spans="1:15" ht="15.75" x14ac:dyDescent="0.25">
      <c r="A5" s="543"/>
      <c r="B5" s="543"/>
      <c r="C5" s="548"/>
      <c r="D5" s="543"/>
      <c r="E5" s="548"/>
      <c r="F5" s="548"/>
      <c r="G5" s="548"/>
      <c r="H5" s="548"/>
      <c r="I5" s="548"/>
      <c r="J5" s="548"/>
      <c r="K5" s="256" t="s">
        <v>526</v>
      </c>
      <c r="L5" s="544" t="s">
        <v>527</v>
      </c>
      <c r="M5" s="544"/>
      <c r="N5" s="544"/>
      <c r="O5" s="543"/>
    </row>
    <row r="6" spans="1:15" ht="31.5" x14ac:dyDescent="0.25">
      <c r="A6" s="543"/>
      <c r="B6" s="543"/>
      <c r="C6" s="548"/>
      <c r="D6" s="543"/>
      <c r="E6" s="548"/>
      <c r="F6" s="257" t="s">
        <v>528</v>
      </c>
      <c r="G6" s="257" t="s">
        <v>529</v>
      </c>
      <c r="H6" s="257" t="s">
        <v>528</v>
      </c>
      <c r="I6" s="257" t="s">
        <v>530</v>
      </c>
      <c r="J6" s="257" t="s">
        <v>531</v>
      </c>
      <c r="K6" s="257" t="s">
        <v>532</v>
      </c>
      <c r="L6" s="258" t="s">
        <v>533</v>
      </c>
      <c r="M6" s="258" t="s">
        <v>534</v>
      </c>
      <c r="N6" s="257" t="s">
        <v>535</v>
      </c>
      <c r="O6" s="543"/>
    </row>
    <row r="7" spans="1:15" ht="15.75" x14ac:dyDescent="0.25">
      <c r="A7" s="259">
        <v>1</v>
      </c>
      <c r="B7" s="260" t="s">
        <v>536</v>
      </c>
      <c r="C7" s="260" t="s">
        <v>537</v>
      </c>
      <c r="D7" s="259" t="s">
        <v>538</v>
      </c>
      <c r="E7" s="261" t="s">
        <v>539</v>
      </c>
      <c r="F7" s="262">
        <v>1400</v>
      </c>
      <c r="G7" s="262">
        <v>0</v>
      </c>
      <c r="H7" s="262">
        <f t="shared" ref="H7:H27" si="0">+F7+G7</f>
        <v>1400</v>
      </c>
      <c r="I7" s="262">
        <f t="shared" ref="I7:I12" si="1">+H7*12</f>
        <v>16800</v>
      </c>
      <c r="J7" s="262">
        <f t="shared" ref="J7:J27" si="2">+H7</f>
        <v>1400</v>
      </c>
      <c r="K7" s="262">
        <f t="shared" ref="K7:K27" si="3">+J7*6.75%*12</f>
        <v>1134</v>
      </c>
      <c r="L7" s="262">
        <v>0</v>
      </c>
      <c r="M7" s="262">
        <f>685.71*7.5%*12</f>
        <v>617.13900000000001</v>
      </c>
      <c r="N7" s="262">
        <f>+K7+M7</f>
        <v>1751.1390000000001</v>
      </c>
      <c r="O7" s="263">
        <f t="shared" ref="O7:O12" si="4">ROUND((+I7+J7+N7),2)</f>
        <v>19951.14</v>
      </c>
    </row>
    <row r="8" spans="1:15" ht="15.75" x14ac:dyDescent="0.25">
      <c r="A8" s="259">
        <v>2</v>
      </c>
      <c r="B8" s="260" t="s">
        <v>540</v>
      </c>
      <c r="C8" s="260" t="s">
        <v>541</v>
      </c>
      <c r="D8" s="259" t="s">
        <v>538</v>
      </c>
      <c r="E8" s="261" t="s">
        <v>539</v>
      </c>
      <c r="F8" s="262">
        <v>670</v>
      </c>
      <c r="G8" s="262">
        <v>0</v>
      </c>
      <c r="H8" s="262">
        <f t="shared" si="0"/>
        <v>670</v>
      </c>
      <c r="I8" s="262">
        <f t="shared" si="1"/>
        <v>8040</v>
      </c>
      <c r="J8" s="262">
        <f t="shared" si="2"/>
        <v>670</v>
      </c>
      <c r="K8" s="262">
        <f t="shared" si="3"/>
        <v>542.70000000000005</v>
      </c>
      <c r="L8" s="262">
        <v>0</v>
      </c>
      <c r="M8" s="262">
        <f>+J8*7.5%*12</f>
        <v>603</v>
      </c>
      <c r="N8" s="262">
        <f>+K8+M8</f>
        <v>1145.7</v>
      </c>
      <c r="O8" s="263">
        <f t="shared" si="4"/>
        <v>9855.7000000000007</v>
      </c>
    </row>
    <row r="9" spans="1:15" ht="15.75" x14ac:dyDescent="0.25">
      <c r="A9" s="259">
        <v>3</v>
      </c>
      <c r="B9" s="260" t="s">
        <v>542</v>
      </c>
      <c r="C9" s="260" t="s">
        <v>543</v>
      </c>
      <c r="D9" s="259" t="s">
        <v>544</v>
      </c>
      <c r="E9" s="261" t="s">
        <v>539</v>
      </c>
      <c r="F9" s="262">
        <v>880</v>
      </c>
      <c r="G9" s="262">
        <v>0</v>
      </c>
      <c r="H9" s="262">
        <f t="shared" si="0"/>
        <v>880</v>
      </c>
      <c r="I9" s="262">
        <f t="shared" si="1"/>
        <v>10560</v>
      </c>
      <c r="J9" s="262">
        <f t="shared" si="2"/>
        <v>880</v>
      </c>
      <c r="K9" s="262">
        <f t="shared" si="3"/>
        <v>712.80000000000007</v>
      </c>
      <c r="L9" s="262">
        <v>0</v>
      </c>
      <c r="M9" s="262">
        <f>685.71*7.5%*12</f>
        <v>617.13900000000001</v>
      </c>
      <c r="N9" s="262">
        <f t="shared" ref="N9:N27" si="5">SUM(K9:M9)</f>
        <v>1329.9390000000001</v>
      </c>
      <c r="O9" s="263">
        <f t="shared" si="4"/>
        <v>12769.94</v>
      </c>
    </row>
    <row r="10" spans="1:15" ht="15.75" x14ac:dyDescent="0.25">
      <c r="A10" s="259">
        <v>4</v>
      </c>
      <c r="B10" s="260" t="s">
        <v>545</v>
      </c>
      <c r="C10" s="260" t="s">
        <v>546</v>
      </c>
      <c r="D10" s="259" t="s">
        <v>547</v>
      </c>
      <c r="E10" s="261" t="s">
        <v>539</v>
      </c>
      <c r="F10" s="262">
        <v>396</v>
      </c>
      <c r="G10" s="262">
        <v>20</v>
      </c>
      <c r="H10" s="262">
        <f t="shared" si="0"/>
        <v>416</v>
      </c>
      <c r="I10" s="262">
        <f>+H10*12-40</f>
        <v>4952</v>
      </c>
      <c r="J10" s="262">
        <f t="shared" si="2"/>
        <v>416</v>
      </c>
      <c r="K10" s="262">
        <f t="shared" si="3"/>
        <v>336.96000000000004</v>
      </c>
      <c r="L10" s="262">
        <v>0</v>
      </c>
      <c r="M10" s="262">
        <f t="shared" ref="M10:M27" si="6">+J10*7.5%*12</f>
        <v>374.4</v>
      </c>
      <c r="N10" s="262">
        <f t="shared" si="5"/>
        <v>711.36</v>
      </c>
      <c r="O10" s="263">
        <f t="shared" si="4"/>
        <v>6079.36</v>
      </c>
    </row>
    <row r="11" spans="1:15" ht="15.75" x14ac:dyDescent="0.25">
      <c r="A11" s="259">
        <v>5</v>
      </c>
      <c r="B11" s="260" t="s">
        <v>548</v>
      </c>
      <c r="C11" s="260" t="s">
        <v>549</v>
      </c>
      <c r="D11" s="264"/>
      <c r="E11" s="261" t="s">
        <v>539</v>
      </c>
      <c r="F11" s="262">
        <v>1030</v>
      </c>
      <c r="G11" s="262">
        <v>0</v>
      </c>
      <c r="H11" s="262">
        <f t="shared" si="0"/>
        <v>1030</v>
      </c>
      <c r="I11" s="262">
        <f t="shared" si="1"/>
        <v>12360</v>
      </c>
      <c r="J11" s="262">
        <f t="shared" si="2"/>
        <v>1030</v>
      </c>
      <c r="K11" s="262">
        <f t="shared" si="3"/>
        <v>834.30000000000007</v>
      </c>
      <c r="L11" s="262">
        <v>0</v>
      </c>
      <c r="M11" s="262">
        <f t="shared" si="6"/>
        <v>927</v>
      </c>
      <c r="N11" s="262">
        <f t="shared" si="5"/>
        <v>1761.3000000000002</v>
      </c>
      <c r="O11" s="263">
        <f t="shared" si="4"/>
        <v>15151.3</v>
      </c>
    </row>
    <row r="12" spans="1:15" ht="15.75" x14ac:dyDescent="0.25">
      <c r="A12" s="259">
        <v>6</v>
      </c>
      <c r="B12" s="260" t="s">
        <v>550</v>
      </c>
      <c r="C12" s="260" t="s">
        <v>551</v>
      </c>
      <c r="D12" s="259" t="s">
        <v>538</v>
      </c>
      <c r="E12" s="261" t="s">
        <v>539</v>
      </c>
      <c r="F12" s="265">
        <v>950</v>
      </c>
      <c r="G12" s="262">
        <v>0</v>
      </c>
      <c r="H12" s="262">
        <f t="shared" si="0"/>
        <v>950</v>
      </c>
      <c r="I12" s="262">
        <f t="shared" si="1"/>
        <v>11400</v>
      </c>
      <c r="J12" s="262">
        <f t="shared" si="2"/>
        <v>950</v>
      </c>
      <c r="K12" s="262">
        <f t="shared" si="3"/>
        <v>769.5</v>
      </c>
      <c r="L12" s="262">
        <v>0</v>
      </c>
      <c r="M12" s="262">
        <f t="shared" si="6"/>
        <v>855</v>
      </c>
      <c r="N12" s="262">
        <f t="shared" si="5"/>
        <v>1624.5</v>
      </c>
      <c r="O12" s="263">
        <f t="shared" si="4"/>
        <v>13974.5</v>
      </c>
    </row>
    <row r="13" spans="1:15" ht="15.75" x14ac:dyDescent="0.25">
      <c r="A13" s="259"/>
      <c r="B13" s="266" t="s">
        <v>552</v>
      </c>
      <c r="C13" s="260"/>
      <c r="D13" s="259"/>
      <c r="E13" s="261"/>
      <c r="F13" s="267">
        <f>SUM(F7:F12)</f>
        <v>5326</v>
      </c>
      <c r="G13" s="267">
        <f t="shared" ref="G13:O13" si="7">SUM(G7:G12)</f>
        <v>20</v>
      </c>
      <c r="H13" s="267">
        <f t="shared" si="7"/>
        <v>5346</v>
      </c>
      <c r="I13" s="267">
        <f t="shared" si="7"/>
        <v>64112</v>
      </c>
      <c r="J13" s="267">
        <f t="shared" si="7"/>
        <v>5346</v>
      </c>
      <c r="K13" s="267">
        <f t="shared" si="7"/>
        <v>4330.26</v>
      </c>
      <c r="L13" s="267">
        <f t="shared" si="7"/>
        <v>0</v>
      </c>
      <c r="M13" s="267">
        <f t="shared" si="7"/>
        <v>3993.6780000000003</v>
      </c>
      <c r="N13" s="267">
        <f t="shared" si="7"/>
        <v>8323.9380000000001</v>
      </c>
      <c r="O13" s="267">
        <f t="shared" si="7"/>
        <v>77781.94</v>
      </c>
    </row>
    <row r="14" spans="1:15" ht="15.75" x14ac:dyDescent="0.25">
      <c r="A14" s="259">
        <v>7</v>
      </c>
      <c r="B14" s="260" t="s">
        <v>553</v>
      </c>
      <c r="C14" s="260" t="s">
        <v>554</v>
      </c>
      <c r="D14" s="259" t="s">
        <v>544</v>
      </c>
      <c r="E14" s="261" t="s">
        <v>555</v>
      </c>
      <c r="F14" s="262">
        <v>300</v>
      </c>
      <c r="G14" s="262">
        <v>20</v>
      </c>
      <c r="H14" s="262">
        <f>+F14+G14</f>
        <v>320</v>
      </c>
      <c r="I14" s="262">
        <f>+H14*12-60</f>
        <v>3780</v>
      </c>
      <c r="J14" s="262">
        <f>+H14</f>
        <v>320</v>
      </c>
      <c r="K14" s="262">
        <f>+J14*6.75%*12</f>
        <v>259.20000000000005</v>
      </c>
      <c r="L14" s="262">
        <v>0</v>
      </c>
      <c r="M14" s="262">
        <f>+J14*7.5%*12</f>
        <v>288</v>
      </c>
      <c r="N14" s="262">
        <f>SUM(K14:M14)</f>
        <v>547.20000000000005</v>
      </c>
      <c r="O14" s="263">
        <f>ROUND((+I14+J14+N14),2)</f>
        <v>4647.2</v>
      </c>
    </row>
    <row r="15" spans="1:15" ht="15.75" x14ac:dyDescent="0.25">
      <c r="A15" s="259">
        <v>8</v>
      </c>
      <c r="B15" s="260" t="s">
        <v>556</v>
      </c>
      <c r="C15" s="260" t="s">
        <v>554</v>
      </c>
      <c r="D15" s="259" t="s">
        <v>544</v>
      </c>
      <c r="E15" s="261" t="s">
        <v>555</v>
      </c>
      <c r="F15" s="262">
        <v>300</v>
      </c>
      <c r="G15" s="262">
        <v>20</v>
      </c>
      <c r="H15" s="262">
        <f>+F15+G15</f>
        <v>320</v>
      </c>
      <c r="I15" s="262">
        <f>+H15*12-60</f>
        <v>3780</v>
      </c>
      <c r="J15" s="262">
        <f>+H15</f>
        <v>320</v>
      </c>
      <c r="K15" s="262">
        <v>0</v>
      </c>
      <c r="L15" s="262">
        <f>+H15*6.5%*12</f>
        <v>249.60000000000002</v>
      </c>
      <c r="M15" s="262">
        <f>+J15*7.5%*12</f>
        <v>288</v>
      </c>
      <c r="N15" s="262">
        <f>SUM(K15:M15)</f>
        <v>537.6</v>
      </c>
      <c r="O15" s="263">
        <f>ROUND((+I15+J15+N15),2)</f>
        <v>4637.6000000000004</v>
      </c>
    </row>
    <row r="16" spans="1:15" ht="15.75" x14ac:dyDescent="0.25">
      <c r="A16" s="259">
        <v>9</v>
      </c>
      <c r="B16" s="260" t="s">
        <v>557</v>
      </c>
      <c r="C16" s="260" t="s">
        <v>558</v>
      </c>
      <c r="D16" s="259" t="s">
        <v>544</v>
      </c>
      <c r="E16" s="261" t="s">
        <v>555</v>
      </c>
      <c r="F16" s="262">
        <v>380</v>
      </c>
      <c r="G16" s="262">
        <v>20</v>
      </c>
      <c r="H16" s="262">
        <f>+F16+G16</f>
        <v>400</v>
      </c>
      <c r="I16" s="262">
        <f>+H16*12-60</f>
        <v>4740</v>
      </c>
      <c r="J16" s="262">
        <f>+H16</f>
        <v>400</v>
      </c>
      <c r="K16" s="262">
        <f>+J16*6.75%*12</f>
        <v>324</v>
      </c>
      <c r="L16" s="262">
        <v>0</v>
      </c>
      <c r="M16" s="262">
        <f>+J16*7.5%*12</f>
        <v>360</v>
      </c>
      <c r="N16" s="262">
        <f>SUM(K16:M16)</f>
        <v>684</v>
      </c>
      <c r="O16" s="263">
        <f>ROUND((+I16+J16+N16),2)</f>
        <v>5824</v>
      </c>
    </row>
    <row r="17" spans="1:15" ht="15.75" x14ac:dyDescent="0.25">
      <c r="A17" s="259"/>
      <c r="B17" s="266" t="s">
        <v>552</v>
      </c>
      <c r="C17" s="260"/>
      <c r="D17" s="259"/>
      <c r="E17" s="261"/>
      <c r="F17" s="268">
        <f>SUM(F14:F16)</f>
        <v>980</v>
      </c>
      <c r="G17" s="268">
        <f t="shared" ref="G17:O17" si="8">SUM(G14:G16)</f>
        <v>60</v>
      </c>
      <c r="H17" s="268">
        <f t="shared" si="8"/>
        <v>1040</v>
      </c>
      <c r="I17" s="268">
        <f t="shared" si="8"/>
        <v>12300</v>
      </c>
      <c r="J17" s="268">
        <f t="shared" si="8"/>
        <v>1040</v>
      </c>
      <c r="K17" s="268">
        <f t="shared" si="8"/>
        <v>583.20000000000005</v>
      </c>
      <c r="L17" s="268">
        <f t="shared" si="8"/>
        <v>249.60000000000002</v>
      </c>
      <c r="M17" s="268">
        <f t="shared" si="8"/>
        <v>936</v>
      </c>
      <c r="N17" s="268">
        <f t="shared" si="8"/>
        <v>1768.8000000000002</v>
      </c>
      <c r="O17" s="268">
        <f t="shared" si="8"/>
        <v>15108.8</v>
      </c>
    </row>
    <row r="18" spans="1:15" ht="15.75" x14ac:dyDescent="0.25">
      <c r="A18" s="259">
        <v>10</v>
      </c>
      <c r="B18" s="264"/>
      <c r="C18" s="260" t="s">
        <v>559</v>
      </c>
      <c r="D18" s="259"/>
      <c r="E18" s="261" t="s">
        <v>560</v>
      </c>
      <c r="F18" s="262">
        <v>600</v>
      </c>
      <c r="G18" s="262">
        <v>0</v>
      </c>
      <c r="H18" s="262">
        <f>+F18+G18</f>
        <v>600</v>
      </c>
      <c r="I18" s="262">
        <f>+H18*10</f>
        <v>6000</v>
      </c>
      <c r="J18" s="262">
        <v>600</v>
      </c>
      <c r="K18" s="262">
        <f>+J18*6.75%*10</f>
        <v>405</v>
      </c>
      <c r="L18" s="262">
        <v>0</v>
      </c>
      <c r="M18" s="262">
        <f>+J18*7.5%*10</f>
        <v>450</v>
      </c>
      <c r="N18" s="262">
        <f>SUM(K18:M18)</f>
        <v>855</v>
      </c>
      <c r="O18" s="263">
        <f>ROUND((+I18+J18+N18),2)</f>
        <v>7455</v>
      </c>
    </row>
    <row r="19" spans="1:15" ht="15.75" x14ac:dyDescent="0.25">
      <c r="A19" s="259"/>
      <c r="B19" s="266" t="s">
        <v>552</v>
      </c>
      <c r="C19" s="260"/>
      <c r="D19" s="259"/>
      <c r="E19" s="261"/>
      <c r="F19" s="268">
        <f>SUM(F18)</f>
        <v>600</v>
      </c>
      <c r="G19" s="268">
        <f t="shared" ref="G19:O19" si="9">SUM(G18)</f>
        <v>0</v>
      </c>
      <c r="H19" s="268">
        <f t="shared" si="9"/>
        <v>600</v>
      </c>
      <c r="I19" s="268">
        <f t="shared" si="9"/>
        <v>6000</v>
      </c>
      <c r="J19" s="268">
        <f t="shared" si="9"/>
        <v>600</v>
      </c>
      <c r="K19" s="268">
        <f t="shared" si="9"/>
        <v>405</v>
      </c>
      <c r="L19" s="268">
        <f t="shared" si="9"/>
        <v>0</v>
      </c>
      <c r="M19" s="268">
        <f t="shared" si="9"/>
        <v>450</v>
      </c>
      <c r="N19" s="268">
        <f t="shared" si="9"/>
        <v>855</v>
      </c>
      <c r="O19" s="268">
        <f t="shared" si="9"/>
        <v>7455</v>
      </c>
    </row>
    <row r="20" spans="1:15" ht="15.75" x14ac:dyDescent="0.25">
      <c r="A20" s="259">
        <v>11</v>
      </c>
      <c r="B20" s="260" t="s">
        <v>561</v>
      </c>
      <c r="C20" s="260" t="s">
        <v>562</v>
      </c>
      <c r="D20" s="259" t="s">
        <v>538</v>
      </c>
      <c r="E20" s="261" t="s">
        <v>563</v>
      </c>
      <c r="F20" s="262">
        <v>372</v>
      </c>
      <c r="G20" s="262">
        <v>20</v>
      </c>
      <c r="H20" s="262">
        <f t="shared" si="0"/>
        <v>392</v>
      </c>
      <c r="I20" s="262">
        <f>+H20*12-60</f>
        <v>4644</v>
      </c>
      <c r="J20" s="262">
        <f>+H20</f>
        <v>392</v>
      </c>
      <c r="K20" s="262">
        <f t="shared" si="3"/>
        <v>317.52</v>
      </c>
      <c r="L20" s="262">
        <v>0</v>
      </c>
      <c r="M20" s="262">
        <f t="shared" si="6"/>
        <v>352.79999999999995</v>
      </c>
      <c r="N20" s="262">
        <f>SUM(K20:M20)</f>
        <v>670.31999999999994</v>
      </c>
      <c r="O20" s="263">
        <f>ROUND((+I20+J20+N20),2)</f>
        <v>5706.32</v>
      </c>
    </row>
    <row r="21" spans="1:15" ht="15.75" x14ac:dyDescent="0.25">
      <c r="A21" s="259">
        <v>12</v>
      </c>
      <c r="B21" s="260" t="s">
        <v>564</v>
      </c>
      <c r="C21" s="260" t="s">
        <v>565</v>
      </c>
      <c r="D21" s="259" t="s">
        <v>538</v>
      </c>
      <c r="E21" s="261" t="s">
        <v>563</v>
      </c>
      <c r="F21" s="262">
        <v>322</v>
      </c>
      <c r="G21" s="262">
        <v>20</v>
      </c>
      <c r="H21" s="262">
        <f t="shared" si="0"/>
        <v>342</v>
      </c>
      <c r="I21" s="262">
        <f t="shared" ref="I21:I26" si="10">+H21*12-60</f>
        <v>4044</v>
      </c>
      <c r="J21" s="262">
        <f t="shared" si="2"/>
        <v>342</v>
      </c>
      <c r="K21" s="262">
        <f t="shared" si="3"/>
        <v>277.02</v>
      </c>
      <c r="L21" s="262">
        <v>0</v>
      </c>
      <c r="M21" s="262">
        <f t="shared" si="6"/>
        <v>307.79999999999995</v>
      </c>
      <c r="N21" s="262">
        <f t="shared" si="5"/>
        <v>584.81999999999994</v>
      </c>
      <c r="O21" s="263">
        <f t="shared" ref="O21:O27" si="11">ROUND((+I21+J21+N21),2)</f>
        <v>4970.82</v>
      </c>
    </row>
    <row r="22" spans="1:15" ht="15.75" x14ac:dyDescent="0.25">
      <c r="A22" s="259">
        <v>13</v>
      </c>
      <c r="B22" s="260" t="s">
        <v>566</v>
      </c>
      <c r="C22" s="260" t="s">
        <v>565</v>
      </c>
      <c r="D22" s="259" t="s">
        <v>538</v>
      </c>
      <c r="E22" s="261" t="s">
        <v>563</v>
      </c>
      <c r="F22" s="262">
        <v>322</v>
      </c>
      <c r="G22" s="262">
        <v>20</v>
      </c>
      <c r="H22" s="262">
        <f t="shared" si="0"/>
        <v>342</v>
      </c>
      <c r="I22" s="262">
        <f t="shared" si="10"/>
        <v>4044</v>
      </c>
      <c r="J22" s="262">
        <f t="shared" si="2"/>
        <v>342</v>
      </c>
      <c r="K22" s="262">
        <f t="shared" si="3"/>
        <v>277.02</v>
      </c>
      <c r="L22" s="262">
        <v>0</v>
      </c>
      <c r="M22" s="262">
        <f t="shared" si="6"/>
        <v>307.79999999999995</v>
      </c>
      <c r="N22" s="262">
        <f t="shared" si="5"/>
        <v>584.81999999999994</v>
      </c>
      <c r="O22" s="263">
        <f t="shared" si="11"/>
        <v>4970.82</v>
      </c>
    </row>
    <row r="23" spans="1:15" ht="15.75" x14ac:dyDescent="0.25">
      <c r="A23" s="259">
        <v>14</v>
      </c>
      <c r="B23" s="260" t="s">
        <v>567</v>
      </c>
      <c r="C23" s="260" t="s">
        <v>565</v>
      </c>
      <c r="D23" s="259" t="s">
        <v>538</v>
      </c>
      <c r="E23" s="261" t="s">
        <v>563</v>
      </c>
      <c r="F23" s="262">
        <v>302</v>
      </c>
      <c r="G23" s="262">
        <v>20</v>
      </c>
      <c r="H23" s="262">
        <f t="shared" si="0"/>
        <v>322</v>
      </c>
      <c r="I23" s="262">
        <f t="shared" si="10"/>
        <v>3804</v>
      </c>
      <c r="J23" s="262">
        <f t="shared" si="2"/>
        <v>322</v>
      </c>
      <c r="K23" s="262">
        <f t="shared" si="3"/>
        <v>260.82000000000005</v>
      </c>
      <c r="L23" s="262">
        <v>0</v>
      </c>
      <c r="M23" s="262">
        <f t="shared" si="6"/>
        <v>289.79999999999995</v>
      </c>
      <c r="N23" s="262">
        <f t="shared" si="5"/>
        <v>550.62</v>
      </c>
      <c r="O23" s="263">
        <f t="shared" si="11"/>
        <v>4676.62</v>
      </c>
    </row>
    <row r="24" spans="1:15" ht="15.75" x14ac:dyDescent="0.25">
      <c r="A24" s="259">
        <v>15</v>
      </c>
      <c r="B24" s="260" t="s">
        <v>568</v>
      </c>
      <c r="C24" s="260" t="s">
        <v>565</v>
      </c>
      <c r="D24" s="259" t="s">
        <v>538</v>
      </c>
      <c r="E24" s="261" t="s">
        <v>563</v>
      </c>
      <c r="F24" s="262">
        <v>302</v>
      </c>
      <c r="G24" s="262">
        <v>20</v>
      </c>
      <c r="H24" s="262">
        <f t="shared" si="0"/>
        <v>322</v>
      </c>
      <c r="I24" s="262">
        <f t="shared" si="10"/>
        <v>3804</v>
      </c>
      <c r="J24" s="262">
        <f t="shared" si="2"/>
        <v>322</v>
      </c>
      <c r="K24" s="262">
        <f t="shared" si="3"/>
        <v>260.82000000000005</v>
      </c>
      <c r="L24" s="262">
        <v>0</v>
      </c>
      <c r="M24" s="262">
        <f t="shared" si="6"/>
        <v>289.79999999999995</v>
      </c>
      <c r="N24" s="262">
        <f t="shared" si="5"/>
        <v>550.62</v>
      </c>
      <c r="O24" s="263">
        <f t="shared" si="11"/>
        <v>4676.62</v>
      </c>
    </row>
    <row r="25" spans="1:15" ht="15.75" x14ac:dyDescent="0.25">
      <c r="A25" s="259">
        <v>16</v>
      </c>
      <c r="B25" s="260" t="s">
        <v>569</v>
      </c>
      <c r="C25" s="260" t="s">
        <v>565</v>
      </c>
      <c r="D25" s="259" t="s">
        <v>538</v>
      </c>
      <c r="E25" s="261" t="s">
        <v>563</v>
      </c>
      <c r="F25" s="262">
        <v>322</v>
      </c>
      <c r="G25" s="262">
        <v>20</v>
      </c>
      <c r="H25" s="262">
        <f t="shared" si="0"/>
        <v>342</v>
      </c>
      <c r="I25" s="262">
        <f t="shared" si="10"/>
        <v>4044</v>
      </c>
      <c r="J25" s="262">
        <f t="shared" si="2"/>
        <v>342</v>
      </c>
      <c r="K25" s="262">
        <f t="shared" si="3"/>
        <v>277.02</v>
      </c>
      <c r="L25" s="262">
        <v>0</v>
      </c>
      <c r="M25" s="262">
        <f t="shared" si="6"/>
        <v>307.79999999999995</v>
      </c>
      <c r="N25" s="262">
        <f t="shared" si="5"/>
        <v>584.81999999999994</v>
      </c>
      <c r="O25" s="263">
        <f t="shared" si="11"/>
        <v>4970.82</v>
      </c>
    </row>
    <row r="26" spans="1:15" ht="15.75" x14ac:dyDescent="0.25">
      <c r="A26" s="259">
        <v>17</v>
      </c>
      <c r="B26" s="260" t="s">
        <v>570</v>
      </c>
      <c r="C26" s="260" t="s">
        <v>565</v>
      </c>
      <c r="D26" s="259" t="s">
        <v>538</v>
      </c>
      <c r="E26" s="261" t="s">
        <v>563</v>
      </c>
      <c r="F26" s="262">
        <v>322</v>
      </c>
      <c r="G26" s="262">
        <v>20</v>
      </c>
      <c r="H26" s="262">
        <f t="shared" si="0"/>
        <v>342</v>
      </c>
      <c r="I26" s="262">
        <f t="shared" si="10"/>
        <v>4044</v>
      </c>
      <c r="J26" s="262">
        <f t="shared" si="2"/>
        <v>342</v>
      </c>
      <c r="K26" s="262">
        <f t="shared" si="3"/>
        <v>277.02</v>
      </c>
      <c r="L26" s="262">
        <v>0</v>
      </c>
      <c r="M26" s="262">
        <f t="shared" si="6"/>
        <v>307.79999999999995</v>
      </c>
      <c r="N26" s="262">
        <f t="shared" si="5"/>
        <v>584.81999999999994</v>
      </c>
      <c r="O26" s="263">
        <f t="shared" si="11"/>
        <v>4970.82</v>
      </c>
    </row>
    <row r="27" spans="1:15" ht="15.75" x14ac:dyDescent="0.25">
      <c r="A27" s="259">
        <v>18</v>
      </c>
      <c r="B27" s="260"/>
      <c r="C27" s="260" t="s">
        <v>565</v>
      </c>
      <c r="D27" s="259" t="s">
        <v>538</v>
      </c>
      <c r="E27" s="261" t="s">
        <v>563</v>
      </c>
      <c r="F27" s="262">
        <v>322</v>
      </c>
      <c r="G27" s="262">
        <v>20</v>
      </c>
      <c r="H27" s="262">
        <f t="shared" si="0"/>
        <v>342</v>
      </c>
      <c r="I27" s="262">
        <f>+H27*12-60</f>
        <v>4044</v>
      </c>
      <c r="J27" s="262">
        <f t="shared" si="2"/>
        <v>342</v>
      </c>
      <c r="K27" s="262">
        <f t="shared" si="3"/>
        <v>277.02</v>
      </c>
      <c r="L27" s="262">
        <v>0</v>
      </c>
      <c r="M27" s="262">
        <f t="shared" si="6"/>
        <v>307.79999999999995</v>
      </c>
      <c r="N27" s="262">
        <f t="shared" si="5"/>
        <v>584.81999999999994</v>
      </c>
      <c r="O27" s="263">
        <f t="shared" si="11"/>
        <v>4970.82</v>
      </c>
    </row>
    <row r="28" spans="1:15" ht="15.75" x14ac:dyDescent="0.25">
      <c r="A28" s="259"/>
      <c r="B28" s="266" t="s">
        <v>552</v>
      </c>
      <c r="C28" s="260"/>
      <c r="D28" s="259"/>
      <c r="E28" s="261"/>
      <c r="F28" s="268">
        <f>SUM(F20:F27)</f>
        <v>2586</v>
      </c>
      <c r="G28" s="268">
        <f t="shared" ref="G28:O28" si="12">SUM(G20:G27)</f>
        <v>160</v>
      </c>
      <c r="H28" s="268">
        <f t="shared" si="12"/>
        <v>2746</v>
      </c>
      <c r="I28" s="268">
        <f t="shared" si="12"/>
        <v>32472</v>
      </c>
      <c r="J28" s="268">
        <f t="shared" si="12"/>
        <v>2746</v>
      </c>
      <c r="K28" s="268">
        <f t="shared" si="12"/>
        <v>2224.2600000000002</v>
      </c>
      <c r="L28" s="268">
        <f t="shared" si="12"/>
        <v>0</v>
      </c>
      <c r="M28" s="268">
        <f t="shared" si="12"/>
        <v>2471.3999999999996</v>
      </c>
      <c r="N28" s="268">
        <f t="shared" si="12"/>
        <v>4695.6599999999989</v>
      </c>
      <c r="O28" s="268">
        <f t="shared" si="12"/>
        <v>39913.659999999996</v>
      </c>
    </row>
    <row r="29" spans="1:15" ht="15.75" x14ac:dyDescent="0.25">
      <c r="A29" s="259">
        <v>19</v>
      </c>
      <c r="B29" s="260" t="s">
        <v>571</v>
      </c>
      <c r="C29" s="260" t="s">
        <v>572</v>
      </c>
      <c r="D29" s="264"/>
      <c r="E29" s="261" t="s">
        <v>573</v>
      </c>
      <c r="F29" s="262">
        <v>520</v>
      </c>
      <c r="G29" s="262">
        <v>0</v>
      </c>
      <c r="H29" s="262">
        <f>+F29+G29</f>
        <v>520</v>
      </c>
      <c r="I29" s="262">
        <f>+H29*12</f>
        <v>6240</v>
      </c>
      <c r="J29" s="262">
        <f>+H29</f>
        <v>520</v>
      </c>
      <c r="K29" s="262">
        <f>+J29*6.75%*12</f>
        <v>421.20000000000005</v>
      </c>
      <c r="L29" s="262">
        <v>0</v>
      </c>
      <c r="M29" s="262">
        <f>+J29*7.5%*12</f>
        <v>468</v>
      </c>
      <c r="N29" s="262">
        <f>SUM(K29:M29)</f>
        <v>889.2</v>
      </c>
      <c r="O29" s="263">
        <f>ROUND((+I29+J29+N29),2)</f>
        <v>7649.2</v>
      </c>
    </row>
    <row r="30" spans="1:15" ht="15.75" x14ac:dyDescent="0.25">
      <c r="A30" s="259">
        <v>20</v>
      </c>
      <c r="B30" s="260"/>
      <c r="C30" s="260" t="s">
        <v>574</v>
      </c>
      <c r="D30" s="264"/>
      <c r="E30" s="261" t="s">
        <v>573</v>
      </c>
      <c r="F30" s="262">
        <v>300</v>
      </c>
      <c r="G30" s="262">
        <v>0</v>
      </c>
      <c r="H30" s="262">
        <f>+F30+G30</f>
        <v>300</v>
      </c>
      <c r="I30" s="262">
        <f>+H30*12</f>
        <v>3600</v>
      </c>
      <c r="J30" s="262">
        <f>+H30</f>
        <v>300</v>
      </c>
      <c r="K30" s="262">
        <f>+J30*6.75%*12</f>
        <v>243</v>
      </c>
      <c r="L30" s="262">
        <v>0</v>
      </c>
      <c r="M30" s="262">
        <f>+J30*7.5%*12</f>
        <v>270</v>
      </c>
      <c r="N30" s="262">
        <f>SUM(K30:M30)</f>
        <v>513</v>
      </c>
      <c r="O30" s="263">
        <f>ROUND((+I30+J30+N30),2)</f>
        <v>4413</v>
      </c>
    </row>
    <row r="31" spans="1:15" ht="15.75" x14ac:dyDescent="0.25">
      <c r="A31" s="259">
        <v>21</v>
      </c>
      <c r="B31" s="260" t="s">
        <v>575</v>
      </c>
      <c r="C31" s="260" t="s">
        <v>558</v>
      </c>
      <c r="D31" s="264"/>
      <c r="E31" s="261" t="s">
        <v>573</v>
      </c>
      <c r="F31" s="262">
        <v>300</v>
      </c>
      <c r="G31" s="262">
        <v>20</v>
      </c>
      <c r="H31" s="262">
        <f>+F31+G31</f>
        <v>320</v>
      </c>
      <c r="I31" s="262">
        <f>+H31*12-60</f>
        <v>3780</v>
      </c>
      <c r="J31" s="262">
        <f>+H31</f>
        <v>320</v>
      </c>
      <c r="K31" s="262">
        <f>+J31*6.75%*12</f>
        <v>259.20000000000005</v>
      </c>
      <c r="L31" s="262">
        <v>0</v>
      </c>
      <c r="M31" s="262">
        <f>685.71*7.5%*12</f>
        <v>617.13900000000001</v>
      </c>
      <c r="N31" s="262">
        <f>SUM(K31:M31)</f>
        <v>876.33900000000006</v>
      </c>
      <c r="O31" s="263">
        <f>ROUND((+I31+J31+N31),2)</f>
        <v>4976.34</v>
      </c>
    </row>
    <row r="32" spans="1:15" ht="15.75" x14ac:dyDescent="0.25">
      <c r="A32" s="259"/>
      <c r="B32" s="266" t="s">
        <v>552</v>
      </c>
      <c r="C32" s="260"/>
      <c r="D32" s="264"/>
      <c r="E32" s="261"/>
      <c r="F32" s="268">
        <f>SUM(F29:F31)</f>
        <v>1120</v>
      </c>
      <c r="G32" s="268">
        <f t="shared" ref="G32:O32" si="13">SUM(G29:G31)</f>
        <v>20</v>
      </c>
      <c r="H32" s="268">
        <f t="shared" si="13"/>
        <v>1140</v>
      </c>
      <c r="I32" s="268">
        <f t="shared" si="13"/>
        <v>13620</v>
      </c>
      <c r="J32" s="268">
        <f t="shared" si="13"/>
        <v>1140</v>
      </c>
      <c r="K32" s="268">
        <f t="shared" si="13"/>
        <v>923.40000000000009</v>
      </c>
      <c r="L32" s="268">
        <f t="shared" si="13"/>
        <v>0</v>
      </c>
      <c r="M32" s="268">
        <f t="shared" si="13"/>
        <v>1355.1390000000001</v>
      </c>
      <c r="N32" s="268">
        <f t="shared" si="13"/>
        <v>2278.5390000000002</v>
      </c>
      <c r="O32" s="268">
        <f t="shared" si="13"/>
        <v>17038.54</v>
      </c>
    </row>
    <row r="33" spans="1:15" ht="15.75" x14ac:dyDescent="0.25">
      <c r="A33" s="259">
        <v>22</v>
      </c>
      <c r="B33" s="260" t="s">
        <v>576</v>
      </c>
      <c r="C33" s="260" t="s">
        <v>577</v>
      </c>
      <c r="D33" s="264"/>
      <c r="E33" s="261" t="s">
        <v>578</v>
      </c>
      <c r="F33" s="262">
        <v>330</v>
      </c>
      <c r="G33" s="262">
        <v>20</v>
      </c>
      <c r="H33" s="262">
        <f>+F33+G33</f>
        <v>350</v>
      </c>
      <c r="I33" s="262">
        <f>+H33*12-60</f>
        <v>4140</v>
      </c>
      <c r="J33" s="262">
        <f>+H33</f>
        <v>350</v>
      </c>
      <c r="K33" s="262">
        <f>+J33*6.75%*12</f>
        <v>283.5</v>
      </c>
      <c r="L33" s="262">
        <v>0</v>
      </c>
      <c r="M33" s="262">
        <f>685.71*7.5%*12</f>
        <v>617.13900000000001</v>
      </c>
      <c r="N33" s="262">
        <f>SUM(K33:M33)</f>
        <v>900.63900000000001</v>
      </c>
      <c r="O33" s="263">
        <f>ROUND((+I33+J33+N33),2)</f>
        <v>5390.64</v>
      </c>
    </row>
    <row r="34" spans="1:15" ht="15.75" x14ac:dyDescent="0.25">
      <c r="A34" s="259"/>
      <c r="B34" s="266" t="s">
        <v>552</v>
      </c>
      <c r="C34" s="260"/>
      <c r="D34" s="264"/>
      <c r="E34" s="261"/>
      <c r="F34" s="268">
        <f>+F33</f>
        <v>330</v>
      </c>
      <c r="G34" s="268">
        <f t="shared" ref="G34:O34" si="14">+G33</f>
        <v>20</v>
      </c>
      <c r="H34" s="268">
        <f t="shared" si="14"/>
        <v>350</v>
      </c>
      <c r="I34" s="268">
        <f t="shared" si="14"/>
        <v>4140</v>
      </c>
      <c r="J34" s="268">
        <f t="shared" si="14"/>
        <v>350</v>
      </c>
      <c r="K34" s="268">
        <f t="shared" si="14"/>
        <v>283.5</v>
      </c>
      <c r="L34" s="268">
        <f t="shared" si="14"/>
        <v>0</v>
      </c>
      <c r="M34" s="268">
        <f t="shared" si="14"/>
        <v>617.13900000000001</v>
      </c>
      <c r="N34" s="268">
        <f t="shared" si="14"/>
        <v>900.63900000000001</v>
      </c>
      <c r="O34" s="268">
        <f t="shared" si="14"/>
        <v>5390.64</v>
      </c>
    </row>
    <row r="35" spans="1:15" ht="15.75" x14ac:dyDescent="0.25">
      <c r="A35" s="259">
        <v>23</v>
      </c>
      <c r="B35" s="260" t="s">
        <v>579</v>
      </c>
      <c r="C35" s="260" t="s">
        <v>580</v>
      </c>
      <c r="D35" s="259" t="s">
        <v>581</v>
      </c>
      <c r="E35" s="261" t="s">
        <v>582</v>
      </c>
      <c r="F35" s="262">
        <v>770</v>
      </c>
      <c r="G35" s="262">
        <v>0</v>
      </c>
      <c r="H35" s="262">
        <f>+F35+G35</f>
        <v>770</v>
      </c>
      <c r="I35" s="262">
        <f>+H35*12</f>
        <v>9240</v>
      </c>
      <c r="J35" s="262">
        <f>+H35</f>
        <v>770</v>
      </c>
      <c r="K35" s="262">
        <f>+J35*6.75%*12</f>
        <v>623.70000000000005</v>
      </c>
      <c r="L35" s="262">
        <v>0</v>
      </c>
      <c r="M35" s="262">
        <f>+J35*7.5%*12</f>
        <v>693</v>
      </c>
      <c r="N35" s="262">
        <f>SUM(K35:M35)</f>
        <v>1316.7</v>
      </c>
      <c r="O35" s="263">
        <f>ROUND((+I35+J35+N35),2)</f>
        <v>11326.7</v>
      </c>
    </row>
    <row r="36" spans="1:15" ht="15.75" x14ac:dyDescent="0.25">
      <c r="A36" s="259">
        <v>24</v>
      </c>
      <c r="B36" s="260" t="s">
        <v>583</v>
      </c>
      <c r="C36" s="260" t="s">
        <v>584</v>
      </c>
      <c r="D36" s="259" t="s">
        <v>585</v>
      </c>
      <c r="E36" s="261" t="s">
        <v>582</v>
      </c>
      <c r="F36" s="262">
        <v>396</v>
      </c>
      <c r="G36" s="262">
        <v>20</v>
      </c>
      <c r="H36" s="262">
        <f>+F36+G36</f>
        <v>416</v>
      </c>
      <c r="I36" s="262">
        <f>+H36*12-60</f>
        <v>4932</v>
      </c>
      <c r="J36" s="262">
        <f>+H36</f>
        <v>416</v>
      </c>
      <c r="K36" s="262">
        <f>+J36*6.75%*12</f>
        <v>336.96000000000004</v>
      </c>
      <c r="L36" s="262">
        <v>0</v>
      </c>
      <c r="M36" s="262">
        <f>+J36*7.5%*12</f>
        <v>374.4</v>
      </c>
      <c r="N36" s="262">
        <f>SUM(K36:M36)</f>
        <v>711.36</v>
      </c>
      <c r="O36" s="263">
        <f>ROUND((+I36+J36+N36),2)</f>
        <v>6059.36</v>
      </c>
    </row>
    <row r="37" spans="1:15" ht="15.75" x14ac:dyDescent="0.25">
      <c r="A37" s="259">
        <v>25</v>
      </c>
      <c r="B37" s="260" t="s">
        <v>586</v>
      </c>
      <c r="C37" s="260" t="s">
        <v>587</v>
      </c>
      <c r="D37" s="259" t="s">
        <v>585</v>
      </c>
      <c r="E37" s="261" t="s">
        <v>582</v>
      </c>
      <c r="F37" s="262">
        <v>396</v>
      </c>
      <c r="G37" s="262">
        <v>20</v>
      </c>
      <c r="H37" s="262">
        <f>+F37+G37</f>
        <v>416</v>
      </c>
      <c r="I37" s="262">
        <f>+H37*12-60</f>
        <v>4932</v>
      </c>
      <c r="J37" s="262">
        <f>+H37</f>
        <v>416</v>
      </c>
      <c r="K37" s="262">
        <f>+J37*6.75%*12</f>
        <v>336.96000000000004</v>
      </c>
      <c r="L37" s="262">
        <v>0</v>
      </c>
      <c r="M37" s="262">
        <f>+J37*7.5%*12</f>
        <v>374.4</v>
      </c>
      <c r="N37" s="262">
        <f>SUM(K37:M37)</f>
        <v>711.36</v>
      </c>
      <c r="O37" s="263">
        <f>ROUND((+I37+J37+N37),2)</f>
        <v>6059.36</v>
      </c>
    </row>
    <row r="38" spans="1:15" ht="15.75" x14ac:dyDescent="0.25">
      <c r="A38" s="259"/>
      <c r="B38" s="266" t="s">
        <v>552</v>
      </c>
      <c r="C38" s="260"/>
      <c r="D38" s="264"/>
      <c r="E38" s="261"/>
      <c r="F38" s="268">
        <f>SUM(F35:F37)</f>
        <v>1562</v>
      </c>
      <c r="G38" s="268">
        <f t="shared" ref="G38:O38" si="15">SUM(G35:G37)</f>
        <v>40</v>
      </c>
      <c r="H38" s="268">
        <f t="shared" si="15"/>
        <v>1602</v>
      </c>
      <c r="I38" s="268">
        <f t="shared" si="15"/>
        <v>19104</v>
      </c>
      <c r="J38" s="268">
        <f t="shared" si="15"/>
        <v>1602</v>
      </c>
      <c r="K38" s="268">
        <f t="shared" si="15"/>
        <v>1297.6200000000001</v>
      </c>
      <c r="L38" s="268">
        <f t="shared" si="15"/>
        <v>0</v>
      </c>
      <c r="M38" s="268">
        <f t="shared" si="15"/>
        <v>1441.8000000000002</v>
      </c>
      <c r="N38" s="268">
        <f t="shared" si="15"/>
        <v>2739.42</v>
      </c>
      <c r="O38" s="268">
        <f t="shared" si="15"/>
        <v>23445.420000000002</v>
      </c>
    </row>
    <row r="39" spans="1:15" ht="31.5" customHeight="1" x14ac:dyDescent="0.25">
      <c r="A39" s="259">
        <v>26</v>
      </c>
      <c r="B39" s="260" t="s">
        <v>588</v>
      </c>
      <c r="C39" s="269" t="s">
        <v>589</v>
      </c>
      <c r="D39" s="259" t="s">
        <v>590</v>
      </c>
      <c r="E39" s="261" t="s">
        <v>591</v>
      </c>
      <c r="F39" s="262">
        <v>600</v>
      </c>
      <c r="G39" s="262">
        <v>0</v>
      </c>
      <c r="H39" s="262">
        <v>600</v>
      </c>
      <c r="I39" s="262">
        <f>+H39*12</f>
        <v>7200</v>
      </c>
      <c r="J39" s="262">
        <f>+H39</f>
        <v>600</v>
      </c>
      <c r="K39" s="262">
        <f>+J39*6.75%*12</f>
        <v>486</v>
      </c>
      <c r="L39" s="262">
        <v>0</v>
      </c>
      <c r="M39" s="262">
        <f>+J39*7.5%*12</f>
        <v>540</v>
      </c>
      <c r="N39" s="262">
        <f>SUM(K39:M39)</f>
        <v>1026</v>
      </c>
      <c r="O39" s="263">
        <f>ROUND((+I39+J39+N39),2)</f>
        <v>8826</v>
      </c>
    </row>
    <row r="40" spans="1:15" ht="15.75" x14ac:dyDescent="0.25">
      <c r="A40" s="259">
        <v>27</v>
      </c>
      <c r="B40" s="260" t="s">
        <v>592</v>
      </c>
      <c r="C40" s="260" t="s">
        <v>593</v>
      </c>
      <c r="D40" s="259" t="s">
        <v>590</v>
      </c>
      <c r="E40" s="261" t="s">
        <v>591</v>
      </c>
      <c r="F40" s="262">
        <v>396</v>
      </c>
      <c r="G40" s="262">
        <v>20</v>
      </c>
      <c r="H40" s="262">
        <f>+F40+G40</f>
        <v>416</v>
      </c>
      <c r="I40" s="262">
        <f>+H40*12-60</f>
        <v>4932</v>
      </c>
      <c r="J40" s="262">
        <f>+H40</f>
        <v>416</v>
      </c>
      <c r="K40" s="262">
        <f>+J40*6.75%*12</f>
        <v>336.96000000000004</v>
      </c>
      <c r="L40" s="262">
        <v>0</v>
      </c>
      <c r="M40" s="262">
        <f>+J40*7.5%*12</f>
        <v>374.4</v>
      </c>
      <c r="N40" s="262">
        <f>SUM(K40:M40)</f>
        <v>711.36</v>
      </c>
      <c r="O40" s="263">
        <f>ROUND((+I40+J40+N40),2)</f>
        <v>6059.36</v>
      </c>
    </row>
    <row r="41" spans="1:15" ht="15.75" x14ac:dyDescent="0.25">
      <c r="A41" s="259"/>
      <c r="B41" s="266" t="s">
        <v>552</v>
      </c>
      <c r="C41" s="260"/>
      <c r="D41" s="264"/>
      <c r="E41" s="261"/>
      <c r="F41" s="268">
        <f>SUM(F39:F40)</f>
        <v>996</v>
      </c>
      <c r="G41" s="268">
        <f t="shared" ref="G41:O41" si="16">SUM(G39:G40)</f>
        <v>20</v>
      </c>
      <c r="H41" s="268">
        <f t="shared" si="16"/>
        <v>1016</v>
      </c>
      <c r="I41" s="268">
        <f t="shared" si="16"/>
        <v>12132</v>
      </c>
      <c r="J41" s="268">
        <f t="shared" si="16"/>
        <v>1016</v>
      </c>
      <c r="K41" s="268">
        <f t="shared" si="16"/>
        <v>822.96</v>
      </c>
      <c r="L41" s="268">
        <f t="shared" si="16"/>
        <v>0</v>
      </c>
      <c r="M41" s="268">
        <f t="shared" si="16"/>
        <v>914.4</v>
      </c>
      <c r="N41" s="268">
        <f t="shared" si="16"/>
        <v>1737.3600000000001</v>
      </c>
      <c r="O41" s="268">
        <f t="shared" si="16"/>
        <v>14885.36</v>
      </c>
    </row>
    <row r="42" spans="1:15" ht="15.75" x14ac:dyDescent="0.25">
      <c r="A42" s="259">
        <v>28</v>
      </c>
      <c r="B42" s="260" t="s">
        <v>594</v>
      </c>
      <c r="C42" s="260" t="s">
        <v>595</v>
      </c>
      <c r="D42" s="259" t="s">
        <v>596</v>
      </c>
      <c r="E42" s="261" t="s">
        <v>597</v>
      </c>
      <c r="F42" s="262">
        <v>420</v>
      </c>
      <c r="G42" s="262">
        <v>20</v>
      </c>
      <c r="H42" s="262">
        <f>+F42+G42</f>
        <v>440</v>
      </c>
      <c r="I42" s="262">
        <f>+H42*12-60</f>
        <v>5220</v>
      </c>
      <c r="J42" s="262">
        <f>+H42</f>
        <v>440</v>
      </c>
      <c r="K42" s="262">
        <f>+J42*6.75%*12</f>
        <v>356.40000000000003</v>
      </c>
      <c r="L42" s="262">
        <v>0</v>
      </c>
      <c r="M42" s="262">
        <f>+J42*7.5%*12</f>
        <v>396</v>
      </c>
      <c r="N42" s="262">
        <f>SUM(K42:M42)</f>
        <v>752.40000000000009</v>
      </c>
      <c r="O42" s="263">
        <f>ROUND((+I42+J42+N42),2)</f>
        <v>6412.4</v>
      </c>
    </row>
    <row r="43" spans="1:15" ht="15.75" x14ac:dyDescent="0.25">
      <c r="A43" s="259"/>
      <c r="B43" s="266" t="s">
        <v>552</v>
      </c>
      <c r="C43" s="260"/>
      <c r="D43" s="264"/>
      <c r="E43" s="261"/>
      <c r="F43" s="268">
        <f>+F42</f>
        <v>420</v>
      </c>
      <c r="G43" s="268">
        <f t="shared" ref="G43:O43" si="17">+G42</f>
        <v>20</v>
      </c>
      <c r="H43" s="268">
        <f t="shared" si="17"/>
        <v>440</v>
      </c>
      <c r="I43" s="268">
        <f t="shared" si="17"/>
        <v>5220</v>
      </c>
      <c r="J43" s="268">
        <f t="shared" si="17"/>
        <v>440</v>
      </c>
      <c r="K43" s="268">
        <f t="shared" si="17"/>
        <v>356.40000000000003</v>
      </c>
      <c r="L43" s="268">
        <f t="shared" si="17"/>
        <v>0</v>
      </c>
      <c r="M43" s="268">
        <f t="shared" si="17"/>
        <v>396</v>
      </c>
      <c r="N43" s="268">
        <f t="shared" si="17"/>
        <v>752.40000000000009</v>
      </c>
      <c r="O43" s="268">
        <f t="shared" si="17"/>
        <v>6412.4</v>
      </c>
    </row>
    <row r="44" spans="1:15" ht="22.5" customHeight="1" x14ac:dyDescent="0.25">
      <c r="A44" s="259">
        <v>29</v>
      </c>
      <c r="B44" s="260" t="s">
        <v>598</v>
      </c>
      <c r="C44" s="269" t="s">
        <v>599</v>
      </c>
      <c r="D44" s="259" t="s">
        <v>596</v>
      </c>
      <c r="E44" s="261" t="s">
        <v>600</v>
      </c>
      <c r="F44" s="262">
        <v>396</v>
      </c>
      <c r="G44" s="262">
        <v>20</v>
      </c>
      <c r="H44" s="262">
        <f>+F44+G44</f>
        <v>416</v>
      </c>
      <c r="I44" s="262">
        <f>+H44*12-60</f>
        <v>4932</v>
      </c>
      <c r="J44" s="262">
        <f>+H44</f>
        <v>416</v>
      </c>
      <c r="K44" s="262">
        <f>+J44*6.75%*12</f>
        <v>336.96000000000004</v>
      </c>
      <c r="L44" s="262">
        <v>0</v>
      </c>
      <c r="M44" s="262">
        <f>+J44*7.5%*12</f>
        <v>374.4</v>
      </c>
      <c r="N44" s="262">
        <f>SUM(K44:M44)</f>
        <v>711.36</v>
      </c>
      <c r="O44" s="263">
        <f>ROUND((+I44+J44+N44),2)</f>
        <v>6059.36</v>
      </c>
    </row>
    <row r="45" spans="1:15" ht="15.75" x14ac:dyDescent="0.25">
      <c r="A45" s="259"/>
      <c r="B45" s="266" t="s">
        <v>552</v>
      </c>
      <c r="C45" s="260"/>
      <c r="D45" s="264"/>
      <c r="E45" s="261"/>
      <c r="F45" s="268">
        <f>SUM(F44:F44)</f>
        <v>396</v>
      </c>
      <c r="G45" s="268">
        <f t="shared" ref="G45:O45" si="18">SUM(G44:G44)</f>
        <v>20</v>
      </c>
      <c r="H45" s="268">
        <f t="shared" si="18"/>
        <v>416</v>
      </c>
      <c r="I45" s="268">
        <f t="shared" si="18"/>
        <v>4932</v>
      </c>
      <c r="J45" s="268">
        <f t="shared" si="18"/>
        <v>416</v>
      </c>
      <c r="K45" s="268">
        <f t="shared" si="18"/>
        <v>336.96000000000004</v>
      </c>
      <c r="L45" s="268">
        <f t="shared" si="18"/>
        <v>0</v>
      </c>
      <c r="M45" s="268">
        <f t="shared" si="18"/>
        <v>374.4</v>
      </c>
      <c r="N45" s="268">
        <f t="shared" si="18"/>
        <v>711.36</v>
      </c>
      <c r="O45" s="268">
        <f t="shared" si="18"/>
        <v>6059.36</v>
      </c>
    </row>
    <row r="46" spans="1:15" ht="15.75" x14ac:dyDescent="0.25">
      <c r="A46" s="259">
        <v>30</v>
      </c>
      <c r="B46" s="260" t="s">
        <v>601</v>
      </c>
      <c r="C46" s="260" t="s">
        <v>602</v>
      </c>
      <c r="D46" s="264" t="s">
        <v>603</v>
      </c>
      <c r="E46" s="261" t="s">
        <v>604</v>
      </c>
      <c r="F46" s="262">
        <v>334</v>
      </c>
      <c r="G46" s="262">
        <v>20</v>
      </c>
      <c r="H46" s="262">
        <f>+F46+G46</f>
        <v>354</v>
      </c>
      <c r="I46" s="262">
        <f>+H46*12-60</f>
        <v>4188</v>
      </c>
      <c r="J46" s="262">
        <f>+H46</f>
        <v>354</v>
      </c>
      <c r="K46" s="262">
        <f>+J46*6.75%*12</f>
        <v>286.74</v>
      </c>
      <c r="L46" s="262">
        <v>0</v>
      </c>
      <c r="M46" s="262">
        <f>+J46*7.5%*12</f>
        <v>318.60000000000002</v>
      </c>
      <c r="N46" s="262">
        <f>SUM(K46:M46)</f>
        <v>605.34</v>
      </c>
      <c r="O46" s="263">
        <f>ROUND((+I46+J46+N46),2)</f>
        <v>5147.34</v>
      </c>
    </row>
    <row r="47" spans="1:15" ht="15.75" x14ac:dyDescent="0.25">
      <c r="A47" s="259"/>
      <c r="B47" s="266" t="s">
        <v>552</v>
      </c>
      <c r="C47" s="260"/>
      <c r="D47" s="264"/>
      <c r="E47" s="261"/>
      <c r="F47" s="268">
        <f>+F46</f>
        <v>334</v>
      </c>
      <c r="G47" s="268">
        <f t="shared" ref="G47:O47" si="19">+G46</f>
        <v>20</v>
      </c>
      <c r="H47" s="268">
        <f t="shared" si="19"/>
        <v>354</v>
      </c>
      <c r="I47" s="268">
        <f t="shared" si="19"/>
        <v>4188</v>
      </c>
      <c r="J47" s="268">
        <f t="shared" si="19"/>
        <v>354</v>
      </c>
      <c r="K47" s="268">
        <f t="shared" si="19"/>
        <v>286.74</v>
      </c>
      <c r="L47" s="268">
        <f t="shared" si="19"/>
        <v>0</v>
      </c>
      <c r="M47" s="268">
        <f t="shared" si="19"/>
        <v>318.60000000000002</v>
      </c>
      <c r="N47" s="268">
        <f t="shared" si="19"/>
        <v>605.34</v>
      </c>
      <c r="O47" s="268">
        <f t="shared" si="19"/>
        <v>5147.34</v>
      </c>
    </row>
    <row r="48" spans="1:15" ht="15.75" x14ac:dyDescent="0.25">
      <c r="A48" s="259">
        <v>31</v>
      </c>
      <c r="B48" s="260" t="s">
        <v>605</v>
      </c>
      <c r="C48" s="260" t="s">
        <v>606</v>
      </c>
      <c r="D48" s="259" t="s">
        <v>538</v>
      </c>
      <c r="E48" s="261" t="s">
        <v>607</v>
      </c>
      <c r="F48" s="262">
        <v>370</v>
      </c>
      <c r="G48" s="262">
        <v>20</v>
      </c>
      <c r="H48" s="262">
        <f>+F48+G48</f>
        <v>390</v>
      </c>
      <c r="I48" s="262">
        <f>+H48*12-60</f>
        <v>4620</v>
      </c>
      <c r="J48" s="262">
        <f>+H48</f>
        <v>390</v>
      </c>
      <c r="K48" s="262">
        <f>+J48*6.75%*12</f>
        <v>315.90000000000003</v>
      </c>
      <c r="L48" s="262">
        <v>0</v>
      </c>
      <c r="M48" s="262">
        <f>+J48*7.5%*12</f>
        <v>351</v>
      </c>
      <c r="N48" s="262">
        <f>SUM(K48:M48)</f>
        <v>666.90000000000009</v>
      </c>
      <c r="O48" s="263">
        <f>ROUND((+I48+J48+N48),2)</f>
        <v>5676.9</v>
      </c>
    </row>
    <row r="49" spans="1:15" ht="15.75" x14ac:dyDescent="0.25">
      <c r="A49" s="259"/>
      <c r="B49" s="266" t="s">
        <v>552</v>
      </c>
      <c r="C49" s="260"/>
      <c r="D49" s="264"/>
      <c r="E49" s="261"/>
      <c r="F49" s="268">
        <f>+F48</f>
        <v>370</v>
      </c>
      <c r="G49" s="268">
        <f t="shared" ref="G49:O49" si="20">+G48</f>
        <v>20</v>
      </c>
      <c r="H49" s="268">
        <f t="shared" si="20"/>
        <v>390</v>
      </c>
      <c r="I49" s="268">
        <f t="shared" si="20"/>
        <v>4620</v>
      </c>
      <c r="J49" s="268">
        <f t="shared" si="20"/>
        <v>390</v>
      </c>
      <c r="K49" s="268">
        <f t="shared" si="20"/>
        <v>315.90000000000003</v>
      </c>
      <c r="L49" s="268">
        <f t="shared" si="20"/>
        <v>0</v>
      </c>
      <c r="M49" s="268">
        <f t="shared" si="20"/>
        <v>351</v>
      </c>
      <c r="N49" s="268">
        <f t="shared" si="20"/>
        <v>666.90000000000009</v>
      </c>
      <c r="O49" s="268">
        <f t="shared" si="20"/>
        <v>5676.9</v>
      </c>
    </row>
    <row r="50" spans="1:15" ht="15.75" x14ac:dyDescent="0.25">
      <c r="A50" s="259">
        <v>32</v>
      </c>
      <c r="B50" s="260" t="s">
        <v>608</v>
      </c>
      <c r="C50" s="259" t="s">
        <v>609</v>
      </c>
      <c r="D50" s="259" t="s">
        <v>538</v>
      </c>
      <c r="E50" s="261" t="s">
        <v>610</v>
      </c>
      <c r="F50" s="262">
        <v>380</v>
      </c>
      <c r="G50" s="262">
        <v>40</v>
      </c>
      <c r="H50" s="262">
        <f>+F50+G50</f>
        <v>420</v>
      </c>
      <c r="I50" s="262">
        <f>+H50*12-60</f>
        <v>4980</v>
      </c>
      <c r="J50" s="262">
        <f>+H50</f>
        <v>420</v>
      </c>
      <c r="K50" s="262">
        <f>+J50*6.75%*12</f>
        <v>340.20000000000005</v>
      </c>
      <c r="L50" s="262">
        <v>0</v>
      </c>
      <c r="M50" s="262">
        <f>+J50*7.5%*12</f>
        <v>378</v>
      </c>
      <c r="N50" s="262">
        <f>SUM(K50:M50)</f>
        <v>718.2</v>
      </c>
      <c r="O50" s="263">
        <f>ROUND((+I50+J50+N50),2)</f>
        <v>6118.2</v>
      </c>
    </row>
    <row r="51" spans="1:15" ht="15.75" x14ac:dyDescent="0.25">
      <c r="A51" s="259">
        <v>33</v>
      </c>
      <c r="B51" s="260" t="s">
        <v>611</v>
      </c>
      <c r="C51" s="260" t="s">
        <v>612</v>
      </c>
      <c r="D51" s="259" t="s">
        <v>538</v>
      </c>
      <c r="E51" s="261" t="s">
        <v>610</v>
      </c>
      <c r="F51" s="262">
        <v>450</v>
      </c>
      <c r="G51" s="262">
        <v>0</v>
      </c>
      <c r="H51" s="262">
        <f>+F51+G51</f>
        <v>450</v>
      </c>
      <c r="I51" s="262">
        <f>+H51*12</f>
        <v>5400</v>
      </c>
      <c r="J51" s="262">
        <f>+H51</f>
        <v>450</v>
      </c>
      <c r="K51" s="262">
        <f>+J51*6.75%*12</f>
        <v>364.50000000000006</v>
      </c>
      <c r="L51" s="262">
        <v>0</v>
      </c>
      <c r="M51" s="262">
        <f>+J51*7.5%*12</f>
        <v>405</v>
      </c>
      <c r="N51" s="262">
        <f>SUM(K51:M51)</f>
        <v>769.5</v>
      </c>
      <c r="O51" s="263">
        <f>ROUND((+I51+J51+N51),2)</f>
        <v>6619.5</v>
      </c>
    </row>
    <row r="52" spans="1:15" ht="15.75" x14ac:dyDescent="0.25">
      <c r="A52" s="259"/>
      <c r="B52" s="266" t="s">
        <v>552</v>
      </c>
      <c r="C52" s="260"/>
      <c r="D52" s="259"/>
      <c r="E52" s="261"/>
      <c r="F52" s="268">
        <f>SUM(F50:F51)</f>
        <v>830</v>
      </c>
      <c r="G52" s="268">
        <f t="shared" ref="G52:O52" si="21">SUM(G50:G51)</f>
        <v>40</v>
      </c>
      <c r="H52" s="268">
        <f t="shared" si="21"/>
        <v>870</v>
      </c>
      <c r="I52" s="268">
        <f t="shared" si="21"/>
        <v>10380</v>
      </c>
      <c r="J52" s="268">
        <f t="shared" si="21"/>
        <v>870</v>
      </c>
      <c r="K52" s="268">
        <f t="shared" si="21"/>
        <v>704.7</v>
      </c>
      <c r="L52" s="268">
        <f t="shared" si="21"/>
        <v>0</v>
      </c>
      <c r="M52" s="268">
        <f t="shared" si="21"/>
        <v>783</v>
      </c>
      <c r="N52" s="268">
        <f t="shared" si="21"/>
        <v>1487.7</v>
      </c>
      <c r="O52" s="268">
        <f t="shared" si="21"/>
        <v>12737.7</v>
      </c>
    </row>
    <row r="53" spans="1:15" ht="15.75" x14ac:dyDescent="0.25">
      <c r="A53" s="259">
        <v>34</v>
      </c>
      <c r="B53" s="260" t="s">
        <v>613</v>
      </c>
      <c r="C53" s="260" t="s">
        <v>614</v>
      </c>
      <c r="D53" s="259" t="s">
        <v>615</v>
      </c>
      <c r="E53" s="261" t="s">
        <v>616</v>
      </c>
      <c r="F53" s="262">
        <v>600</v>
      </c>
      <c r="G53" s="262">
        <v>0</v>
      </c>
      <c r="H53" s="262">
        <f>+F53+G53</f>
        <v>600</v>
      </c>
      <c r="I53" s="262">
        <f>+H53*12</f>
        <v>7200</v>
      </c>
      <c r="J53" s="262">
        <f>+H53</f>
        <v>600</v>
      </c>
      <c r="K53" s="262">
        <f>+J53*6.75%*12</f>
        <v>486</v>
      </c>
      <c r="L53" s="262">
        <v>0</v>
      </c>
      <c r="M53" s="262">
        <f>+J53*7.5%*12</f>
        <v>540</v>
      </c>
      <c r="N53" s="262">
        <f>SUM(K53:M53)</f>
        <v>1026</v>
      </c>
      <c r="O53" s="263">
        <f>ROUND((+I53+J53+N53),2)</f>
        <v>8826</v>
      </c>
    </row>
    <row r="54" spans="1:15" ht="15.75" x14ac:dyDescent="0.25">
      <c r="A54" s="259">
        <v>35</v>
      </c>
      <c r="B54" s="260" t="s">
        <v>617</v>
      </c>
      <c r="C54" s="260" t="s">
        <v>618</v>
      </c>
      <c r="D54" s="259" t="s">
        <v>615</v>
      </c>
      <c r="E54" s="261" t="s">
        <v>616</v>
      </c>
      <c r="F54" s="262">
        <v>360</v>
      </c>
      <c r="G54" s="262">
        <v>20</v>
      </c>
      <c r="H54" s="262">
        <f>+F54+G54</f>
        <v>380</v>
      </c>
      <c r="I54" s="262">
        <f>+H54*12-60</f>
        <v>4500</v>
      </c>
      <c r="J54" s="262">
        <f>+H54</f>
        <v>380</v>
      </c>
      <c r="K54" s="262">
        <f>+J54*6.75%*12</f>
        <v>307.8</v>
      </c>
      <c r="L54" s="262">
        <v>0</v>
      </c>
      <c r="M54" s="262">
        <f>+J54*7.5%*12</f>
        <v>342</v>
      </c>
      <c r="N54" s="262">
        <f>SUM(K54:M54)</f>
        <v>649.79999999999995</v>
      </c>
      <c r="O54" s="263">
        <f>ROUND((+I54+J54+N54),2)</f>
        <v>5529.8</v>
      </c>
    </row>
    <row r="55" spans="1:15" ht="15.75" x14ac:dyDescent="0.25">
      <c r="A55" s="259">
        <v>36</v>
      </c>
      <c r="B55" s="260"/>
      <c r="C55" s="260" t="s">
        <v>619</v>
      </c>
      <c r="D55" s="259" t="s">
        <v>615</v>
      </c>
      <c r="E55" s="261" t="s">
        <v>616</v>
      </c>
      <c r="F55" s="262">
        <v>396</v>
      </c>
      <c r="G55" s="262">
        <v>0</v>
      </c>
      <c r="H55" s="262">
        <f>+F55+G55</f>
        <v>396</v>
      </c>
      <c r="I55" s="262">
        <f>+H55*12</f>
        <v>4752</v>
      </c>
      <c r="J55" s="262">
        <f>+H55</f>
        <v>396</v>
      </c>
      <c r="K55" s="262">
        <f>+J55*6.75%*12</f>
        <v>320.76</v>
      </c>
      <c r="L55" s="262">
        <v>0</v>
      </c>
      <c r="M55" s="262">
        <f>+J55*7.5%*12</f>
        <v>356.4</v>
      </c>
      <c r="N55" s="262">
        <f>SUM(K55:M55)</f>
        <v>677.16</v>
      </c>
      <c r="O55" s="263">
        <f>ROUND((+I55+J55+N55),2)</f>
        <v>5825.16</v>
      </c>
    </row>
    <row r="56" spans="1:15" ht="37.5" customHeight="1" x14ac:dyDescent="0.25">
      <c r="A56" s="259">
        <v>37</v>
      </c>
      <c r="B56" s="260" t="s">
        <v>620</v>
      </c>
      <c r="C56" s="269" t="s">
        <v>621</v>
      </c>
      <c r="D56" s="259" t="s">
        <v>615</v>
      </c>
      <c r="E56" s="261" t="s">
        <v>616</v>
      </c>
      <c r="F56" s="262">
        <v>366</v>
      </c>
      <c r="G56" s="262">
        <v>0</v>
      </c>
      <c r="H56" s="262">
        <f>+F56+G56</f>
        <v>366</v>
      </c>
      <c r="I56" s="262">
        <f>+H56*12</f>
        <v>4392</v>
      </c>
      <c r="J56" s="262">
        <f>+H56</f>
        <v>366</v>
      </c>
      <c r="K56" s="262">
        <f>+J56*6.75%*12</f>
        <v>296.46000000000004</v>
      </c>
      <c r="L56" s="262">
        <v>0</v>
      </c>
      <c r="M56" s="262">
        <f>+J56*7.5%*12</f>
        <v>329.4</v>
      </c>
      <c r="N56" s="262">
        <f>SUM(K56:M56)</f>
        <v>625.86</v>
      </c>
      <c r="O56" s="263">
        <f>ROUND((+I56+J56+N56),2)</f>
        <v>5383.86</v>
      </c>
    </row>
    <row r="57" spans="1:15" ht="15.75" x14ac:dyDescent="0.25">
      <c r="A57" s="259"/>
      <c r="B57" s="266" t="s">
        <v>552</v>
      </c>
      <c r="C57" s="260"/>
      <c r="D57" s="259"/>
      <c r="E57" s="261"/>
      <c r="F57" s="268">
        <f>SUM(F53:F56)</f>
        <v>1722</v>
      </c>
      <c r="G57" s="268">
        <f t="shared" ref="G57:O57" si="22">SUM(G53:G56)</f>
        <v>20</v>
      </c>
      <c r="H57" s="268">
        <f t="shared" si="22"/>
        <v>1742</v>
      </c>
      <c r="I57" s="268">
        <f t="shared" si="22"/>
        <v>20844</v>
      </c>
      <c r="J57" s="268">
        <f t="shared" si="22"/>
        <v>1742</v>
      </c>
      <c r="K57" s="268">
        <f t="shared" si="22"/>
        <v>1411.02</v>
      </c>
      <c r="L57" s="268">
        <f t="shared" si="22"/>
        <v>0</v>
      </c>
      <c r="M57" s="268">
        <f t="shared" si="22"/>
        <v>1567.8000000000002</v>
      </c>
      <c r="N57" s="268">
        <f t="shared" si="22"/>
        <v>2978.82</v>
      </c>
      <c r="O57" s="268">
        <f t="shared" si="22"/>
        <v>25564.82</v>
      </c>
    </row>
    <row r="58" spans="1:15" ht="15.75" x14ac:dyDescent="0.25">
      <c r="A58" s="259">
        <v>38</v>
      </c>
      <c r="B58" s="270" t="s">
        <v>622</v>
      </c>
      <c r="C58" s="271" t="s">
        <v>623</v>
      </c>
      <c r="D58" s="272"/>
      <c r="E58" s="261" t="s">
        <v>624</v>
      </c>
      <c r="F58" s="273">
        <v>1000</v>
      </c>
      <c r="G58" s="273">
        <v>0</v>
      </c>
      <c r="H58" s="262">
        <f>+F58+G58</f>
        <v>1000</v>
      </c>
      <c r="I58" s="262">
        <f>+H58*12</f>
        <v>12000</v>
      </c>
      <c r="J58" s="262">
        <f>+H58</f>
        <v>1000</v>
      </c>
      <c r="K58" s="262">
        <f>+J58*6.75%*12</f>
        <v>810</v>
      </c>
      <c r="L58" s="262">
        <v>0</v>
      </c>
      <c r="M58" s="262">
        <f>+J58*7.5%*12</f>
        <v>900</v>
      </c>
      <c r="N58" s="262">
        <f>SUM(K58:M58)</f>
        <v>1710</v>
      </c>
      <c r="O58" s="263">
        <f>ROUND((+I58+J58+N58),2)</f>
        <v>14710</v>
      </c>
    </row>
    <row r="59" spans="1:15" ht="36" customHeight="1" x14ac:dyDescent="0.25">
      <c r="A59" s="259">
        <v>39</v>
      </c>
      <c r="B59" s="260" t="s">
        <v>625</v>
      </c>
      <c r="C59" s="269" t="s">
        <v>626</v>
      </c>
      <c r="D59" s="264"/>
      <c r="E59" s="261" t="s">
        <v>624</v>
      </c>
      <c r="F59" s="262">
        <v>850</v>
      </c>
      <c r="G59" s="262">
        <v>0</v>
      </c>
      <c r="H59" s="262">
        <f>+F59+G59</f>
        <v>850</v>
      </c>
      <c r="I59" s="262">
        <f>+H59*12</f>
        <v>10200</v>
      </c>
      <c r="J59" s="262">
        <f>+H59</f>
        <v>850</v>
      </c>
      <c r="K59" s="262">
        <f>+J59*6.75%*12</f>
        <v>688.50000000000011</v>
      </c>
      <c r="L59" s="262">
        <v>0</v>
      </c>
      <c r="M59" s="262">
        <f>685.71*7.5%*12</f>
        <v>617.13900000000001</v>
      </c>
      <c r="N59" s="262">
        <f>SUM(K59:M59)</f>
        <v>1305.6390000000001</v>
      </c>
      <c r="O59" s="263">
        <f>ROUND((+I59+J59+N59),2)</f>
        <v>12355.64</v>
      </c>
    </row>
    <row r="60" spans="1:15" ht="15.75" x14ac:dyDescent="0.25">
      <c r="A60" s="259">
        <v>40</v>
      </c>
      <c r="B60" s="274"/>
      <c r="C60" s="260" t="s">
        <v>627</v>
      </c>
      <c r="D60" s="264"/>
      <c r="E60" s="261" t="s">
        <v>624</v>
      </c>
      <c r="F60" s="262">
        <v>600</v>
      </c>
      <c r="G60" s="262">
        <v>0</v>
      </c>
      <c r="H60" s="262">
        <f>+F60+G60</f>
        <v>600</v>
      </c>
      <c r="I60" s="262">
        <f>+H60*12</f>
        <v>7200</v>
      </c>
      <c r="J60" s="262">
        <f>+H60</f>
        <v>600</v>
      </c>
      <c r="K60" s="262">
        <f>+J60*6.75%*12</f>
        <v>486</v>
      </c>
      <c r="L60" s="262">
        <v>0</v>
      </c>
      <c r="M60" s="262">
        <f>685.71*7.5%*12</f>
        <v>617.13900000000001</v>
      </c>
      <c r="N60" s="262">
        <f>SUM(K60:M60)</f>
        <v>1103.1390000000001</v>
      </c>
      <c r="O60" s="263">
        <f>ROUND((+I60+J60+N60),2)</f>
        <v>8903.14</v>
      </c>
    </row>
    <row r="61" spans="1:15" ht="15.75" x14ac:dyDescent="0.25">
      <c r="A61" s="259"/>
      <c r="B61" s="266" t="s">
        <v>552</v>
      </c>
      <c r="C61" s="266"/>
      <c r="D61" s="275"/>
      <c r="E61" s="276"/>
      <c r="F61" s="268">
        <f>SUM(F58:F60)</f>
        <v>2450</v>
      </c>
      <c r="G61" s="268">
        <f t="shared" ref="G61:O61" si="23">SUM(G58:G60)</f>
        <v>0</v>
      </c>
      <c r="H61" s="268">
        <f>SUM(H58:H60)</f>
        <v>2450</v>
      </c>
      <c r="I61" s="268">
        <f t="shared" si="23"/>
        <v>29400</v>
      </c>
      <c r="J61" s="268">
        <f t="shared" si="23"/>
        <v>2450</v>
      </c>
      <c r="K61" s="268">
        <f t="shared" si="23"/>
        <v>1984.5</v>
      </c>
      <c r="L61" s="268">
        <f t="shared" si="23"/>
        <v>0</v>
      </c>
      <c r="M61" s="268">
        <f t="shared" si="23"/>
        <v>2134.2780000000002</v>
      </c>
      <c r="N61" s="268">
        <f>SUM(N58:N60)</f>
        <v>4118.7780000000002</v>
      </c>
      <c r="O61" s="268">
        <f t="shared" si="23"/>
        <v>35968.78</v>
      </c>
    </row>
    <row r="62" spans="1:15" ht="15.75" x14ac:dyDescent="0.25">
      <c r="A62" s="259">
        <v>41</v>
      </c>
      <c r="B62" s="260" t="s">
        <v>628</v>
      </c>
      <c r="C62" s="260" t="s">
        <v>629</v>
      </c>
      <c r="D62" s="264" t="s">
        <v>630</v>
      </c>
      <c r="E62" s="261" t="s">
        <v>631</v>
      </c>
      <c r="F62" s="262">
        <v>370</v>
      </c>
      <c r="G62" s="262">
        <v>20</v>
      </c>
      <c r="H62" s="262">
        <f>+F62+G62</f>
        <v>390</v>
      </c>
      <c r="I62" s="262">
        <f>+H62*12-60</f>
        <v>4620</v>
      </c>
      <c r="J62" s="262">
        <f>+H62</f>
        <v>390</v>
      </c>
      <c r="K62" s="262">
        <f>+J62*6.75%*12</f>
        <v>315.90000000000003</v>
      </c>
      <c r="L62" s="262">
        <v>0</v>
      </c>
      <c r="M62" s="262">
        <f>+J62*7.5%*12</f>
        <v>351</v>
      </c>
      <c r="N62" s="262">
        <f>SUM(K62:M62)</f>
        <v>666.90000000000009</v>
      </c>
      <c r="O62" s="263">
        <f>ROUND((+I62+J62+N62),2)</f>
        <v>5676.9</v>
      </c>
    </row>
    <row r="63" spans="1:15" ht="15.75" x14ac:dyDescent="0.25">
      <c r="A63" s="259">
        <v>42</v>
      </c>
      <c r="B63" s="260" t="s">
        <v>632</v>
      </c>
      <c r="C63" s="260" t="s">
        <v>629</v>
      </c>
      <c r="D63" s="264" t="s">
        <v>630</v>
      </c>
      <c r="E63" s="261" t="s">
        <v>631</v>
      </c>
      <c r="F63" s="262">
        <v>370</v>
      </c>
      <c r="G63" s="262">
        <v>20</v>
      </c>
      <c r="H63" s="262">
        <f>+F63+G63</f>
        <v>390</v>
      </c>
      <c r="I63" s="262">
        <f>+H63*12-60</f>
        <v>4620</v>
      </c>
      <c r="J63" s="262">
        <f>+H63</f>
        <v>390</v>
      </c>
      <c r="K63" s="262">
        <f>+J63*6.75%*12</f>
        <v>315.90000000000003</v>
      </c>
      <c r="L63" s="262">
        <v>0</v>
      </c>
      <c r="M63" s="262">
        <f>+J63*7.5%*12</f>
        <v>351</v>
      </c>
      <c r="N63" s="262">
        <f>SUM(K63:M63)</f>
        <v>666.90000000000009</v>
      </c>
      <c r="O63" s="263">
        <f>ROUND((+I63+J63+N63),2)</f>
        <v>5676.9</v>
      </c>
    </row>
    <row r="64" spans="1:15" ht="15.75" x14ac:dyDescent="0.25">
      <c r="A64" s="259">
        <v>43</v>
      </c>
      <c r="B64" s="260" t="s">
        <v>633</v>
      </c>
      <c r="C64" s="260" t="s">
        <v>634</v>
      </c>
      <c r="D64" s="264" t="s">
        <v>630</v>
      </c>
      <c r="E64" s="261" t="s">
        <v>631</v>
      </c>
      <c r="F64" s="262">
        <v>1000</v>
      </c>
      <c r="G64" s="262">
        <v>0</v>
      </c>
      <c r="H64" s="262">
        <v>1000</v>
      </c>
      <c r="I64" s="262">
        <f>+H64*12</f>
        <v>12000</v>
      </c>
      <c r="J64" s="262">
        <f>+H64</f>
        <v>1000</v>
      </c>
      <c r="K64" s="262">
        <f>+J64*6.75%*12</f>
        <v>810</v>
      </c>
      <c r="L64" s="262">
        <v>0</v>
      </c>
      <c r="M64" s="262">
        <f>+J64*7.5%*12</f>
        <v>900</v>
      </c>
      <c r="N64" s="262">
        <f>SUM(K64:M64)</f>
        <v>1710</v>
      </c>
      <c r="O64" s="263">
        <f>ROUND((+I64+J64+N64),2)</f>
        <v>14710</v>
      </c>
    </row>
    <row r="65" spans="1:15" ht="15.75" x14ac:dyDescent="0.25">
      <c r="A65" s="259">
        <v>44</v>
      </c>
      <c r="B65" s="260" t="s">
        <v>635</v>
      </c>
      <c r="C65" s="260" t="s">
        <v>636</v>
      </c>
      <c r="D65" s="264" t="s">
        <v>630</v>
      </c>
      <c r="E65" s="261" t="s">
        <v>631</v>
      </c>
      <c r="F65" s="262">
        <v>346</v>
      </c>
      <c r="G65" s="262">
        <v>20</v>
      </c>
      <c r="H65" s="262">
        <f>+F65+G65</f>
        <v>366</v>
      </c>
      <c r="I65" s="262">
        <f>+H65*12-60</f>
        <v>4332</v>
      </c>
      <c r="J65" s="262">
        <f>+H65</f>
        <v>366</v>
      </c>
      <c r="K65" s="262">
        <f>+J65*6.75%*12</f>
        <v>296.46000000000004</v>
      </c>
      <c r="L65" s="262">
        <v>0</v>
      </c>
      <c r="M65" s="262">
        <f>+J65*7.5%*12</f>
        <v>329.4</v>
      </c>
      <c r="N65" s="262">
        <f>SUM(K65:M65)</f>
        <v>625.86</v>
      </c>
      <c r="O65" s="263">
        <f>ROUND((+I65+J65+N65),2)</f>
        <v>5323.86</v>
      </c>
    </row>
    <row r="66" spans="1:15" ht="15.75" x14ac:dyDescent="0.25">
      <c r="A66" s="259">
        <v>45</v>
      </c>
      <c r="B66" s="260" t="s">
        <v>637</v>
      </c>
      <c r="C66" s="260" t="s">
        <v>638</v>
      </c>
      <c r="D66" s="264" t="s">
        <v>630</v>
      </c>
      <c r="E66" s="261" t="s">
        <v>631</v>
      </c>
      <c r="F66" s="262">
        <v>346</v>
      </c>
      <c r="G66" s="262">
        <v>20</v>
      </c>
      <c r="H66" s="262">
        <f>+F66+G66</f>
        <v>366</v>
      </c>
      <c r="I66" s="262">
        <f>+H66*12-60</f>
        <v>4332</v>
      </c>
      <c r="J66" s="262">
        <f>+H66</f>
        <v>366</v>
      </c>
      <c r="K66" s="262">
        <f>+J66*6.75%*12</f>
        <v>296.46000000000004</v>
      </c>
      <c r="L66" s="262">
        <v>0</v>
      </c>
      <c r="M66" s="262">
        <f>+J66*7.5%*12</f>
        <v>329.4</v>
      </c>
      <c r="N66" s="262">
        <f>SUM(K66:M66)</f>
        <v>625.86</v>
      </c>
      <c r="O66" s="263">
        <f>ROUND((+I66+J66+N66),2)</f>
        <v>5323.86</v>
      </c>
    </row>
    <row r="67" spans="1:15" ht="15.75" x14ac:dyDescent="0.25">
      <c r="A67" s="259"/>
      <c r="B67" s="266" t="s">
        <v>552</v>
      </c>
      <c r="C67" s="260"/>
      <c r="D67" s="264"/>
      <c r="E67" s="261"/>
      <c r="F67" s="268">
        <f>SUM(F62:F66)</f>
        <v>2432</v>
      </c>
      <c r="G67" s="268">
        <f t="shared" ref="G67:O67" si="24">SUM(G62:G66)</f>
        <v>80</v>
      </c>
      <c r="H67" s="268">
        <f t="shared" si="24"/>
        <v>2512</v>
      </c>
      <c r="I67" s="268">
        <f t="shared" si="24"/>
        <v>29904</v>
      </c>
      <c r="J67" s="268">
        <f t="shared" si="24"/>
        <v>2512</v>
      </c>
      <c r="K67" s="268">
        <f t="shared" si="24"/>
        <v>2034.7200000000003</v>
      </c>
      <c r="L67" s="268">
        <f t="shared" si="24"/>
        <v>0</v>
      </c>
      <c r="M67" s="268">
        <f t="shared" si="24"/>
        <v>2260.8000000000002</v>
      </c>
      <c r="N67" s="268">
        <f t="shared" si="24"/>
        <v>4295.5200000000004</v>
      </c>
      <c r="O67" s="268">
        <f t="shared" si="24"/>
        <v>36711.519999999997</v>
      </c>
    </row>
    <row r="68" spans="1:15" ht="15.75" x14ac:dyDescent="0.25">
      <c r="A68" s="259">
        <v>46</v>
      </c>
      <c r="B68" s="260" t="s">
        <v>639</v>
      </c>
      <c r="C68" s="260" t="s">
        <v>640</v>
      </c>
      <c r="D68" s="259" t="s">
        <v>538</v>
      </c>
      <c r="E68" s="261" t="s">
        <v>641</v>
      </c>
      <c r="F68" s="262">
        <v>400</v>
      </c>
      <c r="G68" s="262">
        <v>0</v>
      </c>
      <c r="H68" s="262">
        <f>+F68+G68</f>
        <v>400</v>
      </c>
      <c r="I68" s="262">
        <f>+H68*12</f>
        <v>4800</v>
      </c>
      <c r="J68" s="262">
        <f>+H68</f>
        <v>400</v>
      </c>
      <c r="K68" s="262">
        <f>+J68*6.75%*12</f>
        <v>324</v>
      </c>
      <c r="L68" s="262">
        <v>0</v>
      </c>
      <c r="M68" s="262">
        <f>+J68*7.5%*12</f>
        <v>360</v>
      </c>
      <c r="N68" s="262">
        <f>SUM(K68:M68)</f>
        <v>684</v>
      </c>
      <c r="O68" s="263">
        <f>ROUND((+I68+J68+N68),2)</f>
        <v>5884</v>
      </c>
    </row>
    <row r="69" spans="1:15" ht="15.75" x14ac:dyDescent="0.25">
      <c r="A69" s="259"/>
      <c r="B69" s="266" t="s">
        <v>552</v>
      </c>
      <c r="C69" s="260"/>
      <c r="D69" s="264"/>
      <c r="E69" s="261"/>
      <c r="F69" s="268">
        <f>SUM(F68)</f>
        <v>400</v>
      </c>
      <c r="G69" s="268">
        <f t="shared" ref="G69:O69" si="25">SUM(G68)</f>
        <v>0</v>
      </c>
      <c r="H69" s="268">
        <f t="shared" si="25"/>
        <v>400</v>
      </c>
      <c r="I69" s="268">
        <f t="shared" si="25"/>
        <v>4800</v>
      </c>
      <c r="J69" s="268">
        <f t="shared" si="25"/>
        <v>400</v>
      </c>
      <c r="K69" s="268">
        <f t="shared" si="25"/>
        <v>324</v>
      </c>
      <c r="L69" s="268">
        <f t="shared" si="25"/>
        <v>0</v>
      </c>
      <c r="M69" s="268">
        <f t="shared" si="25"/>
        <v>360</v>
      </c>
      <c r="N69" s="268">
        <f t="shared" si="25"/>
        <v>684</v>
      </c>
      <c r="O69" s="268">
        <f t="shared" si="25"/>
        <v>5884</v>
      </c>
    </row>
    <row r="70" spans="1:15" ht="15.75" x14ac:dyDescent="0.25">
      <c r="A70" s="259">
        <v>47</v>
      </c>
      <c r="B70" s="260" t="s">
        <v>642</v>
      </c>
      <c r="C70" s="260" t="s">
        <v>643</v>
      </c>
      <c r="D70" s="264" t="s">
        <v>644</v>
      </c>
      <c r="E70" s="261" t="s">
        <v>645</v>
      </c>
      <c r="F70" s="262">
        <v>550</v>
      </c>
      <c r="G70" s="262">
        <v>0</v>
      </c>
      <c r="H70" s="262">
        <f t="shared" ref="H70:H82" si="26">+F70+G70</f>
        <v>550</v>
      </c>
      <c r="I70" s="262">
        <f>+H70*12</f>
        <v>6600</v>
      </c>
      <c r="J70" s="262">
        <f>+H70</f>
        <v>550</v>
      </c>
      <c r="K70" s="262">
        <f t="shared" ref="K70:K82" si="27">+J70*6.75%*12</f>
        <v>445.5</v>
      </c>
      <c r="L70" s="262">
        <v>0</v>
      </c>
      <c r="M70" s="262">
        <f t="shared" ref="M70:M82" si="28">+J70*7.5%*12</f>
        <v>495</v>
      </c>
      <c r="N70" s="262">
        <f t="shared" ref="N70:N82" si="29">SUM(K70:M70)</f>
        <v>940.5</v>
      </c>
      <c r="O70" s="263">
        <f t="shared" ref="O70:O82" si="30">ROUND((+I70+J70+N70),2)</f>
        <v>8090.5</v>
      </c>
    </row>
    <row r="71" spans="1:15" ht="15.75" x14ac:dyDescent="0.25">
      <c r="A71" s="259">
        <v>48</v>
      </c>
      <c r="B71" s="260" t="s">
        <v>646</v>
      </c>
      <c r="C71" s="260" t="s">
        <v>647</v>
      </c>
      <c r="D71" s="264" t="s">
        <v>644</v>
      </c>
      <c r="E71" s="261" t="s">
        <v>645</v>
      </c>
      <c r="F71" s="262">
        <v>280</v>
      </c>
      <c r="G71" s="262">
        <v>20</v>
      </c>
      <c r="H71" s="262">
        <f t="shared" si="26"/>
        <v>300</v>
      </c>
      <c r="I71" s="262">
        <f>+H71*12-60</f>
        <v>3540</v>
      </c>
      <c r="J71" s="262">
        <f>+H71</f>
        <v>300</v>
      </c>
      <c r="K71" s="262">
        <f t="shared" si="27"/>
        <v>243</v>
      </c>
      <c r="L71" s="262">
        <v>0</v>
      </c>
      <c r="M71" s="262">
        <f t="shared" si="28"/>
        <v>270</v>
      </c>
      <c r="N71" s="262">
        <f t="shared" si="29"/>
        <v>513</v>
      </c>
      <c r="O71" s="263">
        <f t="shared" si="30"/>
        <v>4353</v>
      </c>
    </row>
    <row r="72" spans="1:15" ht="15.75" x14ac:dyDescent="0.25">
      <c r="A72" s="259">
        <v>49</v>
      </c>
      <c r="B72" s="260" t="s">
        <v>648</v>
      </c>
      <c r="C72" s="260" t="s">
        <v>649</v>
      </c>
      <c r="D72" s="264" t="s">
        <v>644</v>
      </c>
      <c r="E72" s="261" t="s">
        <v>645</v>
      </c>
      <c r="F72" s="262">
        <v>280</v>
      </c>
      <c r="G72" s="262">
        <v>20</v>
      </c>
      <c r="H72" s="262">
        <f t="shared" si="26"/>
        <v>300</v>
      </c>
      <c r="I72" s="262">
        <f>+H72*12-60</f>
        <v>3540</v>
      </c>
      <c r="J72" s="262">
        <f>+H72</f>
        <v>300</v>
      </c>
      <c r="K72" s="262">
        <f t="shared" si="27"/>
        <v>243</v>
      </c>
      <c r="L72" s="262">
        <v>0</v>
      </c>
      <c r="M72" s="262">
        <f t="shared" si="28"/>
        <v>270</v>
      </c>
      <c r="N72" s="262">
        <f t="shared" si="29"/>
        <v>513</v>
      </c>
      <c r="O72" s="263">
        <f t="shared" si="30"/>
        <v>4353</v>
      </c>
    </row>
    <row r="73" spans="1:15" ht="15.75" x14ac:dyDescent="0.25">
      <c r="A73" s="259">
        <v>50</v>
      </c>
      <c r="B73" s="260" t="s">
        <v>650</v>
      </c>
      <c r="C73" s="260" t="s">
        <v>651</v>
      </c>
      <c r="D73" s="264" t="s">
        <v>644</v>
      </c>
      <c r="E73" s="261" t="s">
        <v>645</v>
      </c>
      <c r="F73" s="262">
        <v>300</v>
      </c>
      <c r="G73" s="262">
        <v>20</v>
      </c>
      <c r="H73" s="262">
        <f t="shared" si="26"/>
        <v>320</v>
      </c>
      <c r="I73" s="262">
        <f t="shared" ref="I73:I82" si="31">+H73*12-60</f>
        <v>3780</v>
      </c>
      <c r="J73" s="262">
        <v>280</v>
      </c>
      <c r="K73" s="262">
        <f t="shared" si="27"/>
        <v>226.8</v>
      </c>
      <c r="L73" s="262">
        <v>0</v>
      </c>
      <c r="M73" s="262">
        <f t="shared" si="28"/>
        <v>252</v>
      </c>
      <c r="N73" s="262">
        <f t="shared" si="29"/>
        <v>478.8</v>
      </c>
      <c r="O73" s="263">
        <f t="shared" si="30"/>
        <v>4538.8</v>
      </c>
    </row>
    <row r="74" spans="1:15" ht="15.75" x14ac:dyDescent="0.25">
      <c r="A74" s="259">
        <v>51</v>
      </c>
      <c r="B74" s="260" t="s">
        <v>652</v>
      </c>
      <c r="C74" s="260" t="s">
        <v>651</v>
      </c>
      <c r="D74" s="264" t="s">
        <v>644</v>
      </c>
      <c r="E74" s="261" t="s">
        <v>645</v>
      </c>
      <c r="F74" s="262">
        <v>300</v>
      </c>
      <c r="G74" s="262">
        <v>20</v>
      </c>
      <c r="H74" s="262">
        <f t="shared" si="26"/>
        <v>320</v>
      </c>
      <c r="I74" s="262">
        <f t="shared" si="31"/>
        <v>3780</v>
      </c>
      <c r="J74" s="262">
        <v>280</v>
      </c>
      <c r="K74" s="262">
        <f t="shared" si="27"/>
        <v>226.8</v>
      </c>
      <c r="L74" s="262">
        <v>0</v>
      </c>
      <c r="M74" s="262">
        <f t="shared" si="28"/>
        <v>252</v>
      </c>
      <c r="N74" s="262">
        <f t="shared" si="29"/>
        <v>478.8</v>
      </c>
      <c r="O74" s="263">
        <f t="shared" si="30"/>
        <v>4538.8</v>
      </c>
    </row>
    <row r="75" spans="1:15" ht="15.75" x14ac:dyDescent="0.25">
      <c r="A75" s="259">
        <v>52</v>
      </c>
      <c r="B75" s="260" t="s">
        <v>653</v>
      </c>
      <c r="C75" s="260" t="s">
        <v>565</v>
      </c>
      <c r="D75" s="264" t="s">
        <v>644</v>
      </c>
      <c r="E75" s="261" t="s">
        <v>645</v>
      </c>
      <c r="F75" s="262">
        <v>322</v>
      </c>
      <c r="G75" s="262">
        <v>20</v>
      </c>
      <c r="H75" s="262">
        <f t="shared" si="26"/>
        <v>342</v>
      </c>
      <c r="I75" s="262">
        <f t="shared" si="31"/>
        <v>4044</v>
      </c>
      <c r="J75" s="262">
        <f t="shared" ref="J75:J82" si="32">+H75</f>
        <v>342</v>
      </c>
      <c r="K75" s="262">
        <f t="shared" si="27"/>
        <v>277.02</v>
      </c>
      <c r="L75" s="262">
        <v>0</v>
      </c>
      <c r="M75" s="262">
        <f t="shared" si="28"/>
        <v>307.79999999999995</v>
      </c>
      <c r="N75" s="262">
        <f t="shared" si="29"/>
        <v>584.81999999999994</v>
      </c>
      <c r="O75" s="263">
        <f t="shared" si="30"/>
        <v>4970.82</v>
      </c>
    </row>
    <row r="76" spans="1:15" ht="15.75" x14ac:dyDescent="0.25">
      <c r="A76" s="259">
        <v>53</v>
      </c>
      <c r="B76" s="260" t="s">
        <v>654</v>
      </c>
      <c r="C76" s="260" t="s">
        <v>565</v>
      </c>
      <c r="D76" s="264" t="s">
        <v>644</v>
      </c>
      <c r="E76" s="261" t="s">
        <v>645</v>
      </c>
      <c r="F76" s="262">
        <v>302</v>
      </c>
      <c r="G76" s="262">
        <v>20</v>
      </c>
      <c r="H76" s="262">
        <f t="shared" si="26"/>
        <v>322</v>
      </c>
      <c r="I76" s="262">
        <f t="shared" si="31"/>
        <v>3804</v>
      </c>
      <c r="J76" s="262">
        <f t="shared" si="32"/>
        <v>322</v>
      </c>
      <c r="K76" s="262">
        <f t="shared" si="27"/>
        <v>260.82000000000005</v>
      </c>
      <c r="L76" s="262">
        <v>0</v>
      </c>
      <c r="M76" s="262">
        <f t="shared" si="28"/>
        <v>289.79999999999995</v>
      </c>
      <c r="N76" s="262">
        <f t="shared" si="29"/>
        <v>550.62</v>
      </c>
      <c r="O76" s="263">
        <f t="shared" si="30"/>
        <v>4676.62</v>
      </c>
    </row>
    <row r="77" spans="1:15" ht="15.75" x14ac:dyDescent="0.25">
      <c r="A77" s="259">
        <v>54</v>
      </c>
      <c r="B77" s="260" t="s">
        <v>655</v>
      </c>
      <c r="C77" s="260" t="s">
        <v>656</v>
      </c>
      <c r="D77" s="264" t="s">
        <v>644</v>
      </c>
      <c r="E77" s="261" t="s">
        <v>645</v>
      </c>
      <c r="F77" s="262">
        <v>302</v>
      </c>
      <c r="G77" s="262">
        <v>20</v>
      </c>
      <c r="H77" s="262">
        <f t="shared" si="26"/>
        <v>322</v>
      </c>
      <c r="I77" s="262">
        <f t="shared" si="31"/>
        <v>3804</v>
      </c>
      <c r="J77" s="262">
        <f t="shared" si="32"/>
        <v>322</v>
      </c>
      <c r="K77" s="262">
        <f t="shared" si="27"/>
        <v>260.82000000000005</v>
      </c>
      <c r="L77" s="262">
        <v>0</v>
      </c>
      <c r="M77" s="262">
        <f t="shared" si="28"/>
        <v>289.79999999999995</v>
      </c>
      <c r="N77" s="262">
        <f t="shared" si="29"/>
        <v>550.62</v>
      </c>
      <c r="O77" s="263">
        <f t="shared" si="30"/>
        <v>4676.62</v>
      </c>
    </row>
    <row r="78" spans="1:15" ht="15.75" x14ac:dyDescent="0.25">
      <c r="A78" s="259">
        <v>55</v>
      </c>
      <c r="B78" s="260" t="s">
        <v>657</v>
      </c>
      <c r="C78" s="260" t="s">
        <v>565</v>
      </c>
      <c r="D78" s="264" t="s">
        <v>644</v>
      </c>
      <c r="E78" s="261" t="s">
        <v>645</v>
      </c>
      <c r="F78" s="262">
        <v>302</v>
      </c>
      <c r="G78" s="262">
        <v>20</v>
      </c>
      <c r="H78" s="262">
        <f t="shared" si="26"/>
        <v>322</v>
      </c>
      <c r="I78" s="262">
        <f t="shared" si="31"/>
        <v>3804</v>
      </c>
      <c r="J78" s="262">
        <f t="shared" si="32"/>
        <v>322</v>
      </c>
      <c r="K78" s="262">
        <f t="shared" si="27"/>
        <v>260.82000000000005</v>
      </c>
      <c r="L78" s="262">
        <v>0</v>
      </c>
      <c r="M78" s="262">
        <f t="shared" si="28"/>
        <v>289.79999999999995</v>
      </c>
      <c r="N78" s="262">
        <f t="shared" si="29"/>
        <v>550.62</v>
      </c>
      <c r="O78" s="263">
        <f t="shared" si="30"/>
        <v>4676.62</v>
      </c>
    </row>
    <row r="79" spans="1:15" ht="15.75" x14ac:dyDescent="0.25">
      <c r="A79" s="259">
        <v>56</v>
      </c>
      <c r="B79" s="277" t="s">
        <v>658</v>
      </c>
      <c r="C79" s="260" t="s">
        <v>659</v>
      </c>
      <c r="D79" s="264" t="s">
        <v>644</v>
      </c>
      <c r="E79" s="261" t="s">
        <v>645</v>
      </c>
      <c r="F79" s="262">
        <v>300</v>
      </c>
      <c r="G79" s="262">
        <v>20</v>
      </c>
      <c r="H79" s="262">
        <f t="shared" si="26"/>
        <v>320</v>
      </c>
      <c r="I79" s="262">
        <f t="shared" si="31"/>
        <v>3780</v>
      </c>
      <c r="J79" s="262">
        <f t="shared" si="32"/>
        <v>320</v>
      </c>
      <c r="K79" s="262">
        <f t="shared" si="27"/>
        <v>259.20000000000005</v>
      </c>
      <c r="L79" s="262">
        <v>0</v>
      </c>
      <c r="M79" s="262">
        <f t="shared" si="28"/>
        <v>288</v>
      </c>
      <c r="N79" s="262">
        <f t="shared" si="29"/>
        <v>547.20000000000005</v>
      </c>
      <c r="O79" s="263">
        <f t="shared" si="30"/>
        <v>4647.2</v>
      </c>
    </row>
    <row r="80" spans="1:15" ht="15.75" x14ac:dyDescent="0.25">
      <c r="A80" s="259">
        <v>57</v>
      </c>
      <c r="B80" s="277" t="s">
        <v>660</v>
      </c>
      <c r="C80" s="260" t="s">
        <v>659</v>
      </c>
      <c r="D80" s="264" t="s">
        <v>644</v>
      </c>
      <c r="E80" s="261" t="s">
        <v>645</v>
      </c>
      <c r="F80" s="262">
        <v>300</v>
      </c>
      <c r="G80" s="262">
        <v>20</v>
      </c>
      <c r="H80" s="262">
        <f t="shared" si="26"/>
        <v>320</v>
      </c>
      <c r="I80" s="262">
        <f t="shared" si="31"/>
        <v>3780</v>
      </c>
      <c r="J80" s="262">
        <f t="shared" si="32"/>
        <v>320</v>
      </c>
      <c r="K80" s="262">
        <f t="shared" si="27"/>
        <v>259.20000000000005</v>
      </c>
      <c r="L80" s="262">
        <v>0</v>
      </c>
      <c r="M80" s="262">
        <f t="shared" si="28"/>
        <v>288</v>
      </c>
      <c r="N80" s="262">
        <f t="shared" si="29"/>
        <v>547.20000000000005</v>
      </c>
      <c r="O80" s="263">
        <f t="shared" si="30"/>
        <v>4647.2</v>
      </c>
    </row>
    <row r="81" spans="1:15" ht="15.75" x14ac:dyDescent="0.25">
      <c r="A81" s="259">
        <v>58</v>
      </c>
      <c r="B81" s="277" t="s">
        <v>661</v>
      </c>
      <c r="C81" s="260" t="s">
        <v>659</v>
      </c>
      <c r="D81" s="264" t="s">
        <v>644</v>
      </c>
      <c r="E81" s="261" t="s">
        <v>645</v>
      </c>
      <c r="F81" s="262">
        <v>300</v>
      </c>
      <c r="G81" s="262">
        <v>20</v>
      </c>
      <c r="H81" s="262">
        <f t="shared" si="26"/>
        <v>320</v>
      </c>
      <c r="I81" s="262">
        <f t="shared" si="31"/>
        <v>3780</v>
      </c>
      <c r="J81" s="262">
        <f t="shared" si="32"/>
        <v>320</v>
      </c>
      <c r="K81" s="262">
        <f t="shared" si="27"/>
        <v>259.20000000000005</v>
      </c>
      <c r="L81" s="262">
        <v>0</v>
      </c>
      <c r="M81" s="262">
        <f t="shared" si="28"/>
        <v>288</v>
      </c>
      <c r="N81" s="262">
        <f t="shared" si="29"/>
        <v>547.20000000000005</v>
      </c>
      <c r="O81" s="263">
        <f t="shared" si="30"/>
        <v>4647.2</v>
      </c>
    </row>
    <row r="82" spans="1:15" ht="15.75" x14ac:dyDescent="0.25">
      <c r="A82" s="259">
        <v>59</v>
      </c>
      <c r="B82" s="277" t="s">
        <v>662</v>
      </c>
      <c r="C82" s="260" t="s">
        <v>659</v>
      </c>
      <c r="D82" s="264" t="s">
        <v>644</v>
      </c>
      <c r="E82" s="261" t="s">
        <v>645</v>
      </c>
      <c r="F82" s="262">
        <v>300</v>
      </c>
      <c r="G82" s="262">
        <v>20</v>
      </c>
      <c r="H82" s="262">
        <f t="shared" si="26"/>
        <v>320</v>
      </c>
      <c r="I82" s="262">
        <f t="shared" si="31"/>
        <v>3780</v>
      </c>
      <c r="J82" s="262">
        <f t="shared" si="32"/>
        <v>320</v>
      </c>
      <c r="K82" s="262">
        <f t="shared" si="27"/>
        <v>259.20000000000005</v>
      </c>
      <c r="L82" s="262">
        <v>0</v>
      </c>
      <c r="M82" s="262">
        <f t="shared" si="28"/>
        <v>288</v>
      </c>
      <c r="N82" s="262">
        <f t="shared" si="29"/>
        <v>547.20000000000005</v>
      </c>
      <c r="O82" s="263">
        <f t="shared" si="30"/>
        <v>4647.2</v>
      </c>
    </row>
    <row r="83" spans="1:15" ht="15.75" x14ac:dyDescent="0.25">
      <c r="A83" s="259"/>
      <c r="B83" s="266" t="s">
        <v>552</v>
      </c>
      <c r="C83" s="260"/>
      <c r="D83" s="264"/>
      <c r="E83" s="261"/>
      <c r="F83" s="268">
        <f>SUM(F70:F82)</f>
        <v>4138</v>
      </c>
      <c r="G83" s="268">
        <f t="shared" ref="G83:O83" si="33">SUM(G70:G82)</f>
        <v>240</v>
      </c>
      <c r="H83" s="268">
        <f t="shared" si="33"/>
        <v>4378</v>
      </c>
      <c r="I83" s="268">
        <f t="shared" si="33"/>
        <v>51816</v>
      </c>
      <c r="J83" s="268">
        <f t="shared" si="33"/>
        <v>4298</v>
      </c>
      <c r="K83" s="268">
        <f t="shared" si="33"/>
        <v>3481.38</v>
      </c>
      <c r="L83" s="268">
        <f t="shared" si="33"/>
        <v>0</v>
      </c>
      <c r="M83" s="268">
        <f t="shared" si="33"/>
        <v>3868.2</v>
      </c>
      <c r="N83" s="268">
        <f t="shared" si="33"/>
        <v>7349.579999999999</v>
      </c>
      <c r="O83" s="268">
        <f t="shared" si="33"/>
        <v>63463.579999999994</v>
      </c>
    </row>
    <row r="84" spans="1:15" ht="15.75" x14ac:dyDescent="0.25">
      <c r="A84" s="259">
        <v>60</v>
      </c>
      <c r="B84" s="260" t="s">
        <v>663</v>
      </c>
      <c r="C84" s="260" t="s">
        <v>664</v>
      </c>
      <c r="D84" s="264" t="s">
        <v>665</v>
      </c>
      <c r="E84" s="261" t="s">
        <v>666</v>
      </c>
      <c r="F84" s="262">
        <v>420</v>
      </c>
      <c r="G84" s="262">
        <v>20</v>
      </c>
      <c r="H84" s="262">
        <f>+F84+G84</f>
        <v>440</v>
      </c>
      <c r="I84" s="262">
        <f>+H84*12-60</f>
        <v>5220</v>
      </c>
      <c r="J84" s="262">
        <f>+H84</f>
        <v>440</v>
      </c>
      <c r="K84" s="262">
        <f>+J84*6.75%*12</f>
        <v>356.40000000000003</v>
      </c>
      <c r="L84" s="262">
        <v>0</v>
      </c>
      <c r="M84" s="262">
        <f>+J84*7.5%*12</f>
        <v>396</v>
      </c>
      <c r="N84" s="262">
        <f>SUM(K84:M84)</f>
        <v>752.40000000000009</v>
      </c>
      <c r="O84" s="263">
        <f>ROUND((+I84+J84+N84),2)</f>
        <v>6412.4</v>
      </c>
    </row>
    <row r="85" spans="1:15" ht="15.75" x14ac:dyDescent="0.25">
      <c r="A85" s="259">
        <v>61</v>
      </c>
      <c r="B85" s="260" t="s">
        <v>667</v>
      </c>
      <c r="C85" s="260" t="s">
        <v>668</v>
      </c>
      <c r="D85" s="264" t="s">
        <v>665</v>
      </c>
      <c r="E85" s="261" t="s">
        <v>666</v>
      </c>
      <c r="F85" s="262">
        <v>396</v>
      </c>
      <c r="G85" s="262">
        <v>20</v>
      </c>
      <c r="H85" s="262">
        <f>+F85+G85</f>
        <v>416</v>
      </c>
      <c r="I85" s="262">
        <f>+H85*12-60</f>
        <v>4932</v>
      </c>
      <c r="J85" s="262">
        <f>+H85</f>
        <v>416</v>
      </c>
      <c r="K85" s="262">
        <f>+J85*6.75%*12</f>
        <v>336.96000000000004</v>
      </c>
      <c r="L85" s="262">
        <v>0</v>
      </c>
      <c r="M85" s="262">
        <f>+J85*7.5%*12</f>
        <v>374.4</v>
      </c>
      <c r="N85" s="262">
        <f>SUM(K85:M85)</f>
        <v>711.36</v>
      </c>
      <c r="O85" s="263">
        <f>ROUND((+I85+J85+N85),2)</f>
        <v>6059.36</v>
      </c>
    </row>
    <row r="86" spans="1:15" ht="15.75" x14ac:dyDescent="0.25">
      <c r="A86" s="259"/>
      <c r="B86" s="266" t="s">
        <v>552</v>
      </c>
      <c r="C86" s="260"/>
      <c r="D86" s="264"/>
      <c r="E86" s="261"/>
      <c r="F86" s="268">
        <f>SUM(F84:F85)</f>
        <v>816</v>
      </c>
      <c r="G86" s="268">
        <f t="shared" ref="G86:O86" si="34">SUM(G84:G85)</f>
        <v>40</v>
      </c>
      <c r="H86" s="268">
        <f t="shared" si="34"/>
        <v>856</v>
      </c>
      <c r="I86" s="268">
        <f t="shared" si="34"/>
        <v>10152</v>
      </c>
      <c r="J86" s="268">
        <f t="shared" si="34"/>
        <v>856</v>
      </c>
      <c r="K86" s="268">
        <f t="shared" si="34"/>
        <v>693.36000000000013</v>
      </c>
      <c r="L86" s="268">
        <f t="shared" si="34"/>
        <v>0</v>
      </c>
      <c r="M86" s="268">
        <f t="shared" si="34"/>
        <v>770.4</v>
      </c>
      <c r="N86" s="268">
        <f t="shared" si="34"/>
        <v>1463.7600000000002</v>
      </c>
      <c r="O86" s="268">
        <f t="shared" si="34"/>
        <v>12471.759999999998</v>
      </c>
    </row>
    <row r="87" spans="1:15" ht="15.75" x14ac:dyDescent="0.25">
      <c r="A87" s="259">
        <v>62</v>
      </c>
      <c r="B87" s="260" t="s">
        <v>669</v>
      </c>
      <c r="C87" s="260" t="s">
        <v>670</v>
      </c>
      <c r="D87" s="259"/>
      <c r="E87" s="261" t="s">
        <v>671</v>
      </c>
      <c r="F87" s="262">
        <v>396</v>
      </c>
      <c r="G87" s="262">
        <v>20</v>
      </c>
      <c r="H87" s="262">
        <f>+F87+G87</f>
        <v>416</v>
      </c>
      <c r="I87" s="262">
        <f>+H87*12-60</f>
        <v>4932</v>
      </c>
      <c r="J87" s="262">
        <f>+H87</f>
        <v>416</v>
      </c>
      <c r="K87" s="262">
        <f>+J87*6.75%*12</f>
        <v>336.96000000000004</v>
      </c>
      <c r="L87" s="262">
        <v>0</v>
      </c>
      <c r="M87" s="262">
        <f>+J87*7.5%*12</f>
        <v>374.4</v>
      </c>
      <c r="N87" s="262">
        <f>SUM(K87:M87)</f>
        <v>711.36</v>
      </c>
      <c r="O87" s="263">
        <f>ROUND((+I87+J87+N87),2)</f>
        <v>6059.36</v>
      </c>
    </row>
    <row r="88" spans="1:15" ht="15.75" x14ac:dyDescent="0.25">
      <c r="A88" s="259"/>
      <c r="B88" s="266" t="s">
        <v>552</v>
      </c>
      <c r="C88" s="260"/>
      <c r="D88" s="259"/>
      <c r="E88" s="261"/>
      <c r="F88" s="268">
        <f>SUM(F87:F87)</f>
        <v>396</v>
      </c>
      <c r="G88" s="268">
        <f t="shared" ref="G88:O88" si="35">SUM(G87:G87)</f>
        <v>20</v>
      </c>
      <c r="H88" s="268">
        <f t="shared" si="35"/>
        <v>416</v>
      </c>
      <c r="I88" s="268">
        <f t="shared" si="35"/>
        <v>4932</v>
      </c>
      <c r="J88" s="268">
        <f t="shared" si="35"/>
        <v>416</v>
      </c>
      <c r="K88" s="268">
        <f t="shared" si="35"/>
        <v>336.96000000000004</v>
      </c>
      <c r="L88" s="268">
        <f t="shared" si="35"/>
        <v>0</v>
      </c>
      <c r="M88" s="268">
        <f t="shared" si="35"/>
        <v>374.4</v>
      </c>
      <c r="N88" s="268">
        <f t="shared" si="35"/>
        <v>711.36</v>
      </c>
      <c r="O88" s="268">
        <f t="shared" si="35"/>
        <v>6059.36</v>
      </c>
    </row>
    <row r="89" spans="1:15" ht="15.75" x14ac:dyDescent="0.25">
      <c r="A89" s="259">
        <v>63</v>
      </c>
      <c r="B89" s="260" t="s">
        <v>672</v>
      </c>
      <c r="C89" s="260" t="s">
        <v>673</v>
      </c>
      <c r="D89" s="264" t="s">
        <v>674</v>
      </c>
      <c r="E89" s="261" t="s">
        <v>675</v>
      </c>
      <c r="F89" s="262">
        <v>610</v>
      </c>
      <c r="G89" s="262">
        <v>0</v>
      </c>
      <c r="H89" s="262">
        <f t="shared" ref="H89:H103" si="36">+F89+G89</f>
        <v>610</v>
      </c>
      <c r="I89" s="262">
        <f>+H89*12</f>
        <v>7320</v>
      </c>
      <c r="J89" s="262">
        <f t="shared" ref="J89:J103" si="37">+H89</f>
        <v>610</v>
      </c>
      <c r="K89" s="262">
        <f t="shared" ref="K89:K103" si="38">+J89*6.75%*12</f>
        <v>494.1</v>
      </c>
      <c r="L89" s="262">
        <v>0</v>
      </c>
      <c r="M89" s="262">
        <f t="shared" ref="M89:M103" si="39">+J89*7.5%*12</f>
        <v>549</v>
      </c>
      <c r="N89" s="262">
        <f t="shared" ref="N89:N103" si="40">SUM(K89:M89)</f>
        <v>1043.0999999999999</v>
      </c>
      <c r="O89" s="263">
        <f t="shared" ref="O89:O103" si="41">ROUND((+I89+J89+N89),2)</f>
        <v>8973.1</v>
      </c>
    </row>
    <row r="90" spans="1:15" ht="15.75" x14ac:dyDescent="0.25">
      <c r="A90" s="259">
        <v>64</v>
      </c>
      <c r="B90" s="260" t="s">
        <v>676</v>
      </c>
      <c r="C90" s="260" t="s">
        <v>677</v>
      </c>
      <c r="D90" s="264" t="s">
        <v>674</v>
      </c>
      <c r="E90" s="261" t="s">
        <v>675</v>
      </c>
      <c r="F90" s="262">
        <v>340</v>
      </c>
      <c r="G90" s="262">
        <v>20</v>
      </c>
      <c r="H90" s="262">
        <f t="shared" si="36"/>
        <v>360</v>
      </c>
      <c r="I90" s="262">
        <f>+H90*12-60</f>
        <v>4260</v>
      </c>
      <c r="J90" s="262">
        <f t="shared" si="37"/>
        <v>360</v>
      </c>
      <c r="K90" s="262">
        <f t="shared" si="38"/>
        <v>291.60000000000002</v>
      </c>
      <c r="L90" s="262">
        <v>0</v>
      </c>
      <c r="M90" s="262">
        <f t="shared" si="39"/>
        <v>324</v>
      </c>
      <c r="N90" s="262">
        <f t="shared" si="40"/>
        <v>615.6</v>
      </c>
      <c r="O90" s="263">
        <f t="shared" si="41"/>
        <v>5235.6000000000004</v>
      </c>
    </row>
    <row r="91" spans="1:15" ht="15.75" x14ac:dyDescent="0.25">
      <c r="A91" s="259">
        <v>65</v>
      </c>
      <c r="B91" s="260" t="s">
        <v>678</v>
      </c>
      <c r="C91" s="260" t="s">
        <v>649</v>
      </c>
      <c r="D91" s="264" t="s">
        <v>674</v>
      </c>
      <c r="E91" s="261" t="s">
        <v>675</v>
      </c>
      <c r="F91" s="262">
        <v>300</v>
      </c>
      <c r="G91" s="262">
        <v>20</v>
      </c>
      <c r="H91" s="262">
        <f t="shared" si="36"/>
        <v>320</v>
      </c>
      <c r="I91" s="262">
        <f t="shared" ref="I91:I103" si="42">+H91*12-60</f>
        <v>3780</v>
      </c>
      <c r="J91" s="262">
        <f t="shared" si="37"/>
        <v>320</v>
      </c>
      <c r="K91" s="262">
        <f t="shared" si="38"/>
        <v>259.20000000000005</v>
      </c>
      <c r="L91" s="262">
        <v>0</v>
      </c>
      <c r="M91" s="262">
        <f t="shared" si="39"/>
        <v>288</v>
      </c>
      <c r="N91" s="262">
        <f t="shared" si="40"/>
        <v>547.20000000000005</v>
      </c>
      <c r="O91" s="263">
        <f t="shared" si="41"/>
        <v>4647.2</v>
      </c>
    </row>
    <row r="92" spans="1:15" ht="15.75" x14ac:dyDescent="0.25">
      <c r="A92" s="259">
        <v>66</v>
      </c>
      <c r="B92" s="260" t="s">
        <v>679</v>
      </c>
      <c r="C92" s="260" t="s">
        <v>680</v>
      </c>
      <c r="D92" s="264" t="s">
        <v>674</v>
      </c>
      <c r="E92" s="261" t="s">
        <v>675</v>
      </c>
      <c r="F92" s="262">
        <v>333</v>
      </c>
      <c r="G92" s="262">
        <v>20</v>
      </c>
      <c r="H92" s="262">
        <f t="shared" si="36"/>
        <v>353</v>
      </c>
      <c r="I92" s="262">
        <f t="shared" si="42"/>
        <v>4176</v>
      </c>
      <c r="J92" s="262">
        <f t="shared" si="37"/>
        <v>353</v>
      </c>
      <c r="K92" s="262">
        <f t="shared" si="38"/>
        <v>285.93</v>
      </c>
      <c r="L92" s="262">
        <v>0</v>
      </c>
      <c r="M92" s="262">
        <f t="shared" si="39"/>
        <v>317.7</v>
      </c>
      <c r="N92" s="262">
        <f t="shared" si="40"/>
        <v>603.63</v>
      </c>
      <c r="O92" s="263">
        <f t="shared" si="41"/>
        <v>5132.63</v>
      </c>
    </row>
    <row r="93" spans="1:15" ht="15.75" x14ac:dyDescent="0.25">
      <c r="A93" s="259">
        <v>67</v>
      </c>
      <c r="B93" s="260" t="s">
        <v>681</v>
      </c>
      <c r="C93" s="260" t="s">
        <v>680</v>
      </c>
      <c r="D93" s="264" t="s">
        <v>674</v>
      </c>
      <c r="E93" s="261" t="s">
        <v>675</v>
      </c>
      <c r="F93" s="262">
        <v>333</v>
      </c>
      <c r="G93" s="262">
        <v>20</v>
      </c>
      <c r="H93" s="262">
        <f t="shared" si="36"/>
        <v>353</v>
      </c>
      <c r="I93" s="262">
        <f t="shared" si="42"/>
        <v>4176</v>
      </c>
      <c r="J93" s="262">
        <f t="shared" si="37"/>
        <v>353</v>
      </c>
      <c r="K93" s="262">
        <f t="shared" si="38"/>
        <v>285.93</v>
      </c>
      <c r="L93" s="262">
        <v>0</v>
      </c>
      <c r="M93" s="262">
        <f t="shared" si="39"/>
        <v>317.7</v>
      </c>
      <c r="N93" s="262">
        <f t="shared" si="40"/>
        <v>603.63</v>
      </c>
      <c r="O93" s="263">
        <f t="shared" si="41"/>
        <v>5132.63</v>
      </c>
    </row>
    <row r="94" spans="1:15" ht="15.75" x14ac:dyDescent="0.25">
      <c r="A94" s="259">
        <v>68</v>
      </c>
      <c r="B94" s="260" t="s">
        <v>682</v>
      </c>
      <c r="C94" s="260" t="s">
        <v>683</v>
      </c>
      <c r="D94" s="264" t="s">
        <v>674</v>
      </c>
      <c r="E94" s="261" t="s">
        <v>675</v>
      </c>
      <c r="F94" s="262">
        <v>300</v>
      </c>
      <c r="G94" s="262">
        <v>20</v>
      </c>
      <c r="H94" s="262">
        <f t="shared" si="36"/>
        <v>320</v>
      </c>
      <c r="I94" s="262">
        <f t="shared" si="42"/>
        <v>3780</v>
      </c>
      <c r="J94" s="262">
        <f t="shared" si="37"/>
        <v>320</v>
      </c>
      <c r="K94" s="262">
        <f t="shared" si="38"/>
        <v>259.20000000000005</v>
      </c>
      <c r="L94" s="262">
        <v>0</v>
      </c>
      <c r="M94" s="262">
        <f t="shared" si="39"/>
        <v>288</v>
      </c>
      <c r="N94" s="262">
        <f t="shared" si="40"/>
        <v>547.20000000000005</v>
      </c>
      <c r="O94" s="263">
        <f t="shared" si="41"/>
        <v>4647.2</v>
      </c>
    </row>
    <row r="95" spans="1:15" ht="15.75" x14ac:dyDescent="0.25">
      <c r="A95" s="259">
        <v>69</v>
      </c>
      <c r="B95" s="260" t="s">
        <v>684</v>
      </c>
      <c r="C95" s="260" t="s">
        <v>685</v>
      </c>
      <c r="D95" s="264" t="s">
        <v>674</v>
      </c>
      <c r="E95" s="261" t="s">
        <v>675</v>
      </c>
      <c r="F95" s="262">
        <v>300</v>
      </c>
      <c r="G95" s="262">
        <v>20</v>
      </c>
      <c r="H95" s="262">
        <f t="shared" si="36"/>
        <v>320</v>
      </c>
      <c r="I95" s="262">
        <f t="shared" si="42"/>
        <v>3780</v>
      </c>
      <c r="J95" s="262">
        <f t="shared" si="37"/>
        <v>320</v>
      </c>
      <c r="K95" s="262">
        <f t="shared" si="38"/>
        <v>259.20000000000005</v>
      </c>
      <c r="L95" s="262">
        <v>0</v>
      </c>
      <c r="M95" s="262">
        <f t="shared" si="39"/>
        <v>288</v>
      </c>
      <c r="N95" s="262">
        <f t="shared" si="40"/>
        <v>547.20000000000005</v>
      </c>
      <c r="O95" s="263">
        <f t="shared" si="41"/>
        <v>4647.2</v>
      </c>
    </row>
    <row r="96" spans="1:15" ht="15.75" x14ac:dyDescent="0.25">
      <c r="A96" s="259">
        <v>70</v>
      </c>
      <c r="B96" s="260" t="s">
        <v>686</v>
      </c>
      <c r="C96" s="260" t="s">
        <v>687</v>
      </c>
      <c r="D96" s="264" t="s">
        <v>674</v>
      </c>
      <c r="E96" s="261" t="s">
        <v>675</v>
      </c>
      <c r="F96" s="262">
        <v>300</v>
      </c>
      <c r="G96" s="262">
        <v>20</v>
      </c>
      <c r="H96" s="262">
        <f t="shared" si="36"/>
        <v>320</v>
      </c>
      <c r="I96" s="262">
        <f t="shared" si="42"/>
        <v>3780</v>
      </c>
      <c r="J96" s="262">
        <f t="shared" si="37"/>
        <v>320</v>
      </c>
      <c r="K96" s="262">
        <f t="shared" si="38"/>
        <v>259.20000000000005</v>
      </c>
      <c r="L96" s="262">
        <v>0</v>
      </c>
      <c r="M96" s="262">
        <f t="shared" si="39"/>
        <v>288</v>
      </c>
      <c r="N96" s="262">
        <f t="shared" si="40"/>
        <v>547.20000000000005</v>
      </c>
      <c r="O96" s="263">
        <f t="shared" si="41"/>
        <v>4647.2</v>
      </c>
    </row>
    <row r="97" spans="1:15" ht="15.75" x14ac:dyDescent="0.25">
      <c r="A97" s="259">
        <v>71</v>
      </c>
      <c r="B97" s="260" t="s">
        <v>688</v>
      </c>
      <c r="C97" s="260" t="s">
        <v>687</v>
      </c>
      <c r="D97" s="264" t="s">
        <v>674</v>
      </c>
      <c r="E97" s="261" t="s">
        <v>675</v>
      </c>
      <c r="F97" s="262">
        <v>300</v>
      </c>
      <c r="G97" s="262">
        <v>20</v>
      </c>
      <c r="H97" s="262">
        <f t="shared" si="36"/>
        <v>320</v>
      </c>
      <c r="I97" s="262">
        <f t="shared" si="42"/>
        <v>3780</v>
      </c>
      <c r="J97" s="262">
        <f t="shared" si="37"/>
        <v>320</v>
      </c>
      <c r="K97" s="262">
        <f t="shared" si="38"/>
        <v>259.20000000000005</v>
      </c>
      <c r="L97" s="262">
        <v>0</v>
      </c>
      <c r="M97" s="262">
        <f t="shared" si="39"/>
        <v>288</v>
      </c>
      <c r="N97" s="262">
        <f t="shared" si="40"/>
        <v>547.20000000000005</v>
      </c>
      <c r="O97" s="263">
        <f t="shared" si="41"/>
        <v>4647.2</v>
      </c>
    </row>
    <row r="98" spans="1:15" ht="15.75" x14ac:dyDescent="0.25">
      <c r="A98" s="259">
        <v>72</v>
      </c>
      <c r="B98" s="260" t="s">
        <v>689</v>
      </c>
      <c r="C98" s="260" t="s">
        <v>690</v>
      </c>
      <c r="D98" s="264" t="s">
        <v>674</v>
      </c>
      <c r="E98" s="261" t="s">
        <v>675</v>
      </c>
      <c r="F98" s="262">
        <v>350</v>
      </c>
      <c r="G98" s="262">
        <v>20</v>
      </c>
      <c r="H98" s="262">
        <f t="shared" si="36"/>
        <v>370</v>
      </c>
      <c r="I98" s="262">
        <f t="shared" si="42"/>
        <v>4380</v>
      </c>
      <c r="J98" s="262">
        <f t="shared" si="37"/>
        <v>370</v>
      </c>
      <c r="K98" s="262">
        <f t="shared" si="38"/>
        <v>299.70000000000005</v>
      </c>
      <c r="L98" s="262"/>
      <c r="M98" s="262">
        <f t="shared" si="39"/>
        <v>333</v>
      </c>
      <c r="N98" s="262">
        <f t="shared" si="40"/>
        <v>632.70000000000005</v>
      </c>
      <c r="O98" s="263">
        <f t="shared" si="41"/>
        <v>5382.7</v>
      </c>
    </row>
    <row r="99" spans="1:15" ht="15.75" x14ac:dyDescent="0.25">
      <c r="A99" s="259">
        <v>72</v>
      </c>
      <c r="B99" s="260" t="s">
        <v>691</v>
      </c>
      <c r="C99" s="260" t="s">
        <v>692</v>
      </c>
      <c r="D99" s="264" t="s">
        <v>674</v>
      </c>
      <c r="E99" s="261" t="s">
        <v>675</v>
      </c>
      <c r="F99" s="262">
        <v>300</v>
      </c>
      <c r="G99" s="262">
        <v>20</v>
      </c>
      <c r="H99" s="262">
        <f t="shared" si="36"/>
        <v>320</v>
      </c>
      <c r="I99" s="262">
        <f t="shared" si="42"/>
        <v>3780</v>
      </c>
      <c r="J99" s="262">
        <f t="shared" si="37"/>
        <v>320</v>
      </c>
      <c r="K99" s="262">
        <f t="shared" si="38"/>
        <v>259.20000000000005</v>
      </c>
      <c r="L99" s="262">
        <v>0</v>
      </c>
      <c r="M99" s="262">
        <f t="shared" si="39"/>
        <v>288</v>
      </c>
      <c r="N99" s="262">
        <f t="shared" si="40"/>
        <v>547.20000000000005</v>
      </c>
      <c r="O99" s="263">
        <f t="shared" si="41"/>
        <v>4647.2</v>
      </c>
    </row>
    <row r="100" spans="1:15" ht="15.75" x14ac:dyDescent="0.25">
      <c r="A100" s="259">
        <v>73</v>
      </c>
      <c r="B100" s="260" t="s">
        <v>693</v>
      </c>
      <c r="C100" s="260" t="s">
        <v>683</v>
      </c>
      <c r="D100" s="264" t="s">
        <v>674</v>
      </c>
      <c r="E100" s="261" t="s">
        <v>675</v>
      </c>
      <c r="F100" s="262">
        <v>300</v>
      </c>
      <c r="G100" s="262">
        <v>20</v>
      </c>
      <c r="H100" s="262">
        <f t="shared" si="36"/>
        <v>320</v>
      </c>
      <c r="I100" s="262">
        <f t="shared" si="42"/>
        <v>3780</v>
      </c>
      <c r="J100" s="262">
        <f t="shared" si="37"/>
        <v>320</v>
      </c>
      <c r="K100" s="262">
        <f t="shared" si="38"/>
        <v>259.20000000000005</v>
      </c>
      <c r="L100" s="262">
        <v>0</v>
      </c>
      <c r="M100" s="262">
        <f t="shared" si="39"/>
        <v>288</v>
      </c>
      <c r="N100" s="262">
        <f t="shared" si="40"/>
        <v>547.20000000000005</v>
      </c>
      <c r="O100" s="263">
        <f t="shared" si="41"/>
        <v>4647.2</v>
      </c>
    </row>
    <row r="101" spans="1:15" ht="15.75" x14ac:dyDescent="0.25">
      <c r="A101" s="259">
        <v>74</v>
      </c>
      <c r="B101" s="260" t="s">
        <v>694</v>
      </c>
      <c r="C101" s="260" t="s">
        <v>695</v>
      </c>
      <c r="D101" s="264" t="s">
        <v>696</v>
      </c>
      <c r="E101" s="261" t="s">
        <v>675</v>
      </c>
      <c r="F101" s="262">
        <v>300</v>
      </c>
      <c r="G101" s="262">
        <v>20</v>
      </c>
      <c r="H101" s="262">
        <f t="shared" si="36"/>
        <v>320</v>
      </c>
      <c r="I101" s="262">
        <f t="shared" si="42"/>
        <v>3780</v>
      </c>
      <c r="J101" s="262">
        <f t="shared" si="37"/>
        <v>320</v>
      </c>
      <c r="K101" s="262">
        <f t="shared" si="38"/>
        <v>259.20000000000005</v>
      </c>
      <c r="L101" s="262">
        <v>0</v>
      </c>
      <c r="M101" s="262">
        <f t="shared" si="39"/>
        <v>288</v>
      </c>
      <c r="N101" s="262">
        <f t="shared" si="40"/>
        <v>547.20000000000005</v>
      </c>
      <c r="O101" s="263">
        <f t="shared" si="41"/>
        <v>4647.2</v>
      </c>
    </row>
    <row r="102" spans="1:15" ht="15.75" x14ac:dyDescent="0.25">
      <c r="A102" s="259">
        <v>75</v>
      </c>
      <c r="B102" s="260" t="s">
        <v>697</v>
      </c>
      <c r="C102" s="260" t="s">
        <v>695</v>
      </c>
      <c r="D102" s="264" t="s">
        <v>696</v>
      </c>
      <c r="E102" s="261" t="s">
        <v>675</v>
      </c>
      <c r="F102" s="262">
        <v>350</v>
      </c>
      <c r="G102" s="262">
        <v>20</v>
      </c>
      <c r="H102" s="262">
        <f t="shared" si="36"/>
        <v>370</v>
      </c>
      <c r="I102" s="262">
        <f t="shared" si="42"/>
        <v>4380</v>
      </c>
      <c r="J102" s="262">
        <f t="shared" si="37"/>
        <v>370</v>
      </c>
      <c r="K102" s="262">
        <f t="shared" si="38"/>
        <v>299.70000000000005</v>
      </c>
      <c r="L102" s="262">
        <v>0</v>
      </c>
      <c r="M102" s="262">
        <f t="shared" si="39"/>
        <v>333</v>
      </c>
      <c r="N102" s="262">
        <f t="shared" si="40"/>
        <v>632.70000000000005</v>
      </c>
      <c r="O102" s="263">
        <f t="shared" si="41"/>
        <v>5382.7</v>
      </c>
    </row>
    <row r="103" spans="1:15" ht="15.75" x14ac:dyDescent="0.25">
      <c r="A103" s="259">
        <v>76</v>
      </c>
      <c r="B103" s="260" t="s">
        <v>698</v>
      </c>
      <c r="C103" s="260" t="s">
        <v>699</v>
      </c>
      <c r="D103" s="264" t="s">
        <v>674</v>
      </c>
      <c r="E103" s="261" t="s">
        <v>675</v>
      </c>
      <c r="F103" s="262">
        <v>350</v>
      </c>
      <c r="G103" s="262">
        <v>20</v>
      </c>
      <c r="H103" s="262">
        <f t="shared" si="36"/>
        <v>370</v>
      </c>
      <c r="I103" s="262">
        <f t="shared" si="42"/>
        <v>4380</v>
      </c>
      <c r="J103" s="262">
        <f t="shared" si="37"/>
        <v>370</v>
      </c>
      <c r="K103" s="262">
        <f t="shared" si="38"/>
        <v>299.70000000000005</v>
      </c>
      <c r="L103" s="262">
        <v>0</v>
      </c>
      <c r="M103" s="262">
        <f t="shared" si="39"/>
        <v>333</v>
      </c>
      <c r="N103" s="262">
        <f t="shared" si="40"/>
        <v>632.70000000000005</v>
      </c>
      <c r="O103" s="263">
        <f t="shared" si="41"/>
        <v>5382.7</v>
      </c>
    </row>
    <row r="104" spans="1:15" ht="15.75" x14ac:dyDescent="0.25">
      <c r="A104" s="259">
        <v>77</v>
      </c>
      <c r="B104" s="260" t="s">
        <v>700</v>
      </c>
      <c r="C104" s="260" t="s">
        <v>701</v>
      </c>
      <c r="D104" s="264" t="s">
        <v>674</v>
      </c>
      <c r="E104" s="261" t="s">
        <v>675</v>
      </c>
      <c r="F104" s="262">
        <v>470</v>
      </c>
      <c r="G104" s="262">
        <v>0</v>
      </c>
      <c r="H104" s="262">
        <f>+F104+G104</f>
        <v>470</v>
      </c>
      <c r="I104" s="262">
        <f>+H104*12</f>
        <v>5640</v>
      </c>
      <c r="J104" s="262">
        <f>+H104</f>
        <v>470</v>
      </c>
      <c r="K104" s="262">
        <f>+J104*6.75%*12</f>
        <v>380.70000000000005</v>
      </c>
      <c r="L104" s="262">
        <v>0</v>
      </c>
      <c r="M104" s="262">
        <f>+J104*7.5%*12</f>
        <v>423</v>
      </c>
      <c r="N104" s="262">
        <f>SUM(K104:M104)</f>
        <v>803.7</v>
      </c>
      <c r="O104" s="263">
        <f>ROUND((+I104+J104+N104),2)</f>
        <v>6913.7</v>
      </c>
    </row>
    <row r="105" spans="1:15" ht="33.75" customHeight="1" x14ac:dyDescent="0.25">
      <c r="A105" s="259">
        <v>78</v>
      </c>
      <c r="B105" s="277" t="s">
        <v>702</v>
      </c>
      <c r="C105" s="278" t="s">
        <v>703</v>
      </c>
      <c r="D105" s="264" t="s">
        <v>674</v>
      </c>
      <c r="E105" s="261" t="s">
        <v>675</v>
      </c>
      <c r="F105" s="262">
        <v>470</v>
      </c>
      <c r="G105" s="262">
        <v>0</v>
      </c>
      <c r="H105" s="262">
        <f>+F105+G105</f>
        <v>470</v>
      </c>
      <c r="I105" s="262">
        <f>+H105*12</f>
        <v>5640</v>
      </c>
      <c r="J105" s="262">
        <f>+H105</f>
        <v>470</v>
      </c>
      <c r="K105" s="262">
        <v>0</v>
      </c>
      <c r="L105" s="262">
        <v>394.8</v>
      </c>
      <c r="M105" s="262">
        <f>+J105*7.5%*12</f>
        <v>423</v>
      </c>
      <c r="N105" s="262">
        <f>SUM(K105:M105)</f>
        <v>817.8</v>
      </c>
      <c r="O105" s="263">
        <f>ROUND((+I105+J105+N105),2)</f>
        <v>6927.8</v>
      </c>
    </row>
    <row r="106" spans="1:15" ht="21.75" customHeight="1" x14ac:dyDescent="0.25">
      <c r="A106" s="259">
        <v>79</v>
      </c>
      <c r="B106" s="260"/>
      <c r="C106" s="269" t="s">
        <v>704</v>
      </c>
      <c r="D106" s="264" t="s">
        <v>674</v>
      </c>
      <c r="E106" s="261" t="s">
        <v>675</v>
      </c>
      <c r="F106" s="262">
        <v>350</v>
      </c>
      <c r="G106" s="262">
        <v>20</v>
      </c>
      <c r="H106" s="262">
        <f>+F106+G106</f>
        <v>370</v>
      </c>
      <c r="I106" s="262">
        <f>+H106*12-60</f>
        <v>4380</v>
      </c>
      <c r="J106" s="262">
        <f>+H106</f>
        <v>370</v>
      </c>
      <c r="K106" s="262">
        <f>+J106*6.75%*12</f>
        <v>299.70000000000005</v>
      </c>
      <c r="L106" s="262">
        <v>0</v>
      </c>
      <c r="M106" s="262">
        <f>+J106*7.5%*12</f>
        <v>333</v>
      </c>
      <c r="N106" s="262">
        <f>SUM(K106:M106)</f>
        <v>632.70000000000005</v>
      </c>
      <c r="O106" s="263">
        <f>ROUND((+I106+J106+N106),2)</f>
        <v>5382.7</v>
      </c>
    </row>
    <row r="107" spans="1:15" ht="23.25" customHeight="1" x14ac:dyDescent="0.25">
      <c r="A107" s="259">
        <v>80</v>
      </c>
      <c r="B107" s="260" t="s">
        <v>705</v>
      </c>
      <c r="C107" s="269" t="s">
        <v>706</v>
      </c>
      <c r="D107" s="264" t="s">
        <v>674</v>
      </c>
      <c r="E107" s="261" t="s">
        <v>675</v>
      </c>
      <c r="F107" s="262">
        <v>300</v>
      </c>
      <c r="G107" s="262">
        <v>20</v>
      </c>
      <c r="H107" s="262">
        <f>+F107+G107</f>
        <v>320</v>
      </c>
      <c r="I107" s="262">
        <f>+H107*12-60</f>
        <v>3780</v>
      </c>
      <c r="J107" s="262">
        <f>+H107</f>
        <v>320</v>
      </c>
      <c r="K107" s="262">
        <f>+J107*6.75%*12</f>
        <v>259.20000000000005</v>
      </c>
      <c r="L107" s="262">
        <v>0</v>
      </c>
      <c r="M107" s="262">
        <f>+J107*7.5%*12</f>
        <v>288</v>
      </c>
      <c r="N107" s="262">
        <f>SUM(K107:M107)</f>
        <v>547.20000000000005</v>
      </c>
      <c r="O107" s="263">
        <f>ROUND((+I107+J107+N107),2)</f>
        <v>4647.2</v>
      </c>
    </row>
    <row r="108" spans="1:15" ht="15.75" x14ac:dyDescent="0.25">
      <c r="A108" s="259">
        <v>81</v>
      </c>
      <c r="B108" s="279"/>
      <c r="C108" s="280"/>
      <c r="D108" s="264"/>
      <c r="E108" s="261"/>
      <c r="F108" s="281"/>
      <c r="G108" s="262"/>
      <c r="H108" s="281"/>
      <c r="I108" s="262"/>
      <c r="J108" s="262"/>
      <c r="K108" s="262"/>
      <c r="L108" s="262"/>
      <c r="M108" s="262"/>
      <c r="N108" s="262"/>
      <c r="O108" s="263"/>
    </row>
    <row r="109" spans="1:15" ht="19.5" customHeight="1" x14ac:dyDescent="0.25">
      <c r="A109" s="259">
        <v>82</v>
      </c>
      <c r="B109" s="282" t="s">
        <v>707</v>
      </c>
      <c r="C109" s="283" t="s">
        <v>708</v>
      </c>
      <c r="D109" s="264"/>
      <c r="E109" s="261"/>
      <c r="F109" s="284">
        <v>1000</v>
      </c>
      <c r="G109" s="262"/>
      <c r="H109" s="284">
        <v>1000</v>
      </c>
      <c r="I109" s="262">
        <f>+H109*10</f>
        <v>10000</v>
      </c>
      <c r="J109" s="262">
        <f t="shared" ref="J109:J117" si="43">+H109</f>
        <v>1000</v>
      </c>
      <c r="K109" s="262">
        <f t="shared" ref="K109:K117" si="44">+J109*6.75%*12</f>
        <v>810</v>
      </c>
      <c r="L109" s="262"/>
      <c r="M109" s="262">
        <f t="shared" ref="M109:M117" si="45">+J109*7.5%*12</f>
        <v>900</v>
      </c>
      <c r="N109" s="262">
        <f t="shared" ref="N109:N117" si="46">SUM(K109:M109)</f>
        <v>1710</v>
      </c>
      <c r="O109" s="263">
        <f t="shared" ref="O109:O117" si="47">ROUND((+I109+J109+N109),2)</f>
        <v>12710</v>
      </c>
    </row>
    <row r="110" spans="1:15" ht="18.75" customHeight="1" x14ac:dyDescent="0.25">
      <c r="A110" s="259">
        <v>83</v>
      </c>
      <c r="B110" s="282" t="s">
        <v>709</v>
      </c>
      <c r="C110" s="283" t="s">
        <v>74</v>
      </c>
      <c r="D110" s="264"/>
      <c r="E110" s="261"/>
      <c r="F110" s="284">
        <v>450</v>
      </c>
      <c r="G110" s="262"/>
      <c r="H110" s="284">
        <v>450</v>
      </c>
      <c r="I110" s="262">
        <f t="shared" ref="I110:I117" si="48">+H110*12</f>
        <v>5400</v>
      </c>
      <c r="J110" s="262">
        <f t="shared" si="43"/>
        <v>450</v>
      </c>
      <c r="K110" s="262">
        <f t="shared" si="44"/>
        <v>364.50000000000006</v>
      </c>
      <c r="L110" s="262"/>
      <c r="M110" s="262">
        <f t="shared" si="45"/>
        <v>405</v>
      </c>
      <c r="N110" s="262">
        <f t="shared" si="46"/>
        <v>769.5</v>
      </c>
      <c r="O110" s="263">
        <f t="shared" si="47"/>
        <v>6619.5</v>
      </c>
    </row>
    <row r="111" spans="1:15" ht="16.5" customHeight="1" x14ac:dyDescent="0.25">
      <c r="A111" s="259">
        <v>84</v>
      </c>
      <c r="B111" s="282" t="s">
        <v>710</v>
      </c>
      <c r="C111" s="283" t="s">
        <v>711</v>
      </c>
      <c r="D111" s="264"/>
      <c r="E111" s="261"/>
      <c r="F111" s="284">
        <v>300</v>
      </c>
      <c r="G111" s="262"/>
      <c r="H111" s="284">
        <v>300</v>
      </c>
      <c r="I111" s="262">
        <f t="shared" si="48"/>
        <v>3600</v>
      </c>
      <c r="J111" s="262">
        <f t="shared" si="43"/>
        <v>300</v>
      </c>
      <c r="K111" s="262">
        <f t="shared" si="44"/>
        <v>243</v>
      </c>
      <c r="L111" s="262"/>
      <c r="M111" s="262">
        <f t="shared" si="45"/>
        <v>270</v>
      </c>
      <c r="N111" s="262">
        <f t="shared" si="46"/>
        <v>513</v>
      </c>
      <c r="O111" s="263">
        <f t="shared" si="47"/>
        <v>4413</v>
      </c>
    </row>
    <row r="112" spans="1:15" ht="21.75" customHeight="1" x14ac:dyDescent="0.25">
      <c r="A112" s="259">
        <v>85</v>
      </c>
      <c r="B112" s="282" t="s">
        <v>712</v>
      </c>
      <c r="C112" s="283" t="s">
        <v>711</v>
      </c>
      <c r="D112" s="264"/>
      <c r="E112" s="261"/>
      <c r="F112" s="284">
        <v>300</v>
      </c>
      <c r="G112" s="262"/>
      <c r="H112" s="284">
        <v>300</v>
      </c>
      <c r="I112" s="262">
        <f t="shared" si="48"/>
        <v>3600</v>
      </c>
      <c r="J112" s="262">
        <f t="shared" si="43"/>
        <v>300</v>
      </c>
      <c r="K112" s="262">
        <f t="shared" si="44"/>
        <v>243</v>
      </c>
      <c r="L112" s="262"/>
      <c r="M112" s="262">
        <f t="shared" si="45"/>
        <v>270</v>
      </c>
      <c r="N112" s="262">
        <f t="shared" si="46"/>
        <v>513</v>
      </c>
      <c r="O112" s="263">
        <f t="shared" si="47"/>
        <v>4413</v>
      </c>
    </row>
    <row r="113" spans="1:15" ht="24" customHeight="1" x14ac:dyDescent="0.25">
      <c r="A113" s="259">
        <v>85</v>
      </c>
      <c r="B113" s="282" t="s">
        <v>707</v>
      </c>
      <c r="C113" s="282" t="s">
        <v>719</v>
      </c>
      <c r="D113" s="264"/>
      <c r="E113" s="261"/>
      <c r="F113" s="284">
        <v>300</v>
      </c>
      <c r="G113" s="262"/>
      <c r="H113" s="284">
        <v>300</v>
      </c>
      <c r="I113" s="262">
        <f t="shared" si="48"/>
        <v>3600</v>
      </c>
      <c r="J113" s="262">
        <f t="shared" si="43"/>
        <v>300</v>
      </c>
      <c r="K113" s="262">
        <f t="shared" si="44"/>
        <v>243</v>
      </c>
      <c r="L113" s="262"/>
      <c r="M113" s="262">
        <f t="shared" si="45"/>
        <v>270</v>
      </c>
      <c r="N113" s="262">
        <f t="shared" si="46"/>
        <v>513</v>
      </c>
      <c r="O113" s="263">
        <f t="shared" si="47"/>
        <v>4413</v>
      </c>
    </row>
    <row r="114" spans="1:15" ht="18.75" customHeight="1" x14ac:dyDescent="0.25">
      <c r="A114" s="259">
        <v>86</v>
      </c>
      <c r="B114" s="282" t="s">
        <v>707</v>
      </c>
      <c r="C114" s="282" t="s">
        <v>719</v>
      </c>
      <c r="D114" s="264"/>
      <c r="E114" s="261"/>
      <c r="F114" s="284">
        <v>300</v>
      </c>
      <c r="G114" s="262"/>
      <c r="H114" s="284">
        <v>300</v>
      </c>
      <c r="I114" s="262">
        <f t="shared" si="48"/>
        <v>3600</v>
      </c>
      <c r="J114" s="262">
        <f t="shared" si="43"/>
        <v>300</v>
      </c>
      <c r="K114" s="262">
        <f t="shared" si="44"/>
        <v>243</v>
      </c>
      <c r="L114" s="262"/>
      <c r="M114" s="262">
        <f t="shared" si="45"/>
        <v>270</v>
      </c>
      <c r="N114" s="262">
        <f t="shared" si="46"/>
        <v>513</v>
      </c>
      <c r="O114" s="263">
        <f t="shared" si="47"/>
        <v>4413</v>
      </c>
    </row>
    <row r="115" spans="1:15" ht="14.25" customHeight="1" x14ac:dyDescent="0.25">
      <c r="A115" s="259">
        <v>87</v>
      </c>
      <c r="B115" s="282" t="s">
        <v>720</v>
      </c>
      <c r="C115" s="282" t="s">
        <v>713</v>
      </c>
      <c r="D115" s="264"/>
      <c r="E115" s="261"/>
      <c r="F115" s="284">
        <v>302</v>
      </c>
      <c r="G115" s="262"/>
      <c r="H115" s="284">
        <v>302</v>
      </c>
      <c r="I115" s="262">
        <f t="shared" si="48"/>
        <v>3624</v>
      </c>
      <c r="J115" s="262">
        <f t="shared" si="43"/>
        <v>302</v>
      </c>
      <c r="K115" s="262">
        <f t="shared" si="44"/>
        <v>244.62</v>
      </c>
      <c r="L115" s="262"/>
      <c r="M115" s="262">
        <f t="shared" si="45"/>
        <v>271.79999999999995</v>
      </c>
      <c r="N115" s="262">
        <f t="shared" si="46"/>
        <v>516.41999999999996</v>
      </c>
      <c r="O115" s="263">
        <f t="shared" si="47"/>
        <v>4442.42</v>
      </c>
    </row>
    <row r="116" spans="1:15" ht="18.75" customHeight="1" x14ac:dyDescent="0.25">
      <c r="A116" s="259">
        <v>88</v>
      </c>
      <c r="B116" s="282" t="s">
        <v>707</v>
      </c>
      <c r="C116" s="282" t="s">
        <v>714</v>
      </c>
      <c r="D116" s="264"/>
      <c r="E116" s="261"/>
      <c r="F116" s="284">
        <v>300</v>
      </c>
      <c r="G116" s="262"/>
      <c r="H116" s="284">
        <v>300</v>
      </c>
      <c r="I116" s="262">
        <f t="shared" si="48"/>
        <v>3600</v>
      </c>
      <c r="J116" s="262">
        <f t="shared" si="43"/>
        <v>300</v>
      </c>
      <c r="K116" s="262">
        <f t="shared" si="44"/>
        <v>243</v>
      </c>
      <c r="L116" s="262"/>
      <c r="M116" s="262">
        <f t="shared" si="45"/>
        <v>270</v>
      </c>
      <c r="N116" s="262">
        <f t="shared" si="46"/>
        <v>513</v>
      </c>
      <c r="O116" s="263">
        <f t="shared" si="47"/>
        <v>4413</v>
      </c>
    </row>
    <row r="117" spans="1:15" ht="15" customHeight="1" x14ac:dyDescent="0.25">
      <c r="A117" s="259">
        <v>89</v>
      </c>
      <c r="B117" s="282" t="s">
        <v>707</v>
      </c>
      <c r="C117" s="282" t="s">
        <v>714</v>
      </c>
      <c r="D117" s="264"/>
      <c r="E117" s="261"/>
      <c r="F117" s="284">
        <v>300</v>
      </c>
      <c r="G117" s="262"/>
      <c r="H117" s="284">
        <v>300</v>
      </c>
      <c r="I117" s="262">
        <f t="shared" si="48"/>
        <v>3600</v>
      </c>
      <c r="J117" s="262">
        <f t="shared" si="43"/>
        <v>300</v>
      </c>
      <c r="K117" s="262">
        <f t="shared" si="44"/>
        <v>243</v>
      </c>
      <c r="L117" s="262"/>
      <c r="M117" s="262">
        <f t="shared" si="45"/>
        <v>270</v>
      </c>
      <c r="N117" s="262">
        <f t="shared" si="46"/>
        <v>513</v>
      </c>
      <c r="O117" s="263">
        <f t="shared" si="47"/>
        <v>4413</v>
      </c>
    </row>
    <row r="118" spans="1:15" ht="15.75" x14ac:dyDescent="0.25">
      <c r="A118" s="259"/>
      <c r="B118" s="266" t="s">
        <v>552</v>
      </c>
      <c r="C118" s="260"/>
      <c r="D118" s="264"/>
      <c r="E118" s="261"/>
      <c r="F118" s="268">
        <f>SUM(F89:F117)</f>
        <v>10208</v>
      </c>
      <c r="G118" s="268">
        <f t="shared" ref="G118:O118" si="49">SUM(G89:G117)</f>
        <v>320</v>
      </c>
      <c r="H118" s="268">
        <f t="shared" si="49"/>
        <v>10528</v>
      </c>
      <c r="I118" s="285">
        <f t="shared" si="49"/>
        <v>123376</v>
      </c>
      <c r="J118" s="268">
        <f t="shared" si="49"/>
        <v>10528</v>
      </c>
      <c r="K118" s="268">
        <f t="shared" si="49"/>
        <v>8146.9799999999987</v>
      </c>
      <c r="L118" s="268">
        <f t="shared" si="49"/>
        <v>394.8</v>
      </c>
      <c r="M118" s="268">
        <f t="shared" si="49"/>
        <v>9475.1999999999989</v>
      </c>
      <c r="N118" s="268">
        <f t="shared" si="49"/>
        <v>18016.98</v>
      </c>
      <c r="O118" s="268">
        <f t="shared" si="49"/>
        <v>151920.97999999998</v>
      </c>
    </row>
    <row r="119" spans="1:15" ht="15.75" x14ac:dyDescent="0.25">
      <c r="A119" s="259"/>
      <c r="B119" s="286" t="s">
        <v>715</v>
      </c>
      <c r="C119" s="260"/>
      <c r="D119" s="264"/>
      <c r="E119" s="261"/>
      <c r="F119" s="268">
        <f t="shared" ref="F119:O119" si="50">+F118+F88+F86+F83+F69+F67+F61+F57+F52+F49+F47+F45+F43+F41+F38+F34+F32+F28+F19+F17+F13</f>
        <v>38412</v>
      </c>
      <c r="G119" s="268">
        <f t="shared" si="50"/>
        <v>1180</v>
      </c>
      <c r="H119" s="268">
        <f t="shared" si="50"/>
        <v>39592</v>
      </c>
      <c r="I119" s="285">
        <f t="shared" si="50"/>
        <v>468444</v>
      </c>
      <c r="J119" s="268">
        <f t="shared" si="50"/>
        <v>39512</v>
      </c>
      <c r="K119" s="268">
        <f t="shared" si="50"/>
        <v>31283.820000000007</v>
      </c>
      <c r="L119" s="268">
        <f t="shared" si="50"/>
        <v>644.40000000000009</v>
      </c>
      <c r="M119" s="268">
        <f t="shared" si="50"/>
        <v>35213.633999999998</v>
      </c>
      <c r="N119" s="268">
        <f t="shared" si="50"/>
        <v>67141.853999999992</v>
      </c>
      <c r="O119" s="268">
        <f t="shared" si="50"/>
        <v>575097.86</v>
      </c>
    </row>
    <row r="120" spans="1:15" ht="15.75" x14ac:dyDescent="0.25">
      <c r="A120" s="259"/>
      <c r="B120" s="260" t="s">
        <v>716</v>
      </c>
      <c r="C120" s="260"/>
      <c r="D120" s="260" t="s">
        <v>717</v>
      </c>
      <c r="E120" s="261" t="s">
        <v>539</v>
      </c>
      <c r="F120" s="262">
        <v>0</v>
      </c>
      <c r="G120" s="262">
        <v>0</v>
      </c>
      <c r="H120" s="262">
        <v>6240</v>
      </c>
      <c r="I120" s="262">
        <f>+H120*12</f>
        <v>74880</v>
      </c>
      <c r="J120" s="262">
        <v>0</v>
      </c>
      <c r="K120" s="262">
        <v>0</v>
      </c>
      <c r="L120" s="262">
        <v>0</v>
      </c>
      <c r="M120" s="262">
        <v>0</v>
      </c>
      <c r="N120" s="262">
        <v>0</v>
      </c>
      <c r="O120" s="263">
        <f>+I120</f>
        <v>74880</v>
      </c>
    </row>
    <row r="121" spans="1:15" ht="15.75" x14ac:dyDescent="0.25">
      <c r="A121" s="259"/>
      <c r="B121" s="260" t="s">
        <v>718</v>
      </c>
      <c r="C121" s="260"/>
      <c r="D121" s="260" t="s">
        <v>717</v>
      </c>
      <c r="E121" s="287" t="s">
        <v>539</v>
      </c>
      <c r="F121" s="262"/>
      <c r="G121" s="262"/>
      <c r="H121" s="262"/>
      <c r="I121" s="262"/>
      <c r="J121" s="262"/>
      <c r="K121" s="262"/>
      <c r="L121" s="262"/>
      <c r="M121" s="268"/>
      <c r="N121" s="268"/>
      <c r="O121" s="263"/>
    </row>
    <row r="122" spans="1:15" ht="15.75" x14ac:dyDescent="0.25">
      <c r="A122" s="260"/>
      <c r="B122" s="266" t="s">
        <v>715</v>
      </c>
      <c r="C122" s="260"/>
      <c r="D122" s="260"/>
      <c r="E122" s="261"/>
      <c r="F122" s="262"/>
      <c r="G122" s="262"/>
      <c r="H122" s="262"/>
      <c r="I122" s="262"/>
      <c r="J122" s="288"/>
      <c r="K122" s="288"/>
      <c r="L122" s="268"/>
      <c r="M122" s="288"/>
      <c r="N122" s="288"/>
      <c r="O122" s="288">
        <f>SUM(O120:O121)</f>
        <v>74880</v>
      </c>
    </row>
  </sheetData>
  <mergeCells count="13">
    <mergeCell ref="K4:N4"/>
    <mergeCell ref="O4:O6"/>
    <mergeCell ref="L5:N5"/>
    <mergeCell ref="A1:O1"/>
    <mergeCell ref="A2:O2"/>
    <mergeCell ref="A3:N3"/>
    <mergeCell ref="A4:A6"/>
    <mergeCell ref="B4:B6"/>
    <mergeCell ref="C4:C6"/>
    <mergeCell ref="D4:D6"/>
    <mergeCell ref="E4:E6"/>
    <mergeCell ref="F4:I5"/>
    <mergeCell ref="J4:J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87"/>
  <sheetViews>
    <sheetView topLeftCell="A28" workbookViewId="0">
      <selection activeCell="D54" sqref="D54"/>
    </sheetView>
  </sheetViews>
  <sheetFormatPr baseColWidth="10" defaultRowHeight="15" x14ac:dyDescent="0.25"/>
  <cols>
    <col min="1" max="1" width="13" customWidth="1"/>
    <col min="2" max="2" width="54.140625" customWidth="1"/>
    <col min="3" max="3" width="17" customWidth="1"/>
    <col min="4" max="4" width="18.85546875" customWidth="1"/>
    <col min="5" max="5" width="20.28515625" customWidth="1"/>
    <col min="6" max="6" width="24.28515625" customWidth="1"/>
    <col min="7" max="7" width="18.42578125" customWidth="1"/>
    <col min="8" max="8" width="20.5703125" customWidth="1"/>
    <col min="9" max="9" width="21.7109375" customWidth="1"/>
    <col min="12" max="12" width="14.7109375" customWidth="1"/>
    <col min="13" max="13" width="23.42578125" customWidth="1"/>
    <col min="14" max="14" width="19.7109375" customWidth="1"/>
  </cols>
  <sheetData>
    <row r="2" spans="1:14" ht="23.25" x14ac:dyDescent="0.35">
      <c r="A2" s="476" t="s">
        <v>721</v>
      </c>
      <c r="B2" s="476"/>
      <c r="C2" s="476"/>
      <c r="D2" s="476"/>
      <c r="E2" s="476"/>
      <c r="F2" s="476"/>
      <c r="G2" s="476"/>
      <c r="H2" s="476"/>
      <c r="I2" s="476"/>
    </row>
    <row r="3" spans="1:14" ht="23.25" x14ac:dyDescent="0.35">
      <c r="A3" s="476" t="s">
        <v>722</v>
      </c>
      <c r="B3" s="476"/>
      <c r="C3" s="476"/>
      <c r="D3" s="476"/>
      <c r="E3" s="476"/>
      <c r="F3" s="476"/>
      <c r="G3" s="476"/>
      <c r="H3" s="476"/>
      <c r="I3" s="476"/>
    </row>
    <row r="4" spans="1:14" ht="23.25" x14ac:dyDescent="0.35">
      <c r="A4" s="476" t="s">
        <v>723</v>
      </c>
      <c r="B4" s="476"/>
      <c r="C4" s="476"/>
      <c r="D4" s="476"/>
      <c r="E4" s="476"/>
      <c r="F4" s="476"/>
      <c r="G4" s="476"/>
      <c r="H4" s="476"/>
      <c r="I4" s="476"/>
    </row>
    <row r="5" spans="1:14" ht="18.75" x14ac:dyDescent="0.3">
      <c r="A5" s="289" t="s">
        <v>724</v>
      </c>
      <c r="B5" s="290" t="s">
        <v>725</v>
      </c>
      <c r="C5" s="291">
        <v>2011</v>
      </c>
      <c r="D5" s="292">
        <v>2012</v>
      </c>
      <c r="E5" s="291">
        <v>2013</v>
      </c>
      <c r="F5" s="291">
        <v>2014</v>
      </c>
      <c r="G5" s="291">
        <v>2015</v>
      </c>
      <c r="H5" s="293">
        <v>0.1908</v>
      </c>
      <c r="I5" s="291">
        <v>2016</v>
      </c>
      <c r="K5" s="549" t="s">
        <v>726</v>
      </c>
      <c r="L5" s="549"/>
      <c r="M5" s="549"/>
      <c r="N5" s="549"/>
    </row>
    <row r="6" spans="1:14" ht="18.75" thickBot="1" x14ac:dyDescent="0.3">
      <c r="A6" s="294">
        <v>11801</v>
      </c>
      <c r="B6" s="295" t="s">
        <v>727</v>
      </c>
      <c r="C6" s="296">
        <v>13722.94</v>
      </c>
      <c r="D6" s="297">
        <v>15823.67</v>
      </c>
      <c r="E6" s="297">
        <v>16054.35</v>
      </c>
      <c r="F6" s="297">
        <v>12999.6</v>
      </c>
      <c r="G6" s="297">
        <v>14936.3</v>
      </c>
      <c r="H6" s="298">
        <f>ROUND((G6*19.08%),2)</f>
        <v>2849.85</v>
      </c>
      <c r="I6" s="299">
        <f>+G6+H6</f>
        <v>17786.149999999998</v>
      </c>
      <c r="K6" s="550" t="s">
        <v>728</v>
      </c>
      <c r="L6" s="550"/>
      <c r="M6" s="550"/>
      <c r="N6" s="550"/>
    </row>
    <row r="7" spans="1:14" ht="18.75" thickBot="1" x14ac:dyDescent="0.3">
      <c r="A7" s="294">
        <v>11802</v>
      </c>
      <c r="B7" s="295" t="s">
        <v>729</v>
      </c>
      <c r="C7" s="296">
        <v>11655.95</v>
      </c>
      <c r="D7" s="297">
        <v>12777.43</v>
      </c>
      <c r="E7" s="297">
        <v>5987.56</v>
      </c>
      <c r="F7" s="297">
        <v>4016.49</v>
      </c>
      <c r="G7" s="297">
        <v>12497.28</v>
      </c>
      <c r="H7" s="298">
        <f t="shared" ref="H7:H45" si="0">ROUND((G7*19.08%),2)</f>
        <v>2384.48</v>
      </c>
      <c r="I7" s="299">
        <f t="shared" ref="I7:I45" si="1">+G7+H7</f>
        <v>14881.76</v>
      </c>
      <c r="K7" s="300" t="s">
        <v>730</v>
      </c>
      <c r="L7" s="301" t="s">
        <v>731</v>
      </c>
      <c r="M7" s="301" t="s">
        <v>732</v>
      </c>
      <c r="N7" s="302" t="s">
        <v>733</v>
      </c>
    </row>
    <row r="8" spans="1:14" ht="18" x14ac:dyDescent="0.25">
      <c r="A8" s="294">
        <v>11803</v>
      </c>
      <c r="B8" s="295" t="s">
        <v>734</v>
      </c>
      <c r="C8" s="296">
        <v>7685</v>
      </c>
      <c r="D8" s="297">
        <v>8857.67</v>
      </c>
      <c r="E8" s="297">
        <v>12452.27</v>
      </c>
      <c r="F8" s="297">
        <v>11569.27</v>
      </c>
      <c r="G8" s="297">
        <v>9875.2199999999993</v>
      </c>
      <c r="H8" s="298">
        <f t="shared" si="0"/>
        <v>1884.19</v>
      </c>
      <c r="I8" s="299">
        <f t="shared" si="1"/>
        <v>11759.41</v>
      </c>
      <c r="K8" s="303">
        <v>-2</v>
      </c>
      <c r="L8" s="304">
        <v>2011</v>
      </c>
      <c r="M8" s="305">
        <f>+C46</f>
        <v>328511.45000000007</v>
      </c>
      <c r="N8" s="306">
        <f>+M8*K8</f>
        <v>-657022.90000000014</v>
      </c>
    </row>
    <row r="9" spans="1:14" ht="18" x14ac:dyDescent="0.25">
      <c r="A9" s="294">
        <v>11804</v>
      </c>
      <c r="B9" s="295" t="s">
        <v>735</v>
      </c>
      <c r="C9" s="296">
        <v>56571.26</v>
      </c>
      <c r="D9" s="297">
        <v>26347.919999999998</v>
      </c>
      <c r="E9" s="297">
        <v>44592.27</v>
      </c>
      <c r="F9" s="297">
        <v>78745.740000000005</v>
      </c>
      <c r="G9" s="297">
        <v>68433.23</v>
      </c>
      <c r="H9" s="298">
        <f t="shared" si="0"/>
        <v>13057.06</v>
      </c>
      <c r="I9" s="299">
        <f t="shared" si="1"/>
        <v>81490.289999999994</v>
      </c>
      <c r="K9" s="307">
        <v>-1</v>
      </c>
      <c r="L9" s="304">
        <v>2012</v>
      </c>
      <c r="M9" s="305">
        <f>+D46</f>
        <v>458786.21999999991</v>
      </c>
      <c r="N9" s="306">
        <f>+M9*K9</f>
        <v>-458786.21999999991</v>
      </c>
    </row>
    <row r="10" spans="1:14" ht="18" x14ac:dyDescent="0.25">
      <c r="A10" s="294">
        <v>11806</v>
      </c>
      <c r="B10" s="295" t="s">
        <v>736</v>
      </c>
      <c r="C10" s="296">
        <v>683.95</v>
      </c>
      <c r="D10" s="297">
        <v>763.11</v>
      </c>
      <c r="E10" s="297">
        <v>921.14</v>
      </c>
      <c r="F10" s="297">
        <v>692.2</v>
      </c>
      <c r="G10" s="297">
        <v>887.73</v>
      </c>
      <c r="H10" s="298">
        <f t="shared" si="0"/>
        <v>169.38</v>
      </c>
      <c r="I10" s="299">
        <f t="shared" si="1"/>
        <v>1057.1100000000001</v>
      </c>
      <c r="K10" s="307">
        <v>0</v>
      </c>
      <c r="L10" s="304">
        <v>2013</v>
      </c>
      <c r="M10" s="308">
        <f>+E46</f>
        <v>390645.61</v>
      </c>
      <c r="N10" s="305">
        <f>+M10*K10</f>
        <v>0</v>
      </c>
    </row>
    <row r="11" spans="1:14" ht="18.75" thickBot="1" x14ac:dyDescent="0.3">
      <c r="A11" s="294">
        <v>11815</v>
      </c>
      <c r="B11" s="295" t="s">
        <v>737</v>
      </c>
      <c r="C11" s="296">
        <v>0</v>
      </c>
      <c r="D11" s="297">
        <v>0</v>
      </c>
      <c r="E11" s="297">
        <v>0</v>
      </c>
      <c r="F11" s="297">
        <v>0</v>
      </c>
      <c r="G11" s="297">
        <v>13776.5</v>
      </c>
      <c r="H11" s="298">
        <f t="shared" si="0"/>
        <v>2628.56</v>
      </c>
      <c r="I11" s="299">
        <f t="shared" si="1"/>
        <v>16405.060000000001</v>
      </c>
      <c r="K11" s="309">
        <v>1</v>
      </c>
      <c r="L11" s="304">
        <v>2014</v>
      </c>
      <c r="M11" s="308">
        <f>+F46</f>
        <v>455666.57000000012</v>
      </c>
      <c r="N11" s="305">
        <f>+M11*K11</f>
        <v>455666.57000000012</v>
      </c>
    </row>
    <row r="12" spans="1:14" ht="18.75" thickBot="1" x14ac:dyDescent="0.3">
      <c r="A12" s="294">
        <v>11816</v>
      </c>
      <c r="B12" s="295" t="s">
        <v>738</v>
      </c>
      <c r="C12" s="296">
        <v>473.94</v>
      </c>
      <c r="D12" s="297">
        <v>638.52</v>
      </c>
      <c r="E12" s="297">
        <v>576.71</v>
      </c>
      <c r="F12" s="297">
        <v>2815.48</v>
      </c>
      <c r="G12" s="297">
        <v>2236.25</v>
      </c>
      <c r="H12" s="298">
        <f t="shared" si="0"/>
        <v>426.68</v>
      </c>
      <c r="I12" s="299">
        <f t="shared" si="1"/>
        <v>2662.93</v>
      </c>
      <c r="K12" s="310">
        <v>2</v>
      </c>
      <c r="L12" s="304">
        <v>2015</v>
      </c>
      <c r="M12" s="308">
        <f>+G46</f>
        <v>487540.57000000007</v>
      </c>
      <c r="N12" s="305">
        <f>+M12*K12</f>
        <v>975081.14000000013</v>
      </c>
    </row>
    <row r="13" spans="1:14" ht="18.75" thickBot="1" x14ac:dyDescent="0.3">
      <c r="A13" s="294">
        <v>11817</v>
      </c>
      <c r="B13" s="295" t="s">
        <v>739</v>
      </c>
      <c r="C13" s="296">
        <v>5.71</v>
      </c>
      <c r="D13" s="297">
        <v>45.6</v>
      </c>
      <c r="E13" s="297">
        <v>0</v>
      </c>
      <c r="F13" s="297">
        <v>102.96</v>
      </c>
      <c r="G13" s="297">
        <v>67.38</v>
      </c>
      <c r="H13" s="298">
        <f t="shared" si="0"/>
        <v>12.86</v>
      </c>
      <c r="I13" s="299">
        <f t="shared" si="1"/>
        <v>80.239999999999995</v>
      </c>
      <c r="K13" s="310"/>
      <c r="L13" s="304"/>
      <c r="M13" s="308"/>
      <c r="N13" s="305"/>
    </row>
    <row r="14" spans="1:14" ht="18.75" thickBot="1" x14ac:dyDescent="0.3">
      <c r="A14" s="294">
        <v>11818</v>
      </c>
      <c r="B14" s="295" t="s">
        <v>740</v>
      </c>
      <c r="C14" s="296">
        <v>1392.08</v>
      </c>
      <c r="D14" s="297">
        <v>1859</v>
      </c>
      <c r="E14" s="297">
        <v>1979.11</v>
      </c>
      <c r="F14" s="297">
        <v>2067.15</v>
      </c>
      <c r="G14" s="297">
        <v>1543.5</v>
      </c>
      <c r="H14" s="298">
        <f t="shared" si="0"/>
        <v>294.5</v>
      </c>
      <c r="I14" s="299">
        <f t="shared" si="1"/>
        <v>1838</v>
      </c>
      <c r="K14" s="310"/>
      <c r="L14" s="311"/>
      <c r="M14" s="312"/>
      <c r="N14" s="313"/>
    </row>
    <row r="15" spans="1:14" ht="18.75" thickBot="1" x14ac:dyDescent="0.3">
      <c r="A15" s="294">
        <v>11899</v>
      </c>
      <c r="B15" s="295" t="s">
        <v>741</v>
      </c>
      <c r="C15" s="296">
        <v>352.77</v>
      </c>
      <c r="D15" s="297">
        <v>812.61</v>
      </c>
      <c r="E15" s="297">
        <v>488.71</v>
      </c>
      <c r="F15" s="297">
        <v>336.8</v>
      </c>
      <c r="G15" s="297">
        <v>331.19</v>
      </c>
      <c r="H15" s="298">
        <f t="shared" si="0"/>
        <v>63.19</v>
      </c>
      <c r="I15" s="299">
        <f t="shared" si="1"/>
        <v>394.38</v>
      </c>
      <c r="J15" s="71"/>
      <c r="K15" s="310"/>
      <c r="L15" s="314"/>
      <c r="M15" s="315"/>
      <c r="N15" s="316"/>
    </row>
    <row r="16" spans="1:14" ht="23.25" customHeight="1" thickBot="1" x14ac:dyDescent="0.3">
      <c r="A16" s="294">
        <v>12105</v>
      </c>
      <c r="B16" s="317" t="s">
        <v>742</v>
      </c>
      <c r="C16" s="296">
        <v>25798.560000000001</v>
      </c>
      <c r="D16" s="297">
        <v>29338.68</v>
      </c>
      <c r="E16" s="297">
        <v>35565.629999999997</v>
      </c>
      <c r="F16" s="297">
        <v>39182.129999999997</v>
      </c>
      <c r="G16" s="297">
        <v>39568.69</v>
      </c>
      <c r="H16" s="298">
        <f t="shared" si="0"/>
        <v>7549.71</v>
      </c>
      <c r="I16" s="299">
        <f t="shared" si="1"/>
        <v>47118.400000000001</v>
      </c>
      <c r="K16" s="310"/>
      <c r="L16" s="314"/>
      <c r="M16" s="318"/>
      <c r="N16" s="319"/>
    </row>
    <row r="17" spans="1:14" ht="18.75" thickBot="1" x14ac:dyDescent="0.3">
      <c r="A17" s="294">
        <v>12106</v>
      </c>
      <c r="B17" s="295" t="s">
        <v>743</v>
      </c>
      <c r="C17" s="296">
        <v>140.31</v>
      </c>
      <c r="D17" s="297">
        <v>94.07</v>
      </c>
      <c r="E17" s="297">
        <v>153.33000000000001</v>
      </c>
      <c r="F17" s="297">
        <v>433.45</v>
      </c>
      <c r="G17" s="297">
        <v>494.1</v>
      </c>
      <c r="H17" s="298">
        <f t="shared" si="0"/>
        <v>94.27</v>
      </c>
      <c r="I17" s="299">
        <f t="shared" si="1"/>
        <v>588.37</v>
      </c>
      <c r="K17" s="310"/>
      <c r="L17" s="314"/>
      <c r="M17" s="318"/>
      <c r="N17" s="319"/>
    </row>
    <row r="18" spans="1:14" ht="18.75" thickBot="1" x14ac:dyDescent="0.3">
      <c r="A18" s="294">
        <v>12107</v>
      </c>
      <c r="B18" s="295" t="s">
        <v>744</v>
      </c>
      <c r="C18" s="296">
        <v>27558.3</v>
      </c>
      <c r="D18" s="297">
        <v>35835.25</v>
      </c>
      <c r="E18" s="297">
        <v>36283.01</v>
      </c>
      <c r="F18" s="297">
        <v>29434</v>
      </c>
      <c r="G18" s="297">
        <v>48317.4</v>
      </c>
      <c r="H18" s="298">
        <f t="shared" si="0"/>
        <v>9218.9599999999991</v>
      </c>
      <c r="I18" s="299">
        <f t="shared" si="1"/>
        <v>57536.36</v>
      </c>
      <c r="K18" s="320"/>
      <c r="L18" s="321"/>
      <c r="M18" s="322">
        <f>SUM(M8:M12)</f>
        <v>2121150.42</v>
      </c>
      <c r="N18" s="323">
        <f>SUM(N8:N12)</f>
        <v>314938.59000000008</v>
      </c>
    </row>
    <row r="19" spans="1:14" ht="18" x14ac:dyDescent="0.25">
      <c r="A19" s="294">
        <v>12108</v>
      </c>
      <c r="B19" s="295" t="s">
        <v>277</v>
      </c>
      <c r="C19" s="296">
        <v>13276.92</v>
      </c>
      <c r="D19" s="297">
        <v>16655.54</v>
      </c>
      <c r="E19" s="297">
        <v>17765.18</v>
      </c>
      <c r="F19" s="297">
        <v>19772.66</v>
      </c>
      <c r="G19" s="297">
        <v>18944.13</v>
      </c>
      <c r="H19" s="298">
        <f t="shared" si="0"/>
        <v>3614.54</v>
      </c>
      <c r="I19" s="299">
        <f t="shared" si="1"/>
        <v>22558.670000000002</v>
      </c>
      <c r="K19" s="324"/>
      <c r="L19" s="324"/>
      <c r="M19" s="325"/>
      <c r="N19" s="325"/>
    </row>
    <row r="20" spans="1:14" ht="18" x14ac:dyDescent="0.25">
      <c r="A20" s="294">
        <v>12109</v>
      </c>
      <c r="B20" s="295" t="s">
        <v>745</v>
      </c>
      <c r="C20" s="296">
        <v>10490.84</v>
      </c>
      <c r="D20" s="297">
        <v>12468.55</v>
      </c>
      <c r="E20" s="297">
        <v>13692.73</v>
      </c>
      <c r="F20" s="297">
        <v>18665.07</v>
      </c>
      <c r="G20" s="297">
        <v>18697.240000000002</v>
      </c>
      <c r="H20" s="298">
        <f t="shared" si="0"/>
        <v>3567.43</v>
      </c>
      <c r="I20" s="299">
        <f t="shared" si="1"/>
        <v>22264.670000000002</v>
      </c>
      <c r="K20" s="324"/>
      <c r="L20" s="324"/>
      <c r="M20" s="325"/>
      <c r="N20" s="325"/>
    </row>
    <row r="21" spans="1:14" ht="18.75" x14ac:dyDescent="0.3">
      <c r="A21" s="294">
        <v>12110</v>
      </c>
      <c r="B21" s="295" t="s">
        <v>746</v>
      </c>
      <c r="C21" s="296">
        <v>207.6</v>
      </c>
      <c r="D21" s="297">
        <v>0</v>
      </c>
      <c r="E21" s="297">
        <v>0</v>
      </c>
      <c r="F21" s="297">
        <v>0</v>
      </c>
      <c r="G21" s="297">
        <v>0</v>
      </c>
      <c r="H21" s="298">
        <f t="shared" si="0"/>
        <v>0</v>
      </c>
      <c r="I21" s="299">
        <f t="shared" si="1"/>
        <v>0</v>
      </c>
      <c r="K21" s="326"/>
      <c r="L21" s="324"/>
      <c r="M21" s="325"/>
      <c r="N21" s="325"/>
    </row>
    <row r="22" spans="1:14" ht="18.75" x14ac:dyDescent="0.3">
      <c r="A22" s="294">
        <v>12111</v>
      </c>
      <c r="B22" s="295" t="s">
        <v>747</v>
      </c>
      <c r="C22" s="296">
        <v>5440.02</v>
      </c>
      <c r="D22" s="297">
        <v>5370.22</v>
      </c>
      <c r="E22" s="297">
        <v>7355.27</v>
      </c>
      <c r="F22" s="297">
        <v>8536.73</v>
      </c>
      <c r="G22" s="297">
        <v>11134.7</v>
      </c>
      <c r="H22" s="298">
        <f t="shared" si="0"/>
        <v>2124.5</v>
      </c>
      <c r="I22" s="299">
        <f t="shared" si="1"/>
        <v>13259.2</v>
      </c>
      <c r="K22" s="326"/>
      <c r="L22" s="326"/>
      <c r="M22" s="326"/>
      <c r="N22" s="326"/>
    </row>
    <row r="23" spans="1:14" ht="18.75" x14ac:dyDescent="0.3">
      <c r="A23" s="294">
        <v>12112</v>
      </c>
      <c r="B23" s="295" t="s">
        <v>748</v>
      </c>
      <c r="C23" s="296">
        <v>0</v>
      </c>
      <c r="D23" s="297">
        <v>0</v>
      </c>
      <c r="E23" s="297">
        <v>1996.6</v>
      </c>
      <c r="F23" s="297">
        <v>1993.05</v>
      </c>
      <c r="G23" s="297">
        <v>1689.51</v>
      </c>
      <c r="H23" s="298">
        <f t="shared" si="0"/>
        <v>322.36</v>
      </c>
      <c r="I23" s="299">
        <f t="shared" si="1"/>
        <v>2011.87</v>
      </c>
      <c r="K23" s="326"/>
      <c r="L23" s="326"/>
      <c r="M23" s="326"/>
      <c r="N23" s="326"/>
    </row>
    <row r="24" spans="1:14" ht="18.75" x14ac:dyDescent="0.3">
      <c r="A24" s="294">
        <v>12113</v>
      </c>
      <c r="B24" s="295" t="s">
        <v>749</v>
      </c>
      <c r="C24" s="296">
        <v>13098.5</v>
      </c>
      <c r="D24" s="297">
        <v>16901.5</v>
      </c>
      <c r="E24" s="297">
        <v>18146.5</v>
      </c>
      <c r="F24" s="297">
        <v>15902</v>
      </c>
      <c r="G24" s="297">
        <v>17231.64</v>
      </c>
      <c r="H24" s="298">
        <f t="shared" si="0"/>
        <v>3287.8</v>
      </c>
      <c r="I24" s="299">
        <f t="shared" si="1"/>
        <v>20519.439999999999</v>
      </c>
      <c r="K24" s="326"/>
      <c r="L24" s="326"/>
      <c r="M24" s="326"/>
      <c r="N24" s="326"/>
    </row>
    <row r="25" spans="1:14" ht="18.75" x14ac:dyDescent="0.3">
      <c r="A25" s="294">
        <v>12114</v>
      </c>
      <c r="B25" s="295" t="s">
        <v>750</v>
      </c>
      <c r="C25" s="296">
        <v>9514.82</v>
      </c>
      <c r="D25" s="297">
        <v>11392.76</v>
      </c>
      <c r="E25" s="297">
        <v>12297.04</v>
      </c>
      <c r="F25" s="297">
        <v>15242.84</v>
      </c>
      <c r="G25" s="297">
        <v>15511.05</v>
      </c>
      <c r="H25" s="298">
        <f t="shared" si="0"/>
        <v>2959.51</v>
      </c>
      <c r="I25" s="299">
        <f t="shared" si="1"/>
        <v>18470.559999999998</v>
      </c>
      <c r="K25" s="326"/>
      <c r="L25" s="324" t="s">
        <v>751</v>
      </c>
      <c r="M25" s="327">
        <f>+M18/5</f>
        <v>424230.08399999997</v>
      </c>
      <c r="N25" s="326"/>
    </row>
    <row r="26" spans="1:14" ht="18.75" x14ac:dyDescent="0.3">
      <c r="A26" s="294">
        <v>12115</v>
      </c>
      <c r="B26" s="295" t="s">
        <v>752</v>
      </c>
      <c r="C26" s="296">
        <v>16211.3</v>
      </c>
      <c r="D26" s="297">
        <v>19701.71</v>
      </c>
      <c r="E26" s="297">
        <v>37031.56</v>
      </c>
      <c r="F26" s="297">
        <v>46835.6</v>
      </c>
      <c r="G26" s="297">
        <v>39111.39</v>
      </c>
      <c r="H26" s="298">
        <f t="shared" si="0"/>
        <v>7462.45</v>
      </c>
      <c r="I26" s="299">
        <f t="shared" si="1"/>
        <v>46573.84</v>
      </c>
      <c r="K26" s="326"/>
      <c r="L26" s="324"/>
      <c r="M26" s="327"/>
      <c r="N26" s="326"/>
    </row>
    <row r="27" spans="1:14" ht="18.75" x14ac:dyDescent="0.3">
      <c r="A27" s="294">
        <v>12117</v>
      </c>
      <c r="B27" s="295" t="s">
        <v>753</v>
      </c>
      <c r="C27" s="296">
        <v>5114.53</v>
      </c>
      <c r="D27" s="297">
        <v>6408.75</v>
      </c>
      <c r="E27" s="297">
        <v>6458.47</v>
      </c>
      <c r="F27" s="297">
        <v>6593.56</v>
      </c>
      <c r="G27" s="297">
        <v>6528.31</v>
      </c>
      <c r="H27" s="298">
        <f t="shared" si="0"/>
        <v>1245.5999999999999</v>
      </c>
      <c r="I27" s="299">
        <f t="shared" si="1"/>
        <v>7773.91</v>
      </c>
      <c r="K27" s="326"/>
      <c r="L27" s="324" t="s">
        <v>754</v>
      </c>
      <c r="M27" s="327">
        <f>+N18/10</f>
        <v>31493.859000000008</v>
      </c>
      <c r="N27" s="326"/>
    </row>
    <row r="28" spans="1:14" ht="18.75" x14ac:dyDescent="0.3">
      <c r="A28" s="294">
        <v>12118</v>
      </c>
      <c r="B28" s="295" t="s">
        <v>755</v>
      </c>
      <c r="C28" s="296">
        <v>17933.03</v>
      </c>
      <c r="D28" s="297">
        <v>73857.070000000007</v>
      </c>
      <c r="E28" s="297">
        <v>49021.05</v>
      </c>
      <c r="F28" s="297">
        <v>50826.02</v>
      </c>
      <c r="G28" s="297">
        <v>49410.58</v>
      </c>
      <c r="H28" s="298">
        <f t="shared" si="0"/>
        <v>9427.5400000000009</v>
      </c>
      <c r="I28" s="299">
        <f t="shared" si="1"/>
        <v>58838.12</v>
      </c>
      <c r="K28" s="326"/>
      <c r="L28" s="324" t="s">
        <v>756</v>
      </c>
      <c r="M28" s="326"/>
      <c r="N28" s="326"/>
    </row>
    <row r="29" spans="1:14" ht="18.75" x14ac:dyDescent="0.3">
      <c r="A29" s="294">
        <v>12119</v>
      </c>
      <c r="B29" s="295" t="s">
        <v>757</v>
      </c>
      <c r="C29" s="296">
        <v>2748.06</v>
      </c>
      <c r="D29" s="297">
        <v>2084.36</v>
      </c>
      <c r="E29" s="297">
        <v>5751.98</v>
      </c>
      <c r="F29" s="297">
        <v>5594.12</v>
      </c>
      <c r="G29" s="297">
        <v>4811.1899999999996</v>
      </c>
      <c r="H29" s="298">
        <f t="shared" si="0"/>
        <v>917.98</v>
      </c>
      <c r="I29" s="299">
        <f t="shared" si="1"/>
        <v>5729.17</v>
      </c>
      <c r="K29" s="326"/>
      <c r="L29" s="324" t="s">
        <v>758</v>
      </c>
      <c r="M29" s="325">
        <f>+(M25+M27)*3</f>
        <v>1367171.8289999999</v>
      </c>
      <c r="N29" s="326"/>
    </row>
    <row r="30" spans="1:14" ht="18.75" x14ac:dyDescent="0.3">
      <c r="A30" s="294">
        <v>12123</v>
      </c>
      <c r="B30" s="295" t="s">
        <v>759</v>
      </c>
      <c r="C30" s="296">
        <v>11349.73</v>
      </c>
      <c r="D30" s="297">
        <v>15085.04</v>
      </c>
      <c r="E30" s="297">
        <v>19195.63</v>
      </c>
      <c r="F30" s="297">
        <v>20524.2</v>
      </c>
      <c r="G30" s="297">
        <v>22059.68</v>
      </c>
      <c r="H30" s="298">
        <f t="shared" si="0"/>
        <v>4208.99</v>
      </c>
      <c r="I30" s="299">
        <f t="shared" si="1"/>
        <v>26268.67</v>
      </c>
      <c r="J30" s="71"/>
      <c r="K30" s="326"/>
      <c r="L30" s="324" t="s">
        <v>760</v>
      </c>
      <c r="M30" s="328">
        <v>0.1908</v>
      </c>
      <c r="N30" s="326" t="s">
        <v>761</v>
      </c>
    </row>
    <row r="31" spans="1:14" ht="18.75" x14ac:dyDescent="0.3">
      <c r="A31" s="294">
        <v>12210</v>
      </c>
      <c r="B31" s="295" t="s">
        <v>762</v>
      </c>
      <c r="C31" s="296">
        <v>6418.05</v>
      </c>
      <c r="D31" s="297">
        <v>7759.55</v>
      </c>
      <c r="E31" s="297">
        <v>6567.91</v>
      </c>
      <c r="F31" s="297">
        <v>5711.27</v>
      </c>
      <c r="G31" s="297">
        <v>8043.79</v>
      </c>
      <c r="H31" s="298">
        <f t="shared" si="0"/>
        <v>1534.76</v>
      </c>
      <c r="I31" s="299">
        <f t="shared" si="1"/>
        <v>9578.5499999999993</v>
      </c>
      <c r="K31" s="326"/>
      <c r="L31" s="326"/>
      <c r="M31" s="326"/>
      <c r="N31" s="326" t="s">
        <v>763</v>
      </c>
    </row>
    <row r="32" spans="1:14" ht="18.75" x14ac:dyDescent="0.3">
      <c r="A32" s="294">
        <v>12211</v>
      </c>
      <c r="B32" s="295" t="s">
        <v>764</v>
      </c>
      <c r="C32" s="296">
        <v>1076.17</v>
      </c>
      <c r="D32" s="297">
        <v>1210.8</v>
      </c>
      <c r="E32" s="297">
        <v>1235.28</v>
      </c>
      <c r="F32" s="297">
        <v>2080.5100000000002</v>
      </c>
      <c r="G32" s="297">
        <v>955.06</v>
      </c>
      <c r="H32" s="298">
        <f t="shared" si="0"/>
        <v>182.23</v>
      </c>
      <c r="I32" s="299">
        <f t="shared" si="1"/>
        <v>1137.29</v>
      </c>
      <c r="J32" s="71"/>
      <c r="K32" s="326"/>
      <c r="L32" s="326"/>
      <c r="M32" s="326"/>
      <c r="N32" s="326" t="s">
        <v>765</v>
      </c>
    </row>
    <row r="33" spans="1:14" ht="18.75" x14ac:dyDescent="0.3">
      <c r="A33" s="294">
        <v>14199</v>
      </c>
      <c r="B33" s="295" t="s">
        <v>10</v>
      </c>
      <c r="C33" s="296">
        <v>1265.5</v>
      </c>
      <c r="D33" s="297">
        <v>286.49</v>
      </c>
      <c r="E33" s="297">
        <v>0</v>
      </c>
      <c r="F33" s="297">
        <v>0</v>
      </c>
      <c r="G33" s="297">
        <v>884</v>
      </c>
      <c r="H33" s="298">
        <f t="shared" si="0"/>
        <v>168.67</v>
      </c>
      <c r="I33" s="299">
        <f t="shared" si="1"/>
        <v>1052.67</v>
      </c>
      <c r="K33" s="326"/>
      <c r="L33" s="326"/>
      <c r="M33" s="326"/>
      <c r="N33" s="326" t="s">
        <v>766</v>
      </c>
    </row>
    <row r="34" spans="1:14" ht="18.75" x14ac:dyDescent="0.3">
      <c r="A34" s="294">
        <v>14299</v>
      </c>
      <c r="B34" s="329" t="s">
        <v>767</v>
      </c>
      <c r="C34" s="296">
        <v>8326.08</v>
      </c>
      <c r="D34" s="297">
        <v>2006.01</v>
      </c>
      <c r="E34" s="297">
        <v>2855.85</v>
      </c>
      <c r="F34" s="297">
        <v>2825.53</v>
      </c>
      <c r="G34" s="297">
        <v>3403.65</v>
      </c>
      <c r="H34" s="298">
        <f t="shared" si="0"/>
        <v>649.41999999999996</v>
      </c>
      <c r="I34" s="299">
        <f t="shared" si="1"/>
        <v>4053.07</v>
      </c>
      <c r="K34" s="326"/>
      <c r="L34" s="326"/>
      <c r="M34" s="326"/>
      <c r="N34" s="326"/>
    </row>
    <row r="35" spans="1:14" ht="18" x14ac:dyDescent="0.25">
      <c r="A35" s="294">
        <v>14399</v>
      </c>
      <c r="B35" s="295" t="s">
        <v>768</v>
      </c>
      <c r="C35" s="296">
        <v>13552.15</v>
      </c>
      <c r="D35" s="297">
        <v>2705.62</v>
      </c>
      <c r="E35" s="297">
        <v>1397.5</v>
      </c>
      <c r="F35" s="297">
        <v>366.75</v>
      </c>
      <c r="G35" s="297">
        <v>237.54</v>
      </c>
      <c r="H35" s="298">
        <f t="shared" si="0"/>
        <v>45.32</v>
      </c>
      <c r="I35" s="299">
        <f t="shared" si="1"/>
        <v>282.86</v>
      </c>
      <c r="J35" s="71"/>
    </row>
    <row r="36" spans="1:14" ht="18" x14ac:dyDescent="0.25">
      <c r="A36" s="294">
        <v>15402</v>
      </c>
      <c r="B36" s="295" t="s">
        <v>769</v>
      </c>
      <c r="C36" s="296">
        <v>9707</v>
      </c>
      <c r="D36" s="297">
        <v>12462.85</v>
      </c>
      <c r="E36" s="297">
        <v>9945.06</v>
      </c>
      <c r="F36" s="297">
        <v>8724.17</v>
      </c>
      <c r="G36" s="297">
        <v>9367.85</v>
      </c>
      <c r="H36" s="298">
        <f t="shared" si="0"/>
        <v>1787.39</v>
      </c>
      <c r="I36" s="299">
        <f t="shared" si="1"/>
        <v>11155.24</v>
      </c>
    </row>
    <row r="37" spans="1:14" ht="18" x14ac:dyDescent="0.25">
      <c r="A37" s="294">
        <v>15499</v>
      </c>
      <c r="B37" s="295" t="s">
        <v>770</v>
      </c>
      <c r="C37" s="296">
        <v>0</v>
      </c>
      <c r="D37" s="297">
        <v>823.18</v>
      </c>
      <c r="E37" s="297">
        <v>283.10000000000002</v>
      </c>
      <c r="F37" s="297">
        <v>25</v>
      </c>
      <c r="G37" s="297">
        <v>0</v>
      </c>
      <c r="H37" s="298">
        <f t="shared" si="0"/>
        <v>0</v>
      </c>
      <c r="I37" s="299">
        <f t="shared" si="1"/>
        <v>0</v>
      </c>
    </row>
    <row r="38" spans="1:14" ht="18" x14ac:dyDescent="0.25">
      <c r="A38" s="294">
        <v>15301</v>
      </c>
      <c r="B38" s="295" t="s">
        <v>771</v>
      </c>
      <c r="C38" s="296">
        <v>1472.16</v>
      </c>
      <c r="D38" s="297">
        <v>1334.93</v>
      </c>
      <c r="E38" s="297">
        <v>1863.87</v>
      </c>
      <c r="F38" s="297">
        <v>1342.74</v>
      </c>
      <c r="G38" s="297">
        <v>3430.78</v>
      </c>
      <c r="H38" s="298">
        <f t="shared" si="0"/>
        <v>654.59</v>
      </c>
      <c r="I38" s="299">
        <f t="shared" si="1"/>
        <v>4085.3700000000003</v>
      </c>
    </row>
    <row r="39" spans="1:14" ht="18" x14ac:dyDescent="0.25">
      <c r="A39" s="294">
        <v>15302</v>
      </c>
      <c r="B39" s="295" t="s">
        <v>772</v>
      </c>
      <c r="C39" s="296">
        <v>324.27999999999997</v>
      </c>
      <c r="D39" s="297">
        <v>331.11</v>
      </c>
      <c r="E39" s="297">
        <v>667.31</v>
      </c>
      <c r="F39" s="297">
        <v>305.42</v>
      </c>
      <c r="G39" s="297">
        <v>1016.27</v>
      </c>
      <c r="H39" s="298">
        <f t="shared" si="0"/>
        <v>193.9</v>
      </c>
      <c r="I39" s="299">
        <f t="shared" si="1"/>
        <v>1210.17</v>
      </c>
    </row>
    <row r="40" spans="1:14" ht="18" x14ac:dyDescent="0.25">
      <c r="A40" s="294">
        <v>15310</v>
      </c>
      <c r="B40" s="295" t="s">
        <v>773</v>
      </c>
      <c r="C40" s="296">
        <v>41.82</v>
      </c>
      <c r="D40" s="297">
        <v>1.37</v>
      </c>
      <c r="E40" s="297">
        <v>0</v>
      </c>
      <c r="F40" s="297">
        <v>0</v>
      </c>
      <c r="G40" s="297">
        <v>0</v>
      </c>
      <c r="H40" s="298">
        <f t="shared" si="0"/>
        <v>0</v>
      </c>
      <c r="I40" s="299">
        <f t="shared" si="1"/>
        <v>0</v>
      </c>
      <c r="N40" s="330"/>
    </row>
    <row r="41" spans="1:14" ht="18" x14ac:dyDescent="0.25">
      <c r="A41" s="294">
        <v>15312</v>
      </c>
      <c r="B41" s="295" t="s">
        <v>774</v>
      </c>
      <c r="C41" s="296">
        <v>1179.9000000000001</v>
      </c>
      <c r="D41" s="297">
        <v>843.63</v>
      </c>
      <c r="E41" s="297">
        <v>988.29</v>
      </c>
      <c r="F41" s="297">
        <v>830.7</v>
      </c>
      <c r="G41" s="297">
        <v>839.81</v>
      </c>
      <c r="H41" s="298">
        <f t="shared" si="0"/>
        <v>160.24</v>
      </c>
      <c r="I41" s="299">
        <f t="shared" si="1"/>
        <v>1000.05</v>
      </c>
    </row>
    <row r="42" spans="1:14" ht="18" x14ac:dyDescent="0.25">
      <c r="A42" s="331">
        <v>15314</v>
      </c>
      <c r="B42" s="332" t="s">
        <v>775</v>
      </c>
      <c r="C42" s="296">
        <v>881.19</v>
      </c>
      <c r="D42" s="297">
        <v>8234.6</v>
      </c>
      <c r="E42" s="297">
        <v>501.82</v>
      </c>
      <c r="F42" s="297">
        <v>1869.39</v>
      </c>
      <c r="G42" s="297">
        <v>11.42</v>
      </c>
      <c r="H42" s="298">
        <f t="shared" si="0"/>
        <v>2.1800000000000002</v>
      </c>
      <c r="I42" s="299">
        <f t="shared" si="1"/>
        <v>13.6</v>
      </c>
      <c r="J42" s="71">
        <f>SUM(I36:I42)+I44</f>
        <v>28775.099999999995</v>
      </c>
    </row>
    <row r="43" spans="1:14" ht="18" x14ac:dyDescent="0.25">
      <c r="A43" s="331">
        <v>21201</v>
      </c>
      <c r="B43" s="332" t="s">
        <v>776</v>
      </c>
      <c r="C43" s="296">
        <v>0</v>
      </c>
      <c r="D43" s="297">
        <v>200</v>
      </c>
      <c r="E43" s="297">
        <v>0</v>
      </c>
      <c r="F43" s="297">
        <v>0</v>
      </c>
      <c r="G43" s="297">
        <v>300</v>
      </c>
      <c r="H43" s="298">
        <f t="shared" si="0"/>
        <v>57.24</v>
      </c>
      <c r="I43" s="299">
        <f t="shared" si="1"/>
        <v>357.24</v>
      </c>
      <c r="M43" s="330"/>
    </row>
    <row r="44" spans="1:14" ht="18" x14ac:dyDescent="0.25">
      <c r="A44" s="331">
        <v>15799</v>
      </c>
      <c r="B44" s="332" t="s">
        <v>777</v>
      </c>
      <c r="C44" s="296">
        <v>3464.39</v>
      </c>
      <c r="D44" s="297">
        <v>10528.53</v>
      </c>
      <c r="E44" s="297">
        <v>6851.56</v>
      </c>
      <c r="F44" s="297">
        <v>8484.2800000000007</v>
      </c>
      <c r="G44" s="297">
        <v>9498.3799999999992</v>
      </c>
      <c r="H44" s="298">
        <f t="shared" si="0"/>
        <v>1812.29</v>
      </c>
      <c r="I44" s="299">
        <f t="shared" si="1"/>
        <v>11310.669999999998</v>
      </c>
      <c r="M44" s="333"/>
    </row>
    <row r="45" spans="1:14" ht="18" x14ac:dyDescent="0.25">
      <c r="A45" s="331">
        <v>22551</v>
      </c>
      <c r="B45" s="332" t="s">
        <v>778</v>
      </c>
      <c r="C45" s="296">
        <v>29376.639999999999</v>
      </c>
      <c r="D45" s="297">
        <v>96938.52</v>
      </c>
      <c r="E45" s="297">
        <v>13348.02</v>
      </c>
      <c r="F45" s="297">
        <f>3924.22+26295.47</f>
        <v>30219.690000000002</v>
      </c>
      <c r="G45" s="297">
        <v>31457.83</v>
      </c>
      <c r="H45" s="298">
        <f t="shared" si="0"/>
        <v>6002.15</v>
      </c>
      <c r="I45" s="299">
        <f t="shared" si="1"/>
        <v>37459.980000000003</v>
      </c>
      <c r="M45" s="330"/>
    </row>
    <row r="46" spans="1:14" ht="18" x14ac:dyDescent="0.25">
      <c r="A46" s="334"/>
      <c r="B46" s="335" t="s">
        <v>779</v>
      </c>
      <c r="C46" s="336">
        <f>SUM(C6:C45)</f>
        <v>328511.45000000007</v>
      </c>
      <c r="D46" s="337">
        <f>SUM(D6:D45)</f>
        <v>458786.21999999991</v>
      </c>
      <c r="E46" s="337">
        <v>390645.61</v>
      </c>
      <c r="F46" s="337">
        <f>SUM(F6:F45)</f>
        <v>455666.57000000012</v>
      </c>
      <c r="G46" s="337">
        <f>SUM(G6:G45)</f>
        <v>487540.57000000007</v>
      </c>
      <c r="H46" s="338">
        <f>SUM(H6:H45)</f>
        <v>93022.76999999999</v>
      </c>
      <c r="I46" s="338">
        <f>SUM(I6:I45)</f>
        <v>580563.34</v>
      </c>
    </row>
    <row r="48" spans="1:14" ht="21" x14ac:dyDescent="0.35">
      <c r="A48" s="158" t="s">
        <v>780</v>
      </c>
      <c r="B48" s="158"/>
      <c r="C48" s="158"/>
      <c r="D48" s="158"/>
      <c r="E48" s="158"/>
      <c r="F48" s="339">
        <f>+I46</f>
        <v>580563.34</v>
      </c>
      <c r="G48" s="158"/>
      <c r="H48" s="158"/>
      <c r="I48" s="158"/>
    </row>
    <row r="49" spans="1:11" ht="21" x14ac:dyDescent="0.35">
      <c r="A49" s="158" t="s">
        <v>300</v>
      </c>
      <c r="B49" s="158"/>
      <c r="C49" s="158"/>
      <c r="D49" s="158"/>
      <c r="E49" s="158"/>
      <c r="F49" s="340">
        <v>9148.7199999999993</v>
      </c>
      <c r="G49" s="158"/>
      <c r="H49" s="158"/>
      <c r="I49" s="158"/>
      <c r="K49" s="71">
        <f>+I44+I45</f>
        <v>48770.65</v>
      </c>
    </row>
    <row r="50" spans="1:11" ht="21" x14ac:dyDescent="0.35">
      <c r="A50" s="485" t="s">
        <v>781</v>
      </c>
      <c r="B50" s="485"/>
      <c r="C50" s="485"/>
      <c r="D50" s="485"/>
      <c r="E50" s="158"/>
      <c r="F50" s="340">
        <v>20629.689999999999</v>
      </c>
      <c r="G50" s="158"/>
      <c r="H50" s="158"/>
      <c r="I50" s="158"/>
      <c r="K50" s="71"/>
    </row>
    <row r="51" spans="1:11" ht="21" x14ac:dyDescent="0.35">
      <c r="A51" s="158" t="s">
        <v>302</v>
      </c>
      <c r="B51" s="158"/>
      <c r="C51" s="158"/>
      <c r="D51" s="158"/>
      <c r="E51" s="158"/>
      <c r="F51" s="341">
        <f>SUM(F48:F50)</f>
        <v>610341.74999999988</v>
      </c>
      <c r="G51" s="342">
        <v>0</v>
      </c>
      <c r="H51" s="343">
        <f>+F51+G51</f>
        <v>610341.74999999988</v>
      </c>
      <c r="I51" s="158"/>
    </row>
    <row r="52" spans="1:11" ht="21" x14ac:dyDescent="0.35">
      <c r="A52" s="158" t="s">
        <v>782</v>
      </c>
      <c r="B52" s="158"/>
      <c r="C52" s="158"/>
      <c r="D52" s="158"/>
      <c r="E52" s="158"/>
      <c r="F52" s="344">
        <v>254621.56</v>
      </c>
      <c r="G52" s="345"/>
      <c r="H52" s="345"/>
      <c r="I52" s="345"/>
    </row>
    <row r="53" spans="1:11" ht="21" x14ac:dyDescent="0.35">
      <c r="A53" s="158" t="s">
        <v>783</v>
      </c>
      <c r="B53" s="158"/>
      <c r="C53" s="158"/>
      <c r="D53" s="158"/>
      <c r="E53" s="158"/>
      <c r="F53" s="344">
        <v>1162574.03</v>
      </c>
      <c r="G53" s="345"/>
      <c r="H53" s="345"/>
      <c r="I53" s="345"/>
    </row>
    <row r="54" spans="1:11" ht="21" x14ac:dyDescent="0.35">
      <c r="A54" s="158" t="s">
        <v>784</v>
      </c>
      <c r="B54" s="158"/>
      <c r="C54" s="158"/>
      <c r="D54" s="158"/>
      <c r="E54" s="158"/>
      <c r="F54" s="346">
        <f>SUM(F52:F53)</f>
        <v>1417195.59</v>
      </c>
      <c r="G54" s="345"/>
      <c r="H54" s="345"/>
      <c r="I54" s="345"/>
    </row>
    <row r="55" spans="1:11" ht="21" x14ac:dyDescent="0.35">
      <c r="A55" s="158" t="s">
        <v>785</v>
      </c>
      <c r="B55" s="158"/>
      <c r="C55" s="158"/>
      <c r="D55" s="158"/>
      <c r="E55" s="158"/>
      <c r="F55" s="344">
        <v>27152.080000000002</v>
      </c>
      <c r="G55" s="345"/>
      <c r="H55" s="345"/>
      <c r="I55" s="345"/>
    </row>
    <row r="56" spans="1:11" ht="21" x14ac:dyDescent="0.35">
      <c r="A56" s="158" t="s">
        <v>786</v>
      </c>
      <c r="B56" s="158"/>
      <c r="C56" s="158"/>
      <c r="D56" s="158"/>
      <c r="E56" s="158"/>
      <c r="F56" s="344">
        <v>61188</v>
      </c>
      <c r="G56" s="345"/>
      <c r="H56" s="345"/>
      <c r="I56" s="347">
        <f>+F70-F51</f>
        <v>2269937.62</v>
      </c>
    </row>
    <row r="57" spans="1:11" ht="21" x14ac:dyDescent="0.35">
      <c r="A57" s="158" t="s">
        <v>787</v>
      </c>
      <c r="B57" s="158"/>
      <c r="C57" s="158"/>
      <c r="D57" s="158"/>
      <c r="E57" s="158"/>
      <c r="F57" s="348">
        <f>SUM(F55:F56)</f>
        <v>88340.08</v>
      </c>
      <c r="G57" s="345"/>
      <c r="H57" s="345"/>
      <c r="I57" s="347">
        <f>+F51</f>
        <v>610341.74999999988</v>
      </c>
    </row>
    <row r="58" spans="1:11" ht="21" x14ac:dyDescent="0.35">
      <c r="A58" s="158" t="s">
        <v>788</v>
      </c>
      <c r="B58" s="158"/>
      <c r="C58" s="158"/>
      <c r="D58" s="158"/>
      <c r="E58" s="158"/>
      <c r="F58" s="344">
        <v>16825.13</v>
      </c>
      <c r="G58" s="345"/>
      <c r="H58" s="345"/>
      <c r="I58" s="347">
        <f>SUM(I56:I57)</f>
        <v>2880279.37</v>
      </c>
    </row>
    <row r="59" spans="1:11" ht="21" x14ac:dyDescent="0.35">
      <c r="A59" s="158" t="s">
        <v>789</v>
      </c>
      <c r="B59" s="158"/>
      <c r="C59" s="158"/>
      <c r="D59" s="158"/>
      <c r="E59" s="158"/>
      <c r="F59" s="344">
        <v>407920.68</v>
      </c>
      <c r="G59" s="345"/>
      <c r="H59" s="345"/>
      <c r="I59" s="345"/>
    </row>
    <row r="60" spans="1:11" ht="21" x14ac:dyDescent="0.35">
      <c r="A60" s="158" t="s">
        <v>790</v>
      </c>
      <c r="B60" s="158"/>
      <c r="C60" s="158"/>
      <c r="D60" s="158"/>
      <c r="E60" s="158"/>
      <c r="F60" s="346">
        <f>SUM(F58:F59)</f>
        <v>424745.81</v>
      </c>
      <c r="G60" s="345"/>
      <c r="H60" s="345"/>
      <c r="I60" s="345"/>
    </row>
    <row r="61" spans="1:11" ht="21" x14ac:dyDescent="0.35">
      <c r="A61" s="158" t="s">
        <v>791</v>
      </c>
      <c r="B61" s="158"/>
      <c r="C61" s="158"/>
      <c r="D61" s="158"/>
      <c r="E61" s="158"/>
      <c r="F61" s="349">
        <v>6239.92</v>
      </c>
      <c r="G61" s="158"/>
      <c r="H61" s="158"/>
      <c r="I61" s="158"/>
    </row>
    <row r="62" spans="1:11" ht="21" x14ac:dyDescent="0.35">
      <c r="A62" s="551" t="s">
        <v>792</v>
      </c>
      <c r="B62" s="551"/>
      <c r="C62" s="158"/>
      <c r="D62" s="158"/>
      <c r="E62" s="158"/>
      <c r="F62" s="350">
        <v>140580.09</v>
      </c>
      <c r="G62" s="158"/>
      <c r="H62" s="158"/>
      <c r="I62" s="158"/>
    </row>
    <row r="63" spans="1:11" ht="21" x14ac:dyDescent="0.35">
      <c r="A63" s="485" t="s">
        <v>793</v>
      </c>
      <c r="B63" s="485"/>
      <c r="C63" s="485"/>
      <c r="D63" s="485"/>
      <c r="E63" s="485"/>
      <c r="F63" s="350">
        <v>121.89</v>
      </c>
      <c r="G63" s="158"/>
      <c r="H63" s="158"/>
      <c r="I63" s="351">
        <f>+F54+F57+F60+F65+F71</f>
        <v>2251876.1300000004</v>
      </c>
    </row>
    <row r="64" spans="1:11" ht="21" x14ac:dyDescent="0.35">
      <c r="A64" s="552" t="s">
        <v>794</v>
      </c>
      <c r="B64" s="552"/>
      <c r="C64" s="552"/>
      <c r="D64" s="552"/>
      <c r="E64" s="552"/>
      <c r="F64" s="350">
        <v>2160.44</v>
      </c>
      <c r="G64" s="158"/>
      <c r="H64" s="158"/>
      <c r="I64" s="158"/>
    </row>
    <row r="65" spans="1:11" ht="21" x14ac:dyDescent="0.35">
      <c r="A65" s="552" t="s">
        <v>795</v>
      </c>
      <c r="B65" s="552"/>
      <c r="C65" s="552"/>
      <c r="D65" s="552"/>
      <c r="E65" s="552"/>
      <c r="F65" s="352">
        <f>SUM(F61:F64)</f>
        <v>149102.34000000003</v>
      </c>
      <c r="G65" s="158"/>
      <c r="H65" s="158"/>
      <c r="I65" s="158"/>
    </row>
    <row r="66" spans="1:11" ht="21" x14ac:dyDescent="0.35">
      <c r="A66" s="485" t="s">
        <v>796</v>
      </c>
      <c r="B66" s="485"/>
      <c r="C66" s="485"/>
      <c r="D66" s="485"/>
      <c r="E66" s="485"/>
      <c r="F66" s="350">
        <v>4624.91</v>
      </c>
      <c r="G66" s="158"/>
      <c r="H66" s="158"/>
      <c r="I66" s="158"/>
    </row>
    <row r="67" spans="1:11" ht="21" x14ac:dyDescent="0.35">
      <c r="A67" s="551" t="s">
        <v>797</v>
      </c>
      <c r="B67" s="551"/>
      <c r="C67" s="551"/>
      <c r="D67" s="551"/>
      <c r="E67" s="551"/>
      <c r="F67" s="350">
        <v>13436.58</v>
      </c>
      <c r="G67" s="158"/>
      <c r="H67" s="158"/>
      <c r="I67" s="158"/>
    </row>
    <row r="68" spans="1:11" ht="21" x14ac:dyDescent="0.35">
      <c r="A68" s="552" t="s">
        <v>798</v>
      </c>
      <c r="B68" s="552"/>
      <c r="C68" s="552"/>
      <c r="D68" s="552"/>
      <c r="E68" s="552"/>
      <c r="F68" s="352">
        <f>SUM(F66:F67)</f>
        <v>18061.489999999998</v>
      </c>
      <c r="G68" s="158"/>
      <c r="H68" s="158"/>
      <c r="I68" s="158"/>
    </row>
    <row r="69" spans="1:11" ht="21" x14ac:dyDescent="0.35">
      <c r="A69" s="158" t="s">
        <v>799</v>
      </c>
      <c r="B69" s="158"/>
      <c r="C69" s="158"/>
      <c r="D69" s="158"/>
      <c r="E69" s="158"/>
      <c r="F69" s="352">
        <v>0</v>
      </c>
      <c r="G69" s="158"/>
      <c r="H69" s="353"/>
      <c r="I69" s="158"/>
    </row>
    <row r="70" spans="1:11" ht="24" thickBot="1" x14ac:dyDescent="0.4">
      <c r="A70" s="158" t="s">
        <v>800</v>
      </c>
      <c r="B70" s="158"/>
      <c r="C70" s="158"/>
      <c r="D70" s="158"/>
      <c r="E70" s="158"/>
      <c r="F70" s="354">
        <f>+F51+F54+F57+F60+F65+F68+F71</f>
        <v>2880279.37</v>
      </c>
      <c r="G70" s="158"/>
      <c r="H70" s="158"/>
      <c r="I70" s="158"/>
    </row>
    <row r="71" spans="1:11" ht="21.75" thickTop="1" x14ac:dyDescent="0.35">
      <c r="A71" s="158" t="s">
        <v>801</v>
      </c>
      <c r="B71" s="158"/>
      <c r="C71" s="158"/>
      <c r="D71" s="158"/>
      <c r="E71" s="158"/>
      <c r="F71" s="339">
        <v>172492.31</v>
      </c>
      <c r="G71" s="158"/>
      <c r="H71" s="158"/>
      <c r="I71" s="158"/>
    </row>
    <row r="72" spans="1:11" ht="21" x14ac:dyDescent="0.35">
      <c r="A72" s="158" t="s">
        <v>802</v>
      </c>
      <c r="B72" s="158"/>
      <c r="C72" s="158"/>
      <c r="D72" s="158"/>
      <c r="E72" s="158"/>
      <c r="F72" s="339">
        <f>+F50</f>
        <v>20629.689999999999</v>
      </c>
      <c r="G72" s="158"/>
      <c r="H72" s="158"/>
      <c r="I72" s="353">
        <f>+F54+F57+F71</f>
        <v>1678027.9800000002</v>
      </c>
    </row>
    <row r="73" spans="1:11" ht="23.25" x14ac:dyDescent="0.35">
      <c r="A73" s="158"/>
      <c r="B73" s="158"/>
      <c r="C73" s="158"/>
      <c r="D73" s="158"/>
      <c r="E73" s="158"/>
      <c r="F73" s="355"/>
      <c r="G73" s="158"/>
      <c r="H73" s="158"/>
      <c r="I73" s="158"/>
    </row>
    <row r="74" spans="1:11" ht="21" x14ac:dyDescent="0.35">
      <c r="A74" s="485" t="s">
        <v>803</v>
      </c>
      <c r="B74" s="485"/>
      <c r="C74" s="485"/>
      <c r="D74" s="485"/>
      <c r="E74" s="158"/>
      <c r="F74" s="339"/>
      <c r="G74" s="158"/>
      <c r="H74" s="158"/>
      <c r="I74" s="158"/>
    </row>
    <row r="76" spans="1:11" ht="26.25" x14ac:dyDescent="0.4">
      <c r="A76" s="553" t="s">
        <v>804</v>
      </c>
      <c r="B76" s="553"/>
      <c r="C76" s="553"/>
      <c r="D76" s="553"/>
      <c r="F76" s="356" t="s">
        <v>804</v>
      </c>
      <c r="G76" s="356"/>
      <c r="H76" s="356"/>
      <c r="I76" s="356"/>
      <c r="K76" s="333"/>
    </row>
    <row r="77" spans="1:11" ht="26.25" x14ac:dyDescent="0.4">
      <c r="A77" s="357" t="s">
        <v>805</v>
      </c>
      <c r="B77" s="553" t="s">
        <v>806</v>
      </c>
      <c r="C77" s="553"/>
      <c r="D77" s="356" t="s">
        <v>807</v>
      </c>
      <c r="E77" s="358"/>
      <c r="F77" s="357" t="s">
        <v>805</v>
      </c>
      <c r="G77" s="554" t="s">
        <v>808</v>
      </c>
      <c r="H77" s="555"/>
      <c r="I77" s="356" t="s">
        <v>807</v>
      </c>
    </row>
    <row r="78" spans="1:11" ht="26.25" x14ac:dyDescent="0.4">
      <c r="A78" s="359" t="s">
        <v>809</v>
      </c>
      <c r="B78" s="562" t="s">
        <v>810</v>
      </c>
      <c r="C78" s="562"/>
      <c r="D78" s="360">
        <v>5623.04</v>
      </c>
      <c r="F78" s="361"/>
      <c r="G78" s="361" t="s">
        <v>811</v>
      </c>
      <c r="H78" s="361"/>
      <c r="I78" s="362">
        <v>2937.78</v>
      </c>
    </row>
    <row r="79" spans="1:11" ht="26.25" x14ac:dyDescent="0.4">
      <c r="A79" s="359" t="s">
        <v>809</v>
      </c>
      <c r="B79" s="363" t="s">
        <v>812</v>
      </c>
      <c r="C79" s="364"/>
      <c r="D79" s="360">
        <v>2208.4699999999998</v>
      </c>
      <c r="F79" s="365"/>
      <c r="G79" s="365" t="s">
        <v>813</v>
      </c>
      <c r="H79" s="365"/>
      <c r="I79" s="366">
        <v>3302.14</v>
      </c>
    </row>
    <row r="80" spans="1:11" ht="26.25" x14ac:dyDescent="0.4">
      <c r="A80" s="359" t="s">
        <v>809</v>
      </c>
      <c r="B80" s="363" t="s">
        <v>814</v>
      </c>
      <c r="C80" s="364"/>
      <c r="D80" s="360">
        <v>425.23</v>
      </c>
      <c r="F80" s="367"/>
      <c r="G80" s="367"/>
      <c r="H80" s="367"/>
      <c r="I80" s="368">
        <f>SUM(I78:I79)</f>
        <v>6239.92</v>
      </c>
    </row>
    <row r="81" spans="1:9" ht="26.25" x14ac:dyDescent="0.4">
      <c r="A81" s="359" t="s">
        <v>809</v>
      </c>
      <c r="B81" s="363" t="s">
        <v>815</v>
      </c>
      <c r="C81" s="364"/>
      <c r="D81" s="360">
        <v>891.98</v>
      </c>
      <c r="F81" s="369"/>
      <c r="G81" s="369"/>
      <c r="H81" s="369"/>
      <c r="I81" s="370"/>
    </row>
    <row r="82" spans="1:9" ht="26.25" x14ac:dyDescent="0.4">
      <c r="A82" s="361"/>
      <c r="B82" s="371" t="s">
        <v>816</v>
      </c>
      <c r="C82" s="372"/>
      <c r="D82" s="373">
        <f>SUM(D77:D81)</f>
        <v>9148.7199999999993</v>
      </c>
      <c r="F82" s="553" t="s">
        <v>804</v>
      </c>
      <c r="G82" s="553"/>
      <c r="H82" s="553"/>
      <c r="I82" s="553"/>
    </row>
    <row r="83" spans="1:9" ht="26.25" x14ac:dyDescent="0.4">
      <c r="A83" s="374"/>
      <c r="B83" s="374"/>
      <c r="C83" s="375"/>
      <c r="D83" s="376"/>
      <c r="F83" s="557" t="s">
        <v>817</v>
      </c>
      <c r="G83" s="553" t="s">
        <v>818</v>
      </c>
      <c r="H83" s="553"/>
      <c r="I83" s="356" t="s">
        <v>807</v>
      </c>
    </row>
    <row r="84" spans="1:9" ht="26.25" x14ac:dyDescent="0.4">
      <c r="A84" s="377"/>
      <c r="B84" s="377"/>
      <c r="C84" s="370"/>
      <c r="D84" s="159"/>
      <c r="F84" s="558"/>
      <c r="G84" s="559" t="s">
        <v>819</v>
      </c>
      <c r="H84" s="559"/>
      <c r="I84" s="360">
        <v>16825.13</v>
      </c>
    </row>
    <row r="85" spans="1:9" ht="26.25" x14ac:dyDescent="0.4">
      <c r="A85" s="560"/>
      <c r="B85" s="560"/>
      <c r="C85" s="560"/>
      <c r="D85" s="560"/>
      <c r="F85" s="363"/>
      <c r="G85" s="363" t="s">
        <v>820</v>
      </c>
      <c r="H85" s="378"/>
      <c r="I85" s="379">
        <v>407920.68</v>
      </c>
    </row>
    <row r="86" spans="1:9" ht="26.25" x14ac:dyDescent="0.4">
      <c r="A86" s="369"/>
      <c r="B86" s="561"/>
      <c r="C86" s="561"/>
      <c r="D86" s="380"/>
      <c r="F86" s="371"/>
      <c r="G86" s="381"/>
      <c r="H86" s="381"/>
      <c r="I86" s="382">
        <f>SUM(I84:I85)</f>
        <v>424745.81</v>
      </c>
    </row>
    <row r="87" spans="1:9" ht="26.25" x14ac:dyDescent="0.4">
      <c r="A87" s="383"/>
      <c r="B87" s="556"/>
      <c r="C87" s="556"/>
      <c r="D87" s="370"/>
      <c r="F87" s="374"/>
      <c r="G87" s="374"/>
      <c r="H87" s="374"/>
      <c r="I87" s="384"/>
    </row>
  </sheetData>
  <mergeCells count="25">
    <mergeCell ref="G77:H77"/>
    <mergeCell ref="B87:C87"/>
    <mergeCell ref="F82:I82"/>
    <mergeCell ref="F83:F84"/>
    <mergeCell ref="G83:H83"/>
    <mergeCell ref="G84:H84"/>
    <mergeCell ref="A85:D85"/>
    <mergeCell ref="B86:C86"/>
    <mergeCell ref="B78:C78"/>
    <mergeCell ref="A62:B62"/>
    <mergeCell ref="A63:E63"/>
    <mergeCell ref="A64:E64"/>
    <mergeCell ref="A65:E65"/>
    <mergeCell ref="A66:E66"/>
    <mergeCell ref="A67:E67"/>
    <mergeCell ref="A68:E68"/>
    <mergeCell ref="A74:D74"/>
    <mergeCell ref="A76:D76"/>
    <mergeCell ref="B77:C77"/>
    <mergeCell ref="A50:D50"/>
    <mergeCell ref="A2:I2"/>
    <mergeCell ref="A3:I3"/>
    <mergeCell ref="A4:I4"/>
    <mergeCell ref="K5:N5"/>
    <mergeCell ref="K6:N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"/>
  <sheetViews>
    <sheetView workbookViewId="0">
      <selection activeCell="F22" sqref="F22"/>
    </sheetView>
  </sheetViews>
  <sheetFormatPr baseColWidth="10" defaultRowHeight="15" x14ac:dyDescent="0.25"/>
  <cols>
    <col min="1" max="1" width="18.5703125" customWidth="1"/>
    <col min="2" max="2" width="73" customWidth="1"/>
    <col min="3" max="3" width="41.140625" customWidth="1"/>
  </cols>
  <sheetData>
    <row r="1" spans="1:3" ht="24.75" x14ac:dyDescent="0.5">
      <c r="A1" s="459" t="s">
        <v>0</v>
      </c>
      <c r="B1" s="459"/>
      <c r="C1" s="459"/>
    </row>
    <row r="2" spans="1:3" ht="24.75" x14ac:dyDescent="0.5">
      <c r="A2" s="459" t="s">
        <v>1</v>
      </c>
      <c r="B2" s="459"/>
      <c r="C2" s="459"/>
    </row>
    <row r="3" spans="1:3" ht="24.75" x14ac:dyDescent="0.5">
      <c r="A3" s="459" t="s">
        <v>2</v>
      </c>
      <c r="B3" s="459"/>
      <c r="C3" s="459"/>
    </row>
    <row r="4" spans="1:3" ht="25.5" thickBot="1" x14ac:dyDescent="0.55000000000000004">
      <c r="A4" s="459" t="s">
        <v>3</v>
      </c>
      <c r="B4" s="459"/>
      <c r="C4" s="459"/>
    </row>
    <row r="5" spans="1:3" ht="22.5" x14ac:dyDescent="0.45">
      <c r="A5" s="460" t="s">
        <v>4</v>
      </c>
      <c r="B5" s="460"/>
      <c r="C5" s="460"/>
    </row>
    <row r="6" spans="1:3" ht="22.5" x14ac:dyDescent="0.45">
      <c r="A6" s="461" t="s">
        <v>5</v>
      </c>
      <c r="B6" s="461"/>
      <c r="C6" s="461"/>
    </row>
    <row r="7" spans="1:3" ht="22.5" x14ac:dyDescent="0.45">
      <c r="A7" s="462" t="s">
        <v>6</v>
      </c>
      <c r="B7" s="462"/>
      <c r="C7" s="462"/>
    </row>
    <row r="8" spans="1:3" ht="21.75" thickBot="1" x14ac:dyDescent="0.45">
      <c r="A8" s="458" t="s">
        <v>7</v>
      </c>
      <c r="B8" s="458"/>
      <c r="C8" s="458"/>
    </row>
    <row r="9" spans="1:3" ht="22.5" x14ac:dyDescent="0.45">
      <c r="A9" s="1">
        <v>11</v>
      </c>
      <c r="B9" s="2" t="s">
        <v>8</v>
      </c>
      <c r="C9" s="3">
        <v>148355.32999999999</v>
      </c>
    </row>
    <row r="10" spans="1:3" ht="22.5" x14ac:dyDescent="0.45">
      <c r="A10" s="1">
        <v>12</v>
      </c>
      <c r="B10" s="4" t="s">
        <v>9</v>
      </c>
      <c r="C10" s="5">
        <v>360227.09</v>
      </c>
    </row>
    <row r="11" spans="1:3" ht="22.5" x14ac:dyDescent="0.45">
      <c r="A11" s="1">
        <v>14</v>
      </c>
      <c r="B11" s="4" t="s">
        <v>10</v>
      </c>
      <c r="C11" s="6">
        <v>5388.6</v>
      </c>
    </row>
    <row r="12" spans="1:3" ht="22.5" x14ac:dyDescent="0.45">
      <c r="A12" s="1">
        <v>15</v>
      </c>
      <c r="B12" s="4" t="s">
        <v>11</v>
      </c>
      <c r="C12" s="6">
        <v>49404.79</v>
      </c>
    </row>
    <row r="13" spans="1:3" ht="22.5" x14ac:dyDescent="0.45">
      <c r="A13" s="1">
        <v>16</v>
      </c>
      <c r="B13" s="4" t="s">
        <v>12</v>
      </c>
      <c r="C13" s="6">
        <v>407920.68</v>
      </c>
    </row>
    <row r="14" spans="1:3" ht="22.5" x14ac:dyDescent="0.45">
      <c r="A14" s="1">
        <v>21</v>
      </c>
      <c r="B14" s="4" t="s">
        <v>13</v>
      </c>
      <c r="C14" s="6">
        <v>357.24</v>
      </c>
    </row>
    <row r="15" spans="1:3" ht="22.5" x14ac:dyDescent="0.45">
      <c r="A15" s="1">
        <v>22</v>
      </c>
      <c r="B15" s="4" t="s">
        <v>14</v>
      </c>
      <c r="C15" s="6">
        <v>37459.870000000003</v>
      </c>
    </row>
    <row r="16" spans="1:3" ht="24.75" customHeight="1" x14ac:dyDescent="0.45">
      <c r="A16" s="1">
        <v>22</v>
      </c>
      <c r="B16" s="7" t="s">
        <v>15</v>
      </c>
      <c r="C16" s="6">
        <v>1223762.1399999999</v>
      </c>
    </row>
    <row r="17" spans="1:3" ht="22.5" x14ac:dyDescent="0.45">
      <c r="A17" s="1">
        <v>32</v>
      </c>
      <c r="B17" s="4" t="s">
        <v>16</v>
      </c>
      <c r="C17" s="6">
        <v>647403.63</v>
      </c>
    </row>
    <row r="18" spans="1:3" ht="21.75" thickBot="1" x14ac:dyDescent="0.45">
      <c r="A18" s="8"/>
      <c r="B18" s="9"/>
      <c r="C18" s="9"/>
    </row>
    <row r="19" spans="1:3" ht="23.25" thickBot="1" x14ac:dyDescent="0.5">
      <c r="A19" s="10"/>
      <c r="B19" s="11" t="s">
        <v>17</v>
      </c>
      <c r="C19" s="12">
        <f>SUM(C9:C18)</f>
        <v>2880279.3699999996</v>
      </c>
    </row>
    <row r="20" spans="1:3" ht="23.25" thickBot="1" x14ac:dyDescent="0.5">
      <c r="A20" s="13"/>
      <c r="B20" s="14"/>
      <c r="C20" s="15"/>
    </row>
    <row r="21" spans="1:3" ht="22.5" x14ac:dyDescent="0.45">
      <c r="A21" s="460" t="s">
        <v>4</v>
      </c>
      <c r="B21" s="460"/>
      <c r="C21" s="460"/>
    </row>
    <row r="22" spans="1:3" ht="22.5" x14ac:dyDescent="0.45">
      <c r="A22" s="461" t="s">
        <v>18</v>
      </c>
      <c r="B22" s="461"/>
      <c r="C22" s="461"/>
    </row>
    <row r="23" spans="1:3" ht="22.5" x14ac:dyDescent="0.45">
      <c r="A23" s="462" t="s">
        <v>19</v>
      </c>
      <c r="B23" s="462"/>
      <c r="C23" s="462"/>
    </row>
    <row r="24" spans="1:3" ht="21.75" thickBot="1" x14ac:dyDescent="0.45">
      <c r="A24" s="458" t="s">
        <v>7</v>
      </c>
      <c r="B24" s="458"/>
      <c r="C24" s="458"/>
    </row>
    <row r="25" spans="1:3" ht="22.5" x14ac:dyDescent="0.45">
      <c r="A25" s="16">
        <v>51</v>
      </c>
      <c r="B25" s="4" t="s">
        <v>20</v>
      </c>
      <c r="C25" s="6">
        <v>684600.6</v>
      </c>
    </row>
    <row r="26" spans="1:3" ht="22.5" x14ac:dyDescent="0.45">
      <c r="A26" s="16">
        <v>54</v>
      </c>
      <c r="B26" s="4" t="s">
        <v>21</v>
      </c>
      <c r="C26" s="6">
        <v>297784.83</v>
      </c>
    </row>
    <row r="27" spans="1:3" ht="22.5" x14ac:dyDescent="0.45">
      <c r="A27" s="16">
        <v>55</v>
      </c>
      <c r="B27" s="4" t="s">
        <v>22</v>
      </c>
      <c r="C27" s="6">
        <v>45579.81</v>
      </c>
    </row>
    <row r="28" spans="1:3" ht="22.5" x14ac:dyDescent="0.45">
      <c r="A28" s="16">
        <v>56</v>
      </c>
      <c r="B28" s="4" t="s">
        <v>23</v>
      </c>
      <c r="C28" s="6">
        <v>15080</v>
      </c>
    </row>
    <row r="29" spans="1:3" ht="22.5" x14ac:dyDescent="0.45">
      <c r="A29" s="16">
        <v>72</v>
      </c>
      <c r="B29" s="4" t="s">
        <v>16</v>
      </c>
      <c r="C29" s="6">
        <v>647403.63</v>
      </c>
    </row>
    <row r="30" spans="1:3" ht="22.5" x14ac:dyDescent="0.45">
      <c r="A30" s="16" t="s">
        <v>24</v>
      </c>
      <c r="B30" s="4" t="s">
        <v>25</v>
      </c>
      <c r="C30" s="6">
        <v>1189830.5</v>
      </c>
    </row>
    <row r="31" spans="1:3" ht="22.5" x14ac:dyDescent="0.45">
      <c r="A31" s="16">
        <v>99</v>
      </c>
      <c r="B31" s="4" t="s">
        <v>26</v>
      </c>
      <c r="C31" s="6">
        <v>0</v>
      </c>
    </row>
    <row r="32" spans="1:3" ht="23.25" thickBot="1" x14ac:dyDescent="0.5">
      <c r="A32" s="17"/>
      <c r="B32" s="18"/>
      <c r="C32" s="18"/>
    </row>
    <row r="33" spans="1:3" ht="23.25" thickBot="1" x14ac:dyDescent="0.5">
      <c r="A33" s="10"/>
      <c r="B33" s="19" t="s">
        <v>17</v>
      </c>
      <c r="C33" s="20">
        <f>SUM(C25:C31)</f>
        <v>2880279.37</v>
      </c>
    </row>
  </sheetData>
  <mergeCells count="12">
    <mergeCell ref="A24:C24"/>
    <mergeCell ref="A1:C1"/>
    <mergeCell ref="A2:C2"/>
    <mergeCell ref="A3:C3"/>
    <mergeCell ref="A4:C4"/>
    <mergeCell ref="A5:C5"/>
    <mergeCell ref="A6:C6"/>
    <mergeCell ref="A7:C7"/>
    <mergeCell ref="A8:C8"/>
    <mergeCell ref="A21:C21"/>
    <mergeCell ref="A22:C22"/>
    <mergeCell ref="A23:C2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workbookViewId="0">
      <selection activeCell="F26" sqref="F26"/>
    </sheetView>
  </sheetViews>
  <sheetFormatPr baseColWidth="10" defaultRowHeight="15" x14ac:dyDescent="0.25"/>
  <cols>
    <col min="1" max="1" width="13.85546875" customWidth="1"/>
    <col min="2" max="2" width="78.85546875" customWidth="1"/>
    <col min="3" max="3" width="33.5703125" customWidth="1"/>
    <col min="4" max="4" width="34" customWidth="1"/>
  </cols>
  <sheetData>
    <row r="1" spans="1:4" ht="22.5" x14ac:dyDescent="0.45">
      <c r="A1" s="464" t="s">
        <v>0</v>
      </c>
      <c r="B1" s="464"/>
      <c r="C1" s="464"/>
      <c r="D1" s="464"/>
    </row>
    <row r="2" spans="1:4" ht="22.5" x14ac:dyDescent="0.45">
      <c r="A2" s="464" t="s">
        <v>27</v>
      </c>
      <c r="B2" s="464"/>
      <c r="C2" s="464"/>
      <c r="D2" s="464"/>
    </row>
    <row r="3" spans="1:4" ht="23.25" thickBot="1" x14ac:dyDescent="0.5">
      <c r="A3" s="464" t="s">
        <v>3</v>
      </c>
      <c r="B3" s="464"/>
      <c r="C3" s="464"/>
      <c r="D3" s="464"/>
    </row>
    <row r="4" spans="1:4" ht="22.5" x14ac:dyDescent="0.45">
      <c r="A4" s="465" t="s">
        <v>4</v>
      </c>
      <c r="B4" s="465"/>
      <c r="C4" s="465"/>
      <c r="D4" s="465"/>
    </row>
    <row r="5" spans="1:4" ht="22.5" x14ac:dyDescent="0.45">
      <c r="A5" s="466" t="s">
        <v>28</v>
      </c>
      <c r="B5" s="466"/>
      <c r="C5" s="466"/>
      <c r="D5" s="466"/>
    </row>
    <row r="6" spans="1:4" ht="22.5" x14ac:dyDescent="0.45">
      <c r="A6" s="467" t="s">
        <v>29</v>
      </c>
      <c r="B6" s="467"/>
      <c r="C6" s="467"/>
      <c r="D6" s="467"/>
    </row>
    <row r="7" spans="1:4" ht="21.75" thickBot="1" x14ac:dyDescent="0.45">
      <c r="A7" s="468" t="s">
        <v>7</v>
      </c>
      <c r="B7" s="468"/>
      <c r="C7" s="468"/>
      <c r="D7" s="468"/>
    </row>
    <row r="8" spans="1:4" ht="21" x14ac:dyDescent="0.4">
      <c r="A8" s="21"/>
      <c r="B8" s="469"/>
      <c r="C8" s="469"/>
      <c r="D8" s="21"/>
    </row>
    <row r="9" spans="1:4" ht="22.5" x14ac:dyDescent="0.45">
      <c r="A9" s="22" t="s">
        <v>30</v>
      </c>
      <c r="B9" s="470" t="s">
        <v>31</v>
      </c>
      <c r="C9" s="470"/>
      <c r="D9" s="6">
        <v>610341.75</v>
      </c>
    </row>
    <row r="10" spans="1:4" ht="22.5" x14ac:dyDescent="0.45">
      <c r="A10" s="22"/>
      <c r="B10" s="463"/>
      <c r="C10" s="463"/>
      <c r="D10" s="21"/>
    </row>
    <row r="11" spans="1:4" ht="22.5" x14ac:dyDescent="0.45">
      <c r="A11" s="22" t="s">
        <v>32</v>
      </c>
      <c r="B11" s="470" t="s">
        <v>33</v>
      </c>
      <c r="C11" s="470"/>
      <c r="D11" s="6">
        <v>2269937.62</v>
      </c>
    </row>
    <row r="12" spans="1:4" ht="22.5" x14ac:dyDescent="0.45">
      <c r="A12" s="22"/>
      <c r="B12" s="463"/>
      <c r="C12" s="463"/>
      <c r="D12" s="21"/>
    </row>
    <row r="13" spans="1:4" ht="22.5" x14ac:dyDescent="0.45">
      <c r="A13" s="22" t="s">
        <v>34</v>
      </c>
      <c r="B13" s="470" t="s">
        <v>35</v>
      </c>
      <c r="C13" s="470"/>
      <c r="D13" s="6">
        <v>0</v>
      </c>
    </row>
    <row r="14" spans="1:4" ht="21.75" thickBot="1" x14ac:dyDescent="0.45">
      <c r="A14" s="21"/>
      <c r="B14" s="471"/>
      <c r="C14" s="471"/>
      <c r="D14" s="21"/>
    </row>
    <row r="15" spans="1:4" ht="23.25" thickBot="1" x14ac:dyDescent="0.5">
      <c r="A15" s="23"/>
      <c r="B15" s="472" t="s">
        <v>17</v>
      </c>
      <c r="C15" s="472"/>
      <c r="D15" s="24">
        <f>SUM(D8:D14)</f>
        <v>2880279.37</v>
      </c>
    </row>
    <row r="16" spans="1:4" ht="23.25" thickBot="1" x14ac:dyDescent="0.5">
      <c r="A16" s="13"/>
      <c r="B16" s="25"/>
      <c r="C16" s="25"/>
      <c r="D16" s="26"/>
    </row>
    <row r="17" spans="1:4" ht="22.5" x14ac:dyDescent="0.45">
      <c r="A17" s="460" t="s">
        <v>36</v>
      </c>
      <c r="B17" s="460"/>
      <c r="C17" s="460"/>
      <c r="D17" s="460"/>
    </row>
    <row r="18" spans="1:4" ht="21.75" thickBot="1" x14ac:dyDescent="0.45">
      <c r="A18" s="458" t="s">
        <v>7</v>
      </c>
      <c r="B18" s="458"/>
      <c r="C18" s="458"/>
      <c r="D18" s="458"/>
    </row>
    <row r="19" spans="1:4" ht="23.25" thickBot="1" x14ac:dyDescent="0.5">
      <c r="A19" s="27" t="s">
        <v>37</v>
      </c>
      <c r="B19" s="28" t="s">
        <v>38</v>
      </c>
      <c r="C19" s="11" t="s">
        <v>39</v>
      </c>
      <c r="D19" s="11" t="s">
        <v>40</v>
      </c>
    </row>
    <row r="20" spans="1:4" ht="21" x14ac:dyDescent="0.4">
      <c r="A20" s="29"/>
      <c r="B20" s="13"/>
      <c r="C20" s="30"/>
      <c r="D20" s="30"/>
    </row>
    <row r="21" spans="1:4" ht="22.5" x14ac:dyDescent="0.45">
      <c r="A21" s="1">
        <v>1</v>
      </c>
      <c r="B21" s="31" t="s">
        <v>41</v>
      </c>
      <c r="C21" s="6">
        <v>2251876.13</v>
      </c>
      <c r="D21" s="6">
        <v>2251876.13</v>
      </c>
    </row>
    <row r="22" spans="1:4" ht="22.5" x14ac:dyDescent="0.45">
      <c r="A22" s="1"/>
      <c r="B22" s="31"/>
      <c r="C22" s="32"/>
      <c r="D22" s="30"/>
    </row>
    <row r="23" spans="1:4" ht="22.5" x14ac:dyDescent="0.45">
      <c r="A23" s="1">
        <v>2</v>
      </c>
      <c r="B23" s="31" t="s">
        <v>42</v>
      </c>
      <c r="C23" s="6">
        <f>+'[1]PROYECCION INGRESOS PROPIOS    '!F51</f>
        <v>20629.689999999999</v>
      </c>
      <c r="D23" s="6">
        <v>610341.75</v>
      </c>
    </row>
    <row r="24" spans="1:4" ht="22.5" x14ac:dyDescent="0.45">
      <c r="A24" s="1"/>
      <c r="B24" s="31"/>
      <c r="C24" s="32"/>
      <c r="D24" s="30"/>
    </row>
    <row r="25" spans="1:4" ht="22.5" x14ac:dyDescent="0.45">
      <c r="A25" s="1">
        <v>3</v>
      </c>
      <c r="B25" s="31" t="s">
        <v>43</v>
      </c>
      <c r="C25" s="6">
        <v>18061.490000000002</v>
      </c>
      <c r="D25" s="6">
        <v>18061.490000000002</v>
      </c>
    </row>
    <row r="26" spans="1:4" ht="22.5" x14ac:dyDescent="0.45">
      <c r="A26" s="1"/>
      <c r="B26" s="31"/>
      <c r="C26" s="32"/>
      <c r="D26" s="30"/>
    </row>
    <row r="27" spans="1:4" ht="22.5" x14ac:dyDescent="0.45">
      <c r="A27" s="1">
        <v>4</v>
      </c>
      <c r="B27" s="31" t="s">
        <v>44</v>
      </c>
      <c r="C27" s="6">
        <v>0</v>
      </c>
      <c r="D27" s="6">
        <v>0</v>
      </c>
    </row>
    <row r="28" spans="1:4" ht="23.25" thickBot="1" x14ac:dyDescent="0.5">
      <c r="A28" s="33"/>
      <c r="B28" s="13"/>
      <c r="C28" s="32"/>
      <c r="D28" s="30"/>
    </row>
    <row r="29" spans="1:4" ht="23.25" thickBot="1" x14ac:dyDescent="0.5">
      <c r="A29" s="34"/>
      <c r="B29" s="28" t="s">
        <v>45</v>
      </c>
      <c r="C29" s="35">
        <f>SUM(C20:C28)</f>
        <v>2290567.31</v>
      </c>
      <c r="D29" s="35">
        <f>SUM(D20:D28)</f>
        <v>2880279.37</v>
      </c>
    </row>
  </sheetData>
  <mergeCells count="17">
    <mergeCell ref="B13:C13"/>
    <mergeCell ref="B14:C14"/>
    <mergeCell ref="B15:C15"/>
    <mergeCell ref="A17:D17"/>
    <mergeCell ref="A18:D18"/>
    <mergeCell ref="B12:C12"/>
    <mergeCell ref="A1:D1"/>
    <mergeCell ref="A2:D2"/>
    <mergeCell ref="A3:D3"/>
    <mergeCell ref="A4:D4"/>
    <mergeCell ref="A5:D5"/>
    <mergeCell ref="A6:D6"/>
    <mergeCell ref="A7:D7"/>
    <mergeCell ref="B8:C8"/>
    <mergeCell ref="B9:C9"/>
    <mergeCell ref="B10:C10"/>
    <mergeCell ref="B11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topLeftCell="A13" workbookViewId="0">
      <selection activeCell="E35" sqref="E35"/>
    </sheetView>
  </sheetViews>
  <sheetFormatPr baseColWidth="10" defaultRowHeight="15" x14ac:dyDescent="0.25"/>
  <cols>
    <col min="4" max="4" width="15.42578125" customWidth="1"/>
    <col min="5" max="5" width="58.5703125" customWidth="1"/>
    <col min="6" max="6" width="26.7109375" customWidth="1"/>
    <col min="7" max="7" width="25" customWidth="1"/>
    <col min="8" max="8" width="35" customWidth="1"/>
  </cols>
  <sheetData>
    <row r="1" spans="1:8" ht="23.25" x14ac:dyDescent="0.35">
      <c r="A1" s="476" t="s">
        <v>0</v>
      </c>
      <c r="B1" s="476"/>
      <c r="C1" s="476"/>
      <c r="D1" s="476"/>
      <c r="E1" s="476"/>
      <c r="F1" s="476"/>
      <c r="G1" s="476"/>
      <c r="H1" s="476"/>
    </row>
    <row r="2" spans="1:8" ht="23.25" x14ac:dyDescent="0.35">
      <c r="A2" s="477" t="s">
        <v>836</v>
      </c>
      <c r="B2" s="477"/>
      <c r="C2" s="477"/>
      <c r="D2" s="477"/>
      <c r="E2" s="477"/>
      <c r="F2" s="477"/>
      <c r="G2" s="477"/>
      <c r="H2" s="477"/>
    </row>
    <row r="3" spans="1:8" ht="33.75" x14ac:dyDescent="0.5">
      <c r="A3" s="478" t="s">
        <v>3</v>
      </c>
      <c r="B3" s="478"/>
      <c r="C3" s="478"/>
      <c r="D3" s="478"/>
      <c r="E3" s="478"/>
      <c r="F3" s="478"/>
      <c r="G3" s="478"/>
      <c r="H3" s="478"/>
    </row>
    <row r="4" spans="1:8" ht="23.25" x14ac:dyDescent="0.35">
      <c r="A4" s="476" t="s">
        <v>4</v>
      </c>
      <c r="B4" s="476"/>
      <c r="C4" s="476"/>
      <c r="D4" s="476"/>
      <c r="E4" s="476"/>
      <c r="F4" s="476"/>
      <c r="G4" s="476"/>
      <c r="H4" s="476"/>
    </row>
    <row r="5" spans="1:8" ht="24" thickBot="1" x14ac:dyDescent="0.4">
      <c r="A5" s="479" t="s">
        <v>837</v>
      </c>
      <c r="B5" s="479"/>
      <c r="C5" s="479"/>
      <c r="D5" s="479"/>
      <c r="E5" s="479"/>
      <c r="F5" s="479"/>
      <c r="G5" s="479"/>
      <c r="H5" s="479"/>
    </row>
    <row r="6" spans="1:8" ht="21" thickBot="1" x14ac:dyDescent="0.35">
      <c r="A6" s="480" t="s">
        <v>838</v>
      </c>
      <c r="B6" s="480" t="s">
        <v>839</v>
      </c>
      <c r="C6" s="480" t="s">
        <v>840</v>
      </c>
      <c r="D6" s="394" t="s">
        <v>841</v>
      </c>
      <c r="E6" s="473" t="s">
        <v>842</v>
      </c>
      <c r="F6" s="473" t="s">
        <v>843</v>
      </c>
      <c r="G6" s="473" t="s">
        <v>843</v>
      </c>
      <c r="H6" s="473" t="s">
        <v>17</v>
      </c>
    </row>
    <row r="7" spans="1:8" ht="21" thickBot="1" x14ac:dyDescent="0.35">
      <c r="A7" s="481"/>
      <c r="B7" s="481"/>
      <c r="C7" s="481"/>
      <c r="D7" s="395" t="s">
        <v>844</v>
      </c>
      <c r="E7" s="473"/>
      <c r="F7" s="473"/>
      <c r="G7" s="473"/>
      <c r="H7" s="473"/>
    </row>
    <row r="8" spans="1:8" ht="23.25" x14ac:dyDescent="0.35">
      <c r="A8" s="396"/>
      <c r="B8" s="396"/>
      <c r="C8" s="396"/>
      <c r="D8" s="397"/>
      <c r="E8" s="398"/>
      <c r="F8" s="399"/>
      <c r="G8" s="400"/>
      <c r="H8" s="401">
        <f>+G9+G11+G14+G19+G21</f>
        <v>2880279.37</v>
      </c>
    </row>
    <row r="9" spans="1:8" ht="37.5" customHeight="1" x14ac:dyDescent="0.35">
      <c r="A9" s="402" t="s">
        <v>257</v>
      </c>
      <c r="B9" s="70"/>
      <c r="C9" s="70"/>
      <c r="D9" s="403"/>
      <c r="E9" s="404" t="s">
        <v>845</v>
      </c>
      <c r="F9" s="405"/>
      <c r="G9" s="406">
        <f>SUM(F10:F10)</f>
        <v>424745.81</v>
      </c>
      <c r="H9" s="407"/>
    </row>
    <row r="10" spans="1:8" ht="40.5" customHeight="1" x14ac:dyDescent="0.35">
      <c r="A10" s="408"/>
      <c r="B10" s="409" t="s">
        <v>257</v>
      </c>
      <c r="C10" s="409" t="s">
        <v>257</v>
      </c>
      <c r="D10" s="410" t="s">
        <v>539</v>
      </c>
      <c r="E10" s="411" t="s">
        <v>846</v>
      </c>
      <c r="F10" s="412">
        <v>424745.81</v>
      </c>
      <c r="G10" s="413"/>
      <c r="H10" s="407"/>
    </row>
    <row r="11" spans="1:8" ht="23.25" x14ac:dyDescent="0.35">
      <c r="A11" s="402" t="s">
        <v>257</v>
      </c>
      <c r="B11" s="70"/>
      <c r="C11" s="70"/>
      <c r="D11" s="414"/>
      <c r="E11" s="415" t="s">
        <v>847</v>
      </c>
      <c r="F11" s="416"/>
      <c r="G11" s="406">
        <f>SUM(F12:F13)</f>
        <v>610341.75</v>
      </c>
      <c r="H11" s="416"/>
    </row>
    <row r="12" spans="1:8" ht="46.5" customHeight="1" x14ac:dyDescent="0.35">
      <c r="A12" s="417"/>
      <c r="B12" s="402" t="s">
        <v>287</v>
      </c>
      <c r="C12" s="418" t="s">
        <v>287</v>
      </c>
      <c r="D12" s="419" t="s">
        <v>582</v>
      </c>
      <c r="E12" s="420" t="s">
        <v>848</v>
      </c>
      <c r="F12" s="421">
        <v>520379.85</v>
      </c>
      <c r="G12" s="406"/>
      <c r="H12" s="416"/>
    </row>
    <row r="13" spans="1:8" ht="49.5" customHeight="1" x14ac:dyDescent="0.35">
      <c r="A13" s="422"/>
      <c r="B13" s="402" t="s">
        <v>287</v>
      </c>
      <c r="C13" s="418" t="s">
        <v>287</v>
      </c>
      <c r="D13" s="419" t="s">
        <v>591</v>
      </c>
      <c r="E13" s="423" t="s">
        <v>849</v>
      </c>
      <c r="F13" s="424">
        <v>89961.9</v>
      </c>
      <c r="G13" s="425"/>
      <c r="H13" s="425"/>
    </row>
    <row r="14" spans="1:8" ht="58.5" customHeight="1" x14ac:dyDescent="0.35">
      <c r="A14" s="417">
        <v>3</v>
      </c>
      <c r="B14" s="70"/>
      <c r="C14" s="70"/>
      <c r="D14" s="419"/>
      <c r="E14" s="404" t="s">
        <v>850</v>
      </c>
      <c r="F14" s="405"/>
      <c r="G14" s="406">
        <f>SUM(F15:F18)</f>
        <v>1543505.47</v>
      </c>
      <c r="H14" s="405"/>
    </row>
    <row r="15" spans="1:8" ht="23.25" x14ac:dyDescent="0.35">
      <c r="A15" s="426"/>
      <c r="B15" s="426"/>
      <c r="C15" s="427" t="s">
        <v>257</v>
      </c>
      <c r="D15" s="419" t="s">
        <v>607</v>
      </c>
      <c r="E15" s="428" t="s">
        <v>851</v>
      </c>
      <c r="F15" s="429">
        <v>88340.08</v>
      </c>
      <c r="G15" s="405"/>
      <c r="H15" s="407"/>
    </row>
    <row r="16" spans="1:8" ht="23.25" x14ac:dyDescent="0.35">
      <c r="A16" s="430"/>
      <c r="B16" s="430"/>
      <c r="C16" s="427" t="s">
        <v>257</v>
      </c>
      <c r="D16" s="419" t="s">
        <v>610</v>
      </c>
      <c r="E16" s="428" t="s">
        <v>852</v>
      </c>
      <c r="F16" s="431">
        <v>1437103.9</v>
      </c>
      <c r="G16" s="432"/>
      <c r="H16" s="407"/>
    </row>
    <row r="17" spans="1:8" ht="23.25" x14ac:dyDescent="0.35">
      <c r="A17" s="430"/>
      <c r="B17" s="430"/>
      <c r="C17" s="419"/>
      <c r="D17" s="419"/>
      <c r="E17" s="433" t="s">
        <v>853</v>
      </c>
      <c r="F17" s="431"/>
      <c r="G17" s="406">
        <v>18061.490000000002</v>
      </c>
      <c r="H17" s="407"/>
    </row>
    <row r="18" spans="1:8" ht="23.25" x14ac:dyDescent="0.35">
      <c r="A18" s="430"/>
      <c r="B18" s="402" t="s">
        <v>822</v>
      </c>
      <c r="C18" s="402" t="s">
        <v>854</v>
      </c>
      <c r="D18" s="419" t="s">
        <v>616</v>
      </c>
      <c r="E18" s="428" t="s">
        <v>853</v>
      </c>
      <c r="F18" s="431">
        <v>18061.490000000002</v>
      </c>
      <c r="G18" s="432"/>
      <c r="H18" s="407"/>
    </row>
    <row r="19" spans="1:8" ht="23.25" x14ac:dyDescent="0.35">
      <c r="A19" s="430"/>
      <c r="B19" s="430"/>
      <c r="C19" s="419"/>
      <c r="D19" s="419"/>
      <c r="E19" s="434" t="s">
        <v>855</v>
      </c>
      <c r="F19" s="435"/>
      <c r="G19" s="406">
        <v>152584</v>
      </c>
      <c r="H19" s="436"/>
    </row>
    <row r="20" spans="1:8" ht="23.25" x14ac:dyDescent="0.35">
      <c r="A20" s="437">
        <v>5</v>
      </c>
      <c r="B20" s="438" t="s">
        <v>305</v>
      </c>
      <c r="C20" s="439" t="s">
        <v>854</v>
      </c>
      <c r="D20" s="440" t="s">
        <v>856</v>
      </c>
      <c r="E20" s="441" t="s">
        <v>857</v>
      </c>
      <c r="F20" s="442">
        <v>152584</v>
      </c>
      <c r="G20" s="443"/>
      <c r="H20" s="444"/>
    </row>
    <row r="21" spans="1:8" ht="57.75" customHeight="1" x14ac:dyDescent="0.35">
      <c r="A21" s="445">
        <v>3</v>
      </c>
      <c r="B21" s="417"/>
      <c r="C21" s="446"/>
      <c r="D21" s="419"/>
      <c r="E21" s="404" t="s">
        <v>858</v>
      </c>
      <c r="F21" s="405"/>
      <c r="G21" s="406">
        <f>SUM(F22)</f>
        <v>149102.34</v>
      </c>
      <c r="H21" s="447"/>
    </row>
    <row r="22" spans="1:8" ht="59.25" customHeight="1" thickBot="1" x14ac:dyDescent="0.4">
      <c r="A22" s="445"/>
      <c r="B22" s="402" t="s">
        <v>822</v>
      </c>
      <c r="C22" s="446"/>
      <c r="D22" s="419" t="s">
        <v>859</v>
      </c>
      <c r="E22" s="448" t="s">
        <v>858</v>
      </c>
      <c r="F22" s="429">
        <v>149102.34</v>
      </c>
      <c r="G22" s="405"/>
      <c r="H22" s="447"/>
    </row>
    <row r="23" spans="1:8" ht="24" thickBot="1" x14ac:dyDescent="0.4">
      <c r="A23" s="474"/>
      <c r="B23" s="475"/>
      <c r="C23" s="475"/>
      <c r="D23" s="475"/>
      <c r="E23" s="475"/>
      <c r="F23" s="449">
        <f>SUM(F9:F22)</f>
        <v>2880279.37</v>
      </c>
      <c r="G23" s="450">
        <f>+G21+G19+G14+G11+G9</f>
        <v>2880279.37</v>
      </c>
      <c r="H23" s="449"/>
    </row>
  </sheetData>
  <mergeCells count="13">
    <mergeCell ref="G6:G7"/>
    <mergeCell ref="H6:H7"/>
    <mergeCell ref="A23:E23"/>
    <mergeCell ref="A1:H1"/>
    <mergeCell ref="A2:H2"/>
    <mergeCell ref="A3:H3"/>
    <mergeCell ref="A4:H4"/>
    <mergeCell ref="A5:H5"/>
    <mergeCell ref="A6:A7"/>
    <mergeCell ref="B6:B7"/>
    <mergeCell ref="C6:C7"/>
    <mergeCell ref="E6:E7"/>
    <mergeCell ref="F6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workbookViewId="0">
      <selection activeCell="J21" sqref="J21"/>
    </sheetView>
  </sheetViews>
  <sheetFormatPr baseColWidth="10" defaultRowHeight="15" x14ac:dyDescent="0.25"/>
  <cols>
    <col min="1" max="1" width="12.85546875" customWidth="1"/>
    <col min="2" max="2" width="14.85546875" customWidth="1"/>
    <col min="3" max="3" width="15.28515625" customWidth="1"/>
    <col min="4" max="4" width="13.85546875" customWidth="1"/>
    <col min="5" max="5" width="14.28515625" customWidth="1"/>
    <col min="6" max="6" width="16" customWidth="1"/>
    <col min="7" max="7" width="68.85546875" customWidth="1"/>
    <col min="8" max="8" width="24.85546875" customWidth="1"/>
  </cols>
  <sheetData>
    <row r="1" spans="1:8" ht="27.75" x14ac:dyDescent="0.45">
      <c r="A1" s="122"/>
      <c r="B1" s="123"/>
      <c r="C1" s="124"/>
      <c r="D1" s="124"/>
      <c r="E1" s="124"/>
      <c r="F1" s="124"/>
      <c r="G1" s="124"/>
      <c r="H1" s="125" t="s">
        <v>242</v>
      </c>
    </row>
    <row r="2" spans="1:8" ht="27.75" x14ac:dyDescent="0.45">
      <c r="A2" s="483" t="s">
        <v>2</v>
      </c>
      <c r="B2" s="484"/>
      <c r="C2" s="484"/>
      <c r="D2" s="484"/>
      <c r="E2" s="484"/>
      <c r="F2" s="484"/>
      <c r="G2" s="484"/>
      <c r="H2" s="484"/>
    </row>
    <row r="3" spans="1:8" ht="27.75" x14ac:dyDescent="0.45">
      <c r="A3" s="483" t="s">
        <v>1</v>
      </c>
      <c r="B3" s="484"/>
      <c r="C3" s="484"/>
      <c r="D3" s="484"/>
      <c r="E3" s="484"/>
      <c r="F3" s="484"/>
      <c r="G3" s="484"/>
      <c r="H3" s="484"/>
    </row>
    <row r="4" spans="1:8" ht="27.75" x14ac:dyDescent="0.45">
      <c r="A4" s="483" t="s">
        <v>243</v>
      </c>
      <c r="B4" s="484"/>
      <c r="C4" s="484"/>
      <c r="D4" s="484"/>
      <c r="E4" s="484"/>
      <c r="F4" s="484"/>
      <c r="G4" s="484"/>
      <c r="H4" s="484"/>
    </row>
    <row r="5" spans="1:8" ht="27.75" x14ac:dyDescent="0.45">
      <c r="A5" s="483" t="s">
        <v>244</v>
      </c>
      <c r="B5" s="484"/>
      <c r="C5" s="484"/>
      <c r="D5" s="484"/>
      <c r="E5" s="484"/>
      <c r="F5" s="484"/>
      <c r="G5" s="484"/>
      <c r="H5" s="484"/>
    </row>
    <row r="6" spans="1:8" ht="27.75" x14ac:dyDescent="0.45">
      <c r="A6" s="483" t="s">
        <v>245</v>
      </c>
      <c r="B6" s="484"/>
      <c r="C6" s="484"/>
      <c r="D6" s="484"/>
      <c r="E6" s="484"/>
      <c r="F6" s="484"/>
      <c r="G6" s="484"/>
      <c r="H6" s="484"/>
    </row>
    <row r="7" spans="1:8" ht="27.75" x14ac:dyDescent="0.45">
      <c r="A7" s="482" t="s">
        <v>246</v>
      </c>
      <c r="B7" s="482"/>
      <c r="C7" s="482"/>
      <c r="D7" s="482"/>
      <c r="E7" s="482"/>
      <c r="F7" s="482"/>
      <c r="G7" s="482"/>
      <c r="H7" s="482"/>
    </row>
    <row r="8" spans="1:8" ht="28.5" thickBot="1" x14ac:dyDescent="0.5">
      <c r="A8" s="486" t="s">
        <v>247</v>
      </c>
      <c r="B8" s="486"/>
      <c r="C8" s="486"/>
      <c r="D8" s="486"/>
      <c r="E8" s="486"/>
      <c r="F8" s="486"/>
      <c r="G8" s="486"/>
      <c r="H8" s="486"/>
    </row>
    <row r="9" spans="1:8" ht="16.5" thickBot="1" x14ac:dyDescent="0.35">
      <c r="A9" s="487" t="s">
        <v>248</v>
      </c>
      <c r="B9" s="488"/>
      <c r="C9" s="488"/>
      <c r="D9" s="488"/>
      <c r="E9" s="488"/>
      <c r="F9" s="488"/>
      <c r="G9" s="489" t="s">
        <v>249</v>
      </c>
      <c r="H9" s="491" t="s">
        <v>250</v>
      </c>
    </row>
    <row r="10" spans="1:8" ht="95.25" x14ac:dyDescent="0.25">
      <c r="A10" s="126" t="s">
        <v>251</v>
      </c>
      <c r="B10" s="127" t="s">
        <v>252</v>
      </c>
      <c r="C10" s="127" t="s">
        <v>253</v>
      </c>
      <c r="D10" s="127" t="s">
        <v>254</v>
      </c>
      <c r="E10" s="128" t="s">
        <v>255</v>
      </c>
      <c r="F10" s="129" t="s">
        <v>256</v>
      </c>
      <c r="G10" s="490"/>
      <c r="H10" s="492"/>
    </row>
    <row r="11" spans="1:8" ht="18" x14ac:dyDescent="0.25">
      <c r="A11" s="130">
        <v>1</v>
      </c>
      <c r="B11" s="131" t="s">
        <v>257</v>
      </c>
      <c r="C11" s="131" t="s">
        <v>257</v>
      </c>
      <c r="D11" s="131" t="s">
        <v>258</v>
      </c>
      <c r="E11" s="131" t="s">
        <v>259</v>
      </c>
      <c r="F11" s="131" t="s">
        <v>76</v>
      </c>
      <c r="G11" s="132" t="s">
        <v>260</v>
      </c>
      <c r="H11" s="133">
        <v>167400</v>
      </c>
    </row>
    <row r="12" spans="1:8" ht="18" x14ac:dyDescent="0.25">
      <c r="A12" s="130">
        <v>1</v>
      </c>
      <c r="B12" s="131" t="s">
        <v>257</v>
      </c>
      <c r="C12" s="131" t="s">
        <v>257</v>
      </c>
      <c r="D12" s="131" t="s">
        <v>258</v>
      </c>
      <c r="E12" s="131" t="s">
        <v>259</v>
      </c>
      <c r="F12" s="131" t="s">
        <v>76</v>
      </c>
      <c r="G12" s="134" t="s">
        <v>261</v>
      </c>
      <c r="H12" s="135">
        <v>10000</v>
      </c>
    </row>
    <row r="13" spans="1:8" ht="18" x14ac:dyDescent="0.25">
      <c r="A13" s="130">
        <v>1</v>
      </c>
      <c r="B13" s="131" t="s">
        <v>257</v>
      </c>
      <c r="C13" s="131" t="s">
        <v>257</v>
      </c>
      <c r="D13" s="131" t="s">
        <v>258</v>
      </c>
      <c r="E13" s="131" t="s">
        <v>259</v>
      </c>
      <c r="F13" s="136">
        <v>51103</v>
      </c>
      <c r="G13" s="132" t="s">
        <v>262</v>
      </c>
      <c r="H13" s="133">
        <v>7710</v>
      </c>
    </row>
    <row r="14" spans="1:8" ht="18" x14ac:dyDescent="0.25">
      <c r="A14" s="130">
        <v>1</v>
      </c>
      <c r="B14" s="131" t="s">
        <v>257</v>
      </c>
      <c r="C14" s="131" t="s">
        <v>257</v>
      </c>
      <c r="D14" s="131" t="s">
        <v>258</v>
      </c>
      <c r="E14" s="131" t="s">
        <v>259</v>
      </c>
      <c r="F14" s="136">
        <v>51107</v>
      </c>
      <c r="G14" s="132" t="s">
        <v>263</v>
      </c>
      <c r="H14" s="133">
        <v>2000</v>
      </c>
    </row>
    <row r="15" spans="1:8" ht="18" x14ac:dyDescent="0.25">
      <c r="A15" s="130">
        <v>1</v>
      </c>
      <c r="B15" s="131" t="s">
        <v>257</v>
      </c>
      <c r="C15" s="131" t="s">
        <v>257</v>
      </c>
      <c r="D15" s="131" t="s">
        <v>258</v>
      </c>
      <c r="E15" s="131" t="s">
        <v>259</v>
      </c>
      <c r="F15" s="136">
        <v>51301</v>
      </c>
      <c r="G15" s="132" t="s">
        <v>264</v>
      </c>
      <c r="H15" s="133">
        <v>0</v>
      </c>
    </row>
    <row r="16" spans="1:8" ht="18" x14ac:dyDescent="0.25">
      <c r="A16" s="130">
        <v>1</v>
      </c>
      <c r="B16" s="131" t="s">
        <v>257</v>
      </c>
      <c r="C16" s="131" t="s">
        <v>257</v>
      </c>
      <c r="D16" s="131" t="s">
        <v>258</v>
      </c>
      <c r="E16" s="131" t="s">
        <v>259</v>
      </c>
      <c r="F16" s="136">
        <v>51401</v>
      </c>
      <c r="G16" s="137" t="s">
        <v>82</v>
      </c>
      <c r="H16" s="133">
        <v>11000</v>
      </c>
    </row>
    <row r="17" spans="1:8" ht="18" x14ac:dyDescent="0.25">
      <c r="A17" s="130">
        <v>1</v>
      </c>
      <c r="B17" s="131" t="s">
        <v>257</v>
      </c>
      <c r="C17" s="131" t="s">
        <v>257</v>
      </c>
      <c r="D17" s="131" t="s">
        <v>258</v>
      </c>
      <c r="E17" s="131" t="s">
        <v>259</v>
      </c>
      <c r="F17" s="136">
        <v>51501</v>
      </c>
      <c r="G17" s="137" t="s">
        <v>83</v>
      </c>
      <c r="H17" s="133">
        <v>10500</v>
      </c>
    </row>
    <row r="18" spans="1:8" ht="18" x14ac:dyDescent="0.25">
      <c r="A18" s="130">
        <v>1</v>
      </c>
      <c r="B18" s="131" t="s">
        <v>257</v>
      </c>
      <c r="C18" s="131" t="s">
        <v>257</v>
      </c>
      <c r="D18" s="131" t="s">
        <v>258</v>
      </c>
      <c r="E18" s="131" t="s">
        <v>259</v>
      </c>
      <c r="F18" s="138">
        <v>51601</v>
      </c>
      <c r="G18" s="139" t="s">
        <v>265</v>
      </c>
      <c r="H18" s="140">
        <v>7800</v>
      </c>
    </row>
    <row r="19" spans="1:8" ht="18" x14ac:dyDescent="0.25">
      <c r="A19" s="130">
        <v>1</v>
      </c>
      <c r="B19" s="131" t="s">
        <v>257</v>
      </c>
      <c r="C19" s="131" t="s">
        <v>257</v>
      </c>
      <c r="D19" s="131" t="s">
        <v>258</v>
      </c>
      <c r="E19" s="131" t="s">
        <v>259</v>
      </c>
      <c r="F19" s="136">
        <v>54101</v>
      </c>
      <c r="G19" s="132" t="s">
        <v>266</v>
      </c>
      <c r="H19" s="133">
        <v>600</v>
      </c>
    </row>
    <row r="20" spans="1:8" ht="18" x14ac:dyDescent="0.25">
      <c r="A20" s="130">
        <v>1</v>
      </c>
      <c r="B20" s="131" t="s">
        <v>257</v>
      </c>
      <c r="C20" s="131" t="s">
        <v>257</v>
      </c>
      <c r="D20" s="131" t="s">
        <v>258</v>
      </c>
      <c r="E20" s="131" t="s">
        <v>259</v>
      </c>
      <c r="F20" s="136">
        <v>54105</v>
      </c>
      <c r="G20" s="132" t="s">
        <v>267</v>
      </c>
      <c r="H20" s="133">
        <v>12500</v>
      </c>
    </row>
    <row r="21" spans="1:8" ht="18" x14ac:dyDescent="0.25">
      <c r="A21" s="130">
        <v>1</v>
      </c>
      <c r="B21" s="131" t="s">
        <v>257</v>
      </c>
      <c r="C21" s="131" t="s">
        <v>257</v>
      </c>
      <c r="D21" s="131" t="s">
        <v>258</v>
      </c>
      <c r="E21" s="131" t="s">
        <v>259</v>
      </c>
      <c r="F21" s="136">
        <v>54109</v>
      </c>
      <c r="G21" s="132" t="s">
        <v>268</v>
      </c>
      <c r="H21" s="133">
        <v>5000</v>
      </c>
    </row>
    <row r="22" spans="1:8" ht="18" x14ac:dyDescent="0.25">
      <c r="A22" s="130">
        <v>1</v>
      </c>
      <c r="B22" s="131" t="s">
        <v>257</v>
      </c>
      <c r="C22" s="131" t="s">
        <v>257</v>
      </c>
      <c r="D22" s="131" t="s">
        <v>258</v>
      </c>
      <c r="E22" s="131" t="s">
        <v>259</v>
      </c>
      <c r="F22" s="136">
        <v>54110</v>
      </c>
      <c r="G22" s="132" t="s">
        <v>269</v>
      </c>
      <c r="H22" s="133">
        <v>13400</v>
      </c>
    </row>
    <row r="23" spans="1:8" ht="18" x14ac:dyDescent="0.25">
      <c r="A23" s="130">
        <v>1</v>
      </c>
      <c r="B23" s="131" t="s">
        <v>257</v>
      </c>
      <c r="C23" s="131" t="s">
        <v>257</v>
      </c>
      <c r="D23" s="131" t="s">
        <v>258</v>
      </c>
      <c r="E23" s="131" t="s">
        <v>259</v>
      </c>
      <c r="F23" s="136">
        <v>54114</v>
      </c>
      <c r="G23" s="132" t="s">
        <v>270</v>
      </c>
      <c r="H23" s="133">
        <v>6400</v>
      </c>
    </row>
    <row r="24" spans="1:8" ht="18" x14ac:dyDescent="0.25">
      <c r="A24" s="130">
        <v>1</v>
      </c>
      <c r="B24" s="131" t="s">
        <v>257</v>
      </c>
      <c r="C24" s="131" t="s">
        <v>257</v>
      </c>
      <c r="D24" s="131" t="s">
        <v>258</v>
      </c>
      <c r="E24" s="131" t="s">
        <v>259</v>
      </c>
      <c r="F24" s="136">
        <v>54115</v>
      </c>
      <c r="G24" s="132" t="s">
        <v>271</v>
      </c>
      <c r="H24" s="133">
        <v>3000</v>
      </c>
    </row>
    <row r="25" spans="1:8" ht="18" x14ac:dyDescent="0.25">
      <c r="A25" s="130">
        <v>1</v>
      </c>
      <c r="B25" s="131" t="s">
        <v>257</v>
      </c>
      <c r="C25" s="131" t="s">
        <v>257</v>
      </c>
      <c r="D25" s="131" t="s">
        <v>258</v>
      </c>
      <c r="E25" s="131" t="s">
        <v>259</v>
      </c>
      <c r="F25" s="138">
        <v>54118</v>
      </c>
      <c r="G25" s="139" t="s">
        <v>272</v>
      </c>
      <c r="H25" s="140">
        <v>3000</v>
      </c>
    </row>
    <row r="26" spans="1:8" ht="18" x14ac:dyDescent="0.25">
      <c r="A26" s="130">
        <v>1</v>
      </c>
      <c r="B26" s="131" t="s">
        <v>257</v>
      </c>
      <c r="C26" s="131" t="s">
        <v>257</v>
      </c>
      <c r="D26" s="131" t="s">
        <v>258</v>
      </c>
      <c r="E26" s="131" t="s">
        <v>259</v>
      </c>
      <c r="F26" s="138">
        <v>54121</v>
      </c>
      <c r="G26" s="139" t="s">
        <v>273</v>
      </c>
      <c r="H26" s="140">
        <v>11400</v>
      </c>
    </row>
    <row r="27" spans="1:8" ht="18" x14ac:dyDescent="0.25">
      <c r="A27" s="130">
        <v>1</v>
      </c>
      <c r="B27" s="131" t="s">
        <v>257</v>
      </c>
      <c r="C27" s="131" t="s">
        <v>257</v>
      </c>
      <c r="D27" s="131" t="s">
        <v>258</v>
      </c>
      <c r="E27" s="131" t="s">
        <v>259</v>
      </c>
      <c r="F27" s="138">
        <v>54201</v>
      </c>
      <c r="G27" s="139" t="s">
        <v>274</v>
      </c>
      <c r="H27" s="140">
        <v>26700</v>
      </c>
    </row>
    <row r="28" spans="1:8" ht="18" x14ac:dyDescent="0.25">
      <c r="A28" s="130">
        <v>1</v>
      </c>
      <c r="B28" s="131" t="s">
        <v>257</v>
      </c>
      <c r="C28" s="131" t="s">
        <v>257</v>
      </c>
      <c r="D28" s="131" t="s">
        <v>258</v>
      </c>
      <c r="E28" s="131" t="s">
        <v>259</v>
      </c>
      <c r="F28" s="136">
        <v>54202</v>
      </c>
      <c r="G28" s="132" t="s">
        <v>275</v>
      </c>
      <c r="H28" s="133">
        <v>20160</v>
      </c>
    </row>
    <row r="29" spans="1:8" ht="18" x14ac:dyDescent="0.25">
      <c r="A29" s="130">
        <v>1</v>
      </c>
      <c r="B29" s="131" t="s">
        <v>257</v>
      </c>
      <c r="C29" s="131" t="s">
        <v>257</v>
      </c>
      <c r="D29" s="131" t="s">
        <v>258</v>
      </c>
      <c r="E29" s="131" t="s">
        <v>259</v>
      </c>
      <c r="F29" s="136">
        <v>54203</v>
      </c>
      <c r="G29" s="132" t="s">
        <v>276</v>
      </c>
      <c r="H29" s="133">
        <v>26700</v>
      </c>
    </row>
    <row r="30" spans="1:8" ht="18" x14ac:dyDescent="0.25">
      <c r="A30" s="130">
        <v>1</v>
      </c>
      <c r="B30" s="131" t="s">
        <v>257</v>
      </c>
      <c r="C30" s="131" t="s">
        <v>257</v>
      </c>
      <c r="D30" s="131" t="s">
        <v>258</v>
      </c>
      <c r="E30" s="131" t="s">
        <v>259</v>
      </c>
      <c r="F30" s="136">
        <v>54205</v>
      </c>
      <c r="G30" s="132" t="s">
        <v>277</v>
      </c>
      <c r="H30" s="133">
        <v>47700</v>
      </c>
    </row>
    <row r="31" spans="1:8" ht="18" x14ac:dyDescent="0.25">
      <c r="A31" s="130">
        <v>1</v>
      </c>
      <c r="B31" s="131" t="s">
        <v>257</v>
      </c>
      <c r="C31" s="131" t="s">
        <v>257</v>
      </c>
      <c r="D31" s="131" t="s">
        <v>258</v>
      </c>
      <c r="E31" s="131" t="s">
        <v>259</v>
      </c>
      <c r="F31" s="138">
        <v>54302</v>
      </c>
      <c r="G31" s="139" t="s">
        <v>278</v>
      </c>
      <c r="H31" s="140">
        <v>15000</v>
      </c>
    </row>
    <row r="32" spans="1:8" ht="18" x14ac:dyDescent="0.25">
      <c r="A32" s="130">
        <v>1</v>
      </c>
      <c r="B32" s="131" t="s">
        <v>257</v>
      </c>
      <c r="C32" s="131" t="s">
        <v>257</v>
      </c>
      <c r="D32" s="131" t="s">
        <v>258</v>
      </c>
      <c r="E32" s="131" t="s">
        <v>259</v>
      </c>
      <c r="F32" s="138">
        <v>54305</v>
      </c>
      <c r="G32" s="139" t="s">
        <v>279</v>
      </c>
      <c r="H32" s="140">
        <v>400</v>
      </c>
    </row>
    <row r="33" spans="1:8" ht="18" x14ac:dyDescent="0.25">
      <c r="A33" s="130">
        <v>1</v>
      </c>
      <c r="B33" s="131" t="s">
        <v>257</v>
      </c>
      <c r="C33" s="131" t="s">
        <v>257</v>
      </c>
      <c r="D33" s="131" t="s">
        <v>258</v>
      </c>
      <c r="E33" s="131" t="s">
        <v>259</v>
      </c>
      <c r="F33" s="138">
        <v>55602</v>
      </c>
      <c r="G33" s="139" t="s">
        <v>280</v>
      </c>
      <c r="H33" s="140">
        <v>4495.8100000000004</v>
      </c>
    </row>
    <row r="34" spans="1:8" ht="18" x14ac:dyDescent="0.25">
      <c r="A34" s="130">
        <v>1</v>
      </c>
      <c r="B34" s="131" t="s">
        <v>257</v>
      </c>
      <c r="C34" s="131" t="s">
        <v>257</v>
      </c>
      <c r="D34" s="131" t="s">
        <v>258</v>
      </c>
      <c r="E34" s="131" t="s">
        <v>259</v>
      </c>
      <c r="F34" s="138">
        <v>54404</v>
      </c>
      <c r="G34" s="139" t="s">
        <v>281</v>
      </c>
      <c r="H34" s="140">
        <v>4100</v>
      </c>
    </row>
    <row r="35" spans="1:8" ht="18" x14ac:dyDescent="0.25">
      <c r="A35" s="130">
        <v>1</v>
      </c>
      <c r="B35" s="131" t="s">
        <v>257</v>
      </c>
      <c r="C35" s="131" t="s">
        <v>257</v>
      </c>
      <c r="D35" s="131" t="s">
        <v>258</v>
      </c>
      <c r="E35" s="131" t="s">
        <v>259</v>
      </c>
      <c r="F35" s="136">
        <v>56201</v>
      </c>
      <c r="G35" s="132" t="s">
        <v>23</v>
      </c>
      <c r="H35" s="133">
        <v>3580</v>
      </c>
    </row>
    <row r="36" spans="1:8" ht="18" x14ac:dyDescent="0.25">
      <c r="A36" s="130">
        <v>1</v>
      </c>
      <c r="B36" s="131" t="s">
        <v>257</v>
      </c>
      <c r="C36" s="131" t="s">
        <v>257</v>
      </c>
      <c r="D36" s="131" t="s">
        <v>258</v>
      </c>
      <c r="E36" s="131" t="s">
        <v>259</v>
      </c>
      <c r="F36" s="136">
        <v>61101</v>
      </c>
      <c r="G36" s="132" t="s">
        <v>282</v>
      </c>
      <c r="H36" s="133">
        <v>4200</v>
      </c>
    </row>
    <row r="37" spans="1:8" ht="18.75" x14ac:dyDescent="0.3">
      <c r="A37" s="70"/>
      <c r="B37" s="134"/>
      <c r="C37" s="134"/>
      <c r="D37" s="134"/>
      <c r="E37" s="134"/>
      <c r="F37" s="134"/>
      <c r="G37" s="141" t="s">
        <v>126</v>
      </c>
      <c r="H37" s="142">
        <f>SUM(H11:H36)</f>
        <v>424745.81</v>
      </c>
    </row>
    <row r="39" spans="1:8" ht="15.75" x14ac:dyDescent="0.25">
      <c r="H39" s="143"/>
    </row>
    <row r="40" spans="1:8" x14ac:dyDescent="0.25">
      <c r="H40" s="71"/>
    </row>
    <row r="41" spans="1:8" ht="21" x14ac:dyDescent="0.35">
      <c r="A41" s="485" t="s">
        <v>283</v>
      </c>
      <c r="B41" s="485"/>
      <c r="C41" s="485"/>
      <c r="D41" s="485"/>
      <c r="E41" s="485"/>
      <c r="F41" s="485"/>
      <c r="G41" s="485"/>
      <c r="H41" s="71"/>
    </row>
    <row r="42" spans="1:8" ht="21" x14ac:dyDescent="0.35">
      <c r="A42" s="485" t="s">
        <v>284</v>
      </c>
      <c r="B42" s="485"/>
      <c r="C42" s="485"/>
      <c r="D42" s="485"/>
      <c r="E42" s="485"/>
      <c r="F42" s="485"/>
      <c r="G42" s="485"/>
    </row>
    <row r="43" spans="1:8" ht="21" x14ac:dyDescent="0.35">
      <c r="A43" s="485" t="s">
        <v>285</v>
      </c>
      <c r="B43" s="485"/>
      <c r="C43" s="485"/>
      <c r="D43" s="485"/>
      <c r="E43" s="485"/>
      <c r="F43" s="485"/>
      <c r="G43" s="485"/>
    </row>
  </sheetData>
  <mergeCells count="13">
    <mergeCell ref="A43:G43"/>
    <mergeCell ref="A8:H8"/>
    <mergeCell ref="A9:F9"/>
    <mergeCell ref="G9:G10"/>
    <mergeCell ref="H9:H10"/>
    <mergeCell ref="A41:G41"/>
    <mergeCell ref="A42:G42"/>
    <mergeCell ref="A7:H7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7"/>
  <sheetViews>
    <sheetView topLeftCell="A34" workbookViewId="0">
      <selection activeCell="J33" sqref="J33"/>
    </sheetView>
  </sheetViews>
  <sheetFormatPr baseColWidth="10" defaultRowHeight="15" x14ac:dyDescent="0.25"/>
  <cols>
    <col min="1" max="1" width="12.42578125" customWidth="1"/>
    <col min="2" max="2" width="13.7109375" customWidth="1"/>
    <col min="3" max="3" width="14.140625" customWidth="1"/>
    <col min="4" max="4" width="14.42578125" customWidth="1"/>
    <col min="5" max="5" width="13.28515625" customWidth="1"/>
    <col min="6" max="6" width="13.85546875" customWidth="1"/>
    <col min="7" max="7" width="55.5703125" customWidth="1"/>
    <col min="8" max="8" width="23.5703125" customWidth="1"/>
  </cols>
  <sheetData>
    <row r="1" spans="1:8" ht="18" x14ac:dyDescent="0.35">
      <c r="A1" s="109"/>
      <c r="B1" s="144"/>
      <c r="C1" s="145"/>
      <c r="D1" s="145"/>
      <c r="E1" s="145"/>
      <c r="F1" s="145"/>
      <c r="G1" s="145"/>
      <c r="H1" s="146" t="s">
        <v>242</v>
      </c>
    </row>
    <row r="2" spans="1:8" ht="18.75" x14ac:dyDescent="0.3">
      <c r="A2" s="495" t="s">
        <v>2</v>
      </c>
      <c r="B2" s="496"/>
      <c r="C2" s="496"/>
      <c r="D2" s="496"/>
      <c r="E2" s="496"/>
      <c r="F2" s="496"/>
      <c r="G2" s="496"/>
      <c r="H2" s="496"/>
    </row>
    <row r="3" spans="1:8" ht="18.75" x14ac:dyDescent="0.3">
      <c r="A3" s="495" t="s">
        <v>1</v>
      </c>
      <c r="B3" s="496"/>
      <c r="C3" s="496"/>
      <c r="D3" s="496"/>
      <c r="E3" s="496"/>
      <c r="F3" s="496"/>
      <c r="G3" s="496"/>
      <c r="H3" s="496"/>
    </row>
    <row r="4" spans="1:8" ht="18.75" x14ac:dyDescent="0.3">
      <c r="A4" s="495" t="s">
        <v>243</v>
      </c>
      <c r="B4" s="496"/>
      <c r="C4" s="496"/>
      <c r="D4" s="496"/>
      <c r="E4" s="496"/>
      <c r="F4" s="496"/>
      <c r="G4" s="496"/>
      <c r="H4" s="496"/>
    </row>
    <row r="5" spans="1:8" ht="18.75" x14ac:dyDescent="0.3">
      <c r="A5" s="495" t="s">
        <v>244</v>
      </c>
      <c r="B5" s="496"/>
      <c r="C5" s="496"/>
      <c r="D5" s="496"/>
      <c r="E5" s="496"/>
      <c r="F5" s="496"/>
      <c r="G5" s="496"/>
      <c r="H5" s="496"/>
    </row>
    <row r="6" spans="1:8" ht="18.75" x14ac:dyDescent="0.3">
      <c r="A6" s="495" t="s">
        <v>245</v>
      </c>
      <c r="B6" s="496"/>
      <c r="C6" s="496"/>
      <c r="D6" s="496"/>
      <c r="E6" s="496"/>
      <c r="F6" s="496"/>
      <c r="G6" s="496"/>
      <c r="H6" s="496"/>
    </row>
    <row r="7" spans="1:8" ht="18.75" x14ac:dyDescent="0.3">
      <c r="A7" s="497"/>
      <c r="B7" s="498"/>
      <c r="C7" s="498"/>
      <c r="D7" s="498"/>
      <c r="E7" s="498"/>
      <c r="F7" s="498"/>
      <c r="G7" s="498"/>
      <c r="H7" s="498"/>
    </row>
    <row r="8" spans="1:8" ht="18.75" x14ac:dyDescent="0.3">
      <c r="A8" s="493" t="s">
        <v>246</v>
      </c>
      <c r="B8" s="493"/>
      <c r="C8" s="493"/>
      <c r="D8" s="493"/>
      <c r="E8" s="493"/>
      <c r="F8" s="493"/>
      <c r="G8" s="493"/>
      <c r="H8" s="493"/>
    </row>
    <row r="9" spans="1:8" ht="19.5" thickBot="1" x14ac:dyDescent="0.35">
      <c r="A9" s="494" t="s">
        <v>286</v>
      </c>
      <c r="B9" s="494"/>
      <c r="C9" s="494"/>
      <c r="D9" s="494"/>
      <c r="E9" s="494"/>
      <c r="F9" s="494"/>
      <c r="G9" s="494"/>
      <c r="H9" s="494"/>
    </row>
    <row r="10" spans="1:8" ht="16.5" thickBot="1" x14ac:dyDescent="0.3">
      <c r="A10" s="147">
        <v>1</v>
      </c>
      <c r="B10" s="148" t="s">
        <v>287</v>
      </c>
      <c r="C10" s="148" t="s">
        <v>257</v>
      </c>
      <c r="D10" s="148" t="s">
        <v>288</v>
      </c>
      <c r="E10" s="148" t="s">
        <v>289</v>
      </c>
      <c r="F10" s="58" t="s">
        <v>76</v>
      </c>
      <c r="G10" s="149" t="s">
        <v>77</v>
      </c>
      <c r="H10" s="150">
        <v>302920</v>
      </c>
    </row>
    <row r="11" spans="1:8" ht="16.5" thickBot="1" x14ac:dyDescent="0.3">
      <c r="A11" s="151">
        <v>1</v>
      </c>
      <c r="B11" s="152" t="s">
        <v>287</v>
      </c>
      <c r="C11" s="152" t="s">
        <v>257</v>
      </c>
      <c r="D11" s="152" t="s">
        <v>288</v>
      </c>
      <c r="E11" s="148" t="s">
        <v>289</v>
      </c>
      <c r="F11" s="61">
        <v>51103</v>
      </c>
      <c r="G11" s="153" t="s">
        <v>78</v>
      </c>
      <c r="H11" s="154">
        <v>27108</v>
      </c>
    </row>
    <row r="12" spans="1:8" ht="16.5" thickBot="1" x14ac:dyDescent="0.3">
      <c r="A12" s="151">
        <v>1</v>
      </c>
      <c r="B12" s="152" t="s">
        <v>287</v>
      </c>
      <c r="C12" s="152" t="s">
        <v>257</v>
      </c>
      <c r="D12" s="152" t="s">
        <v>288</v>
      </c>
      <c r="E12" s="148" t="s">
        <v>289</v>
      </c>
      <c r="F12" s="61">
        <v>51107</v>
      </c>
      <c r="G12" s="153" t="s">
        <v>79</v>
      </c>
      <c r="H12" s="154">
        <v>100</v>
      </c>
    </row>
    <row r="13" spans="1:8" ht="16.5" thickBot="1" x14ac:dyDescent="0.3">
      <c r="A13" s="151">
        <v>1</v>
      </c>
      <c r="B13" s="152" t="s">
        <v>287</v>
      </c>
      <c r="C13" s="152" t="s">
        <v>257</v>
      </c>
      <c r="D13" s="152" t="s">
        <v>288</v>
      </c>
      <c r="E13" s="148" t="s">
        <v>289</v>
      </c>
      <c r="F13" s="61">
        <v>51201</v>
      </c>
      <c r="G13" s="153" t="s">
        <v>80</v>
      </c>
      <c r="H13" s="154">
        <v>11210</v>
      </c>
    </row>
    <row r="14" spans="1:8" ht="16.5" thickBot="1" x14ac:dyDescent="0.3">
      <c r="A14" s="151">
        <v>1</v>
      </c>
      <c r="B14" s="152" t="s">
        <v>287</v>
      </c>
      <c r="C14" s="152" t="s">
        <v>257</v>
      </c>
      <c r="D14" s="152" t="s">
        <v>288</v>
      </c>
      <c r="E14" s="148" t="s">
        <v>289</v>
      </c>
      <c r="F14" s="61">
        <v>51301</v>
      </c>
      <c r="G14" s="153" t="s">
        <v>81</v>
      </c>
      <c r="H14" s="154">
        <v>3000</v>
      </c>
    </row>
    <row r="15" spans="1:8" ht="16.5" thickBot="1" x14ac:dyDescent="0.3">
      <c r="A15" s="151">
        <v>1</v>
      </c>
      <c r="B15" s="152" t="s">
        <v>287</v>
      </c>
      <c r="C15" s="152" t="s">
        <v>257</v>
      </c>
      <c r="D15" s="152" t="s">
        <v>288</v>
      </c>
      <c r="E15" s="148" t="s">
        <v>289</v>
      </c>
      <c r="F15" s="63">
        <v>51401</v>
      </c>
      <c r="G15" s="72" t="s">
        <v>82</v>
      </c>
      <c r="H15" s="154">
        <v>24184.959999999999</v>
      </c>
    </row>
    <row r="16" spans="1:8" ht="16.5" thickBot="1" x14ac:dyDescent="0.3">
      <c r="A16" s="151">
        <v>1</v>
      </c>
      <c r="B16" s="152" t="s">
        <v>287</v>
      </c>
      <c r="C16" s="152" t="s">
        <v>257</v>
      </c>
      <c r="D16" s="152" t="s">
        <v>288</v>
      </c>
      <c r="E16" s="148" t="s">
        <v>289</v>
      </c>
      <c r="F16" s="63">
        <v>51501</v>
      </c>
      <c r="G16" s="73" t="s">
        <v>83</v>
      </c>
      <c r="H16" s="154">
        <v>20622.060000000001</v>
      </c>
    </row>
    <row r="17" spans="1:8" ht="16.5" thickBot="1" x14ac:dyDescent="0.3">
      <c r="A17" s="151">
        <v>1</v>
      </c>
      <c r="B17" s="152" t="s">
        <v>287</v>
      </c>
      <c r="C17" s="152" t="s">
        <v>257</v>
      </c>
      <c r="D17" s="152" t="s">
        <v>288</v>
      </c>
      <c r="E17" s="148" t="s">
        <v>289</v>
      </c>
      <c r="F17" s="63">
        <v>51701</v>
      </c>
      <c r="G17" s="64" t="s">
        <v>84</v>
      </c>
      <c r="H17" s="154">
        <v>3500</v>
      </c>
    </row>
    <row r="18" spans="1:8" ht="16.5" thickBot="1" x14ac:dyDescent="0.3">
      <c r="A18" s="151">
        <v>1</v>
      </c>
      <c r="B18" s="152" t="s">
        <v>287</v>
      </c>
      <c r="C18" s="152" t="s">
        <v>257</v>
      </c>
      <c r="D18" s="152" t="s">
        <v>288</v>
      </c>
      <c r="E18" s="148" t="s">
        <v>289</v>
      </c>
      <c r="F18" s="63">
        <v>51901</v>
      </c>
      <c r="G18" s="64" t="s">
        <v>85</v>
      </c>
      <c r="H18" s="154">
        <v>150</v>
      </c>
    </row>
    <row r="19" spans="1:8" ht="16.5" thickBot="1" x14ac:dyDescent="0.3">
      <c r="A19" s="151">
        <v>1</v>
      </c>
      <c r="B19" s="152" t="s">
        <v>287</v>
      </c>
      <c r="C19" s="152" t="s">
        <v>257</v>
      </c>
      <c r="D19" s="152" t="s">
        <v>288</v>
      </c>
      <c r="E19" s="148" t="s">
        <v>289</v>
      </c>
      <c r="F19" s="61">
        <v>54101</v>
      </c>
      <c r="G19" s="153" t="s">
        <v>86</v>
      </c>
      <c r="H19" s="154">
        <v>1237.5</v>
      </c>
    </row>
    <row r="20" spans="1:8" ht="16.5" thickBot="1" x14ac:dyDescent="0.3">
      <c r="A20" s="151">
        <v>1</v>
      </c>
      <c r="B20" s="152" t="s">
        <v>287</v>
      </c>
      <c r="C20" s="152" t="s">
        <v>257</v>
      </c>
      <c r="D20" s="152" t="s">
        <v>288</v>
      </c>
      <c r="E20" s="148" t="s">
        <v>289</v>
      </c>
      <c r="F20" s="61">
        <v>54104</v>
      </c>
      <c r="G20" s="153" t="s">
        <v>87</v>
      </c>
      <c r="H20" s="154">
        <v>5100</v>
      </c>
    </row>
    <row r="21" spans="1:8" ht="16.5" thickBot="1" x14ac:dyDescent="0.3">
      <c r="A21" s="151">
        <v>1</v>
      </c>
      <c r="B21" s="152" t="s">
        <v>287</v>
      </c>
      <c r="C21" s="152" t="s">
        <v>257</v>
      </c>
      <c r="D21" s="152" t="s">
        <v>288</v>
      </c>
      <c r="E21" s="148" t="s">
        <v>289</v>
      </c>
      <c r="F21" s="61">
        <v>54105</v>
      </c>
      <c r="G21" s="153" t="s">
        <v>88</v>
      </c>
      <c r="H21" s="154">
        <v>6911.9</v>
      </c>
    </row>
    <row r="22" spans="1:8" ht="16.5" thickBot="1" x14ac:dyDescent="0.3">
      <c r="A22" s="151">
        <v>1</v>
      </c>
      <c r="B22" s="152" t="s">
        <v>287</v>
      </c>
      <c r="C22" s="152" t="s">
        <v>257</v>
      </c>
      <c r="D22" s="152" t="s">
        <v>288</v>
      </c>
      <c r="E22" s="148" t="s">
        <v>289</v>
      </c>
      <c r="F22" s="61">
        <v>54106</v>
      </c>
      <c r="G22" s="153" t="s">
        <v>89</v>
      </c>
      <c r="H22" s="154">
        <v>2252</v>
      </c>
    </row>
    <row r="23" spans="1:8" ht="16.5" thickBot="1" x14ac:dyDescent="0.3">
      <c r="A23" s="151">
        <v>1</v>
      </c>
      <c r="B23" s="152" t="s">
        <v>287</v>
      </c>
      <c r="C23" s="152" t="s">
        <v>257</v>
      </c>
      <c r="D23" s="152" t="s">
        <v>288</v>
      </c>
      <c r="E23" s="148" t="s">
        <v>289</v>
      </c>
      <c r="F23" s="61">
        <v>54107</v>
      </c>
      <c r="G23" s="153" t="s">
        <v>90</v>
      </c>
      <c r="H23" s="154">
        <v>10457.14</v>
      </c>
    </row>
    <row r="24" spans="1:8" ht="16.5" thickBot="1" x14ac:dyDescent="0.3">
      <c r="A24" s="151">
        <v>1</v>
      </c>
      <c r="B24" s="152" t="s">
        <v>287</v>
      </c>
      <c r="C24" s="152" t="s">
        <v>257</v>
      </c>
      <c r="D24" s="152" t="s">
        <v>288</v>
      </c>
      <c r="E24" s="148" t="s">
        <v>289</v>
      </c>
      <c r="F24" s="61">
        <v>54109</v>
      </c>
      <c r="G24" s="153" t="s">
        <v>91</v>
      </c>
      <c r="H24" s="154">
        <v>1475</v>
      </c>
    </row>
    <row r="25" spans="1:8" ht="16.5" thickBot="1" x14ac:dyDescent="0.3">
      <c r="A25" s="151">
        <v>1</v>
      </c>
      <c r="B25" s="152" t="s">
        <v>287</v>
      </c>
      <c r="C25" s="152" t="s">
        <v>257</v>
      </c>
      <c r="D25" s="152" t="s">
        <v>288</v>
      </c>
      <c r="E25" s="148" t="s">
        <v>289</v>
      </c>
      <c r="F25" s="61">
        <v>54110</v>
      </c>
      <c r="G25" s="153" t="s">
        <v>92</v>
      </c>
      <c r="H25" s="154">
        <v>3640.5</v>
      </c>
    </row>
    <row r="26" spans="1:8" ht="16.5" thickBot="1" x14ac:dyDescent="0.3">
      <c r="A26" s="151">
        <v>1</v>
      </c>
      <c r="B26" s="152" t="s">
        <v>287</v>
      </c>
      <c r="C26" s="152" t="s">
        <v>257</v>
      </c>
      <c r="D26" s="152" t="s">
        <v>288</v>
      </c>
      <c r="E26" s="148" t="s">
        <v>289</v>
      </c>
      <c r="F26" s="61">
        <v>54111</v>
      </c>
      <c r="G26" s="153" t="s">
        <v>93</v>
      </c>
      <c r="H26" s="154">
        <v>300</v>
      </c>
    </row>
    <row r="27" spans="1:8" ht="16.5" thickBot="1" x14ac:dyDescent="0.3">
      <c r="A27" s="151">
        <v>1</v>
      </c>
      <c r="B27" s="152" t="s">
        <v>287</v>
      </c>
      <c r="C27" s="152" t="s">
        <v>257</v>
      </c>
      <c r="D27" s="152" t="s">
        <v>288</v>
      </c>
      <c r="E27" s="148" t="s">
        <v>289</v>
      </c>
      <c r="F27" s="61">
        <v>54112</v>
      </c>
      <c r="G27" s="153" t="s">
        <v>94</v>
      </c>
      <c r="H27" s="154">
        <v>400</v>
      </c>
    </row>
    <row r="28" spans="1:8" ht="16.5" thickBot="1" x14ac:dyDescent="0.3">
      <c r="A28" s="151">
        <v>1</v>
      </c>
      <c r="B28" s="152" t="s">
        <v>287</v>
      </c>
      <c r="C28" s="152" t="s">
        <v>257</v>
      </c>
      <c r="D28" s="152" t="s">
        <v>288</v>
      </c>
      <c r="E28" s="148" t="s">
        <v>289</v>
      </c>
      <c r="F28" s="61">
        <v>54114</v>
      </c>
      <c r="G28" s="153" t="s">
        <v>95</v>
      </c>
      <c r="H28" s="154">
        <v>4940.7</v>
      </c>
    </row>
    <row r="29" spans="1:8" ht="16.5" thickBot="1" x14ac:dyDescent="0.3">
      <c r="A29" s="151">
        <v>1</v>
      </c>
      <c r="B29" s="152" t="s">
        <v>287</v>
      </c>
      <c r="C29" s="152" t="s">
        <v>257</v>
      </c>
      <c r="D29" s="152" t="s">
        <v>288</v>
      </c>
      <c r="E29" s="148" t="s">
        <v>289</v>
      </c>
      <c r="F29" s="61">
        <v>54115</v>
      </c>
      <c r="G29" s="153" t="s">
        <v>96</v>
      </c>
      <c r="H29" s="154">
        <v>11787.34</v>
      </c>
    </row>
    <row r="30" spans="1:8" ht="16.5" thickBot="1" x14ac:dyDescent="0.3">
      <c r="A30" s="151">
        <v>1</v>
      </c>
      <c r="B30" s="152" t="s">
        <v>287</v>
      </c>
      <c r="C30" s="152" t="s">
        <v>257</v>
      </c>
      <c r="D30" s="152" t="s">
        <v>288</v>
      </c>
      <c r="E30" s="148" t="s">
        <v>289</v>
      </c>
      <c r="F30" s="61">
        <v>54116</v>
      </c>
      <c r="G30" s="153" t="s">
        <v>97</v>
      </c>
      <c r="H30" s="154">
        <v>1000</v>
      </c>
    </row>
    <row r="31" spans="1:8" ht="16.5" thickBot="1" x14ac:dyDescent="0.3">
      <c r="A31" s="151">
        <v>1</v>
      </c>
      <c r="B31" s="152" t="s">
        <v>287</v>
      </c>
      <c r="C31" s="152" t="s">
        <v>257</v>
      </c>
      <c r="D31" s="152" t="s">
        <v>288</v>
      </c>
      <c r="E31" s="148" t="s">
        <v>289</v>
      </c>
      <c r="F31" s="61">
        <v>54118</v>
      </c>
      <c r="G31" s="153" t="s">
        <v>98</v>
      </c>
      <c r="H31" s="154">
        <v>5239.8</v>
      </c>
    </row>
    <row r="32" spans="1:8" ht="16.5" thickBot="1" x14ac:dyDescent="0.3">
      <c r="A32" s="151">
        <v>1</v>
      </c>
      <c r="B32" s="152" t="s">
        <v>287</v>
      </c>
      <c r="C32" s="152" t="s">
        <v>257</v>
      </c>
      <c r="D32" s="152" t="s">
        <v>288</v>
      </c>
      <c r="E32" s="148" t="s">
        <v>289</v>
      </c>
      <c r="F32" s="61">
        <v>54119</v>
      </c>
      <c r="G32" s="153" t="s">
        <v>99</v>
      </c>
      <c r="H32" s="154">
        <v>500</v>
      </c>
    </row>
    <row r="33" spans="1:8" ht="16.5" thickBot="1" x14ac:dyDescent="0.3">
      <c r="A33" s="151">
        <v>1</v>
      </c>
      <c r="B33" s="152" t="s">
        <v>287</v>
      </c>
      <c r="C33" s="152" t="s">
        <v>257</v>
      </c>
      <c r="D33" s="152" t="s">
        <v>288</v>
      </c>
      <c r="E33" s="148" t="s">
        <v>289</v>
      </c>
      <c r="F33" s="61">
        <v>54199</v>
      </c>
      <c r="G33" s="153" t="s">
        <v>100</v>
      </c>
      <c r="H33" s="154">
        <v>8333.4500000000007</v>
      </c>
    </row>
    <row r="34" spans="1:8" ht="16.5" thickBot="1" x14ac:dyDescent="0.3">
      <c r="A34" s="151">
        <v>1</v>
      </c>
      <c r="B34" s="152" t="s">
        <v>287</v>
      </c>
      <c r="C34" s="152" t="s">
        <v>257</v>
      </c>
      <c r="D34" s="152" t="s">
        <v>288</v>
      </c>
      <c r="E34" s="148" t="s">
        <v>289</v>
      </c>
      <c r="F34" s="61">
        <v>54201</v>
      </c>
      <c r="G34" s="153" t="s">
        <v>101</v>
      </c>
      <c r="H34" s="154">
        <v>1000</v>
      </c>
    </row>
    <row r="35" spans="1:8" ht="16.5" thickBot="1" x14ac:dyDescent="0.3">
      <c r="A35" s="151">
        <v>1</v>
      </c>
      <c r="B35" s="152" t="s">
        <v>287</v>
      </c>
      <c r="C35" s="152" t="s">
        <v>257</v>
      </c>
      <c r="D35" s="152" t="s">
        <v>288</v>
      </c>
      <c r="E35" s="148" t="s">
        <v>289</v>
      </c>
      <c r="F35" s="61">
        <v>54202</v>
      </c>
      <c r="G35" s="153" t="s">
        <v>102</v>
      </c>
      <c r="H35" s="154">
        <v>2000</v>
      </c>
    </row>
    <row r="36" spans="1:8" ht="16.5" thickBot="1" x14ac:dyDescent="0.3">
      <c r="A36" s="151">
        <v>1</v>
      </c>
      <c r="B36" s="152" t="s">
        <v>287</v>
      </c>
      <c r="C36" s="152" t="s">
        <v>257</v>
      </c>
      <c r="D36" s="152" t="s">
        <v>288</v>
      </c>
      <c r="E36" s="148" t="s">
        <v>289</v>
      </c>
      <c r="F36" s="61">
        <v>54203</v>
      </c>
      <c r="G36" s="153" t="s">
        <v>103</v>
      </c>
      <c r="H36" s="154">
        <v>2000</v>
      </c>
    </row>
    <row r="37" spans="1:8" ht="16.5" thickBot="1" x14ac:dyDescent="0.3">
      <c r="A37" s="151">
        <v>1</v>
      </c>
      <c r="B37" s="152" t="s">
        <v>287</v>
      </c>
      <c r="C37" s="152" t="s">
        <v>257</v>
      </c>
      <c r="D37" s="152" t="s">
        <v>288</v>
      </c>
      <c r="E37" s="148" t="s">
        <v>289</v>
      </c>
      <c r="F37" s="61">
        <v>54301</v>
      </c>
      <c r="G37" s="153" t="s">
        <v>104</v>
      </c>
      <c r="H37" s="154">
        <v>3300</v>
      </c>
    </row>
    <row r="38" spans="1:8" ht="16.5" thickBot="1" x14ac:dyDescent="0.3">
      <c r="A38" s="151">
        <v>1</v>
      </c>
      <c r="B38" s="152" t="s">
        <v>287</v>
      </c>
      <c r="C38" s="152" t="s">
        <v>257</v>
      </c>
      <c r="D38" s="152" t="s">
        <v>288</v>
      </c>
      <c r="E38" s="148" t="s">
        <v>289</v>
      </c>
      <c r="F38" s="61">
        <v>54302</v>
      </c>
      <c r="G38" s="153" t="s">
        <v>105</v>
      </c>
      <c r="H38" s="154">
        <v>2000</v>
      </c>
    </row>
    <row r="39" spans="1:8" ht="16.5" thickBot="1" x14ac:dyDescent="0.3">
      <c r="A39" s="151">
        <v>1</v>
      </c>
      <c r="B39" s="152" t="s">
        <v>287</v>
      </c>
      <c r="C39" s="152" t="s">
        <v>257</v>
      </c>
      <c r="D39" s="152" t="s">
        <v>288</v>
      </c>
      <c r="E39" s="148" t="s">
        <v>289</v>
      </c>
      <c r="F39" s="61">
        <v>54303</v>
      </c>
      <c r="G39" s="153" t="s">
        <v>106</v>
      </c>
      <c r="H39" s="154">
        <v>0</v>
      </c>
    </row>
    <row r="40" spans="1:8" ht="16.5" thickBot="1" x14ac:dyDescent="0.3">
      <c r="A40" s="151">
        <v>1</v>
      </c>
      <c r="B40" s="152" t="s">
        <v>287</v>
      </c>
      <c r="C40" s="152" t="s">
        <v>257</v>
      </c>
      <c r="D40" s="152" t="s">
        <v>288</v>
      </c>
      <c r="E40" s="148" t="s">
        <v>289</v>
      </c>
      <c r="F40" s="61">
        <v>54304</v>
      </c>
      <c r="G40" s="153" t="s">
        <v>107</v>
      </c>
      <c r="H40" s="154">
        <v>1500</v>
      </c>
    </row>
    <row r="41" spans="1:8" ht="16.5" thickBot="1" x14ac:dyDescent="0.3">
      <c r="A41" s="151">
        <v>1</v>
      </c>
      <c r="B41" s="152" t="s">
        <v>287</v>
      </c>
      <c r="C41" s="152" t="s">
        <v>257</v>
      </c>
      <c r="D41" s="152" t="s">
        <v>288</v>
      </c>
      <c r="E41" s="148" t="s">
        <v>289</v>
      </c>
      <c r="F41" s="61">
        <v>54307</v>
      </c>
      <c r="G41" s="153" t="s">
        <v>108</v>
      </c>
      <c r="H41" s="154" t="s">
        <v>290</v>
      </c>
    </row>
    <row r="42" spans="1:8" ht="16.5" thickBot="1" x14ac:dyDescent="0.3">
      <c r="A42" s="151">
        <v>1</v>
      </c>
      <c r="B42" s="152" t="s">
        <v>287</v>
      </c>
      <c r="C42" s="152" t="s">
        <v>257</v>
      </c>
      <c r="D42" s="152" t="s">
        <v>288</v>
      </c>
      <c r="E42" s="148" t="s">
        <v>289</v>
      </c>
      <c r="F42" s="61">
        <v>54310</v>
      </c>
      <c r="G42" s="153" t="s">
        <v>109</v>
      </c>
      <c r="H42" s="154">
        <v>0</v>
      </c>
    </row>
    <row r="43" spans="1:8" ht="16.5" thickBot="1" x14ac:dyDescent="0.3">
      <c r="A43" s="151">
        <v>1</v>
      </c>
      <c r="B43" s="152" t="s">
        <v>287</v>
      </c>
      <c r="C43" s="152" t="s">
        <v>257</v>
      </c>
      <c r="D43" s="152" t="s">
        <v>288</v>
      </c>
      <c r="E43" s="148" t="s">
        <v>289</v>
      </c>
      <c r="F43" s="61">
        <v>54313</v>
      </c>
      <c r="G43" s="153" t="s">
        <v>110</v>
      </c>
      <c r="H43" s="154">
        <v>1167</v>
      </c>
    </row>
    <row r="44" spans="1:8" ht="16.5" thickBot="1" x14ac:dyDescent="0.3">
      <c r="A44" s="151">
        <v>1</v>
      </c>
      <c r="B44" s="152" t="s">
        <v>287</v>
      </c>
      <c r="C44" s="152" t="s">
        <v>257</v>
      </c>
      <c r="D44" s="152" t="s">
        <v>288</v>
      </c>
      <c r="E44" s="148" t="s">
        <v>289</v>
      </c>
      <c r="F44" s="61">
        <v>54314</v>
      </c>
      <c r="G44" s="153" t="s">
        <v>111</v>
      </c>
      <c r="H44" s="154">
        <v>4832.5</v>
      </c>
    </row>
    <row r="45" spans="1:8" ht="16.5" thickBot="1" x14ac:dyDescent="0.3">
      <c r="A45" s="151">
        <v>1</v>
      </c>
      <c r="B45" s="152" t="s">
        <v>287</v>
      </c>
      <c r="C45" s="152" t="s">
        <v>257</v>
      </c>
      <c r="D45" s="152" t="s">
        <v>288</v>
      </c>
      <c r="E45" s="148" t="s">
        <v>289</v>
      </c>
      <c r="F45" s="61">
        <v>54317</v>
      </c>
      <c r="G45" s="153" t="s">
        <v>112</v>
      </c>
      <c r="H45" s="154">
        <v>4800</v>
      </c>
    </row>
    <row r="46" spans="1:8" ht="16.5" thickBot="1" x14ac:dyDescent="0.3">
      <c r="A46" s="151">
        <v>1</v>
      </c>
      <c r="B46" s="152" t="s">
        <v>287</v>
      </c>
      <c r="C46" s="152" t="s">
        <v>257</v>
      </c>
      <c r="D46" s="152" t="s">
        <v>288</v>
      </c>
      <c r="E46" s="148" t="s">
        <v>289</v>
      </c>
      <c r="F46" s="61">
        <v>54403</v>
      </c>
      <c r="G46" s="153" t="s">
        <v>113</v>
      </c>
      <c r="H46" s="154">
        <v>350</v>
      </c>
    </row>
    <row r="47" spans="1:8" ht="16.5" thickBot="1" x14ac:dyDescent="0.3">
      <c r="A47" s="151">
        <v>1</v>
      </c>
      <c r="B47" s="152" t="s">
        <v>287</v>
      </c>
      <c r="C47" s="152" t="s">
        <v>257</v>
      </c>
      <c r="D47" s="152" t="s">
        <v>288</v>
      </c>
      <c r="E47" s="148" t="s">
        <v>289</v>
      </c>
      <c r="F47" s="61">
        <v>55599</v>
      </c>
      <c r="G47" s="153" t="s">
        <v>114</v>
      </c>
      <c r="H47" s="154">
        <v>0</v>
      </c>
    </row>
    <row r="48" spans="1:8" ht="16.5" thickBot="1" x14ac:dyDescent="0.3">
      <c r="A48" s="151">
        <v>1</v>
      </c>
      <c r="B48" s="152" t="s">
        <v>287</v>
      </c>
      <c r="C48" s="152" t="s">
        <v>257</v>
      </c>
      <c r="D48" s="152" t="s">
        <v>288</v>
      </c>
      <c r="E48" s="148" t="s">
        <v>289</v>
      </c>
      <c r="F48" s="61">
        <v>55601</v>
      </c>
      <c r="G48" s="153" t="s">
        <v>115</v>
      </c>
      <c r="H48" s="154">
        <v>5000</v>
      </c>
    </row>
    <row r="49" spans="1:8" ht="16.5" thickBot="1" x14ac:dyDescent="0.3">
      <c r="A49" s="151">
        <v>1</v>
      </c>
      <c r="B49" s="152" t="s">
        <v>287</v>
      </c>
      <c r="C49" s="152" t="s">
        <v>257</v>
      </c>
      <c r="D49" s="152" t="s">
        <v>288</v>
      </c>
      <c r="E49" s="148" t="s">
        <v>289</v>
      </c>
      <c r="F49" s="61">
        <v>55602</v>
      </c>
      <c r="G49" s="153" t="s">
        <v>116</v>
      </c>
      <c r="H49" s="154">
        <v>3000</v>
      </c>
    </row>
    <row r="50" spans="1:8" ht="16.5" thickBot="1" x14ac:dyDescent="0.3">
      <c r="A50" s="151">
        <v>1</v>
      </c>
      <c r="B50" s="152" t="s">
        <v>287</v>
      </c>
      <c r="C50" s="152" t="s">
        <v>257</v>
      </c>
      <c r="D50" s="152" t="s">
        <v>288</v>
      </c>
      <c r="E50" s="148" t="s">
        <v>289</v>
      </c>
      <c r="F50" s="61">
        <v>55603</v>
      </c>
      <c r="G50" s="153" t="s">
        <v>291</v>
      </c>
      <c r="H50" s="154">
        <v>500</v>
      </c>
    </row>
    <row r="51" spans="1:8" ht="16.5" thickBot="1" x14ac:dyDescent="0.3">
      <c r="A51" s="151">
        <v>1</v>
      </c>
      <c r="B51" s="152" t="s">
        <v>287</v>
      </c>
      <c r="C51" s="152" t="s">
        <v>257</v>
      </c>
      <c r="D51" s="152" t="s">
        <v>288</v>
      </c>
      <c r="E51" s="148" t="s">
        <v>289</v>
      </c>
      <c r="F51" s="61">
        <v>56304</v>
      </c>
      <c r="G51" s="153" t="s">
        <v>118</v>
      </c>
      <c r="H51" s="154">
        <v>5000</v>
      </c>
    </row>
    <row r="52" spans="1:8" ht="16.5" thickBot="1" x14ac:dyDescent="0.3">
      <c r="A52" s="151">
        <v>1</v>
      </c>
      <c r="B52" s="152" t="s">
        <v>287</v>
      </c>
      <c r="C52" s="152" t="s">
        <v>257</v>
      </c>
      <c r="D52" s="152" t="s">
        <v>288</v>
      </c>
      <c r="E52" s="148" t="s">
        <v>289</v>
      </c>
      <c r="F52" s="61">
        <v>61101</v>
      </c>
      <c r="G52" s="153" t="s">
        <v>119</v>
      </c>
      <c r="H52" s="154">
        <v>7000</v>
      </c>
    </row>
    <row r="53" spans="1:8" ht="16.5" thickBot="1" x14ac:dyDescent="0.3">
      <c r="A53" s="151">
        <v>1</v>
      </c>
      <c r="B53" s="152" t="s">
        <v>287</v>
      </c>
      <c r="C53" s="152" t="s">
        <v>257</v>
      </c>
      <c r="D53" s="152" t="s">
        <v>288</v>
      </c>
      <c r="E53" s="148" t="s">
        <v>289</v>
      </c>
      <c r="F53" s="61">
        <v>61102</v>
      </c>
      <c r="G53" s="153" t="s">
        <v>120</v>
      </c>
      <c r="H53" s="154">
        <v>1000</v>
      </c>
    </row>
    <row r="54" spans="1:8" ht="16.5" thickBot="1" x14ac:dyDescent="0.3">
      <c r="A54" s="151">
        <v>1</v>
      </c>
      <c r="B54" s="152" t="s">
        <v>287</v>
      </c>
      <c r="C54" s="152" t="s">
        <v>257</v>
      </c>
      <c r="D54" s="152" t="s">
        <v>288</v>
      </c>
      <c r="E54" s="148" t="s">
        <v>289</v>
      </c>
      <c r="F54" s="61">
        <v>61104</v>
      </c>
      <c r="G54" s="153" t="s">
        <v>121</v>
      </c>
      <c r="H54" s="154">
        <v>18000</v>
      </c>
    </row>
    <row r="55" spans="1:8" ht="16.5" thickBot="1" x14ac:dyDescent="0.3">
      <c r="A55" s="151">
        <v>1</v>
      </c>
      <c r="B55" s="152" t="s">
        <v>287</v>
      </c>
      <c r="C55" s="152" t="s">
        <v>257</v>
      </c>
      <c r="D55" s="152" t="s">
        <v>288</v>
      </c>
      <c r="E55" s="148" t="s">
        <v>289</v>
      </c>
      <c r="F55" s="65" t="s">
        <v>122</v>
      </c>
      <c r="G55" s="153" t="s">
        <v>123</v>
      </c>
      <c r="H55" s="154">
        <v>0</v>
      </c>
    </row>
    <row r="56" spans="1:8" ht="15.75" x14ac:dyDescent="0.25">
      <c r="A56" s="151">
        <v>1</v>
      </c>
      <c r="B56" s="152" t="s">
        <v>287</v>
      </c>
      <c r="C56" s="152" t="s">
        <v>257</v>
      </c>
      <c r="D56" s="152" t="s">
        <v>288</v>
      </c>
      <c r="E56" s="148" t="s">
        <v>289</v>
      </c>
      <c r="F56" s="66" t="s">
        <v>124</v>
      </c>
      <c r="G56" s="155" t="s">
        <v>125</v>
      </c>
      <c r="H56" s="154">
        <v>560</v>
      </c>
    </row>
    <row r="57" spans="1:8" ht="16.5" thickBot="1" x14ac:dyDescent="0.3">
      <c r="A57" s="156"/>
      <c r="B57" s="79"/>
      <c r="C57" s="79"/>
      <c r="D57" s="79"/>
      <c r="E57" s="79"/>
      <c r="F57" s="68"/>
      <c r="G57" s="69" t="s">
        <v>126</v>
      </c>
      <c r="H57" s="157">
        <f>SUM(H10:H56)</f>
        <v>519379.85000000009</v>
      </c>
    </row>
  </sheetData>
  <mergeCells count="8">
    <mergeCell ref="A8:H8"/>
    <mergeCell ref="A9:H9"/>
    <mergeCell ref="A2:H2"/>
    <mergeCell ref="A3:H3"/>
    <mergeCell ref="A4:H4"/>
    <mergeCell ref="A5:H5"/>
    <mergeCell ref="A6:H6"/>
    <mergeCell ref="A7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topLeftCell="A7" workbookViewId="0">
      <selection activeCell="G36" sqref="G36"/>
    </sheetView>
  </sheetViews>
  <sheetFormatPr baseColWidth="10" defaultRowHeight="15" x14ac:dyDescent="0.25"/>
  <cols>
    <col min="1" max="1" width="14.28515625" customWidth="1"/>
    <col min="2" max="2" width="14.140625" customWidth="1"/>
    <col min="3" max="3" width="14.42578125" customWidth="1"/>
    <col min="4" max="4" width="14.28515625" customWidth="1"/>
    <col min="5" max="5" width="14.7109375" customWidth="1"/>
    <col min="6" max="6" width="14.140625" customWidth="1"/>
    <col min="7" max="7" width="57.140625" customWidth="1"/>
    <col min="8" max="8" width="26.28515625" customWidth="1"/>
  </cols>
  <sheetData>
    <row r="1" spans="1:8" ht="18" x14ac:dyDescent="0.35">
      <c r="A1" s="109"/>
      <c r="B1" s="144"/>
      <c r="C1" s="145"/>
      <c r="D1" s="145"/>
      <c r="E1" s="145"/>
      <c r="F1" s="145"/>
      <c r="G1" s="145"/>
      <c r="H1" s="146" t="s">
        <v>292</v>
      </c>
    </row>
    <row r="2" spans="1:8" ht="18.75" x14ac:dyDescent="0.3">
      <c r="A2" s="495" t="s">
        <v>2</v>
      </c>
      <c r="B2" s="496"/>
      <c r="C2" s="496"/>
      <c r="D2" s="496"/>
      <c r="E2" s="496"/>
      <c r="F2" s="496"/>
      <c r="G2" s="496"/>
      <c r="H2" s="496"/>
    </row>
    <row r="3" spans="1:8" ht="18.75" x14ac:dyDescent="0.3">
      <c r="A3" s="495" t="s">
        <v>1</v>
      </c>
      <c r="B3" s="496"/>
      <c r="C3" s="496"/>
      <c r="D3" s="496"/>
      <c r="E3" s="496"/>
      <c r="F3" s="496"/>
      <c r="G3" s="496"/>
      <c r="H3" s="496"/>
    </row>
    <row r="4" spans="1:8" ht="18.75" x14ac:dyDescent="0.3">
      <c r="A4" s="495" t="s">
        <v>243</v>
      </c>
      <c r="B4" s="496"/>
      <c r="C4" s="496"/>
      <c r="D4" s="496"/>
      <c r="E4" s="496"/>
      <c r="F4" s="496"/>
      <c r="G4" s="496"/>
      <c r="H4" s="496"/>
    </row>
    <row r="5" spans="1:8" ht="18.75" x14ac:dyDescent="0.3">
      <c r="A5" s="495" t="s">
        <v>244</v>
      </c>
      <c r="B5" s="496"/>
      <c r="C5" s="496"/>
      <c r="D5" s="496"/>
      <c r="E5" s="496"/>
      <c r="F5" s="496"/>
      <c r="G5" s="496"/>
      <c r="H5" s="496"/>
    </row>
    <row r="6" spans="1:8" ht="18.75" x14ac:dyDescent="0.3">
      <c r="A6" s="495" t="s">
        <v>245</v>
      </c>
      <c r="B6" s="496"/>
      <c r="C6" s="496"/>
      <c r="D6" s="496"/>
      <c r="E6" s="496"/>
      <c r="F6" s="496"/>
      <c r="G6" s="496"/>
      <c r="H6" s="496"/>
    </row>
    <row r="7" spans="1:8" ht="18.75" x14ac:dyDescent="0.3">
      <c r="A7" s="493" t="s">
        <v>246</v>
      </c>
      <c r="B7" s="493"/>
      <c r="C7" s="493"/>
      <c r="D7" s="493"/>
      <c r="E7" s="493"/>
      <c r="F7" s="493"/>
      <c r="G7" s="493"/>
      <c r="H7" s="493"/>
    </row>
    <row r="8" spans="1:8" ht="19.5" thickBot="1" x14ac:dyDescent="0.35">
      <c r="A8" s="494" t="s">
        <v>293</v>
      </c>
      <c r="B8" s="494"/>
      <c r="C8" s="494"/>
      <c r="D8" s="494"/>
      <c r="E8" s="494"/>
      <c r="F8" s="494"/>
      <c r="G8" s="494"/>
      <c r="H8" s="494"/>
    </row>
    <row r="9" spans="1:8" ht="16.5" thickBot="1" x14ac:dyDescent="0.3">
      <c r="A9" s="147">
        <v>1</v>
      </c>
      <c r="B9" s="148" t="s">
        <v>287</v>
      </c>
      <c r="C9" s="148" t="s">
        <v>287</v>
      </c>
      <c r="D9" s="148" t="s">
        <v>288</v>
      </c>
      <c r="E9" s="148" t="s">
        <v>289</v>
      </c>
      <c r="F9" s="58" t="s">
        <v>76</v>
      </c>
      <c r="G9" s="149" t="s">
        <v>77</v>
      </c>
      <c r="H9" s="150">
        <f>+U53</f>
        <v>0</v>
      </c>
    </row>
    <row r="10" spans="1:8" ht="16.5" thickBot="1" x14ac:dyDescent="0.3">
      <c r="A10" s="151">
        <v>1</v>
      </c>
      <c r="B10" s="152" t="s">
        <v>287</v>
      </c>
      <c r="C10" s="148" t="s">
        <v>287</v>
      </c>
      <c r="D10" s="152" t="s">
        <v>288</v>
      </c>
      <c r="E10" s="148" t="s">
        <v>289</v>
      </c>
      <c r="F10" s="61">
        <v>51103</v>
      </c>
      <c r="G10" s="153" t="s">
        <v>78</v>
      </c>
      <c r="H10" s="154">
        <v>4942</v>
      </c>
    </row>
    <row r="11" spans="1:8" ht="16.5" thickBot="1" x14ac:dyDescent="0.3">
      <c r="A11" s="151">
        <v>1</v>
      </c>
      <c r="B11" s="152" t="s">
        <v>287</v>
      </c>
      <c r="C11" s="148" t="s">
        <v>287</v>
      </c>
      <c r="D11" s="152" t="s">
        <v>288</v>
      </c>
      <c r="E11" s="148" t="s">
        <v>289</v>
      </c>
      <c r="F11" s="61">
        <v>51201</v>
      </c>
      <c r="G11" s="153" t="s">
        <v>294</v>
      </c>
      <c r="H11" s="154">
        <v>3000</v>
      </c>
    </row>
    <row r="12" spans="1:8" ht="16.5" thickBot="1" x14ac:dyDescent="0.3">
      <c r="A12" s="151">
        <v>1</v>
      </c>
      <c r="B12" s="152" t="s">
        <v>287</v>
      </c>
      <c r="C12" s="148" t="s">
        <v>287</v>
      </c>
      <c r="D12" s="152" t="s">
        <v>288</v>
      </c>
      <c r="E12" s="148" t="s">
        <v>289</v>
      </c>
      <c r="F12" s="61">
        <v>51301</v>
      </c>
      <c r="G12" s="153" t="s">
        <v>81</v>
      </c>
      <c r="H12" s="154">
        <v>0</v>
      </c>
    </row>
    <row r="13" spans="1:8" ht="16.5" thickBot="1" x14ac:dyDescent="0.3">
      <c r="A13" s="151">
        <v>1</v>
      </c>
      <c r="B13" s="152" t="s">
        <v>287</v>
      </c>
      <c r="C13" s="148" t="s">
        <v>287</v>
      </c>
      <c r="D13" s="152" t="s">
        <v>288</v>
      </c>
      <c r="E13" s="148" t="s">
        <v>289</v>
      </c>
      <c r="F13" s="61">
        <v>51401</v>
      </c>
      <c r="G13" s="153" t="s">
        <v>295</v>
      </c>
      <c r="H13" s="154">
        <v>3688.2</v>
      </c>
    </row>
    <row r="14" spans="1:8" ht="16.5" thickBot="1" x14ac:dyDescent="0.3">
      <c r="A14" s="151">
        <v>1</v>
      </c>
      <c r="B14" s="152" t="s">
        <v>287</v>
      </c>
      <c r="C14" s="148" t="s">
        <v>287</v>
      </c>
      <c r="D14" s="152" t="s">
        <v>288</v>
      </c>
      <c r="E14" s="148" t="s">
        <v>289</v>
      </c>
      <c r="F14" s="61">
        <v>51501</v>
      </c>
      <c r="G14" s="153" t="s">
        <v>296</v>
      </c>
      <c r="H14" s="154">
        <v>3481.38</v>
      </c>
    </row>
    <row r="15" spans="1:8" ht="16.5" thickBot="1" x14ac:dyDescent="0.3">
      <c r="A15" s="151">
        <v>1</v>
      </c>
      <c r="B15" s="152" t="s">
        <v>287</v>
      </c>
      <c r="C15" s="148" t="s">
        <v>287</v>
      </c>
      <c r="D15" s="152" t="s">
        <v>288</v>
      </c>
      <c r="E15" s="148" t="s">
        <v>289</v>
      </c>
      <c r="F15" s="61">
        <v>51999</v>
      </c>
      <c r="G15" s="153" t="s">
        <v>297</v>
      </c>
      <c r="H15" s="154">
        <v>500</v>
      </c>
    </row>
    <row r="16" spans="1:8" ht="16.5" thickBot="1" x14ac:dyDescent="0.3">
      <c r="A16" s="151">
        <v>1</v>
      </c>
      <c r="B16" s="152" t="s">
        <v>287</v>
      </c>
      <c r="C16" s="148" t="s">
        <v>287</v>
      </c>
      <c r="D16" s="152" t="s">
        <v>288</v>
      </c>
      <c r="E16" s="148" t="s">
        <v>289</v>
      </c>
      <c r="F16" s="61">
        <v>54101</v>
      </c>
      <c r="G16" s="153" t="s">
        <v>86</v>
      </c>
      <c r="H16" s="154">
        <v>0</v>
      </c>
    </row>
    <row r="17" spans="1:8" ht="16.5" thickBot="1" x14ac:dyDescent="0.3">
      <c r="A17" s="151">
        <v>1</v>
      </c>
      <c r="B17" s="152" t="s">
        <v>287</v>
      </c>
      <c r="C17" s="148" t="s">
        <v>287</v>
      </c>
      <c r="D17" s="152" t="s">
        <v>288</v>
      </c>
      <c r="E17" s="148" t="s">
        <v>289</v>
      </c>
      <c r="F17" s="61">
        <v>54105</v>
      </c>
      <c r="G17" s="153" t="s">
        <v>88</v>
      </c>
      <c r="H17" s="154">
        <v>300</v>
      </c>
    </row>
    <row r="18" spans="1:8" ht="16.5" thickBot="1" x14ac:dyDescent="0.3">
      <c r="A18" s="151">
        <v>1</v>
      </c>
      <c r="B18" s="152" t="s">
        <v>287</v>
      </c>
      <c r="C18" s="148" t="s">
        <v>287</v>
      </c>
      <c r="D18" s="152" t="s">
        <v>288</v>
      </c>
      <c r="E18" s="148" t="s">
        <v>289</v>
      </c>
      <c r="F18" s="61">
        <v>54107</v>
      </c>
      <c r="G18" s="153" t="s">
        <v>298</v>
      </c>
      <c r="H18" s="154">
        <v>7000</v>
      </c>
    </row>
    <row r="19" spans="1:8" ht="16.5" thickBot="1" x14ac:dyDescent="0.3">
      <c r="A19" s="151">
        <v>1</v>
      </c>
      <c r="B19" s="152" t="s">
        <v>287</v>
      </c>
      <c r="C19" s="148" t="s">
        <v>287</v>
      </c>
      <c r="D19" s="152" t="s">
        <v>288</v>
      </c>
      <c r="E19" s="148" t="s">
        <v>289</v>
      </c>
      <c r="F19" s="61">
        <v>54110</v>
      </c>
      <c r="G19" s="153" t="s">
        <v>92</v>
      </c>
      <c r="H19" s="154">
        <v>0</v>
      </c>
    </row>
    <row r="20" spans="1:8" ht="16.5" thickBot="1" x14ac:dyDescent="0.3">
      <c r="A20" s="151">
        <v>1</v>
      </c>
      <c r="B20" s="152" t="s">
        <v>287</v>
      </c>
      <c r="C20" s="148" t="s">
        <v>287</v>
      </c>
      <c r="D20" s="152" t="s">
        <v>288</v>
      </c>
      <c r="E20" s="148" t="s">
        <v>289</v>
      </c>
      <c r="F20" s="61">
        <v>54111</v>
      </c>
      <c r="G20" s="153" t="s">
        <v>93</v>
      </c>
      <c r="H20" s="154">
        <v>0</v>
      </c>
    </row>
    <row r="21" spans="1:8" ht="16.5" thickBot="1" x14ac:dyDescent="0.3">
      <c r="A21" s="151">
        <v>1</v>
      </c>
      <c r="B21" s="152" t="s">
        <v>287</v>
      </c>
      <c r="C21" s="148" t="s">
        <v>287</v>
      </c>
      <c r="D21" s="152" t="s">
        <v>288</v>
      </c>
      <c r="E21" s="148" t="s">
        <v>289</v>
      </c>
      <c r="F21" s="61">
        <v>54112</v>
      </c>
      <c r="G21" s="153" t="s">
        <v>94</v>
      </c>
      <c r="H21" s="154">
        <v>0</v>
      </c>
    </row>
    <row r="22" spans="1:8" ht="16.5" thickBot="1" x14ac:dyDescent="0.3">
      <c r="A22" s="151">
        <v>1</v>
      </c>
      <c r="B22" s="152" t="s">
        <v>287</v>
      </c>
      <c r="C22" s="148" t="s">
        <v>287</v>
      </c>
      <c r="D22" s="152" t="s">
        <v>288</v>
      </c>
      <c r="E22" s="148" t="s">
        <v>289</v>
      </c>
      <c r="F22" s="61">
        <v>54114</v>
      </c>
      <c r="G22" s="153" t="s">
        <v>95</v>
      </c>
      <c r="H22" s="154">
        <v>300</v>
      </c>
    </row>
    <row r="23" spans="1:8" ht="16.5" thickBot="1" x14ac:dyDescent="0.3">
      <c r="A23" s="151">
        <v>1</v>
      </c>
      <c r="B23" s="152" t="s">
        <v>287</v>
      </c>
      <c r="C23" s="148" t="s">
        <v>287</v>
      </c>
      <c r="D23" s="152" t="s">
        <v>288</v>
      </c>
      <c r="E23" s="148" t="s">
        <v>289</v>
      </c>
      <c r="F23" s="61">
        <v>54118</v>
      </c>
      <c r="G23" s="153" t="s">
        <v>98</v>
      </c>
      <c r="H23" s="154">
        <v>300</v>
      </c>
    </row>
    <row r="24" spans="1:8" ht="16.5" thickBot="1" x14ac:dyDescent="0.3">
      <c r="A24" s="151">
        <v>1</v>
      </c>
      <c r="B24" s="152" t="s">
        <v>287</v>
      </c>
      <c r="C24" s="148" t="s">
        <v>287</v>
      </c>
      <c r="D24" s="152" t="s">
        <v>288</v>
      </c>
      <c r="E24" s="148" t="s">
        <v>289</v>
      </c>
      <c r="F24" s="61">
        <v>54201</v>
      </c>
      <c r="G24" s="153" t="s">
        <v>101</v>
      </c>
      <c r="H24" s="154">
        <v>4000</v>
      </c>
    </row>
    <row r="25" spans="1:8" ht="16.5" thickBot="1" x14ac:dyDescent="0.3">
      <c r="A25" s="151">
        <v>1</v>
      </c>
      <c r="B25" s="152" t="s">
        <v>287</v>
      </c>
      <c r="C25" s="148" t="s">
        <v>287</v>
      </c>
      <c r="D25" s="152" t="s">
        <v>288</v>
      </c>
      <c r="E25" s="148" t="s">
        <v>289</v>
      </c>
      <c r="F25" s="61">
        <v>54202</v>
      </c>
      <c r="G25" s="153" t="s">
        <v>102</v>
      </c>
      <c r="H25" s="154">
        <v>1200</v>
      </c>
    </row>
    <row r="26" spans="1:8" ht="16.5" thickBot="1" x14ac:dyDescent="0.3">
      <c r="A26" s="151">
        <v>1</v>
      </c>
      <c r="B26" s="152" t="s">
        <v>287</v>
      </c>
      <c r="C26" s="148" t="s">
        <v>287</v>
      </c>
      <c r="D26" s="152" t="s">
        <v>288</v>
      </c>
      <c r="E26" s="148" t="s">
        <v>289</v>
      </c>
      <c r="F26" s="61">
        <v>54203</v>
      </c>
      <c r="G26" s="153" t="s">
        <v>103</v>
      </c>
      <c r="H26" s="154">
        <v>500</v>
      </c>
    </row>
    <row r="27" spans="1:8" ht="16.5" thickBot="1" x14ac:dyDescent="0.3">
      <c r="A27" s="151">
        <v>1</v>
      </c>
      <c r="B27" s="152" t="s">
        <v>287</v>
      </c>
      <c r="C27" s="148" t="s">
        <v>287</v>
      </c>
      <c r="D27" s="152" t="s">
        <v>288</v>
      </c>
      <c r="E27" s="148" t="s">
        <v>289</v>
      </c>
      <c r="F27" s="61">
        <v>54301</v>
      </c>
      <c r="G27" s="153" t="s">
        <v>104</v>
      </c>
      <c r="H27" s="154">
        <v>0</v>
      </c>
    </row>
    <row r="28" spans="1:8" ht="16.5" thickBot="1" x14ac:dyDescent="0.3">
      <c r="A28" s="151">
        <v>1</v>
      </c>
      <c r="B28" s="152" t="s">
        <v>287</v>
      </c>
      <c r="C28" s="148" t="s">
        <v>287</v>
      </c>
      <c r="D28" s="152" t="s">
        <v>288</v>
      </c>
      <c r="E28" s="148" t="s">
        <v>289</v>
      </c>
      <c r="F28" s="61">
        <v>54302</v>
      </c>
      <c r="G28" s="153" t="s">
        <v>105</v>
      </c>
      <c r="H28" s="154">
        <v>0</v>
      </c>
    </row>
    <row r="29" spans="1:8" ht="16.5" thickBot="1" x14ac:dyDescent="0.3">
      <c r="A29" s="151">
        <v>1</v>
      </c>
      <c r="B29" s="152" t="s">
        <v>287</v>
      </c>
      <c r="C29" s="148" t="s">
        <v>287</v>
      </c>
      <c r="D29" s="152" t="s">
        <v>288</v>
      </c>
      <c r="E29" s="148" t="s">
        <v>289</v>
      </c>
      <c r="F29" s="61">
        <v>54307</v>
      </c>
      <c r="G29" s="153" t="s">
        <v>108</v>
      </c>
      <c r="H29" s="154">
        <v>600</v>
      </c>
    </row>
    <row r="30" spans="1:8" ht="16.5" thickBot="1" x14ac:dyDescent="0.3">
      <c r="A30" s="151">
        <v>1</v>
      </c>
      <c r="B30" s="152" t="s">
        <v>287</v>
      </c>
      <c r="C30" s="148" t="s">
        <v>287</v>
      </c>
      <c r="D30" s="152" t="s">
        <v>288</v>
      </c>
      <c r="E30" s="148" t="s">
        <v>289</v>
      </c>
      <c r="F30" s="61">
        <v>54310</v>
      </c>
      <c r="G30" s="153" t="s">
        <v>109</v>
      </c>
      <c r="H30" s="154">
        <v>0</v>
      </c>
    </row>
    <row r="31" spans="1:8" ht="16.5" thickBot="1" x14ac:dyDescent="0.3">
      <c r="A31" s="151">
        <v>1</v>
      </c>
      <c r="B31" s="152" t="s">
        <v>287</v>
      </c>
      <c r="C31" s="148" t="s">
        <v>287</v>
      </c>
      <c r="D31" s="152" t="s">
        <v>288</v>
      </c>
      <c r="E31" s="148" t="s">
        <v>289</v>
      </c>
      <c r="F31" s="61">
        <v>61101</v>
      </c>
      <c r="G31" s="153" t="s">
        <v>119</v>
      </c>
      <c r="H31" s="154">
        <v>666.32</v>
      </c>
    </row>
    <row r="32" spans="1:8" ht="15.75" x14ac:dyDescent="0.25">
      <c r="A32" s="151">
        <v>1</v>
      </c>
      <c r="B32" s="152" t="s">
        <v>287</v>
      </c>
      <c r="C32" s="148" t="s">
        <v>287</v>
      </c>
      <c r="D32" s="152" t="s">
        <v>288</v>
      </c>
      <c r="E32" s="148" t="s">
        <v>289</v>
      </c>
      <c r="F32" s="65" t="s">
        <v>122</v>
      </c>
      <c r="G32" s="153" t="s">
        <v>123</v>
      </c>
      <c r="H32" s="154">
        <v>0</v>
      </c>
    </row>
    <row r="33" spans="1:8" ht="15.75" x14ac:dyDescent="0.25">
      <c r="A33" s="151"/>
      <c r="B33" s="152"/>
      <c r="C33" s="152"/>
      <c r="D33" s="152"/>
      <c r="E33" s="152"/>
      <c r="F33" s="66"/>
      <c r="G33" s="155"/>
      <c r="H33" s="154"/>
    </row>
    <row r="34" spans="1:8" ht="16.5" thickBot="1" x14ac:dyDescent="0.3">
      <c r="A34" s="156"/>
      <c r="B34" s="79"/>
      <c r="C34" s="79"/>
      <c r="D34" s="79"/>
      <c r="E34" s="79"/>
      <c r="F34" s="68"/>
      <c r="G34" s="69" t="s">
        <v>126</v>
      </c>
      <c r="H34" s="157">
        <f>SUM(H9:H33)</f>
        <v>30477.9</v>
      </c>
    </row>
    <row r="37" spans="1:8" ht="21" x14ac:dyDescent="0.35">
      <c r="A37" s="158" t="s">
        <v>299</v>
      </c>
      <c r="B37" s="158"/>
      <c r="C37" s="158"/>
      <c r="D37" s="158" t="s">
        <v>299</v>
      </c>
      <c r="E37" s="158"/>
      <c r="F37" s="158"/>
      <c r="G37" s="159">
        <v>580563.34</v>
      </c>
      <c r="H37" s="158"/>
    </row>
    <row r="38" spans="1:8" ht="21" x14ac:dyDescent="0.35">
      <c r="A38" s="158" t="s">
        <v>300</v>
      </c>
      <c r="G38" s="159">
        <v>9148.7199999999993</v>
      </c>
      <c r="H38" s="158"/>
    </row>
    <row r="39" spans="1:8" ht="23.25" x14ac:dyDescent="0.5">
      <c r="A39" s="485" t="s">
        <v>301</v>
      </c>
      <c r="B39" s="485"/>
      <c r="C39" s="485"/>
      <c r="D39" s="485"/>
      <c r="G39" s="160">
        <v>20629.689999999999</v>
      </c>
      <c r="H39" s="159"/>
    </row>
    <row r="40" spans="1:8" ht="21" x14ac:dyDescent="0.35">
      <c r="A40" s="158" t="s">
        <v>302</v>
      </c>
      <c r="B40" s="158"/>
      <c r="C40" s="158"/>
      <c r="D40" s="158"/>
      <c r="G40" s="161">
        <f>SUM(G37:G39)</f>
        <v>610341.74999999988</v>
      </c>
      <c r="H40" s="158"/>
    </row>
  </sheetData>
  <mergeCells count="8">
    <mergeCell ref="A8:H8"/>
    <mergeCell ref="A39:D39"/>
    <mergeCell ref="A2:H2"/>
    <mergeCell ref="A3:H3"/>
    <mergeCell ref="A4:H4"/>
    <mergeCell ref="A5:H5"/>
    <mergeCell ref="A6:H6"/>
    <mergeCell ref="A7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35"/>
  <sheetViews>
    <sheetView workbookViewId="0">
      <selection activeCell="H28" sqref="H28"/>
    </sheetView>
  </sheetViews>
  <sheetFormatPr baseColWidth="10" defaultRowHeight="15" x14ac:dyDescent="0.25"/>
  <cols>
    <col min="1" max="1" width="13.42578125" customWidth="1"/>
    <col min="2" max="2" width="13.5703125" customWidth="1"/>
    <col min="3" max="3" width="14.42578125" customWidth="1"/>
    <col min="4" max="4" width="14.7109375" customWidth="1"/>
    <col min="5" max="5" width="13" customWidth="1"/>
    <col min="6" max="6" width="12.7109375" customWidth="1"/>
    <col min="7" max="7" width="43.42578125" customWidth="1"/>
    <col min="8" max="8" width="19" customWidth="1"/>
  </cols>
  <sheetData>
    <row r="2" spans="1:8" ht="18" x14ac:dyDescent="0.35">
      <c r="A2" s="109"/>
      <c r="B2" s="144"/>
      <c r="C2" s="145"/>
      <c r="D2" s="145"/>
      <c r="E2" s="145"/>
      <c r="F2" s="145"/>
      <c r="G2" s="145"/>
      <c r="H2" s="146" t="s">
        <v>303</v>
      </c>
    </row>
    <row r="3" spans="1:8" ht="18.75" x14ac:dyDescent="0.3">
      <c r="A3" s="495" t="s">
        <v>2</v>
      </c>
      <c r="B3" s="496"/>
      <c r="C3" s="496"/>
      <c r="D3" s="496"/>
      <c r="E3" s="496"/>
      <c r="F3" s="496"/>
      <c r="G3" s="496"/>
      <c r="H3" s="496"/>
    </row>
    <row r="4" spans="1:8" ht="18.75" x14ac:dyDescent="0.3">
      <c r="A4" s="495" t="s">
        <v>1</v>
      </c>
      <c r="B4" s="496"/>
      <c r="C4" s="496"/>
      <c r="D4" s="496"/>
      <c r="E4" s="496"/>
      <c r="F4" s="496"/>
      <c r="G4" s="496"/>
      <c r="H4" s="496"/>
    </row>
    <row r="5" spans="1:8" ht="18.75" x14ac:dyDescent="0.3">
      <c r="A5" s="495" t="s">
        <v>243</v>
      </c>
      <c r="B5" s="496"/>
      <c r="C5" s="496"/>
      <c r="D5" s="496"/>
      <c r="E5" s="496"/>
      <c r="F5" s="496"/>
      <c r="G5" s="496"/>
      <c r="H5" s="496"/>
    </row>
    <row r="6" spans="1:8" ht="18.75" x14ac:dyDescent="0.3">
      <c r="A6" s="495" t="s">
        <v>244</v>
      </c>
      <c r="B6" s="496"/>
      <c r="C6" s="496"/>
      <c r="D6" s="496"/>
      <c r="E6" s="496"/>
      <c r="F6" s="496"/>
      <c r="G6" s="496"/>
      <c r="H6" s="496"/>
    </row>
    <row r="7" spans="1:8" ht="18.75" x14ac:dyDescent="0.3">
      <c r="A7" s="495" t="s">
        <v>245</v>
      </c>
      <c r="B7" s="496"/>
      <c r="C7" s="496"/>
      <c r="D7" s="496"/>
      <c r="E7" s="496"/>
      <c r="F7" s="496"/>
      <c r="G7" s="496"/>
      <c r="H7" s="496"/>
    </row>
    <row r="8" spans="1:8" ht="19.5" thickBot="1" x14ac:dyDescent="0.35">
      <c r="A8" s="494" t="s">
        <v>304</v>
      </c>
      <c r="B8" s="494"/>
      <c r="C8" s="494"/>
      <c r="D8" s="494"/>
      <c r="E8" s="494"/>
      <c r="F8" s="494"/>
      <c r="G8" s="494"/>
      <c r="H8" s="494"/>
    </row>
    <row r="9" spans="1:8" ht="16.5" thickBot="1" x14ac:dyDescent="0.35">
      <c r="A9" s="487" t="s">
        <v>248</v>
      </c>
      <c r="B9" s="488"/>
      <c r="C9" s="488"/>
      <c r="D9" s="488"/>
      <c r="E9" s="488"/>
      <c r="F9" s="488"/>
      <c r="G9" s="489" t="s">
        <v>249</v>
      </c>
      <c r="H9" s="491" t="s">
        <v>250</v>
      </c>
    </row>
    <row r="10" spans="1:8" ht="96" thickBot="1" x14ac:dyDescent="0.3">
      <c r="A10" s="126" t="s">
        <v>251</v>
      </c>
      <c r="B10" s="127" t="s">
        <v>252</v>
      </c>
      <c r="C10" s="127" t="s">
        <v>253</v>
      </c>
      <c r="D10" s="127" t="s">
        <v>254</v>
      </c>
      <c r="E10" s="128" t="s">
        <v>255</v>
      </c>
      <c r="F10" s="129" t="s">
        <v>256</v>
      </c>
      <c r="G10" s="500"/>
      <c r="H10" s="501"/>
    </row>
    <row r="11" spans="1:8" ht="16.5" thickBot="1" x14ac:dyDescent="0.3">
      <c r="A11" s="147">
        <v>5</v>
      </c>
      <c r="B11" s="148" t="s">
        <v>305</v>
      </c>
      <c r="C11" s="148" t="s">
        <v>257</v>
      </c>
      <c r="D11" s="148" t="s">
        <v>258</v>
      </c>
      <c r="E11" s="148" t="s">
        <v>306</v>
      </c>
      <c r="F11" s="162" t="s">
        <v>307</v>
      </c>
      <c r="G11" s="149" t="s">
        <v>308</v>
      </c>
      <c r="H11" s="163">
        <v>120000</v>
      </c>
    </row>
    <row r="12" spans="1:8" ht="15.75" x14ac:dyDescent="0.25">
      <c r="A12" s="151">
        <v>5</v>
      </c>
      <c r="B12" s="152" t="s">
        <v>305</v>
      </c>
      <c r="C12" s="152" t="s">
        <v>257</v>
      </c>
      <c r="D12" s="152" t="s">
        <v>258</v>
      </c>
      <c r="E12" s="152" t="s">
        <v>306</v>
      </c>
      <c r="F12" s="164" t="s">
        <v>309</v>
      </c>
      <c r="G12" s="149" t="s">
        <v>308</v>
      </c>
      <c r="H12" s="163">
        <v>30000</v>
      </c>
    </row>
    <row r="13" spans="1:8" ht="15.75" x14ac:dyDescent="0.25">
      <c r="A13" s="151"/>
      <c r="B13" s="152"/>
      <c r="C13" s="152"/>
      <c r="D13" s="152"/>
      <c r="E13" s="152"/>
      <c r="F13" s="164"/>
      <c r="G13" s="165"/>
      <c r="H13" s="166"/>
    </row>
    <row r="14" spans="1:8" ht="15.75" x14ac:dyDescent="0.25">
      <c r="A14" s="151"/>
      <c r="B14" s="152"/>
      <c r="C14" s="152"/>
      <c r="D14" s="152"/>
      <c r="E14" s="152"/>
      <c r="F14" s="164"/>
      <c r="G14" s="165"/>
      <c r="H14" s="166"/>
    </row>
    <row r="15" spans="1:8" ht="15.75" x14ac:dyDescent="0.25">
      <c r="A15" s="77"/>
      <c r="B15" s="152"/>
      <c r="C15" s="152"/>
      <c r="D15" s="152"/>
      <c r="E15" s="152"/>
      <c r="F15" s="164"/>
      <c r="G15" s="167"/>
      <c r="H15" s="168"/>
    </row>
    <row r="16" spans="1:8" ht="15.75" thickBot="1" x14ac:dyDescent="0.3">
      <c r="A16" s="169"/>
      <c r="B16" s="170"/>
      <c r="C16" s="170"/>
      <c r="D16" s="170"/>
      <c r="E16" s="170"/>
      <c r="F16" s="171"/>
      <c r="G16" s="172" t="s">
        <v>310</v>
      </c>
      <c r="H16" s="173">
        <f>SUM(H11:H15)</f>
        <v>150000</v>
      </c>
    </row>
    <row r="17" spans="1:8" ht="15.75" x14ac:dyDescent="0.3">
      <c r="A17" s="112"/>
      <c r="B17" s="112"/>
      <c r="C17" s="174"/>
      <c r="D17" s="107"/>
      <c r="E17" s="107"/>
      <c r="F17" s="107"/>
      <c r="G17" s="109"/>
      <c r="H17" s="113"/>
    </row>
    <row r="18" spans="1:8" ht="18" x14ac:dyDescent="0.35">
      <c r="A18" s="502" t="s">
        <v>218</v>
      </c>
      <c r="B18" s="502"/>
      <c r="C18" s="502"/>
      <c r="D18" s="502"/>
      <c r="E18" s="502"/>
      <c r="F18" s="502"/>
      <c r="G18" s="109"/>
      <c r="H18" s="113"/>
    </row>
    <row r="19" spans="1:8" ht="15.75" x14ac:dyDescent="0.3">
      <c r="A19" s="499" t="s">
        <v>311</v>
      </c>
      <c r="B19" s="499"/>
      <c r="C19" s="499"/>
      <c r="D19" s="499"/>
      <c r="E19" s="499"/>
      <c r="F19" s="499"/>
      <c r="G19" s="499"/>
      <c r="H19" s="113"/>
    </row>
    <row r="20" spans="1:8" ht="15.75" x14ac:dyDescent="0.3">
      <c r="A20" s="499" t="s">
        <v>312</v>
      </c>
      <c r="B20" s="499"/>
      <c r="C20" s="499"/>
      <c r="D20" s="499"/>
      <c r="E20" s="499"/>
      <c r="F20" s="499"/>
      <c r="G20" s="499"/>
      <c r="H20" s="113"/>
    </row>
    <row r="21" spans="1:8" ht="15.75" x14ac:dyDescent="0.3">
      <c r="A21" s="112"/>
      <c r="B21" s="112"/>
      <c r="C21" s="174"/>
      <c r="D21" s="107"/>
      <c r="E21" s="107"/>
      <c r="F21" s="107"/>
      <c r="G21" s="109"/>
      <c r="H21" s="113"/>
    </row>
    <row r="22" spans="1:8" ht="18" x14ac:dyDescent="0.35">
      <c r="A22" s="175" t="s">
        <v>313</v>
      </c>
      <c r="B22" s="116"/>
      <c r="C22" s="174"/>
      <c r="D22" s="107"/>
      <c r="E22" s="107"/>
      <c r="F22" s="107"/>
      <c r="G22" s="109"/>
      <c r="H22" s="113"/>
    </row>
    <row r="23" spans="1:8" ht="18" x14ac:dyDescent="0.35">
      <c r="A23" s="175"/>
      <c r="B23" s="116"/>
      <c r="C23" s="174"/>
      <c r="D23" s="107"/>
      <c r="E23" s="107"/>
      <c r="F23" s="107"/>
      <c r="G23" s="109"/>
      <c r="H23" s="113"/>
    </row>
    <row r="24" spans="1:8" ht="15.75" x14ac:dyDescent="0.3">
      <c r="A24" s="117" t="s">
        <v>314</v>
      </c>
      <c r="B24" s="118"/>
      <c r="C24" s="174"/>
      <c r="D24" s="107"/>
      <c r="E24" s="107"/>
      <c r="F24" s="107"/>
      <c r="G24" s="109"/>
      <c r="H24" s="113"/>
    </row>
    <row r="25" spans="1:8" ht="15.75" x14ac:dyDescent="0.3">
      <c r="A25" s="117" t="s">
        <v>315</v>
      </c>
      <c r="B25" s="112"/>
      <c r="C25" s="174"/>
      <c r="D25" s="107"/>
      <c r="E25" s="107"/>
      <c r="F25" s="107"/>
      <c r="G25" s="109"/>
      <c r="H25" s="113"/>
    </row>
    <row r="26" spans="1:8" ht="15.75" x14ac:dyDescent="0.3">
      <c r="A26" s="117" t="s">
        <v>316</v>
      </c>
      <c r="B26" s="112"/>
      <c r="C26" s="174"/>
      <c r="D26" s="107"/>
      <c r="E26" s="107"/>
      <c r="F26" s="107"/>
      <c r="G26" s="109"/>
      <c r="H26" s="113"/>
    </row>
    <row r="27" spans="1:8" ht="15.75" x14ac:dyDescent="0.3">
      <c r="A27" s="117" t="s">
        <v>317</v>
      </c>
      <c r="B27" s="112"/>
      <c r="C27" s="174"/>
      <c r="D27" s="107"/>
      <c r="E27" s="107"/>
      <c r="F27" s="107"/>
      <c r="G27" s="109"/>
      <c r="H27" s="113"/>
    </row>
    <row r="28" spans="1:8" ht="15.75" x14ac:dyDescent="0.3">
      <c r="A28" s="117" t="s">
        <v>318</v>
      </c>
      <c r="B28" s="112"/>
      <c r="C28" s="174"/>
      <c r="D28" s="107"/>
      <c r="E28" s="107"/>
      <c r="F28" s="107"/>
      <c r="G28" s="109"/>
      <c r="H28" s="113"/>
    </row>
    <row r="29" spans="1:8" ht="15.75" x14ac:dyDescent="0.3">
      <c r="A29" s="117" t="s">
        <v>319</v>
      </c>
      <c r="B29" s="112"/>
      <c r="C29" s="174"/>
      <c r="D29" s="107"/>
      <c r="E29" s="107"/>
      <c r="F29" s="107"/>
      <c r="G29" s="109"/>
      <c r="H29" s="113"/>
    </row>
    <row r="30" spans="1:8" ht="15.75" x14ac:dyDescent="0.3">
      <c r="A30" s="117" t="s">
        <v>320</v>
      </c>
      <c r="B30" s="112"/>
      <c r="C30" s="174"/>
      <c r="D30" s="107"/>
      <c r="E30" s="107"/>
      <c r="F30" s="107"/>
      <c r="G30" s="109"/>
      <c r="H30" s="113"/>
    </row>
    <row r="31" spans="1:8" ht="15.75" x14ac:dyDescent="0.3">
      <c r="A31" s="119" t="s">
        <v>321</v>
      </c>
      <c r="B31" s="112"/>
      <c r="C31" s="174"/>
      <c r="D31" s="107"/>
      <c r="E31" s="107"/>
      <c r="F31" s="107"/>
      <c r="G31" s="109"/>
      <c r="H31" s="113"/>
    </row>
    <row r="32" spans="1:8" ht="15.75" x14ac:dyDescent="0.3">
      <c r="A32" s="119" t="s">
        <v>322</v>
      </c>
      <c r="B32" s="112"/>
      <c r="C32" s="174"/>
      <c r="D32" s="107"/>
      <c r="E32" s="107"/>
      <c r="F32" s="107"/>
      <c r="G32" s="109"/>
      <c r="H32" s="113"/>
    </row>
    <row r="33" spans="1:8" ht="15.75" x14ac:dyDescent="0.3">
      <c r="A33" s="120"/>
      <c r="B33" s="112"/>
      <c r="C33" s="174"/>
      <c r="D33" s="107"/>
      <c r="E33" s="107"/>
      <c r="F33" s="107"/>
      <c r="G33" s="109"/>
      <c r="H33" s="113"/>
    </row>
    <row r="34" spans="1:8" ht="15.75" x14ac:dyDescent="0.3">
      <c r="A34" s="112"/>
      <c r="B34" s="112"/>
      <c r="C34" s="174"/>
      <c r="D34" s="107"/>
      <c r="E34" s="107"/>
      <c r="F34" s="107"/>
      <c r="G34" s="109"/>
      <c r="H34" s="113"/>
    </row>
    <row r="35" spans="1:8" ht="15.75" x14ac:dyDescent="0.3">
      <c r="A35" s="144"/>
      <c r="B35" s="144"/>
      <c r="C35" s="176"/>
      <c r="D35" s="121"/>
      <c r="E35" s="121"/>
      <c r="F35" s="121"/>
      <c r="G35" s="109"/>
      <c r="H35" s="113"/>
    </row>
  </sheetData>
  <mergeCells count="12">
    <mergeCell ref="A20:G20"/>
    <mergeCell ref="A3:H3"/>
    <mergeCell ref="A4:H4"/>
    <mergeCell ref="A5:H5"/>
    <mergeCell ref="A6:H6"/>
    <mergeCell ref="A7:H7"/>
    <mergeCell ref="A8:H8"/>
    <mergeCell ref="A9:F9"/>
    <mergeCell ref="G9:G10"/>
    <mergeCell ref="H9:H10"/>
    <mergeCell ref="A18:F18"/>
    <mergeCell ref="A19:G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"/>
  <sheetViews>
    <sheetView workbookViewId="0">
      <selection activeCell="F28" sqref="F28"/>
    </sheetView>
  </sheetViews>
  <sheetFormatPr baseColWidth="10" defaultRowHeight="15" x14ac:dyDescent="0.25"/>
  <cols>
    <col min="1" max="1" width="13.85546875" customWidth="1"/>
    <col min="2" max="2" width="14.140625" customWidth="1"/>
    <col min="3" max="3" width="14.28515625" customWidth="1"/>
    <col min="4" max="4" width="13.5703125" customWidth="1"/>
    <col min="5" max="5" width="13" customWidth="1"/>
    <col min="6" max="6" width="12.85546875" customWidth="1"/>
    <col min="7" max="7" width="61" customWidth="1"/>
    <col min="8" max="8" width="23.5703125" customWidth="1"/>
  </cols>
  <sheetData>
    <row r="1" spans="1:8" ht="27.75" x14ac:dyDescent="0.45">
      <c r="A1" s="483" t="s">
        <v>243</v>
      </c>
      <c r="B1" s="484"/>
      <c r="C1" s="484"/>
      <c r="D1" s="484"/>
      <c r="E1" s="484"/>
      <c r="F1" s="484"/>
      <c r="G1" s="484"/>
      <c r="H1" s="484"/>
    </row>
    <row r="2" spans="1:8" ht="27.75" x14ac:dyDescent="0.45">
      <c r="A2" s="483" t="s">
        <v>244</v>
      </c>
      <c r="B2" s="484"/>
      <c r="C2" s="484"/>
      <c r="D2" s="484"/>
      <c r="E2" s="484"/>
      <c r="F2" s="484"/>
      <c r="G2" s="484"/>
      <c r="H2" s="484"/>
    </row>
    <row r="3" spans="1:8" ht="27.75" x14ac:dyDescent="0.45">
      <c r="A3" s="483" t="s">
        <v>245</v>
      </c>
      <c r="B3" s="484"/>
      <c r="C3" s="484"/>
      <c r="D3" s="484"/>
      <c r="E3" s="484"/>
      <c r="F3" s="484"/>
      <c r="G3" s="484"/>
      <c r="H3" s="484"/>
    </row>
    <row r="4" spans="1:8" ht="27.75" x14ac:dyDescent="0.45">
      <c r="A4" s="482" t="s">
        <v>246</v>
      </c>
      <c r="B4" s="482"/>
      <c r="C4" s="482"/>
      <c r="D4" s="482"/>
      <c r="E4" s="482"/>
      <c r="F4" s="482"/>
      <c r="G4" s="482"/>
      <c r="H4" s="482"/>
    </row>
    <row r="5" spans="1:8" ht="28.5" thickBot="1" x14ac:dyDescent="0.5">
      <c r="A5" s="486" t="s">
        <v>821</v>
      </c>
      <c r="B5" s="486"/>
      <c r="C5" s="486"/>
      <c r="D5" s="486"/>
      <c r="E5" s="486"/>
      <c r="F5" s="486"/>
      <c r="G5" s="486"/>
      <c r="H5" s="486"/>
    </row>
    <row r="6" spans="1:8" ht="16.5" thickBot="1" x14ac:dyDescent="0.35">
      <c r="A6" s="487" t="s">
        <v>248</v>
      </c>
      <c r="B6" s="488"/>
      <c r="C6" s="488"/>
      <c r="D6" s="488"/>
      <c r="E6" s="488"/>
      <c r="F6" s="488"/>
      <c r="G6" s="489" t="s">
        <v>249</v>
      </c>
      <c r="H6" s="491" t="s">
        <v>250</v>
      </c>
    </row>
    <row r="7" spans="1:8" ht="95.25" x14ac:dyDescent="0.25">
      <c r="A7" s="126" t="s">
        <v>251</v>
      </c>
      <c r="B7" s="127" t="s">
        <v>252</v>
      </c>
      <c r="C7" s="127" t="s">
        <v>253</v>
      </c>
      <c r="D7" s="127" t="s">
        <v>254</v>
      </c>
      <c r="E7" s="128" t="s">
        <v>255</v>
      </c>
      <c r="F7" s="129" t="s">
        <v>256</v>
      </c>
      <c r="G7" s="490"/>
      <c r="H7" s="492"/>
    </row>
    <row r="8" spans="1:8" ht="18" x14ac:dyDescent="0.25">
      <c r="A8" s="385"/>
      <c r="B8" s="385"/>
      <c r="C8" s="385"/>
      <c r="D8" s="385"/>
      <c r="E8" s="385"/>
      <c r="F8" s="385"/>
      <c r="G8" s="386"/>
      <c r="H8" s="387"/>
    </row>
    <row r="9" spans="1:8" ht="18" x14ac:dyDescent="0.25">
      <c r="A9" s="130">
        <v>3</v>
      </c>
      <c r="B9" s="131" t="s">
        <v>822</v>
      </c>
      <c r="C9" s="131" t="s">
        <v>822</v>
      </c>
      <c r="D9" s="131" t="s">
        <v>258</v>
      </c>
      <c r="E9" s="131" t="s">
        <v>306</v>
      </c>
      <c r="F9" s="136">
        <v>61607</v>
      </c>
      <c r="G9" s="137" t="s">
        <v>823</v>
      </c>
      <c r="H9" s="133">
        <v>18061.490000000002</v>
      </c>
    </row>
    <row r="10" spans="1:8" ht="18.75" x14ac:dyDescent="0.3">
      <c r="A10" s="70"/>
      <c r="B10" s="134"/>
      <c r="C10" s="134"/>
      <c r="D10" s="134"/>
      <c r="E10" s="134"/>
      <c r="F10" s="134"/>
      <c r="G10" s="141" t="s">
        <v>126</v>
      </c>
      <c r="H10" s="142">
        <f>+H9</f>
        <v>18061.490000000002</v>
      </c>
    </row>
  </sheetData>
  <mergeCells count="8">
    <mergeCell ref="A6:F6"/>
    <mergeCell ref="G6:G7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RESUMEN GENERAL</vt:lpstr>
      <vt:lpstr>CUADRO RESUMEN</vt:lpstr>
      <vt:lpstr>CLASIFICACION ECONOMICA</vt:lpstr>
      <vt:lpstr>ESTRUCTURA PRESUPUESTARIA 2016</vt:lpstr>
      <vt:lpstr>PRESUPUESTOS FODES 25% EGRESOS</vt:lpstr>
      <vt:lpstr>PRESUPUESTO FONDO MPAL. EGRESOS</vt:lpstr>
      <vt:lpstr>PRESUPUESTO PUERTO SAN JUAN EGR</vt:lpstr>
      <vt:lpstr>SERVICIO DE LA DEUDA</vt:lpstr>
      <vt:lpstr>PRESUPUESTO FONDOS DONACIONES </vt:lpstr>
      <vt:lpstr>PRESUPUESTO FONDOS FODES 75%</vt:lpstr>
      <vt:lpstr>PRESUPUESTO FONDOS FODES 5%</vt:lpstr>
      <vt:lpstr>PROYECTOS 2016</vt:lpstr>
      <vt:lpstr>CONSOLIDADO EGRESOS</vt:lpstr>
      <vt:lpstr>DETALLE INGRESOS FF Y ESPECIFIC</vt:lpstr>
      <vt:lpstr>PROYECCION RECURSOS HUMANOS</vt:lpstr>
      <vt:lpstr>PROYECCION INGRESOS 2016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Contabilidad-pc</cp:lastModifiedBy>
  <cp:lastPrinted>2019-04-02T20:12:30Z</cp:lastPrinted>
  <dcterms:created xsi:type="dcterms:W3CDTF">2016-10-04T15:47:09Z</dcterms:created>
  <dcterms:modified xsi:type="dcterms:W3CDTF">2019-05-14T19:14:26Z</dcterms:modified>
</cp:coreProperties>
</file>