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 codeName="{316AF4FF-6532-DD95-964C-923D217D005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HOJA FODES 2020\"/>
    </mc:Choice>
  </mc:AlternateContent>
  <xr:revisionPtr revIDLastSave="0" documentId="13_ncr:1_{3D6552C6-150A-492A-8D52-89D438F09EF8}" xr6:coauthVersionLast="45" xr6:coauthVersionMax="45" xr10:uidLastSave="{00000000-0000-0000-0000-000000000000}"/>
  <bookViews>
    <workbookView xWindow="-120" yWindow="-120" windowWidth="20730" windowHeight="11160" tabRatio="644" xr2:uid="{00000000-000D-0000-FFFF-FFFF00000000}"/>
  </bookViews>
  <sheets>
    <sheet name="Hoja de Captura" sheetId="6" r:id="rId1"/>
    <sheet name="Uso 25%" sheetId="12" r:id="rId2"/>
    <sheet name="Inv. 75%" sheetId="4" r:id="rId3"/>
    <sheet name="Inv. 2%" sheetId="16" r:id="rId4"/>
    <sheet name="Reporte FODES" sheetId="1" r:id="rId5"/>
    <sheet name="TITULOS" sheetId="9" state="hidden" r:id="rId6"/>
    <sheet name="cuadros" sheetId="11" state="hidden" r:id="rId7"/>
    <sheet name="Graficas" sheetId="10" r:id="rId8"/>
    <sheet name="Inv. Finan." sheetId="14" r:id="rId9"/>
    <sheet name="Reporte inversion" sheetId="15" r:id="rId10"/>
    <sheet name="Hoja1" sheetId="17" state="hidden" r:id="rId11"/>
    <sheet name="Graficas Area" sheetId="18" r:id="rId12"/>
  </sheets>
  <definedNames>
    <definedName name="ACUEDUCTOS">TITULOS!$H$3:$H$5</definedName>
    <definedName name="Ahuachaoan">cuadros!$K$2:$K$13</definedName>
    <definedName name="_xlnm.Print_Area" localSheetId="0">'Hoja de Captura'!$A$1:$J$54</definedName>
    <definedName name="_xlnm.Print_Area" localSheetId="3">'Inv. 2%'!$A$2:$Q$328</definedName>
    <definedName name="_xlnm.Print_Area" localSheetId="2">'Inv. 75%'!$A$143:$N$365</definedName>
    <definedName name="AREAS">TITULOS!$B$2:$B$15</definedName>
    <definedName name="COVID">TITULOS!$AB$3:$AB$6</definedName>
    <definedName name="CULTURAL">TITULOS!$V$3:$V$7</definedName>
    <definedName name="Departamento">cuadros!$J$2:$J$15</definedName>
    <definedName name="DESARROLLO">TITULOS!$R$3:$R$14</definedName>
    <definedName name="EDUCACION">TITULOS!$F$3:$F$5</definedName>
    <definedName name="ELECTRIFICACION">TITULOS!$N$3:$N$6</definedName>
    <definedName name="GESTION">TITULOS!$X$3:$X$6</definedName>
    <definedName name="MEDIO">TITULOS!$Z$3:$Z$7</definedName>
    <definedName name="NATURALES">TITULOS!$AF$3:$AF$9</definedName>
    <definedName name="PREINVERSION">TITULOS!$AH$3:$AH$6</definedName>
    <definedName name="RUBROS">TITULOS!$A$15:$A$17</definedName>
    <definedName name="RUBROS2">TITULOS!$A$22:$A$34</definedName>
    <definedName name="SALUD">TITULOS!$J$3:$J$7</definedName>
    <definedName name="SERVICIOS">TITULOS!$P$3:$P$22</definedName>
    <definedName name="SOCIAL">TITULOS!$T$3:$T$8</definedName>
    <definedName name="Sonsonate">cuadros!$L$2:$L$17</definedName>
    <definedName name="_xlnm.Print_Titles" localSheetId="1">'Uso 25%'!$7:$7</definedName>
    <definedName name="TORMENTA">TITULOS!$AD$3:$AD$6</definedName>
    <definedName name="VIALES">TITULOS!$L$3:$L$8</definedName>
    <definedName name="Z_3D881224_03FB_11D5_A61F_8BE772CF5A32_.wvu.PrintArea" localSheetId="4" hidden="1">'Reporte FODES'!$B$5:$G$24</definedName>
    <definedName name="Z_3D881224_03FB_11D5_A61F_8BE772CF5A32_.wvu.PrintArea" localSheetId="9" hidden="1">'Reporte inversion'!$B$5:$G$31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F7" i="1" l="1"/>
  <c r="B4" i="16"/>
  <c r="A3" i="14"/>
  <c r="O354" i="4" l="1"/>
  <c r="P354" i="4" s="1"/>
  <c r="O355" i="4"/>
  <c r="P355" i="4" s="1"/>
  <c r="O356" i="4"/>
  <c r="P356" i="4" s="1"/>
  <c r="O357" i="4"/>
  <c r="P357" i="4" s="1"/>
  <c r="O358" i="4"/>
  <c r="P358" i="4" s="1"/>
  <c r="O359" i="4"/>
  <c r="P359" i="4" s="1"/>
  <c r="O360" i="4"/>
  <c r="P360" i="4" s="1"/>
  <c r="O361" i="4"/>
  <c r="P361" i="4" s="1"/>
  <c r="O362" i="4"/>
  <c r="P362" i="4" s="1"/>
  <c r="O353" i="4"/>
  <c r="P353" i="4" s="1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282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58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67" i="4"/>
  <c r="O68" i="4"/>
  <c r="O69" i="4"/>
  <c r="O70" i="4"/>
  <c r="O71" i="4"/>
  <c r="O72" i="4"/>
  <c r="O73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52" i="4"/>
  <c r="P352" i="4" s="1"/>
  <c r="M363" i="4"/>
  <c r="V45" i="10" l="1"/>
  <c r="V46" i="10"/>
  <c r="V43" i="10"/>
  <c r="V44" i="10"/>
  <c r="M332" i="4"/>
  <c r="M334" i="4"/>
  <c r="M338" i="4" l="1"/>
  <c r="M333" i="4"/>
  <c r="M337" i="4"/>
  <c r="M336" i="4"/>
  <c r="M331" i="4"/>
  <c r="M335" i="4"/>
  <c r="A2" i="14"/>
  <c r="H30" i="4" l="1"/>
  <c r="B2" i="11" s="1"/>
  <c r="H302" i="4"/>
  <c r="H324" i="4"/>
  <c r="B15" i="11" s="1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O273" i="16"/>
  <c r="O274" i="16"/>
  <c r="O275" i="16"/>
  <c r="O276" i="16"/>
  <c r="O277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O215" i="16"/>
  <c r="O216" i="16"/>
  <c r="O217" i="16"/>
  <c r="O218" i="16"/>
  <c r="O219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O232" i="16"/>
  <c r="O233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79" i="4"/>
  <c r="I80" i="4"/>
  <c r="I81" i="4"/>
  <c r="I82" i="4"/>
  <c r="I83" i="4"/>
  <c r="I84" i="4"/>
  <c r="I85" i="4"/>
  <c r="I86" i="4"/>
  <c r="I87" i="4"/>
  <c r="I88" i="4"/>
  <c r="I89" i="4"/>
  <c r="I90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12" i="4"/>
  <c r="I13" i="4"/>
  <c r="I14" i="4"/>
  <c r="I15" i="4"/>
  <c r="I16" i="4"/>
  <c r="I17" i="4"/>
  <c r="I18" i="4"/>
  <c r="I19" i="4"/>
  <c r="I20" i="4"/>
  <c r="I21" i="4"/>
  <c r="I22" i="4"/>
  <c r="I11" i="4"/>
  <c r="I23" i="4"/>
  <c r="I26" i="4"/>
  <c r="I122" i="4"/>
  <c r="I135" i="4"/>
  <c r="I136" i="4"/>
  <c r="I137" i="4"/>
  <c r="I138" i="4"/>
  <c r="I139" i="4"/>
  <c r="I140" i="4"/>
  <c r="I141" i="4"/>
  <c r="E142" i="4"/>
  <c r="F142" i="4"/>
  <c r="G142" i="4"/>
  <c r="H142" i="4"/>
  <c r="B7" i="11" s="1"/>
  <c r="J22" i="9"/>
  <c r="B27" i="1"/>
  <c r="G11" i="15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6" i="14"/>
  <c r="F6" i="15"/>
  <c r="F5" i="15"/>
  <c r="B34" i="15"/>
  <c r="F12" i="15"/>
  <c r="E12" i="15"/>
  <c r="K9" i="14"/>
  <c r="L9" i="14" s="1"/>
  <c r="K12" i="14"/>
  <c r="L12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6" i="14"/>
  <c r="L6" i="14" s="1"/>
  <c r="M326" i="16"/>
  <c r="L326" i="16"/>
  <c r="K326" i="16"/>
  <c r="J326" i="16"/>
  <c r="H326" i="16"/>
  <c r="D15" i="11" s="1"/>
  <c r="G326" i="16"/>
  <c r="F326" i="16"/>
  <c r="E326" i="16"/>
  <c r="I325" i="16"/>
  <c r="I324" i="16"/>
  <c r="I323" i="16"/>
  <c r="I322" i="16"/>
  <c r="I321" i="16"/>
  <c r="I320" i="16"/>
  <c r="I319" i="16"/>
  <c r="I306" i="16"/>
  <c r="O303" i="16"/>
  <c r="G12" i="1"/>
  <c r="F12" i="1"/>
  <c r="E12" i="1"/>
  <c r="M302" i="16"/>
  <c r="L302" i="16"/>
  <c r="K302" i="16"/>
  <c r="J302" i="16"/>
  <c r="H302" i="16"/>
  <c r="D14" i="11" s="1"/>
  <c r="G302" i="16"/>
  <c r="F302" i="16"/>
  <c r="E302" i="16"/>
  <c r="I301" i="16"/>
  <c r="I300" i="16"/>
  <c r="I299" i="16"/>
  <c r="I298" i="16"/>
  <c r="I297" i="16"/>
  <c r="I296" i="16"/>
  <c r="I295" i="16"/>
  <c r="I282" i="16"/>
  <c r="M278" i="16"/>
  <c r="L278" i="16"/>
  <c r="K278" i="16"/>
  <c r="J278" i="16"/>
  <c r="H278" i="16"/>
  <c r="D13" i="11" s="1"/>
  <c r="G278" i="16"/>
  <c r="F278" i="16"/>
  <c r="E278" i="16"/>
  <c r="I277" i="16"/>
  <c r="I276" i="16"/>
  <c r="I275" i="16"/>
  <c r="I274" i="16"/>
  <c r="I273" i="16"/>
  <c r="I272" i="16"/>
  <c r="I271" i="16"/>
  <c r="I258" i="16"/>
  <c r="M256" i="16"/>
  <c r="L256" i="16"/>
  <c r="K256" i="16"/>
  <c r="J256" i="16"/>
  <c r="H256" i="16"/>
  <c r="D12" i="11" s="1"/>
  <c r="G256" i="16"/>
  <c r="F256" i="16"/>
  <c r="E256" i="16"/>
  <c r="I255" i="16"/>
  <c r="I254" i="16"/>
  <c r="I253" i="16"/>
  <c r="I252" i="16"/>
  <c r="I251" i="16"/>
  <c r="I250" i="16"/>
  <c r="I249" i="16"/>
  <c r="I236" i="16"/>
  <c r="M234" i="16"/>
  <c r="L234" i="16"/>
  <c r="K234" i="16"/>
  <c r="J234" i="16"/>
  <c r="H234" i="16"/>
  <c r="D11" i="11" s="1"/>
  <c r="G234" i="16"/>
  <c r="F234" i="16"/>
  <c r="E234" i="16"/>
  <c r="I233" i="16"/>
  <c r="I232" i="16"/>
  <c r="I231" i="16"/>
  <c r="I230" i="16"/>
  <c r="I229" i="16"/>
  <c r="I228" i="16"/>
  <c r="I227" i="16"/>
  <c r="I214" i="16"/>
  <c r="M210" i="16"/>
  <c r="L210" i="16"/>
  <c r="K210" i="16"/>
  <c r="J210" i="16"/>
  <c r="H210" i="16"/>
  <c r="D10" i="11" s="1"/>
  <c r="G210" i="16"/>
  <c r="F210" i="16"/>
  <c r="E210" i="16"/>
  <c r="I209" i="16"/>
  <c r="I208" i="16"/>
  <c r="I207" i="16"/>
  <c r="I206" i="16"/>
  <c r="I205" i="16"/>
  <c r="I204" i="16"/>
  <c r="I203" i="16"/>
  <c r="I190" i="16"/>
  <c r="M188" i="16"/>
  <c r="L188" i="16"/>
  <c r="K188" i="16"/>
  <c r="J188" i="16"/>
  <c r="H188" i="16"/>
  <c r="D9" i="11" s="1"/>
  <c r="G188" i="16"/>
  <c r="F188" i="16"/>
  <c r="E188" i="16"/>
  <c r="I187" i="16"/>
  <c r="I186" i="16"/>
  <c r="I185" i="16"/>
  <c r="I184" i="16"/>
  <c r="I183" i="16"/>
  <c r="I182" i="16"/>
  <c r="I181" i="16"/>
  <c r="I168" i="16"/>
  <c r="M166" i="16"/>
  <c r="L166" i="16"/>
  <c r="K166" i="16"/>
  <c r="J166" i="16"/>
  <c r="H166" i="16"/>
  <c r="D8" i="11" s="1"/>
  <c r="G166" i="16"/>
  <c r="F166" i="16"/>
  <c r="E166" i="16"/>
  <c r="I165" i="16"/>
  <c r="I164" i="16"/>
  <c r="I163" i="16"/>
  <c r="I162" i="16"/>
  <c r="I161" i="16"/>
  <c r="I160" i="16"/>
  <c r="I159" i="16"/>
  <c r="I146" i="16"/>
  <c r="M142" i="16"/>
  <c r="L142" i="16"/>
  <c r="K142" i="16"/>
  <c r="J142" i="16"/>
  <c r="H142" i="16"/>
  <c r="D7" i="11" s="1"/>
  <c r="G142" i="16"/>
  <c r="F142" i="16"/>
  <c r="E142" i="16"/>
  <c r="I141" i="16"/>
  <c r="I140" i="16"/>
  <c r="I139" i="16"/>
  <c r="I138" i="16"/>
  <c r="I137" i="16"/>
  <c r="I136" i="16"/>
  <c r="I135" i="16"/>
  <c r="I122" i="16"/>
  <c r="M120" i="16"/>
  <c r="L120" i="16"/>
  <c r="K120" i="16"/>
  <c r="J120" i="16"/>
  <c r="H120" i="16"/>
  <c r="D6" i="11" s="1"/>
  <c r="G120" i="16"/>
  <c r="F120" i="16"/>
  <c r="E120" i="16"/>
  <c r="I119" i="16"/>
  <c r="I118" i="16"/>
  <c r="I117" i="16"/>
  <c r="I116" i="16"/>
  <c r="I115" i="16"/>
  <c r="I114" i="16"/>
  <c r="I113" i="16"/>
  <c r="I100" i="16"/>
  <c r="M98" i="16"/>
  <c r="L98" i="16"/>
  <c r="K98" i="16"/>
  <c r="J98" i="16"/>
  <c r="H98" i="16"/>
  <c r="D5" i="11" s="1"/>
  <c r="G98" i="16"/>
  <c r="F98" i="16"/>
  <c r="E98" i="16"/>
  <c r="I97" i="16"/>
  <c r="I96" i="16"/>
  <c r="I95" i="16"/>
  <c r="I94" i="16"/>
  <c r="I93" i="16"/>
  <c r="I92" i="16"/>
  <c r="I91" i="16"/>
  <c r="I78" i="16"/>
  <c r="M74" i="16"/>
  <c r="L74" i="16"/>
  <c r="K74" i="16"/>
  <c r="J74" i="16"/>
  <c r="H74" i="16"/>
  <c r="D4" i="11" s="1"/>
  <c r="G74" i="16"/>
  <c r="F74" i="16"/>
  <c r="E74" i="16"/>
  <c r="I73" i="16"/>
  <c r="I72" i="16"/>
  <c r="I71" i="16"/>
  <c r="I70" i="16"/>
  <c r="I69" i="16"/>
  <c r="I68" i="16"/>
  <c r="I67" i="16"/>
  <c r="I54" i="16"/>
  <c r="M52" i="16"/>
  <c r="L52" i="16"/>
  <c r="K52" i="16"/>
  <c r="J52" i="16"/>
  <c r="H52" i="16"/>
  <c r="D3" i="11" s="1"/>
  <c r="G52" i="16"/>
  <c r="F52" i="16"/>
  <c r="E52" i="16"/>
  <c r="I51" i="16"/>
  <c r="I50" i="16"/>
  <c r="I49" i="16"/>
  <c r="I48" i="16"/>
  <c r="I47" i="16"/>
  <c r="I46" i="16"/>
  <c r="I45" i="16"/>
  <c r="I32" i="16"/>
  <c r="M30" i="16"/>
  <c r="L30" i="16"/>
  <c r="L328" i="16" s="1"/>
  <c r="K30" i="16"/>
  <c r="J30" i="16"/>
  <c r="H30" i="16"/>
  <c r="D2" i="11" s="1"/>
  <c r="G30" i="16"/>
  <c r="F30" i="16"/>
  <c r="E30" i="16"/>
  <c r="I29" i="16"/>
  <c r="I28" i="16"/>
  <c r="I27" i="16"/>
  <c r="I26" i="16"/>
  <c r="I25" i="16"/>
  <c r="I24" i="16"/>
  <c r="I23" i="16"/>
  <c r="I10" i="16"/>
  <c r="F28" i="6"/>
  <c r="F16" i="1" s="1"/>
  <c r="I78" i="4"/>
  <c r="I344" i="4"/>
  <c r="K344" i="4"/>
  <c r="G344" i="4"/>
  <c r="M343" i="4"/>
  <c r="M342" i="4"/>
  <c r="M341" i="4"/>
  <c r="M340" i="4"/>
  <c r="M339" i="4"/>
  <c r="M330" i="4"/>
  <c r="M329" i="4"/>
  <c r="C14" i="9"/>
  <c r="C13" i="9"/>
  <c r="O257" i="16" s="1"/>
  <c r="P257" i="16" s="1"/>
  <c r="C13" i="11" s="1"/>
  <c r="C12" i="9"/>
  <c r="O235" i="16" s="1"/>
  <c r="C11" i="9"/>
  <c r="O211" i="16" s="1"/>
  <c r="C10" i="9"/>
  <c r="O189" i="16" s="1"/>
  <c r="C9" i="9"/>
  <c r="O167" i="16" s="1"/>
  <c r="P167" i="16" s="1"/>
  <c r="O168" i="16" s="1"/>
  <c r="C8" i="9"/>
  <c r="C7" i="9"/>
  <c r="O121" i="16" s="1"/>
  <c r="K14" i="14"/>
  <c r="L14" i="14" s="1"/>
  <c r="C6" i="9"/>
  <c r="O99" i="16" s="1"/>
  <c r="K10" i="14"/>
  <c r="L10" i="14" s="1"/>
  <c r="C5" i="9"/>
  <c r="O75" i="16" s="1"/>
  <c r="C4" i="9"/>
  <c r="O53" i="16" s="1"/>
  <c r="P53" i="16" s="1"/>
  <c r="K13" i="14"/>
  <c r="L13" i="14" s="1"/>
  <c r="C3" i="9"/>
  <c r="O31" i="16" s="1"/>
  <c r="C2" i="9"/>
  <c r="O7" i="4" s="1"/>
  <c r="K7" i="14"/>
  <c r="L7" i="14" s="1"/>
  <c r="J25" i="14"/>
  <c r="I25" i="14"/>
  <c r="H25" i="14"/>
  <c r="G25" i="14"/>
  <c r="F25" i="14"/>
  <c r="AA30" i="10"/>
  <c r="Z30" i="10"/>
  <c r="Y30" i="10"/>
  <c r="AA29" i="10"/>
  <c r="Z29" i="10"/>
  <c r="Y29" i="10"/>
  <c r="F5" i="1"/>
  <c r="F6" i="1"/>
  <c r="I10" i="4"/>
  <c r="I24" i="4"/>
  <c r="I25" i="4"/>
  <c r="I27" i="4"/>
  <c r="I28" i="4"/>
  <c r="I29" i="4"/>
  <c r="E30" i="4"/>
  <c r="F30" i="4"/>
  <c r="G30" i="4"/>
  <c r="J30" i="4"/>
  <c r="K30" i="4"/>
  <c r="L30" i="4"/>
  <c r="M30" i="4"/>
  <c r="I32" i="4"/>
  <c r="I48" i="4"/>
  <c r="I49" i="4"/>
  <c r="I50" i="4"/>
  <c r="I51" i="4"/>
  <c r="E52" i="4"/>
  <c r="F52" i="4"/>
  <c r="G52" i="4"/>
  <c r="H52" i="4"/>
  <c r="B3" i="11" s="1"/>
  <c r="J52" i="4"/>
  <c r="K52" i="4"/>
  <c r="L52" i="4"/>
  <c r="M52" i="4"/>
  <c r="I54" i="4"/>
  <c r="I68" i="4"/>
  <c r="I69" i="4"/>
  <c r="I70" i="4"/>
  <c r="I71" i="4"/>
  <c r="I72" i="4"/>
  <c r="I73" i="4"/>
  <c r="E74" i="4"/>
  <c r="F74" i="4"/>
  <c r="G74" i="4"/>
  <c r="H74" i="4"/>
  <c r="B4" i="11" s="1"/>
  <c r="J74" i="4"/>
  <c r="K74" i="4"/>
  <c r="L74" i="4"/>
  <c r="M74" i="4"/>
  <c r="I91" i="4"/>
  <c r="I92" i="4"/>
  <c r="I93" i="4"/>
  <c r="I94" i="4"/>
  <c r="I95" i="4"/>
  <c r="I96" i="4"/>
  <c r="I97" i="4"/>
  <c r="E98" i="4"/>
  <c r="F98" i="4"/>
  <c r="G98" i="4"/>
  <c r="H98" i="4"/>
  <c r="B5" i="11" s="1"/>
  <c r="J98" i="4"/>
  <c r="K98" i="4"/>
  <c r="L98" i="4"/>
  <c r="M98" i="4"/>
  <c r="I100" i="4"/>
  <c r="I113" i="4"/>
  <c r="I114" i="4"/>
  <c r="I115" i="4"/>
  <c r="I116" i="4"/>
  <c r="I117" i="4"/>
  <c r="I118" i="4"/>
  <c r="I119" i="4"/>
  <c r="E120" i="4"/>
  <c r="F120" i="4"/>
  <c r="G120" i="4"/>
  <c r="H120" i="4"/>
  <c r="B6" i="11" s="1"/>
  <c r="J120" i="4"/>
  <c r="K120" i="4"/>
  <c r="L120" i="4"/>
  <c r="M120" i="4"/>
  <c r="J142" i="4"/>
  <c r="K142" i="4"/>
  <c r="L142" i="4"/>
  <c r="M142" i="4"/>
  <c r="I146" i="4"/>
  <c r="I159" i="4"/>
  <c r="I160" i="4"/>
  <c r="I161" i="4"/>
  <c r="I162" i="4"/>
  <c r="I163" i="4"/>
  <c r="I164" i="4"/>
  <c r="I165" i="4"/>
  <c r="E166" i="4"/>
  <c r="F166" i="4"/>
  <c r="G166" i="4"/>
  <c r="H166" i="4"/>
  <c r="B8" i="11" s="1"/>
  <c r="J166" i="4"/>
  <c r="K166" i="4"/>
  <c r="L166" i="4"/>
  <c r="M166" i="4"/>
  <c r="I168" i="4"/>
  <c r="I181" i="4"/>
  <c r="I182" i="4"/>
  <c r="I183" i="4"/>
  <c r="I184" i="4"/>
  <c r="I185" i="4"/>
  <c r="I186" i="4"/>
  <c r="I187" i="4"/>
  <c r="E188" i="4"/>
  <c r="F188" i="4"/>
  <c r="G188" i="4"/>
  <c r="H188" i="4"/>
  <c r="B9" i="11" s="1"/>
  <c r="J188" i="4"/>
  <c r="K188" i="4"/>
  <c r="L188" i="4"/>
  <c r="M188" i="4"/>
  <c r="I190" i="4"/>
  <c r="I203" i="4"/>
  <c r="I204" i="4"/>
  <c r="I205" i="4"/>
  <c r="I206" i="4"/>
  <c r="I207" i="4"/>
  <c r="I208" i="4"/>
  <c r="I209" i="4"/>
  <c r="E210" i="4"/>
  <c r="F210" i="4"/>
  <c r="G210" i="4"/>
  <c r="H210" i="4"/>
  <c r="B10" i="11" s="1"/>
  <c r="J210" i="4"/>
  <c r="K210" i="4"/>
  <c r="L210" i="4"/>
  <c r="M210" i="4"/>
  <c r="I214" i="4"/>
  <c r="I228" i="4"/>
  <c r="I229" i="4"/>
  <c r="I230" i="4"/>
  <c r="I231" i="4"/>
  <c r="I232" i="4"/>
  <c r="I233" i="4"/>
  <c r="E234" i="4"/>
  <c r="F234" i="4"/>
  <c r="G234" i="4"/>
  <c r="H234" i="4"/>
  <c r="B11" i="11" s="1"/>
  <c r="J234" i="4"/>
  <c r="K234" i="4"/>
  <c r="L234" i="4"/>
  <c r="M234" i="4"/>
  <c r="I236" i="4"/>
  <c r="I249" i="4"/>
  <c r="I250" i="4"/>
  <c r="I251" i="4"/>
  <c r="I252" i="4"/>
  <c r="I253" i="4"/>
  <c r="I254" i="4"/>
  <c r="I255" i="4"/>
  <c r="E256" i="4"/>
  <c r="F256" i="4"/>
  <c r="G256" i="4"/>
  <c r="H256" i="4"/>
  <c r="B12" i="11" s="1"/>
  <c r="J256" i="4"/>
  <c r="K256" i="4"/>
  <c r="L256" i="4"/>
  <c r="M256" i="4"/>
  <c r="I258" i="4"/>
  <c r="I271" i="4"/>
  <c r="I272" i="4"/>
  <c r="I273" i="4"/>
  <c r="I274" i="4"/>
  <c r="I275" i="4"/>
  <c r="I276" i="4"/>
  <c r="I277" i="4"/>
  <c r="E278" i="4"/>
  <c r="F278" i="4"/>
  <c r="G278" i="4"/>
  <c r="H278" i="4"/>
  <c r="B13" i="11" s="1"/>
  <c r="J278" i="4"/>
  <c r="K278" i="4"/>
  <c r="L278" i="4"/>
  <c r="M278" i="4"/>
  <c r="I282" i="4"/>
  <c r="I295" i="4"/>
  <c r="I296" i="4"/>
  <c r="I297" i="4"/>
  <c r="I298" i="4"/>
  <c r="I299" i="4"/>
  <c r="I300" i="4"/>
  <c r="I301" i="4"/>
  <c r="E302" i="4"/>
  <c r="F302" i="4"/>
  <c r="G302" i="4"/>
  <c r="B14" i="11"/>
  <c r="J302" i="4"/>
  <c r="K302" i="4"/>
  <c r="L302" i="4"/>
  <c r="M302" i="4"/>
  <c r="I304" i="4"/>
  <c r="I318" i="4"/>
  <c r="I319" i="4"/>
  <c r="I320" i="4"/>
  <c r="I321" i="4"/>
  <c r="I322" i="4"/>
  <c r="I323" i="4"/>
  <c r="E324" i="4"/>
  <c r="F324" i="4"/>
  <c r="G324" i="4"/>
  <c r="J324" i="4"/>
  <c r="K324" i="4"/>
  <c r="L324" i="4"/>
  <c r="M324" i="4"/>
  <c r="M350" i="4"/>
  <c r="F27" i="6" s="1"/>
  <c r="F18" i="1" s="1"/>
  <c r="E8" i="12"/>
  <c r="E9" i="12"/>
  <c r="E10" i="12"/>
  <c r="E11" i="12"/>
  <c r="B13" i="12"/>
  <c r="C13" i="12"/>
  <c r="D13" i="12"/>
  <c r="E16" i="12"/>
  <c r="E17" i="12"/>
  <c r="E18" i="12"/>
  <c r="E19" i="12"/>
  <c r="B21" i="12"/>
  <c r="C21" i="12"/>
  <c r="D21" i="12"/>
  <c r="E23" i="12"/>
  <c r="D17" i="6" s="1"/>
  <c r="E22" i="1" s="1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B46" i="12"/>
  <c r="C46" i="12"/>
  <c r="D46" i="12"/>
  <c r="H5" i="6"/>
  <c r="D9" i="6"/>
  <c r="B25" i="11" s="1"/>
  <c r="C25" i="11" s="1"/>
  <c r="E9" i="6"/>
  <c r="E13" i="15" s="1"/>
  <c r="G9" i="6"/>
  <c r="F13" i="15" s="1"/>
  <c r="F11" i="6"/>
  <c r="G50" i="6"/>
  <c r="H50" i="6"/>
  <c r="K11" i="14"/>
  <c r="L11" i="14" s="1"/>
  <c r="O31" i="4"/>
  <c r="P31" i="4" s="1"/>
  <c r="O34" i="4" s="1"/>
  <c r="O211" i="4"/>
  <c r="O235" i="4"/>
  <c r="O75" i="4"/>
  <c r="K8" i="14"/>
  <c r="L8" i="14" s="1"/>
  <c r="K15" i="14"/>
  <c r="L15" i="14" s="1"/>
  <c r="K328" i="16" l="1"/>
  <c r="P211" i="4"/>
  <c r="P7" i="4"/>
  <c r="O143" i="4"/>
  <c r="L326" i="4"/>
  <c r="J326" i="4"/>
  <c r="O257" i="4"/>
  <c r="P257" i="4" s="1"/>
  <c r="A13" i="11" s="1"/>
  <c r="P75" i="16"/>
  <c r="O121" i="4"/>
  <c r="P121" i="4" s="1"/>
  <c r="O122" i="4" s="1"/>
  <c r="P189" i="16"/>
  <c r="O279" i="4"/>
  <c r="P279" i="4" s="1"/>
  <c r="A14" i="11" s="1"/>
  <c r="M328" i="16"/>
  <c r="O303" i="4"/>
  <c r="O33" i="4"/>
  <c r="O32" i="4"/>
  <c r="P75" i="4"/>
  <c r="A5" i="11" s="1"/>
  <c r="P143" i="4"/>
  <c r="P211" i="16"/>
  <c r="J328" i="16"/>
  <c r="O7" i="16"/>
  <c r="P235" i="4"/>
  <c r="A12" i="11" s="1"/>
  <c r="P99" i="16"/>
  <c r="O167" i="4"/>
  <c r="P167" i="4" s="1"/>
  <c r="P235" i="16"/>
  <c r="C12" i="11" s="1"/>
  <c r="G328" i="16"/>
  <c r="Z31" i="10"/>
  <c r="AA31" i="10"/>
  <c r="Y31" i="10"/>
  <c r="E326" i="4"/>
  <c r="B2" i="16"/>
  <c r="B2" i="4"/>
  <c r="A3" i="12"/>
  <c r="G18" i="15"/>
  <c r="C48" i="12"/>
  <c r="E13" i="12"/>
  <c r="D15" i="6" s="1"/>
  <c r="E11" i="6"/>
  <c r="V28" i="10"/>
  <c r="V32" i="10"/>
  <c r="V36" i="10"/>
  <c r="F13" i="1"/>
  <c r="F11" i="1" s="1"/>
  <c r="D11" i="6"/>
  <c r="O6" i="6" s="1"/>
  <c r="F11" i="15"/>
  <c r="E11" i="15"/>
  <c r="E46" i="12"/>
  <c r="D18" i="6" s="1"/>
  <c r="D48" i="12"/>
  <c r="B48" i="12"/>
  <c r="E21" i="12"/>
  <c r="D16" i="6" s="1"/>
  <c r="E21" i="1" s="1"/>
  <c r="E328" i="16"/>
  <c r="F328" i="16"/>
  <c r="H328" i="16"/>
  <c r="G25" i="6" s="1"/>
  <c r="G15" i="1" s="1"/>
  <c r="G14" i="1" s="1"/>
  <c r="H326" i="4"/>
  <c r="F25" i="6" s="1"/>
  <c r="F15" i="1" s="1"/>
  <c r="G25" i="15"/>
  <c r="G26" i="15"/>
  <c r="G24" i="15"/>
  <c r="G20" i="15"/>
  <c r="O99" i="4"/>
  <c r="P99" i="4" s="1"/>
  <c r="O100" i="4" s="1"/>
  <c r="G22" i="15"/>
  <c r="G28" i="15"/>
  <c r="G21" i="15"/>
  <c r="B2" i="6"/>
  <c r="O189" i="4"/>
  <c r="P189" i="4" s="1"/>
  <c r="O190" i="4" s="1"/>
  <c r="O143" i="16"/>
  <c r="P143" i="16" s="1"/>
  <c r="C8" i="11" s="1"/>
  <c r="P303" i="16"/>
  <c r="P121" i="16"/>
  <c r="G19" i="15"/>
  <c r="O279" i="16"/>
  <c r="P279" i="16" s="1"/>
  <c r="O282" i="16" s="1"/>
  <c r="G29" i="15"/>
  <c r="G11" i="6"/>
  <c r="O4" i="6" s="1"/>
  <c r="G16" i="15"/>
  <c r="O53" i="4"/>
  <c r="P53" i="4" s="1"/>
  <c r="H9" i="6"/>
  <c r="H11" i="6" s="1"/>
  <c r="G23" i="15"/>
  <c r="E13" i="1"/>
  <c r="E11" i="1" s="1"/>
  <c r="G13" i="1"/>
  <c r="G11" i="1" s="1"/>
  <c r="I326" i="16"/>
  <c r="G17" i="15"/>
  <c r="P303" i="4"/>
  <c r="P31" i="16"/>
  <c r="O32" i="16" s="1"/>
  <c r="G27" i="15"/>
  <c r="P7" i="16"/>
  <c r="O10" i="16" s="1"/>
  <c r="I302" i="16"/>
  <c r="I278" i="16"/>
  <c r="I256" i="16"/>
  <c r="I234" i="16"/>
  <c r="I210" i="16"/>
  <c r="I188" i="16"/>
  <c r="I142" i="16"/>
  <c r="I166" i="16"/>
  <c r="I120" i="16"/>
  <c r="I98" i="16"/>
  <c r="I74" i="16"/>
  <c r="I52" i="16"/>
  <c r="O214" i="16"/>
  <c r="C11" i="11"/>
  <c r="O190" i="16"/>
  <c r="C10" i="11"/>
  <c r="I30" i="16"/>
  <c r="O146" i="16"/>
  <c r="C5" i="11"/>
  <c r="O78" i="16"/>
  <c r="O54" i="16"/>
  <c r="C4" i="11"/>
  <c r="C15" i="11"/>
  <c r="O306" i="16"/>
  <c r="O236" i="16"/>
  <c r="O140" i="16"/>
  <c r="O141" i="16"/>
  <c r="O122" i="16"/>
  <c r="O135" i="16"/>
  <c r="O136" i="16"/>
  <c r="C7" i="11"/>
  <c r="O139" i="16"/>
  <c r="O138" i="16"/>
  <c r="O137" i="16"/>
  <c r="C6" i="11"/>
  <c r="O100" i="16"/>
  <c r="O258" i="16"/>
  <c r="C9" i="11"/>
  <c r="I210" i="4"/>
  <c r="I142" i="4"/>
  <c r="I98" i="4"/>
  <c r="I256" i="4"/>
  <c r="I234" i="4"/>
  <c r="I120" i="4"/>
  <c r="F326" i="4"/>
  <c r="I74" i="4"/>
  <c r="M326" i="4"/>
  <c r="V37" i="10"/>
  <c r="K326" i="4"/>
  <c r="M344" i="4"/>
  <c r="F26" i="6" s="1"/>
  <c r="I324" i="4"/>
  <c r="I278" i="4"/>
  <c r="I188" i="4"/>
  <c r="I166" i="4"/>
  <c r="G326" i="4"/>
  <c r="I302" i="4"/>
  <c r="I52" i="4"/>
  <c r="O168" i="4"/>
  <c r="I30" i="4"/>
  <c r="A3" i="11"/>
  <c r="A2" i="11"/>
  <c r="O236" i="4"/>
  <c r="O214" i="4"/>
  <c r="A11" i="11"/>
  <c r="O5" i="6" l="1"/>
  <c r="A8" i="11"/>
  <c r="O147" i="4"/>
  <c r="O151" i="4"/>
  <c r="O155" i="4"/>
  <c r="O159" i="4"/>
  <c r="O163" i="4"/>
  <c r="O158" i="4"/>
  <c r="O148" i="4"/>
  <c r="O152" i="4"/>
  <c r="O156" i="4"/>
  <c r="O160" i="4"/>
  <c r="O164" i="4"/>
  <c r="O154" i="4"/>
  <c r="O149" i="4"/>
  <c r="O153" i="4"/>
  <c r="O157" i="4"/>
  <c r="O161" i="4"/>
  <c r="O165" i="4"/>
  <c r="O150" i="4"/>
  <c r="O162" i="4"/>
  <c r="A9" i="11"/>
  <c r="O172" i="4"/>
  <c r="O176" i="4"/>
  <c r="O180" i="4"/>
  <c r="O184" i="4"/>
  <c r="O171" i="4"/>
  <c r="O183" i="4"/>
  <c r="O169" i="4"/>
  <c r="O173" i="4"/>
  <c r="O177" i="4"/>
  <c r="O181" i="4"/>
  <c r="O185" i="4"/>
  <c r="O179" i="4"/>
  <c r="O170" i="4"/>
  <c r="O174" i="4"/>
  <c r="O178" i="4"/>
  <c r="O182" i="4"/>
  <c r="O186" i="4"/>
  <c r="O175" i="4"/>
  <c r="O187" i="4"/>
  <c r="O10" i="4"/>
  <c r="O12" i="4"/>
  <c r="O11" i="4"/>
  <c r="O15" i="4"/>
  <c r="O16" i="4"/>
  <c r="O13" i="4"/>
  <c r="O14" i="4"/>
  <c r="O146" i="4"/>
  <c r="A7" i="11"/>
  <c r="O304" i="4"/>
  <c r="O305" i="4"/>
  <c r="O81" i="4"/>
  <c r="O78" i="4"/>
  <c r="O79" i="4"/>
  <c r="O82" i="4"/>
  <c r="O80" i="4"/>
  <c r="O56" i="4"/>
  <c r="O60" i="4"/>
  <c r="O64" i="4"/>
  <c r="O61" i="4"/>
  <c r="O66" i="4"/>
  <c r="O65" i="4"/>
  <c r="O58" i="4"/>
  <c r="O62" i="4"/>
  <c r="O57" i="4"/>
  <c r="O54" i="4"/>
  <c r="O55" i="4"/>
  <c r="O59" i="4"/>
  <c r="O63" i="4"/>
  <c r="B22" i="11"/>
  <c r="C22" i="11" s="1"/>
  <c r="C3" i="11"/>
  <c r="B23" i="11"/>
  <c r="C23" i="11" s="1"/>
  <c r="W37" i="10"/>
  <c r="W36" i="10" s="1"/>
  <c r="A10" i="11"/>
  <c r="A15" i="11"/>
  <c r="A6" i="11"/>
  <c r="C2" i="11"/>
  <c r="O12" i="16"/>
  <c r="O20" i="16"/>
  <c r="O28" i="16"/>
  <c r="O13" i="16"/>
  <c r="O21" i="16"/>
  <c r="O29" i="16"/>
  <c r="O14" i="16"/>
  <c r="O22" i="16"/>
  <c r="O15" i="16"/>
  <c r="O23" i="16"/>
  <c r="O16" i="16"/>
  <c r="O24" i="16"/>
  <c r="O17" i="16"/>
  <c r="O25" i="16"/>
  <c r="O18" i="16"/>
  <c r="O26" i="16"/>
  <c r="O11" i="16"/>
  <c r="O19" i="16"/>
  <c r="O27" i="16"/>
  <c r="A4" i="11"/>
  <c r="V20" i="10" s="1"/>
  <c r="E20" i="1"/>
  <c r="E19" i="1" s="1"/>
  <c r="E23" i="1" s="1"/>
  <c r="B21" i="11"/>
  <c r="C21" i="11" s="1"/>
  <c r="E48" i="12"/>
  <c r="G30" i="6"/>
  <c r="P4" i="6" s="1"/>
  <c r="G23" i="1"/>
  <c r="M365" i="4"/>
  <c r="F30" i="6"/>
  <c r="P5" i="6" s="1"/>
  <c r="D20" i="6"/>
  <c r="C14" i="11"/>
  <c r="X19" i="10" s="1"/>
  <c r="G15" i="15"/>
  <c r="G30" i="15" s="1"/>
  <c r="I328" i="16"/>
  <c r="X16" i="10"/>
  <c r="I326" i="4"/>
  <c r="F17" i="1"/>
  <c r="F14" i="1" s="1"/>
  <c r="F23" i="1" s="1"/>
  <c r="V29" i="10"/>
  <c r="W29" i="10" s="1"/>
  <c r="W28" i="10" s="1"/>
  <c r="F102" i="17" l="1"/>
  <c r="X15" i="10"/>
  <c r="H38" i="6"/>
  <c r="X12" i="10"/>
  <c r="F19" i="15" s="1"/>
  <c r="E28" i="17"/>
  <c r="V15" i="10"/>
  <c r="V33" i="10" s="1"/>
  <c r="V18" i="10"/>
  <c r="V10" i="10"/>
  <c r="E17" i="15" s="1"/>
  <c r="V9" i="10"/>
  <c r="V11" i="10"/>
  <c r="E18" i="15" s="1"/>
  <c r="X11" i="10"/>
  <c r="F18" i="15" s="1"/>
  <c r="X10" i="10"/>
  <c r="F17" i="15" s="1"/>
  <c r="V19" i="10"/>
  <c r="Y19" i="10" s="1"/>
  <c r="V17" i="10"/>
  <c r="V22" i="10"/>
  <c r="X13" i="10"/>
  <c r="F20" i="15" s="1"/>
  <c r="X14" i="10"/>
  <c r="F89" i="17"/>
  <c r="V16" i="10"/>
  <c r="V14" i="10"/>
  <c r="V34" i="10" s="1"/>
  <c r="W34" i="10" s="1"/>
  <c r="X18" i="10"/>
  <c r="F25" i="15" s="1"/>
  <c r="X21" i="10"/>
  <c r="V12" i="10"/>
  <c r="V13" i="10"/>
  <c r="E20" i="15" s="1"/>
  <c r="X9" i="10"/>
  <c r="F16" i="15" s="1"/>
  <c r="X17" i="10"/>
  <c r="X20" i="10"/>
  <c r="Y20" i="10" s="1"/>
  <c r="X22" i="10"/>
  <c r="F29" i="15" s="1"/>
  <c r="V21" i="10"/>
  <c r="E28" i="15" s="1"/>
  <c r="F52" i="17"/>
  <c r="E71" i="17"/>
  <c r="E41" i="17"/>
  <c r="H41" i="17" s="1"/>
  <c r="E89" i="17"/>
  <c r="E59" i="17"/>
  <c r="E72" i="17"/>
  <c r="E6" i="17"/>
  <c r="E93" i="17"/>
  <c r="E57" i="17"/>
  <c r="E53" i="17"/>
  <c r="E12" i="17"/>
  <c r="E52" i="17"/>
  <c r="E27" i="17"/>
  <c r="E79" i="17"/>
  <c r="E43" i="17"/>
  <c r="H43" i="17" s="1"/>
  <c r="E64" i="17"/>
  <c r="E90" i="17"/>
  <c r="F94" i="17"/>
  <c r="F85" i="17"/>
  <c r="F60" i="17"/>
  <c r="F5" i="17"/>
  <c r="F35" i="17"/>
  <c r="I35" i="17" s="1"/>
  <c r="F84" i="17"/>
  <c r="F75" i="17"/>
  <c r="F45" i="17"/>
  <c r="I45" i="17" s="1"/>
  <c r="F26" i="17"/>
  <c r="F74" i="17"/>
  <c r="F25" i="17"/>
  <c r="F21" i="17"/>
  <c r="F47" i="17"/>
  <c r="I47" i="17" s="1"/>
  <c r="F30" i="17"/>
  <c r="I30" i="17" s="1"/>
  <c r="F67" i="17"/>
  <c r="F15" i="17"/>
  <c r="F83" i="17"/>
  <c r="F100" i="17"/>
  <c r="F86" i="17"/>
  <c r="F14" i="17"/>
  <c r="F22" i="17"/>
  <c r="F49" i="17"/>
  <c r="I49" i="17" s="1"/>
  <c r="F40" i="17"/>
  <c r="I40" i="17" s="1"/>
  <c r="F23" i="17"/>
  <c r="F95" i="17"/>
  <c r="F6" i="17"/>
  <c r="F28" i="17"/>
  <c r="G28" i="17" s="1"/>
  <c r="F8" i="17"/>
  <c r="F18" i="17"/>
  <c r="F13" i="17"/>
  <c r="F55" i="17"/>
  <c r="F4" i="17"/>
  <c r="F48" i="17"/>
  <c r="I48" i="17" s="1"/>
  <c r="F41" i="17"/>
  <c r="I41" i="17" s="1"/>
  <c r="F96" i="17"/>
  <c r="F20" i="17"/>
  <c r="F61" i="17"/>
  <c r="F37" i="17"/>
  <c r="I37" i="17" s="1"/>
  <c r="F51" i="17"/>
  <c r="F12" i="17"/>
  <c r="F99" i="17"/>
  <c r="F90" i="17"/>
  <c r="F33" i="17"/>
  <c r="I33" i="17" s="1"/>
  <c r="F57" i="17"/>
  <c r="F56" i="17"/>
  <c r="F73" i="17"/>
  <c r="F31" i="17"/>
  <c r="I31" i="17" s="1"/>
  <c r="F19" i="17"/>
  <c r="F82" i="17"/>
  <c r="F80" i="17"/>
  <c r="F98" i="17"/>
  <c r="F101" i="17"/>
  <c r="F9" i="17"/>
  <c r="F32" i="17"/>
  <c r="I32" i="17" s="1"/>
  <c r="F42" i="17"/>
  <c r="I42" i="17" s="1"/>
  <c r="F68" i="17"/>
  <c r="F34" i="17"/>
  <c r="I34" i="17" s="1"/>
  <c r="F46" i="17"/>
  <c r="I46" i="17" s="1"/>
  <c r="F77" i="17"/>
  <c r="F66" i="17"/>
  <c r="F44" i="17"/>
  <c r="I44" i="17" s="1"/>
  <c r="F88" i="17"/>
  <c r="F58" i="17"/>
  <c r="F43" i="17"/>
  <c r="I43" i="17" s="1"/>
  <c r="F69" i="17"/>
  <c r="F91" i="17"/>
  <c r="F64" i="17"/>
  <c r="F10" i="17"/>
  <c r="F38" i="17"/>
  <c r="I38" i="17" s="1"/>
  <c r="F62" i="17"/>
  <c r="F78" i="17"/>
  <c r="F54" i="17"/>
  <c r="F65" i="17"/>
  <c r="F53" i="17"/>
  <c r="F27" i="17"/>
  <c r="F79" i="17"/>
  <c r="F59" i="17"/>
  <c r="F16" i="17"/>
  <c r="F72" i="17"/>
  <c r="F39" i="17"/>
  <c r="I39" i="17" s="1"/>
  <c r="F71" i="17"/>
  <c r="F36" i="17"/>
  <c r="I36" i="17" s="1"/>
  <c r="F93" i="17"/>
  <c r="E75" i="17"/>
  <c r="E16" i="17"/>
  <c r="E15" i="17"/>
  <c r="E74" i="17"/>
  <c r="E36" i="17"/>
  <c r="H36" i="17" s="1"/>
  <c r="E67" i="17"/>
  <c r="E13" i="17"/>
  <c r="E39" i="17"/>
  <c r="H39" i="17" s="1"/>
  <c r="E100" i="17"/>
  <c r="E101" i="17"/>
  <c r="E83" i="17"/>
  <c r="E9" i="17"/>
  <c r="E49" i="17"/>
  <c r="H49" i="17" s="1"/>
  <c r="E10" i="17"/>
  <c r="E82" i="17"/>
  <c r="E31" i="17"/>
  <c r="H31" i="17" s="1"/>
  <c r="E102" i="17"/>
  <c r="G102" i="17" s="1"/>
  <c r="E23" i="17"/>
  <c r="E20" i="17"/>
  <c r="E26" i="17"/>
  <c r="E22" i="17"/>
  <c r="E25" i="17"/>
  <c r="E68" i="17"/>
  <c r="E51" i="17"/>
  <c r="E95" i="17"/>
  <c r="E34" i="17"/>
  <c r="H34" i="17" s="1"/>
  <c r="E60" i="17"/>
  <c r="E56" i="17"/>
  <c r="E88" i="17"/>
  <c r="E38" i="17"/>
  <c r="H38" i="17" s="1"/>
  <c r="E85" i="17"/>
  <c r="E66" i="17"/>
  <c r="E91" i="17"/>
  <c r="E58" i="17"/>
  <c r="E48" i="17"/>
  <c r="H48" i="17" s="1"/>
  <c r="E98" i="17"/>
  <c r="E30" i="17"/>
  <c r="H30" i="17" s="1"/>
  <c r="E42" i="17"/>
  <c r="E65" i="17"/>
  <c r="E19" i="17"/>
  <c r="E40" i="17"/>
  <c r="H40" i="17" s="1"/>
  <c r="E33" i="17"/>
  <c r="H33" i="17" s="1"/>
  <c r="E44" i="17"/>
  <c r="E96" i="17"/>
  <c r="E62" i="17"/>
  <c r="E45" i="17"/>
  <c r="H45" i="17" s="1"/>
  <c r="E14" i="17"/>
  <c r="E94" i="17"/>
  <c r="E84" i="17"/>
  <c r="E35" i="17"/>
  <c r="H35" i="17" s="1"/>
  <c r="E78" i="17"/>
  <c r="E8" i="17"/>
  <c r="E37" i="17"/>
  <c r="H37" i="17" s="1"/>
  <c r="E54" i="17"/>
  <c r="E18" i="17"/>
  <c r="E77" i="17"/>
  <c r="G77" i="17" s="1"/>
  <c r="E55" i="17"/>
  <c r="E61" i="17"/>
  <c r="E32" i="17"/>
  <c r="H32" i="17" s="1"/>
  <c r="E99" i="17"/>
  <c r="E86" i="17"/>
  <c r="E46" i="17"/>
  <c r="H46" i="17" s="1"/>
  <c r="E69" i="17"/>
  <c r="E21" i="17"/>
  <c r="E80" i="17"/>
  <c r="E47" i="17"/>
  <c r="H47" i="17" s="1"/>
  <c r="E5" i="17"/>
  <c r="E4" i="17"/>
  <c r="E73" i="17"/>
  <c r="H42" i="6"/>
  <c r="G42" i="6" s="1"/>
  <c r="P6" i="6"/>
  <c r="H34" i="6"/>
  <c r="G34" i="6" s="1"/>
  <c r="G38" i="6"/>
  <c r="F23" i="15"/>
  <c r="F28" i="15"/>
  <c r="F24" i="15"/>
  <c r="F27" i="15"/>
  <c r="F22" i="15"/>
  <c r="F26" i="15"/>
  <c r="E19" i="15"/>
  <c r="E25" i="15"/>
  <c r="Y18" i="10"/>
  <c r="E22" i="15"/>
  <c r="Y16" i="10"/>
  <c r="E23" i="15"/>
  <c r="E27" i="15"/>
  <c r="E29" i="15"/>
  <c r="Y22" i="10" l="1"/>
  <c r="Y10" i="10"/>
  <c r="X24" i="10"/>
  <c r="M16" i="10" s="1"/>
  <c r="Y12" i="10"/>
  <c r="Y15" i="10"/>
  <c r="Y9" i="10"/>
  <c r="Y17" i="10"/>
  <c r="Y11" i="10"/>
  <c r="E21" i="15"/>
  <c r="E16" i="15"/>
  <c r="Y21" i="10"/>
  <c r="E26" i="15"/>
  <c r="E24" i="15"/>
  <c r="Y14" i="10"/>
  <c r="G89" i="17"/>
  <c r="F21" i="15"/>
  <c r="F15" i="15" s="1"/>
  <c r="F30" i="15" s="1"/>
  <c r="Y13" i="10"/>
  <c r="V24" i="10"/>
  <c r="G85" i="17"/>
  <c r="G12" i="17"/>
  <c r="G52" i="17"/>
  <c r="G71" i="17"/>
  <c r="G59" i="17"/>
  <c r="G61" i="17"/>
  <c r="G72" i="17"/>
  <c r="G79" i="17"/>
  <c r="G6" i="17"/>
  <c r="G93" i="17"/>
  <c r="G64" i="17"/>
  <c r="G57" i="17"/>
  <c r="G90" i="17"/>
  <c r="G26" i="17"/>
  <c r="G83" i="17"/>
  <c r="G94" i="17"/>
  <c r="G53" i="17"/>
  <c r="G27" i="17"/>
  <c r="G99" i="17"/>
  <c r="G74" i="17"/>
  <c r="G100" i="17"/>
  <c r="G8" i="17"/>
  <c r="G5" i="17"/>
  <c r="G20" i="17"/>
  <c r="G101" i="17"/>
  <c r="G21" i="17"/>
  <c r="G95" i="17"/>
  <c r="G55" i="17"/>
  <c r="G75" i="17"/>
  <c r="G67" i="17"/>
  <c r="G41" i="17"/>
  <c r="G80" i="17"/>
  <c r="G91" i="17"/>
  <c r="G82" i="17"/>
  <c r="F76" i="17"/>
  <c r="G51" i="17"/>
  <c r="G69" i="17"/>
  <c r="G22" i="17"/>
  <c r="G56" i="17"/>
  <c r="G78" i="17"/>
  <c r="G58" i="17"/>
  <c r="G42" i="17"/>
  <c r="F11" i="17"/>
  <c r="G9" i="17"/>
  <c r="F24" i="17"/>
  <c r="G44" i="17"/>
  <c r="G34" i="17"/>
  <c r="G18" i="17"/>
  <c r="G43" i="17"/>
  <c r="F7" i="17"/>
  <c r="G23" i="17"/>
  <c r="F92" i="17"/>
  <c r="G15" i="17"/>
  <c r="G16" i="17"/>
  <c r="F63" i="17"/>
  <c r="F17" i="17"/>
  <c r="G4" i="17"/>
  <c r="G68" i="17"/>
  <c r="G36" i="17"/>
  <c r="G54" i="17"/>
  <c r="G10" i="17"/>
  <c r="G73" i="17"/>
  <c r="G62" i="17"/>
  <c r="G88" i="17"/>
  <c r="G84" i="17"/>
  <c r="G49" i="17"/>
  <c r="G13" i="17"/>
  <c r="G60" i="17"/>
  <c r="G65" i="17"/>
  <c r="F81" i="17"/>
  <c r="G98" i="17"/>
  <c r="F87" i="17"/>
  <c r="F29" i="17"/>
  <c r="G25" i="17"/>
  <c r="F103" i="17"/>
  <c r="G86" i="17"/>
  <c r="G96" i="17"/>
  <c r="F70" i="17"/>
  <c r="F50" i="17"/>
  <c r="F97" i="17"/>
  <c r="G30" i="17"/>
  <c r="G33" i="17"/>
  <c r="G35" i="17"/>
  <c r="E17" i="17"/>
  <c r="G14" i="17"/>
  <c r="E7" i="17"/>
  <c r="H44" i="17"/>
  <c r="G32" i="17"/>
  <c r="G48" i="17"/>
  <c r="E11" i="17"/>
  <c r="E103" i="17"/>
  <c r="E87" i="17"/>
  <c r="H42" i="17"/>
  <c r="E24" i="17"/>
  <c r="E70" i="17"/>
  <c r="G45" i="17"/>
  <c r="G40" i="17"/>
  <c r="E92" i="17"/>
  <c r="G46" i="17"/>
  <c r="E29" i="17"/>
  <c r="G37" i="17"/>
  <c r="E76" i="17"/>
  <c r="G38" i="17"/>
  <c r="G19" i="17"/>
  <c r="E50" i="17"/>
  <c r="E97" i="17"/>
  <c r="G31" i="17"/>
  <c r="G47" i="17"/>
  <c r="G66" i="17"/>
  <c r="E63" i="17"/>
  <c r="G39" i="17"/>
  <c r="E81" i="17"/>
  <c r="M10" i="10"/>
  <c r="W33" i="10"/>
  <c r="W32" i="10" s="1"/>
  <c r="M2" i="10" l="1"/>
  <c r="M15" i="10"/>
  <c r="M11" i="10"/>
  <c r="M3" i="10"/>
  <c r="M7" i="10"/>
  <c r="M6" i="10"/>
  <c r="M12" i="10"/>
  <c r="M13" i="10"/>
  <c r="M5" i="10"/>
  <c r="M4" i="10"/>
  <c r="M9" i="10"/>
  <c r="M14" i="10"/>
  <c r="E15" i="15"/>
  <c r="E30" i="15" s="1"/>
  <c r="Y24" i="10"/>
  <c r="G29" i="17"/>
  <c r="G103" i="17"/>
  <c r="G7" i="17"/>
  <c r="G97" i="17"/>
  <c r="G81" i="17"/>
  <c r="G76" i="17"/>
  <c r="G92" i="17"/>
  <c r="G11" i="17"/>
  <c r="G24" i="17"/>
  <c r="G87" i="17"/>
  <c r="G63" i="17"/>
  <c r="G70" i="17"/>
  <c r="G17" i="17"/>
  <c r="F105" i="17"/>
  <c r="H50" i="17"/>
  <c r="G50" i="17"/>
  <c r="E105" i="17"/>
  <c r="G105" i="17" l="1"/>
</calcChain>
</file>

<file path=xl/sharedStrings.xml><?xml version="1.0" encoding="utf-8"?>
<sst xmlns="http://schemas.openxmlformats.org/spreadsheetml/2006/main" count="1822" uniqueCount="802">
  <si>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</si>
  <si>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</si>
  <si>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</si>
  <si>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</si>
  <si>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</si>
  <si>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</si>
  <si>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</si>
  <si>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</si>
  <si>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</si>
  <si>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</si>
  <si>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</si>
  <si>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</si>
  <si>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</si>
  <si>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</si>
  <si>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</si>
  <si>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</si>
  <si>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</si>
  <si>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INFORME SOBRE USO DEL FONDO PARA EL DESARROLLO ECONOMICO Y SOCIAL DE LOS MUNICIPIOS (FODES)</t>
  </si>
  <si>
    <t>01</t>
  </si>
  <si>
    <t>02</t>
  </si>
  <si>
    <t>04</t>
  </si>
  <si>
    <t>03</t>
  </si>
  <si>
    <t>05</t>
  </si>
  <si>
    <t>06</t>
  </si>
  <si>
    <t>07</t>
  </si>
  <si>
    <t>08</t>
  </si>
  <si>
    <t>INFORMACION DEL USO DEL FODES</t>
  </si>
  <si>
    <t>FONDOS FODES</t>
  </si>
  <si>
    <t>CERTIFICADO DE VERACIDAD DE LOS DATOS</t>
  </si>
  <si>
    <t>NOMBRE DEL PROYECTO</t>
  </si>
  <si>
    <t>N°</t>
  </si>
  <si>
    <t>PAGO DE DEUDAS POR SERVICIOS PÚBLICOS</t>
  </si>
  <si>
    <t>SALDO TRIMESTRE ANTERIOR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</si>
  <si>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</si>
  <si>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</si>
  <si>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</si>
  <si>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</si>
  <si>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</si>
  <si>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</si>
  <si>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</si>
  <si>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</si>
  <si>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</si>
  <si>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</si>
  <si>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</si>
  <si>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</si>
  <si>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UBICACIÓN (Cantón, Caserío, etc.)</t>
  </si>
  <si>
    <t>EGRESOS DEL TRIMESTRE</t>
  </si>
  <si>
    <t xml:space="preserve">SALDO TRIMESTRE </t>
  </si>
  <si>
    <t>BENEFICIARIOS</t>
  </si>
  <si>
    <t>Niños</t>
  </si>
  <si>
    <t>Niñas</t>
  </si>
  <si>
    <t>Hombres</t>
  </si>
  <si>
    <t>Mujeres</t>
  </si>
  <si>
    <t>TOTAL DEL RUBRO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</si>
  <si>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</si>
  <si>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</si>
  <si>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</si>
  <si>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</si>
  <si>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</si>
  <si>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</si>
  <si>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ASIGNACION AL PROYECTO EN EL TRIMESTRE</t>
  </si>
  <si>
    <t>INFORMACION PRELIMINAR</t>
  </si>
  <si>
    <t>INSTITUTO SALVADOREÑO DE DESARROLLO MUNICIPAL</t>
  </si>
  <si>
    <t>PROYECTOS</t>
  </si>
  <si>
    <t>SALARIOS, DIETAS, AGUINALDO, VIATICOS</t>
  </si>
  <si>
    <t>MEMBRESIAS (AGEPYM, COMURES, ETC.)</t>
  </si>
  <si>
    <t>DESCUENTOS FODES (ESPECIES MUNICIPALES)</t>
  </si>
  <si>
    <t>OTROS GASTOS</t>
  </si>
  <si>
    <t>TOTAL</t>
  </si>
  <si>
    <t>MONTO DISPONIBLE  DEL  25%</t>
  </si>
  <si>
    <t>MONTO DISPONIBLE  DEL  75%</t>
  </si>
  <si>
    <t>FODES 25%</t>
  </si>
  <si>
    <t>FODES 75%</t>
  </si>
  <si>
    <t>Descuentos FODES 25%</t>
  </si>
  <si>
    <t>TOTAL INVERTIDO CON FONDOS FODES 75%</t>
  </si>
  <si>
    <t>MONTO TRANSFERIDO</t>
  </si>
  <si>
    <t>TOTAL DISPONIBLE EN EL TRIMESTRE</t>
  </si>
  <si>
    <t>RUBROS FONDOS FODES</t>
  </si>
  <si>
    <t>1/2020</t>
  </si>
  <si>
    <t>DETALLE EN GASTOS DE FUNCIONAMIENTO  ( 25%)</t>
  </si>
  <si>
    <t>.</t>
  </si>
  <si>
    <t>PREINVERSIÓN</t>
  </si>
  <si>
    <t>MONTO DISPONIBLE  DEL  2%</t>
  </si>
  <si>
    <t>SALDO SEGÚN CONCILIACIÓN BANCARIA</t>
  </si>
  <si>
    <t>DISPONIBLE</t>
  </si>
  <si>
    <t>EJECUTADO</t>
  </si>
  <si>
    <t>RECIBIDO</t>
  </si>
  <si>
    <t>INFORME SOBRE USO FONDO FODES PRIMER TRIMESTRE 2020</t>
  </si>
  <si>
    <t>DETALLE INVERSIÓN</t>
  </si>
  <si>
    <t>COMPROBACION DE SALDO</t>
  </si>
  <si>
    <t>DETALLE DE PROYECTOS Y PROGRAMAS DE INVERSION CON FONDOES FODES 75%</t>
  </si>
  <si>
    <t>CORRESPONDIENTE AL PRIMER TRIMESTRE 2020</t>
  </si>
  <si>
    <t>MONTO EJECUTADO EN PROGRAMAS Y PROYECTOS</t>
  </si>
  <si>
    <t>Enero, Febrero, Marzo</t>
  </si>
  <si>
    <t>FODES 2%</t>
  </si>
  <si>
    <t>SALDO AL FINAL DEL TRIMESTRE : 25%, 75%, 2%</t>
  </si>
  <si>
    <t>DEPARTAMENTO</t>
  </si>
  <si>
    <t>MUNICIPIO</t>
  </si>
  <si>
    <t>NOMBRE DE ALCALDE</t>
  </si>
  <si>
    <t>Mercados</t>
  </si>
  <si>
    <t>Tiangues</t>
  </si>
  <si>
    <t>Rastros</t>
  </si>
  <si>
    <t>Cementerios</t>
  </si>
  <si>
    <t>RUBROS DE INVERSIÓN</t>
  </si>
  <si>
    <t>INVERSION 75%</t>
  </si>
  <si>
    <t>INVERSION 2%</t>
  </si>
  <si>
    <t>Insidencia de Enduedamiento Publico en FODES 75%</t>
  </si>
  <si>
    <t>75% Recibido</t>
  </si>
  <si>
    <t>Amortizacion de E.P.</t>
  </si>
  <si>
    <t>Recol. y Dsip. Final de D.S.</t>
  </si>
  <si>
    <t>Alum. Publi.</t>
  </si>
  <si>
    <t>Preinversion</t>
  </si>
  <si>
    <t>Inversión</t>
  </si>
  <si>
    <t>Departamento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</si>
  <si>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</si>
  <si>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</si>
  <si>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</si>
  <si>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</si>
  <si>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</si>
  <si>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</si>
  <si>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</si>
  <si>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</si>
  <si>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</si>
  <si>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</si>
  <si>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</si>
  <si>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</si>
  <si>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Acajutla</t>
  </si>
  <si>
    <t>Sonsonate</t>
  </si>
  <si>
    <t>Armenia</t>
  </si>
  <si>
    <t>Izalco</t>
  </si>
  <si>
    <t>Caluco</t>
  </si>
  <si>
    <t>Cuisnahuat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</si>
  <si>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</si>
  <si>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</si>
  <si>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</si>
  <si>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</si>
  <si>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</si>
  <si>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</si>
  <si>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</si>
  <si>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</si>
  <si>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</si>
  <si>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</si>
  <si>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Ahuachapan</t>
  </si>
  <si>
    <t>Candelaria de la Frontera</t>
  </si>
  <si>
    <t>Chalchuapa</t>
  </si>
  <si>
    <t>Coatepeque</t>
  </si>
  <si>
    <t>Santa Ana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</si>
  <si>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</si>
  <si>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</si>
  <si>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</si>
  <si>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</si>
  <si>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</si>
  <si>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</si>
  <si>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</si>
  <si>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</si>
  <si>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</si>
  <si>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Agua Caliente</t>
  </si>
  <si>
    <t>Tejutla</t>
  </si>
  <si>
    <t>Arcatao</t>
  </si>
  <si>
    <t>Chalatenango</t>
  </si>
  <si>
    <t>Azacualpa</t>
  </si>
  <si>
    <t>Citalá</t>
  </si>
  <si>
    <t>Comalapa</t>
  </si>
  <si>
    <t>Dulce Nombre de María</t>
  </si>
  <si>
    <t>Concepción Quezaltepeque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</si>
  <si>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</si>
  <si>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</si>
  <si>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</si>
  <si>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</si>
  <si>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</si>
  <si>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</si>
  <si>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</si>
  <si>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</si>
  <si>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</si>
  <si>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</si>
  <si>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</si>
  <si>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</si>
  <si>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</si>
  <si>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</si>
  <si>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</si>
  <si>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</si>
  <si>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</si>
  <si>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</si>
  <si>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José Cancasque / Cancasque</t>
  </si>
  <si>
    <t>San José Las Flores / Las Flores</t>
  </si>
  <si>
    <t>San Luis del Carmen</t>
  </si>
  <si>
    <t>San Miguel de Mercedes</t>
  </si>
  <si>
    <t>San Rafael</t>
  </si>
  <si>
    <t>Santa Rita</t>
  </si>
  <si>
    <t>Antiguo Cuscatlán</t>
  </si>
  <si>
    <t>Santa Tecla</t>
  </si>
  <si>
    <t>Chiltiupán</t>
  </si>
  <si>
    <t>Ciudad Arce</t>
  </si>
  <si>
    <t>San Juan Opico</t>
  </si>
  <si>
    <t>Colón</t>
  </si>
  <si>
    <t>Comasagua</t>
  </si>
  <si>
    <t>Huizúcar</t>
  </si>
  <si>
    <t>Jayaque</t>
  </si>
  <si>
    <t>Jicalapa</t>
  </si>
  <si>
    <t>La Libertad</t>
  </si>
  <si>
    <t>Antes: Nueva San Salvador</t>
  </si>
  <si>
    <t>Nuevo Cuscatlán</t>
  </si>
  <si>
    <t>Quezaltepeque</t>
  </si>
  <si>
    <t>Sacacoyo</t>
  </si>
  <si>
    <t>San José Villanueva</t>
  </si>
  <si>
    <t>San Matías</t>
  </si>
  <si>
    <t>San Pablo Tacachico</t>
  </si>
  <si>
    <t>Talnique</t>
  </si>
  <si>
    <t>Tamanique</t>
  </si>
  <si>
    <t>Teotepeque</t>
  </si>
  <si>
    <t>Tepecoyo</t>
  </si>
  <si>
    <t>Zaragoza</t>
  </si>
  <si>
    <t>Candelaria</t>
  </si>
  <si>
    <t>Cojutepeque</t>
  </si>
  <si>
    <t>El Carmen</t>
  </si>
  <si>
    <t>El Rosario</t>
  </si>
  <si>
    <t>Monte San Juan</t>
  </si>
  <si>
    <t>Oratorio de Concepción</t>
  </si>
  <si>
    <t>Suchitoto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</si>
  <si>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</si>
  <si>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</si>
  <si>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</si>
  <si>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</si>
  <si>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</si>
  <si>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</si>
  <si>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</si>
  <si>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</si>
  <si>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Tenancingo</t>
  </si>
  <si>
    <t>Cuscatlan</t>
  </si>
  <si>
    <t>Aguilares</t>
  </si>
  <si>
    <t>Tonacatepeque</t>
  </si>
  <si>
    <t>Apopa</t>
  </si>
  <si>
    <t>Ayutuxtepeque</t>
  </si>
  <si>
    <t>San Salvador</t>
  </si>
  <si>
    <t>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</si>
  <si>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</si>
  <si>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</si>
  <si>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</si>
  <si>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</si>
  <si>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</si>
  <si>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</si>
  <si>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</si>
  <si>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Santo Tomás</t>
  </si>
  <si>
    <t>Rosario de Mora</t>
  </si>
  <si>
    <t>San Marcos</t>
  </si>
  <si>
    <t>San Martín</t>
  </si>
  <si>
    <t>Santiago Texacuangos</t>
  </si>
  <si>
    <t>Soyapango</t>
  </si>
  <si>
    <t>Cinquera</t>
  </si>
  <si>
    <t>Ilobasco</t>
  </si>
  <si>
    <t>Dolores / Villa Dolores</t>
  </si>
  <si>
    <t>Sensuntepeque</t>
  </si>
  <si>
    <t>Guacotecti</t>
  </si>
  <si>
    <t>Jutiapa</t>
  </si>
  <si>
    <t>San Isidro</t>
  </si>
  <si>
    <t>Tejutepeque</t>
  </si>
  <si>
    <t>Victoria</t>
  </si>
  <si>
    <t>Cabañas</t>
  </si>
  <si>
    <t>Cuyultitán</t>
  </si>
  <si>
    <t>Olocuilta</t>
  </si>
  <si>
    <t>El Rosario / Rosario de La Paz</t>
  </si>
  <si>
    <t>San Pedro Masahuat</t>
  </si>
  <si>
    <t>Jerusalén</t>
  </si>
  <si>
    <t>San Pedro Nonualco</t>
  </si>
  <si>
    <t>Mercedes La Ceiba</t>
  </si>
  <si>
    <t>Paraíso de Osorio</t>
  </si>
  <si>
    <t>San Antonio Masahuat</t>
  </si>
  <si>
    <t>San Emigdio</t>
  </si>
  <si>
    <t>San Francisco Chinameca</t>
  </si>
  <si>
    <t>San Juan Nonualco</t>
  </si>
  <si>
    <t>Zacatecoluca</t>
  </si>
  <si>
    <t>San Juan Talpa</t>
  </si>
  <si>
    <t>San Juan Tepezontes</t>
  </si>
  <si>
    <t>San Luis La Herradura</t>
  </si>
  <si>
    <t>San Luis Talpa</t>
  </si>
  <si>
    <t>San Miguel Tepezontes</t>
  </si>
  <si>
    <t>San Rafael Obrajuelo</t>
  </si>
  <si>
    <t>Santa María Ostuma</t>
  </si>
  <si>
    <t>Santiago Nonualco</t>
  </si>
  <si>
    <t>Tapalhuaca</t>
  </si>
  <si>
    <t>La Paz</t>
  </si>
  <si>
    <t>Apastepeque</t>
  </si>
  <si>
    <t>San Vicente</t>
  </si>
  <si>
    <t>Guadalupe</t>
  </si>
  <si>
    <t>San Cayetano Istepeque</t>
  </si>
  <si>
    <t>San Esteban Catarina</t>
  </si>
  <si>
    <t>San Sebastián</t>
  </si>
  <si>
    <t>San Ildefonso</t>
  </si>
  <si>
    <t>Santa Clara</t>
  </si>
  <si>
    <t>Santo Domingo</t>
  </si>
  <si>
    <t>Tecoluca</t>
  </si>
  <si>
    <t>Tepetitán</t>
  </si>
  <si>
    <t>Verapaz</t>
  </si>
  <si>
    <t>Alegría</t>
  </si>
  <si>
    <t>Santiago de María</t>
  </si>
  <si>
    <t>Berlín</t>
  </si>
  <si>
    <t>California</t>
  </si>
  <si>
    <t>Concepción Batres</t>
  </si>
  <si>
    <t>Usulután</t>
  </si>
  <si>
    <t>El Triunfo</t>
  </si>
  <si>
    <t>Estanzuelas</t>
  </si>
  <si>
    <t>Ereguayquín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</si>
  <si>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</si>
  <si>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</si>
  <si>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</si>
  <si>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</si>
  <si>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</si>
  <si>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</si>
  <si>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</si>
  <si>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</si>
  <si>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</si>
  <si>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</si>
  <si>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</si>
  <si>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</si>
  <si>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</si>
  <si>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Tecapán</t>
  </si>
  <si>
    <t>Carolina</t>
  </si>
  <si>
    <t>Sesori</t>
  </si>
  <si>
    <t>Chapeltique</t>
  </si>
  <si>
    <t>San Miguel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</si>
  <si>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</si>
  <si>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</si>
  <si>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</si>
  <si>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</si>
  <si>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</si>
  <si>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</si>
  <si>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</si>
  <si>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</si>
  <si>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</si>
  <si>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</si>
  <si>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</si>
  <si>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</si>
  <si>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</si>
  <si>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</si>
  <si>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</si>
  <si>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Uluazapa</t>
  </si>
  <si>
    <t>Arambala</t>
  </si>
  <si>
    <t>Jocoaitique</t>
  </si>
  <si>
    <t>Osicala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</si>
  <si>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</si>
  <si>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</si>
  <si>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</si>
  <si>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</si>
  <si>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</si>
  <si>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</si>
  <si>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</si>
  <si>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</si>
  <si>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</si>
  <si>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</si>
  <si>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</si>
  <si>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</si>
  <si>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</si>
  <si>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</si>
  <si>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</si>
  <si>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</si>
  <si>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</si>
  <si>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</si>
  <si>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</si>
  <si>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</si>
  <si>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Morazán</t>
  </si>
  <si>
    <t>Anamorós</t>
  </si>
  <si>
    <t>Santa Rosa de Lima</t>
  </si>
  <si>
    <t>Bolívar</t>
  </si>
  <si>
    <t>La Union</t>
  </si>
  <si>
    <t>Concepción de Oriente</t>
  </si>
  <si>
    <t>Conchagua</t>
  </si>
  <si>
    <t>El Sauce</t>
  </si>
  <si>
    <t>Intipucá</t>
  </si>
  <si>
    <t>La Unión</t>
  </si>
  <si>
    <t>Lilisque</t>
  </si>
  <si>
    <t>Meanguera del Golfo</t>
  </si>
  <si>
    <t>Nueva Esparta</t>
  </si>
  <si>
    <t>Pasaquina</t>
  </si>
  <si>
    <t>Polorós</t>
  </si>
  <si>
    <t>San Alejo</t>
  </si>
  <si>
    <t>San José</t>
  </si>
  <si>
    <t>Yayantique</t>
  </si>
  <si>
    <t>Yucuaiquín</t>
  </si>
  <si>
    <t>Enero</t>
  </si>
  <si>
    <t>Febrero</t>
  </si>
  <si>
    <t>Marzo</t>
  </si>
  <si>
    <t>Salarios</t>
  </si>
  <si>
    <t>Dietas</t>
  </si>
  <si>
    <t>Aguinaldos</t>
  </si>
  <si>
    <t>Monto</t>
  </si>
  <si>
    <t>Subtotal</t>
  </si>
  <si>
    <t>Concepto</t>
  </si>
  <si>
    <t>Membresias</t>
  </si>
  <si>
    <t>CDA</t>
  </si>
  <si>
    <t>COMURES</t>
  </si>
  <si>
    <t>Asociaciones</t>
  </si>
  <si>
    <t>Especies Municipales</t>
  </si>
  <si>
    <t xml:space="preserve">DETALLE USO DEL 25% FODES </t>
  </si>
  <si>
    <t>Gastos en Personal</t>
  </si>
  <si>
    <t>Gastos en Funcionamiento</t>
  </si>
  <si>
    <t>Membrecias</t>
  </si>
  <si>
    <t>25% Recibido</t>
  </si>
  <si>
    <t>SALDO DEL TRIMESTRE ANTERIOR</t>
  </si>
  <si>
    <t>TOTAL TRANSFERIDO</t>
  </si>
  <si>
    <t>MONTO TRANSFERIDO POR ISDEM EN EL MES DE ENERO</t>
  </si>
  <si>
    <t>MONTO TRANSFERIDO POR ISDEM EN EL MES DE FEBRERO</t>
  </si>
  <si>
    <t>MONTO TRANSFERIDO POR ISDEM EN EL MES DE MARZO</t>
  </si>
  <si>
    <t>MONTO ANTERIOR</t>
  </si>
  <si>
    <t>DETALLE DE PROYECTOS Y PROGRAMAS DE INVERSION CON FONDOES FODES 2%</t>
  </si>
  <si>
    <t>INGRESOS PROPIOS DEL TRIMESTRE</t>
  </si>
  <si>
    <t>Tasas</t>
  </si>
  <si>
    <t>Impuestos</t>
  </si>
  <si>
    <t>Mes</t>
  </si>
  <si>
    <t>Total</t>
  </si>
  <si>
    <t>TOTAL GASTOS 25%</t>
  </si>
  <si>
    <t>PAGO DE DEUDAS POR SERVICIOS MUNICIPALES</t>
  </si>
  <si>
    <t>TOTAL INVERSIÓN</t>
  </si>
  <si>
    <t>NIVEL DE SUBSIDIO POR SERVICIOS PUBLICOS</t>
  </si>
  <si>
    <t>PORCENTAJE UTILIZADO EN PREINVERSIÓN</t>
  </si>
  <si>
    <t>AREA DE INVERSION</t>
  </si>
  <si>
    <t>TIPO DE PROYECTO</t>
  </si>
  <si>
    <t>TOTAL INVERSION</t>
  </si>
  <si>
    <t>FUENTE DE FINANCIAMIENTO</t>
  </si>
  <si>
    <t>ENDEUDAMIENTO</t>
  </si>
  <si>
    <t>MONTO DISPONIBLE EN EL TRIMESTRE</t>
  </si>
  <si>
    <t>TOTAL INVERSION POR FUENTE DE FINANCIAMIENTO</t>
  </si>
  <si>
    <t>Educación</t>
  </si>
  <si>
    <t>Acueductos  y Alcantarillados</t>
  </si>
  <si>
    <t xml:space="preserve">Salud </t>
  </si>
  <si>
    <t>Viales</t>
  </si>
  <si>
    <t>Electrificación</t>
  </si>
  <si>
    <t>Servicios Públicos Municipales</t>
  </si>
  <si>
    <t>Desarrollo Económico Local</t>
  </si>
  <si>
    <t>Social</t>
  </si>
  <si>
    <t>Cultura</t>
  </si>
  <si>
    <t>018</t>
  </si>
  <si>
    <t>Gestión de Riesgos de Desastres</t>
  </si>
  <si>
    <t>019</t>
  </si>
  <si>
    <t>Medio Ambiente</t>
  </si>
  <si>
    <t>020</t>
  </si>
  <si>
    <t>Afectaciones Por Covid-19</t>
  </si>
  <si>
    <t>021</t>
  </si>
  <si>
    <t>Afectaciones de Tormenta Tropical Amanda y Cristóbal</t>
  </si>
  <si>
    <t>CAPITAL DISPONIBLE PROXIMO TRIMESTRE</t>
  </si>
  <si>
    <t>ALCALDE MUNICIPAL</t>
  </si>
  <si>
    <t>EDUCACION</t>
  </si>
  <si>
    <t>ACUEDUCTOS Y ALCANTARILLADOS</t>
  </si>
  <si>
    <t>SALUD</t>
  </si>
  <si>
    <t>VIALES</t>
  </si>
  <si>
    <t>ELECTRIFICACION</t>
  </si>
  <si>
    <t>SERVICIOS PUBLICOS MUNICIPALES</t>
  </si>
  <si>
    <t>DESARROLLO ECONOMICO LOCAL</t>
  </si>
  <si>
    <t>SOCIAL</t>
  </si>
  <si>
    <t>CULTURA</t>
  </si>
  <si>
    <t>MEDIO AMBIENTE</t>
  </si>
  <si>
    <t>AFECTACIONES POR COVID-19</t>
  </si>
  <si>
    <t>AFECTACIONES DE TORMENTA TRÓPICAL AMANDA Y CRISTOBAL</t>
  </si>
  <si>
    <t>ACUEDUCTOS</t>
  </si>
  <si>
    <t>SERVICIOS</t>
  </si>
  <si>
    <t>DESARROLLO</t>
  </si>
  <si>
    <t>CULTURAL</t>
  </si>
  <si>
    <t>GESTION</t>
  </si>
  <si>
    <t>MEDIO</t>
  </si>
  <si>
    <t>COVID</t>
  </si>
  <si>
    <t>TORMENTA</t>
  </si>
  <si>
    <t>Infraestructura</t>
  </si>
  <si>
    <t>Agua potable</t>
  </si>
  <si>
    <t>Calles</t>
  </si>
  <si>
    <t>Electrificación  Rural</t>
  </si>
  <si>
    <t>Alumbrado Publico</t>
  </si>
  <si>
    <t>Agropecuario</t>
  </si>
  <si>
    <t>Prevención a la violencia</t>
  </si>
  <si>
    <t>Fiestas patronales</t>
  </si>
  <si>
    <t>Prevención</t>
  </si>
  <si>
    <t xml:space="preserve">Saneamiento Ambiental </t>
  </si>
  <si>
    <t>Atención a la salud</t>
  </si>
  <si>
    <t>Rehabilitación de caminos.</t>
  </si>
  <si>
    <t>Equipamiento</t>
  </si>
  <si>
    <t>Aguas negras y servidas</t>
  </si>
  <si>
    <t>Caminos</t>
  </si>
  <si>
    <t>Solar</t>
  </si>
  <si>
    <t>Recolección de desechos sólidos</t>
  </si>
  <si>
    <t>Agroindustria</t>
  </si>
  <si>
    <t>Participación y seguridad ciudadana</t>
  </si>
  <si>
    <t>Fiestas cívicas y culturales</t>
  </si>
  <si>
    <t>Mitigación</t>
  </si>
  <si>
    <t xml:space="preserve">Tratamiento Intermedio </t>
  </si>
  <si>
    <t>Asistencia a los hogares</t>
  </si>
  <si>
    <t>Remoción de escombros</t>
  </si>
  <si>
    <t>Funcionamiento</t>
  </si>
  <si>
    <t>Aguas lluvias</t>
  </si>
  <si>
    <t>Campañas de Fumigación</t>
  </si>
  <si>
    <t>Cordón-Cuneta</t>
  </si>
  <si>
    <t>Hidráulica</t>
  </si>
  <si>
    <t>Transporte de Desechos Solidos</t>
  </si>
  <si>
    <t>Turismo</t>
  </si>
  <si>
    <t>Juventud, niñez y adolescencia</t>
  </si>
  <si>
    <t>Fomento de Actividades Culturales</t>
  </si>
  <si>
    <t>Reconstrucción</t>
  </si>
  <si>
    <t>Tratamiento de Desechos</t>
  </si>
  <si>
    <t>Rehabilitación de Infraestructura</t>
  </si>
  <si>
    <t>Campañas de Salud</t>
  </si>
  <si>
    <t>Drenajes</t>
  </si>
  <si>
    <t>Eólica</t>
  </si>
  <si>
    <t>Disposición Final de Desechos Solidos</t>
  </si>
  <si>
    <t>Artesanías</t>
  </si>
  <si>
    <t>Tercera Edad</t>
  </si>
  <si>
    <t>Fomento de Actividades Deportivas</t>
  </si>
  <si>
    <t>Educación Ambiental</t>
  </si>
  <si>
    <t>Recuperación económica.</t>
  </si>
  <si>
    <t>Asistencia a los Hogares.</t>
  </si>
  <si>
    <t>Pasarelas</t>
  </si>
  <si>
    <t>Agua Potable</t>
  </si>
  <si>
    <t>Pesca Artesanal</t>
  </si>
  <si>
    <t>Atención a los Migrantes</t>
  </si>
  <si>
    <t>Casas de la cultura</t>
  </si>
  <si>
    <t>Acciones a favor del cambio climático</t>
  </si>
  <si>
    <t>Puentes</t>
  </si>
  <si>
    <t>Pavimentación</t>
  </si>
  <si>
    <t>Manufactura Artesanal (alimentos y productos)</t>
  </si>
  <si>
    <t>Equidad de genero</t>
  </si>
  <si>
    <t>Promoción de productos artesanales y de iniciativas económicas</t>
  </si>
  <si>
    <t>Servicios Sanitarios</t>
  </si>
  <si>
    <t>Talleres Vocacionales</t>
  </si>
  <si>
    <t>Lavaderos Públicos</t>
  </si>
  <si>
    <t>Ferias Temáticas</t>
  </si>
  <si>
    <t>Casas Comunales</t>
  </si>
  <si>
    <t>Capital de Trabajo</t>
  </si>
  <si>
    <t>Terminales (de buses, acuáticas, etc.)</t>
  </si>
  <si>
    <t>Parques y otros Proyectos Recreativos</t>
  </si>
  <si>
    <t>Canchas y otros Proyectos Deportivos</t>
  </si>
  <si>
    <t>Biblioteca Municipal</t>
  </si>
  <si>
    <t>Guarderías Municipales</t>
  </si>
  <si>
    <t>Edificio Municipal</t>
  </si>
  <si>
    <t>Estacionamientos</t>
  </si>
  <si>
    <t>AREA DE INVERSIÓN</t>
  </si>
  <si>
    <t>AMORTIZACION DE ENDUEDAMIENTO PÚBLICO EN EL TRIMESTRES</t>
  </si>
  <si>
    <t>ENERO</t>
  </si>
  <si>
    <t>FEBRERO</t>
  </si>
  <si>
    <t>MARZO</t>
  </si>
  <si>
    <t>TOTAL AMORTIZACION</t>
  </si>
  <si>
    <t>Acueductos y Alcantarillados</t>
  </si>
  <si>
    <t>Salud</t>
  </si>
  <si>
    <t>Afectaciones por Covid-19</t>
  </si>
  <si>
    <t>GESTION DE RIESGOS Y DESASTRES</t>
  </si>
  <si>
    <t>PAGO DE CUOTAS POR ENDEUDAMIENTO PUBLICO</t>
  </si>
  <si>
    <t>Reciclaje, Redución o Reutilización, entre otros.</t>
  </si>
  <si>
    <t>AREAS DE INVERSION</t>
  </si>
  <si>
    <t>TIPO DE PROYECTOS POR ÁREAS DE INVERSION</t>
  </si>
  <si>
    <t>TOTAL INVERTIDO CON FONDOS FODES 2%</t>
  </si>
  <si>
    <t>TOTAL  GASTOS DE FUNCIONAMIENTO</t>
  </si>
  <si>
    <t xml:space="preserve">TOTAL DISPONIBLE </t>
  </si>
  <si>
    <t>TOTAL INVERSION EN PROYECTOS</t>
  </si>
  <si>
    <t>Pago de Cuotas por Endeudamiento Público</t>
  </si>
  <si>
    <t>AFECTACIÓN DE EVENTOS SÚBITOS NATURALES  Y CLIMATICOS</t>
  </si>
  <si>
    <t>NATURALES</t>
  </si>
  <si>
    <t>Terremoto</t>
  </si>
  <si>
    <t>Inundaciones</t>
  </si>
  <si>
    <t>Hurcan</t>
  </si>
  <si>
    <t>Afectación de Eventos Súbitos Naturales  y Climaticos</t>
  </si>
  <si>
    <t>022</t>
  </si>
  <si>
    <t>023</t>
  </si>
  <si>
    <t>Monto Proveniente de Endeudamiento Público</t>
  </si>
  <si>
    <t>Depresión Tropical</t>
  </si>
  <si>
    <t>Erupciones Volcanicas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</si>
  <si>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</si>
  <si>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</si>
  <si>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</si>
  <si>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</si>
  <si>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</si>
  <si>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</si>
  <si>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</si>
  <si>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</si>
  <si>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</si>
  <si>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</si>
  <si>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</si>
  <si>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</si>
  <si>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</si>
  <si>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</si>
  <si>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</si>
  <si>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</si>
  <si>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</si>
  <si>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</si>
  <si>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</si>
  <si>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</si>
  <si>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</si>
  <si>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</si>
  <si>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</si>
  <si>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</si>
  <si>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</si>
  <si>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</si>
  <si>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</si>
  <si>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</si>
  <si>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</si>
  <si>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</si>
  <si>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</si>
  <si>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</si>
  <si>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</si>
  <si>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</si>
  <si>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</si>
  <si>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</si>
  <si>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</si>
  <si>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</si>
  <si>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</si>
  <si>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</si>
  <si>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</si>
  <si>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</si>
  <si>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</si>
  <si>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</si>
  <si>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</si>
  <si>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</si>
  <si>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</si>
  <si>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</si>
  <si>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</si>
  <si>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</si>
  <si>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</si>
  <si>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</si>
  <si>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</si>
  <si>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</si>
  <si>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</si>
  <si>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</si>
  <si>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</si>
  <si>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</si>
  <si>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</si>
  <si>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</si>
  <si>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</si>
  <si>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</si>
  <si>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</si>
  <si>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</si>
  <si>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</si>
  <si>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</si>
  <si>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</si>
  <si>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</si>
  <si>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11.1</t>
  </si>
  <si>
    <t>11.2</t>
  </si>
  <si>
    <t>11.3</t>
  </si>
  <si>
    <t>11.4</t>
  </si>
  <si>
    <t>11.5</t>
  </si>
  <si>
    <t>12.1</t>
  </si>
  <si>
    <t>12.2</t>
  </si>
  <si>
    <t>12.3</t>
  </si>
  <si>
    <t>12.4</t>
  </si>
  <si>
    <t>13.1</t>
  </si>
  <si>
    <t>13.2</t>
  </si>
  <si>
    <t>13.3</t>
  </si>
  <si>
    <t>13.4</t>
  </si>
  <si>
    <t>14.1</t>
  </si>
  <si>
    <t>14.2</t>
  </si>
  <si>
    <t>14.3</t>
  </si>
  <si>
    <t>14.4</t>
  </si>
  <si>
    <t>14.5</t>
  </si>
  <si>
    <t>1Infraestructura</t>
  </si>
  <si>
    <t>1Equipamiento</t>
  </si>
  <si>
    <t>1Funcionamiento</t>
  </si>
  <si>
    <t>2Agua potable</t>
  </si>
  <si>
    <t>2Aguas negras y servidas</t>
  </si>
  <si>
    <t>2Aguas lluvias</t>
  </si>
  <si>
    <t>3Infraestructura</t>
  </si>
  <si>
    <t>3Equipamiento</t>
  </si>
  <si>
    <t>3Campañas de Fumigación</t>
  </si>
  <si>
    <t>3Campañas de Salud</t>
  </si>
  <si>
    <t>3Funcionamiento</t>
  </si>
  <si>
    <t>4Calles</t>
  </si>
  <si>
    <t>4Caminos</t>
  </si>
  <si>
    <t>4Cordón-Cuneta</t>
  </si>
  <si>
    <t>4Drenajes</t>
  </si>
  <si>
    <t>4Pasarelas</t>
  </si>
  <si>
    <t>4Puentes</t>
  </si>
  <si>
    <t>5Electrificación  Rural</t>
  </si>
  <si>
    <t>5Solar</t>
  </si>
  <si>
    <t>5Hidráulica</t>
  </si>
  <si>
    <t>5Eólica</t>
  </si>
  <si>
    <t>6Alumbrado Publico</t>
  </si>
  <si>
    <t>6Recolección de desechos sólidos</t>
  </si>
  <si>
    <t>6Transporte de Desechos Solidos</t>
  </si>
  <si>
    <t>6Disposición Final de Desechos Solidos</t>
  </si>
  <si>
    <t>6Agua Potable</t>
  </si>
  <si>
    <t>6Pavimentación</t>
  </si>
  <si>
    <t>6Mercados</t>
  </si>
  <si>
    <t>6Servicios Sanitarios</t>
  </si>
  <si>
    <t>6Lavaderos Públicos</t>
  </si>
  <si>
    <t>6Casas Comunales</t>
  </si>
  <si>
    <t>6Tiangues</t>
  </si>
  <si>
    <t>6Rastros</t>
  </si>
  <si>
    <t>6Terminales (de buses, acuáticas, etc.)</t>
  </si>
  <si>
    <t>6Parques y otros Proyectos Recreativos</t>
  </si>
  <si>
    <t>6Canchas y otros Proyectos Deportivos</t>
  </si>
  <si>
    <t>6Cementerios</t>
  </si>
  <si>
    <t>6Biblioteca Municipal</t>
  </si>
  <si>
    <t>6Guarderías Municipales</t>
  </si>
  <si>
    <t>6Edificio Municipal</t>
  </si>
  <si>
    <t>6Estacionamientos</t>
  </si>
  <si>
    <t>7Agropecuario</t>
  </si>
  <si>
    <t>7Agroindustria</t>
  </si>
  <si>
    <t>7Turismo</t>
  </si>
  <si>
    <t>7Artesanías</t>
  </si>
  <si>
    <t>7Pesca Artesanal</t>
  </si>
  <si>
    <t>7Manufactura Artesanal (alimentos y productos)</t>
  </si>
  <si>
    <t>7Promoción de productos artesanales y de iniciativas económicas</t>
  </si>
  <si>
    <t>7Talleres Vocacionales</t>
  </si>
  <si>
    <t>7Ferias Temáticas</t>
  </si>
  <si>
    <t>7Infraestructura</t>
  </si>
  <si>
    <t>7Equipamiento</t>
  </si>
  <si>
    <t>7Capital de Trabajo</t>
  </si>
  <si>
    <t>8Prevención a la violencia</t>
  </si>
  <si>
    <t>8Participación y seguridad ciudadana</t>
  </si>
  <si>
    <t>8Juventud, niñez y adolescencia</t>
  </si>
  <si>
    <t>8Tercera Edad</t>
  </si>
  <si>
    <t>8Atención a los Migrantes</t>
  </si>
  <si>
    <t>8Equidad de genero</t>
  </si>
  <si>
    <t>9Fiestas patronales</t>
  </si>
  <si>
    <t>9Fiestas cívicas y culturales</t>
  </si>
  <si>
    <t>9Fomento de Actividades Culturales</t>
  </si>
  <si>
    <t>9Fomento de Actividades Deportivas</t>
  </si>
  <si>
    <t>9Casas de la cultura</t>
  </si>
  <si>
    <t>10Prevención</t>
  </si>
  <si>
    <t>10Mitigación</t>
  </si>
  <si>
    <t>10Reconstrucción</t>
  </si>
  <si>
    <t>10Equipamiento</t>
  </si>
  <si>
    <t xml:space="preserve">11Saneamiento Ambiental </t>
  </si>
  <si>
    <t xml:space="preserve">11Tratamiento Intermedio </t>
  </si>
  <si>
    <t>11Reciclaje, Redución o Reutilización, entre otros.</t>
  </si>
  <si>
    <t>11Educación Ambiental</t>
  </si>
  <si>
    <t>11Acciones a favor del cambio climático</t>
  </si>
  <si>
    <t>12Atención a la salud</t>
  </si>
  <si>
    <t>12Asistencia a los hogares</t>
  </si>
  <si>
    <t>12Tratamiento de Desechos</t>
  </si>
  <si>
    <t>12Recuperación económica.</t>
  </si>
  <si>
    <t>13Rehabilitación de caminos.</t>
  </si>
  <si>
    <t>13Remoción de escombros</t>
  </si>
  <si>
    <t>13Rehabilitación de Infraestructura</t>
  </si>
  <si>
    <t>13Asistencia a los Hogares.</t>
  </si>
  <si>
    <t>14Terremoto</t>
  </si>
  <si>
    <t>14Inundaciones</t>
  </si>
  <si>
    <t>14Depresión Tropical</t>
  </si>
  <si>
    <t>14Hurcan</t>
  </si>
  <si>
    <t>14Erupciones Volcanicas</t>
  </si>
  <si>
    <t>ÁREA DE INVERSION</t>
  </si>
  <si>
    <t>SUBTOTAL</t>
  </si>
  <si>
    <t>Educacion</t>
  </si>
  <si>
    <t>Electrificacion</t>
  </si>
  <si>
    <t>Servicios Publicos Municipales</t>
  </si>
  <si>
    <t>Desarrollo Economico Local</t>
  </si>
  <si>
    <t>Gestion de Riesgos y Desastres</t>
  </si>
  <si>
    <t>Afectaciones por COVID-19</t>
  </si>
  <si>
    <t>Afectaciones de Tormenta Trópical Amanda y Cristobal</t>
  </si>
  <si>
    <t>Viáticos</t>
  </si>
  <si>
    <t>Membresías</t>
  </si>
  <si>
    <t>INFORME DE INVERSIÓN POR AREA Y FUENTE DE FINANCIAMIENTO</t>
  </si>
  <si>
    <t xml:space="preserve"> </t>
  </si>
  <si>
    <t>Tsunami</t>
  </si>
  <si>
    <t>Sequias</t>
  </si>
  <si>
    <t>14.6</t>
  </si>
  <si>
    <t>14.7</t>
  </si>
  <si>
    <t>PREINVERSION</t>
  </si>
  <si>
    <t>Elaboración del Plan de Inversión.</t>
  </si>
  <si>
    <t>Elaboración de carpetas técnicas.</t>
  </si>
  <si>
    <t>Consultorías.</t>
  </si>
  <si>
    <t>Publicación de Carteles de Licitación Pública y Privada</t>
  </si>
  <si>
    <t>TIPO DE PREINVERSIÓN</t>
  </si>
  <si>
    <t>09</t>
  </si>
  <si>
    <t>10</t>
  </si>
  <si>
    <t>11</t>
  </si>
  <si>
    <t>12</t>
  </si>
  <si>
    <t>13</t>
  </si>
  <si>
    <t>14</t>
  </si>
  <si>
    <t>ACUERDO SEGÚN SESIÓN PÚBLICA</t>
  </si>
  <si>
    <t>MORAZAN</t>
  </si>
  <si>
    <t>SENSEMBRA</t>
  </si>
  <si>
    <t>OSCAR ELVIDIO VASQUEZ FUENTES</t>
  </si>
  <si>
    <t>TELEFONO E INTERNET</t>
  </si>
  <si>
    <t>CAJA CHICA</t>
  </si>
  <si>
    <t>MATERIALES DE OFICINA</t>
  </si>
  <si>
    <t>AFP CONFIA</t>
  </si>
  <si>
    <t>AFP CRECER</t>
  </si>
  <si>
    <t>ISSS</t>
  </si>
  <si>
    <t>RENTA</t>
  </si>
  <si>
    <t>ENERGIA ELECTRICA</t>
  </si>
  <si>
    <t>AGUA</t>
  </si>
  <si>
    <t>UNIFORMES</t>
  </si>
  <si>
    <t>GASTOS DE REPRESENTACION</t>
  </si>
  <si>
    <t>PAPELERIA</t>
  </si>
  <si>
    <t>MICSUR</t>
  </si>
  <si>
    <t>CERT. DE CHEQUE</t>
  </si>
  <si>
    <t>TRASLADO A CUENTA 75%</t>
  </si>
  <si>
    <t>MATERIALES INFORMATICOS</t>
  </si>
  <si>
    <t>COMBUSTIBLE</t>
  </si>
  <si>
    <t>COMPRA DE CHEQUERA</t>
  </si>
  <si>
    <t xml:space="preserve">CONSTRUCCION DE OBRA DE PASO EN EL RIO EL PELON, CANTON EL RODEO, MUNICIPIO DE SENSEMBRA </t>
  </si>
  <si>
    <t>CANTON EL RODEO</t>
  </si>
  <si>
    <t>CANTON EL LIMON</t>
  </si>
  <si>
    <t>CONFORMACION Y BALASTADO DE CALLE LOS POCITOS, PASANDO POR CASERIO LOS LACITOS A CALLE EL CAIMITO Y DE COPINOLERA A CASERIO LOS ECHEVERRIA A CALLE PAVIMENTADA, CANTON EL RODEO</t>
  </si>
  <si>
    <t>MEJORAMIENTO DE CALLE EL CAIMITO HASTA RIO SAN FRANCISQUITO Y DEL CAIMITO A CALLE QUE CONDUCE A CHILANGA Y HACIA CASERIO LOS VASQUEZ, CANTON EL RODEO</t>
  </si>
  <si>
    <t>CONFORMACION Y BALASTADO D CALLE QUE CONDUCE HACIA CASERIO LOS RAMOS, CANTON EL LIMON</t>
  </si>
  <si>
    <t>CONFORMACION Y BALASTADO DE CALLE DEL PASO LOS ORTIZ Y LOS AVILA, CANTON EL LIMON</t>
  </si>
  <si>
    <t>REPARACION DE FORRO DE VIGA METALICA CON DENGLASS EN ALCALDIA MUNICIPAL DE SENSEMBRA</t>
  </si>
  <si>
    <t>REPARACION DE PASAMANOS METALICO EN OBRA DE PASO DEL RIO SAN FRANCISQUITO, MUNICIPIO DE SENSEMBRA</t>
  </si>
  <si>
    <t>RECOLECCION Y TRANSPORTE DE DESECHOS SOLIDOS DEL MUNICIPIO DE SENSEMBRA</t>
  </si>
  <si>
    <t>BECAS PARA ESTUDIANTES DE EDUCACION SUPERIOR DE SENSEMBRA</t>
  </si>
  <si>
    <t>FORTALECIMIENTO AL DEPORTE Y RECREACION</t>
  </si>
  <si>
    <t>FIESTAS PATRONALES DEL MUNICIPIO DE SENSEMBRA PARA EL AÑO 2020</t>
  </si>
  <si>
    <t>APOYO PARA EL DESARROLLO SOCIAL CON ENFASIS EN LA FAMILIA, LA NIÑEZ, ADOLESCENCIA Y EQUIDAD DE GENERO EN EL MUNICIPIO DE SENSEMBRA 2020</t>
  </si>
  <si>
    <t>ADQUISICION DE PRODUCTOS DE LA CANASTA BASICA, HIGIENE Y PREVENCION PARA ATENDER EMERGENCIA DEL COVID-19 EN EL MUNICIPIO DE SENSEMBRA</t>
  </si>
  <si>
    <t>REALIZACION DE TALLERES DE PINTURA, MURALES Y PRODUCTOS PINTORICOS EN EL MUNICIPIO DE SENSEMBRA</t>
  </si>
  <si>
    <t>CONSTRUCCION DE RAMPLA EN PASO LOS ORTIZ, CANTON EL LIMON</t>
  </si>
  <si>
    <t>CONSTRUCCION DE HOLT EN CENTRO ESCOLAR CASERIO EL GUARUMAL, CANTON EL LIMON, MUNICIPIO DE SENSEMBRA</t>
  </si>
  <si>
    <t>REMODELACION DE CENTRO ESCOLAR DE CANTON EL RODEO, MUNICIPIO DE SENSEMBRA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</si>
</sst>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Pts&quot;_-;\-* #,##0.00\ &quot;Pts&quot;_-;_-* &quot;-&quot;??\ &quot;Pts&quot;_-;_-@_-"/>
    <numFmt numFmtId="165" formatCode="_-* #,##0.00\ _P_t_s_-;\-* #,##0.00\ _P_t_s_-;_-* &quot;-&quot;??\ _P_t_s_-;_-@_-"/>
    <numFmt numFmtId="166" formatCode="_(&quot;¢&quot;* #,##0.00_);_(&quot;¢&quot;* \(#,##0.00\);_(&quot;¢&quot;* &quot;-&quot;??_);_(@_)"/>
    <numFmt numFmtId="167" formatCode="_ [$$-2C0A]\ * #,##0.00_ ;_ [$$-2C0A]\ * \-#,##0.00_ ;_ [$$-2C0A]\ * &quot;-&quot;??_ ;_ @_ "/>
    <numFmt numFmtId="168" formatCode="_([$$-440A]* #,##0.00_);_([$$-440A]* \(#,##0.00\);_([$$-440A]* &quot;-&quot;??_);_(@_)"/>
    <numFmt numFmtId="169" formatCode="_-[$$-440A]* #,##0.00_-;\-[$$-440A]* #,##0.00_-;_-[$$-440A]* &quot;-&quot;??_-;_-@_-"/>
    <numFmt numFmtId="170" formatCode="_-[$$-2C0A]\ * #,##0.00_-;\-[$$-2C0A]\ * #,##0.00_-;_-[$$-2C0A]\ * &quot;-&quot;??_-;_-@_-"/>
    <numFmt numFmtId="171" formatCode="_-* #,##0\ _P_t_s_-;\-* #,##0\ _P_t_s_-;_-* &quot;-&quot;??\ _P_t_s_-;_-@_-"/>
    <numFmt numFmtId="172" formatCode="#,##0_ ;\-#,##0\ "/>
  </numFmts>
  <fonts count="34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name val="Cambria"/>
      <family val="1"/>
      <scheme val="major"/>
    </font>
    <font>
      <sz val="10"/>
      <color theme="0"/>
      <name val="Arial"/>
      <family val="2"/>
    </font>
    <font>
      <b/>
      <sz val="10"/>
      <name val="Cambria"/>
      <family val="1"/>
      <scheme val="maj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mbria"/>
      <family val="1"/>
      <scheme val="major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3" tint="-0.499984740745262"/>
      <name val="Calibri"/>
      <family val="2"/>
      <scheme val="minor"/>
    </font>
    <font>
      <b/>
      <sz val="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9" tint="0.79998168889431442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indexed="64"/>
      </bottom>
      <diagonal/>
    </border>
    <border>
      <left/>
      <right/>
      <top style="thick">
        <color theme="0"/>
      </top>
      <bottom style="thick">
        <color indexed="64"/>
      </bottom>
      <diagonal/>
    </border>
    <border>
      <left/>
      <right style="thick">
        <color indexed="64"/>
      </right>
      <top style="thick">
        <color theme="0"/>
      </top>
      <bottom style="thick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58">
    <xf numFmtId="0" fontId="0" fillId="0" borderId="0" xfId="0"/>
    <xf numFmtId="167" fontId="11" fillId="0" borderId="1" xfId="0" applyNumberFormat="1" applyFont="1" applyFill="1" applyBorder="1" applyAlignment="1" applyProtection="1">
      <alignment horizontal="left" vertical="center"/>
      <protection hidden="1"/>
    </xf>
    <xf numFmtId="167" fontId="11" fillId="0" borderId="2" xfId="0" applyNumberFormat="1" applyFont="1" applyFill="1" applyBorder="1" applyAlignment="1" applyProtection="1">
      <alignment vertical="center"/>
      <protection hidden="1"/>
    </xf>
    <xf numFmtId="167" fontId="11" fillId="0" borderId="1" xfId="0" applyNumberFormat="1" applyFont="1" applyFill="1" applyBorder="1" applyAlignment="1" applyProtection="1">
      <alignment vertical="center"/>
      <protection hidden="1"/>
    </xf>
    <xf numFmtId="167" fontId="12" fillId="0" borderId="3" xfId="0" applyNumberFormat="1" applyFont="1" applyFill="1" applyBorder="1" applyAlignment="1" applyProtection="1">
      <alignment vertical="center"/>
      <protection hidden="1"/>
    </xf>
    <xf numFmtId="170" fontId="11" fillId="0" borderId="0" xfId="0" applyNumberFormat="1" applyFont="1" applyFill="1" applyBorder="1" applyAlignment="1" applyProtection="1">
      <alignment vertical="center"/>
      <protection hidden="1"/>
    </xf>
    <xf numFmtId="166" fontId="13" fillId="0" borderId="0" xfId="0" applyNumberFormat="1" applyFont="1" applyFill="1" applyBorder="1" applyAlignment="1" applyProtection="1">
      <alignment vertical="center"/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168" fontId="11" fillId="0" borderId="1" xfId="0" applyNumberFormat="1" applyFont="1" applyBorder="1" applyAlignment="1" applyProtection="1">
      <alignment horizontal="right" vertical="center"/>
      <protection hidden="1"/>
    </xf>
    <xf numFmtId="168" fontId="11" fillId="2" borderId="1" xfId="0" applyNumberFormat="1" applyFont="1" applyFill="1" applyBorder="1" applyAlignment="1" applyProtection="1">
      <alignment horizontal="center" vertical="center"/>
      <protection hidden="1"/>
    </xf>
    <xf numFmtId="168" fontId="11" fillId="0" borderId="1" xfId="0" applyNumberFormat="1" applyFont="1" applyFill="1" applyBorder="1" applyAlignment="1" applyProtection="1">
      <alignment horizontal="right" vertical="center"/>
      <protection hidden="1"/>
    </xf>
    <xf numFmtId="168" fontId="12" fillId="2" borderId="5" xfId="0" applyNumberFormat="1" applyFont="1" applyFill="1" applyBorder="1" applyAlignment="1" applyProtection="1">
      <alignment horizontal="left" vertical="center"/>
      <protection hidden="1"/>
    </xf>
    <xf numFmtId="168" fontId="11" fillId="0" borderId="6" xfId="0" applyNumberFormat="1" applyFont="1" applyFill="1" applyBorder="1" applyAlignment="1" applyProtection="1">
      <alignment horizontal="center" vertical="center"/>
      <protection hidden="1"/>
    </xf>
    <xf numFmtId="168" fontId="12" fillId="2" borderId="1" xfId="0" applyNumberFormat="1" applyFont="1" applyFill="1" applyBorder="1" applyAlignment="1" applyProtection="1">
      <alignment horizontal="center" vertical="center"/>
      <protection hidden="1"/>
    </xf>
    <xf numFmtId="168" fontId="12" fillId="0" borderId="5" xfId="0" applyNumberFormat="1" applyFont="1" applyBorder="1" applyAlignment="1" applyProtection="1">
      <alignment horizontal="left" vertical="center"/>
      <protection hidden="1"/>
    </xf>
    <xf numFmtId="14" fontId="11" fillId="0" borderId="0" xfId="0" applyNumberFormat="1" applyFont="1" applyBorder="1" applyAlignment="1" applyProtection="1">
      <alignment horizontal="right" vertical="center"/>
      <protection hidden="1"/>
    </xf>
    <xf numFmtId="0" fontId="12" fillId="0" borderId="0" xfId="0" applyFont="1" applyFill="1" applyBorder="1" applyProtection="1">
      <protection hidden="1"/>
    </xf>
    <xf numFmtId="0" fontId="12" fillId="0" borderId="7" xfId="0" applyFont="1" applyFill="1" applyBorder="1" applyProtection="1">
      <protection hidden="1"/>
    </xf>
    <xf numFmtId="168" fontId="11" fillId="0" borderId="1" xfId="0" applyNumberFormat="1" applyFont="1" applyBorder="1" applyAlignment="1" applyProtection="1">
      <alignment vertical="center"/>
      <protection hidden="1"/>
    </xf>
    <xf numFmtId="0" fontId="15" fillId="0" borderId="8" xfId="0" applyFont="1" applyBorder="1" applyProtection="1">
      <protection hidden="1"/>
    </xf>
    <xf numFmtId="0" fontId="15" fillId="0" borderId="9" xfId="0" applyFont="1" applyBorder="1" applyProtection="1">
      <protection hidden="1"/>
    </xf>
    <xf numFmtId="0" fontId="15" fillId="0" borderId="10" xfId="0" applyFont="1" applyBorder="1" applyProtection="1">
      <protection hidden="1"/>
    </xf>
    <xf numFmtId="0" fontId="15" fillId="0" borderId="0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168" fontId="12" fillId="2" borderId="12" xfId="0" applyNumberFormat="1" applyFont="1" applyFill="1" applyBorder="1" applyAlignment="1" applyProtection="1">
      <alignment horizontal="center" vertical="center"/>
      <protection hidden="1"/>
    </xf>
    <xf numFmtId="0" fontId="15" fillId="0" borderId="7" xfId="0" applyFont="1" applyBorder="1" applyProtection="1">
      <protection hidden="1"/>
    </xf>
    <xf numFmtId="0" fontId="16" fillId="0" borderId="10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8" xfId="0" applyFont="1" applyBorder="1" applyProtection="1">
      <protection hidden="1"/>
    </xf>
    <xf numFmtId="0" fontId="16" fillId="0" borderId="10" xfId="0" applyFont="1" applyBorder="1" applyAlignment="1" applyProtection="1">
      <protection hidden="1"/>
    </xf>
    <xf numFmtId="0" fontId="16" fillId="0" borderId="0" xfId="0" applyFont="1" applyAlignment="1" applyProtection="1">
      <protection hidden="1"/>
    </xf>
    <xf numFmtId="0" fontId="16" fillId="0" borderId="8" xfId="0" applyFont="1" applyBorder="1" applyAlignment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Protection="1"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168" fontId="12" fillId="0" borderId="16" xfId="0" applyNumberFormat="1" applyFont="1" applyBorder="1" applyAlignment="1" applyProtection="1">
      <alignment horizontal="right" vertical="center"/>
      <protection hidden="1"/>
    </xf>
    <xf numFmtId="168" fontId="12" fillId="0" borderId="17" xfId="0" applyNumberFormat="1" applyFont="1" applyBorder="1" applyAlignment="1" applyProtection="1">
      <alignment horizontal="right" vertical="center"/>
      <protection hidden="1"/>
    </xf>
    <xf numFmtId="168" fontId="12" fillId="2" borderId="16" xfId="0" applyNumberFormat="1" applyFont="1" applyFill="1" applyBorder="1" applyAlignment="1" applyProtection="1">
      <alignment horizontal="left" vertical="center"/>
      <protection hidden="1"/>
    </xf>
    <xf numFmtId="168" fontId="12" fillId="2" borderId="15" xfId="0" applyNumberFormat="1" applyFont="1" applyFill="1" applyBorder="1" applyAlignment="1" applyProtection="1">
      <alignment horizontal="left" vertical="center"/>
      <protection hidden="1"/>
    </xf>
    <xf numFmtId="168" fontId="12" fillId="0" borderId="16" xfId="0" applyNumberFormat="1" applyFont="1" applyBorder="1" applyAlignment="1" applyProtection="1">
      <alignment horizontal="left" vertical="center"/>
      <protection hidden="1"/>
    </xf>
    <xf numFmtId="168" fontId="12" fillId="0" borderId="17" xfId="0" applyNumberFormat="1" applyFont="1" applyBorder="1" applyAlignment="1" applyProtection="1">
      <alignment horizontal="left" vertical="center"/>
      <protection hidden="1"/>
    </xf>
    <xf numFmtId="0" fontId="16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168" fontId="12" fillId="0" borderId="16" xfId="0" applyNumberFormat="1" applyFont="1" applyBorder="1" applyAlignment="1" applyProtection="1">
      <alignment vertical="center"/>
      <protection hidden="1"/>
    </xf>
    <xf numFmtId="168" fontId="12" fillId="0" borderId="5" xfId="0" applyNumberFormat="1" applyFont="1" applyBorder="1" applyAlignment="1" applyProtection="1">
      <alignment vertical="center"/>
      <protection hidden="1"/>
    </xf>
    <xf numFmtId="168" fontId="12" fillId="0" borderId="17" xfId="0" applyNumberFormat="1" applyFont="1" applyBorder="1" applyAlignment="1" applyProtection="1">
      <alignment vertical="center"/>
      <protection hidden="1"/>
    </xf>
    <xf numFmtId="168" fontId="12" fillId="2" borderId="16" xfId="0" applyNumberFormat="1" applyFont="1" applyFill="1" applyBorder="1" applyAlignment="1" applyProtection="1">
      <alignment vertical="center"/>
      <protection hidden="1"/>
    </xf>
    <xf numFmtId="168" fontId="12" fillId="2" borderId="5" xfId="0" applyNumberFormat="1" applyFont="1" applyFill="1" applyBorder="1" applyAlignment="1" applyProtection="1">
      <alignment vertical="center"/>
      <protection hidden="1"/>
    </xf>
    <xf numFmtId="168" fontId="12" fillId="2" borderId="17" xfId="0" applyNumberFormat="1" applyFont="1" applyFill="1" applyBorder="1" applyAlignment="1" applyProtection="1">
      <alignment vertical="center"/>
      <protection hidden="1"/>
    </xf>
    <xf numFmtId="168" fontId="12" fillId="2" borderId="19" xfId="0" applyNumberFormat="1" applyFont="1" applyFill="1" applyBorder="1" applyAlignment="1" applyProtection="1">
      <alignment horizontal="center" vertical="center"/>
      <protection hidden="1"/>
    </xf>
    <xf numFmtId="168" fontId="12" fillId="2" borderId="20" xfId="0" applyNumberFormat="1" applyFont="1" applyFill="1" applyBorder="1" applyAlignment="1" applyProtection="1">
      <alignment horizontal="center" vertical="center"/>
      <protection hidden="1"/>
    </xf>
    <xf numFmtId="168" fontId="12" fillId="2" borderId="21" xfId="0" applyNumberFormat="1" applyFont="1" applyFill="1" applyBorder="1" applyAlignment="1" applyProtection="1">
      <alignment horizontal="center" vertical="center"/>
      <protection hidden="1"/>
    </xf>
    <xf numFmtId="168" fontId="12" fillId="2" borderId="22" xfId="0" applyNumberFormat="1" applyFont="1" applyFill="1" applyBorder="1" applyAlignment="1" applyProtection="1">
      <alignment horizontal="center" vertical="center"/>
      <protection hidden="1"/>
    </xf>
    <xf numFmtId="168" fontId="12" fillId="2" borderId="23" xfId="0" applyNumberFormat="1" applyFont="1" applyFill="1" applyBorder="1" applyAlignment="1" applyProtection="1">
      <alignment horizontal="center" vertical="center"/>
      <protection hidden="1"/>
    </xf>
    <xf numFmtId="168" fontId="12" fillId="2" borderId="24" xfId="0" applyNumberFormat="1" applyFont="1" applyFill="1" applyBorder="1" applyAlignment="1" applyProtection="1">
      <alignment horizontal="center" vertical="center"/>
      <protection hidden="1"/>
    </xf>
    <xf numFmtId="168" fontId="12" fillId="2" borderId="25" xfId="0" applyNumberFormat="1" applyFont="1" applyFill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5" fillId="0" borderId="8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9" fontId="0" fillId="0" borderId="0" xfId="3" applyNumberFormat="1" applyFont="1"/>
    <xf numFmtId="169" fontId="0" fillId="0" borderId="0" xfId="0" applyNumberFormat="1"/>
    <xf numFmtId="0" fontId="1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9" fontId="17" fillId="0" borderId="0" xfId="5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/>
      <protection hidden="1"/>
    </xf>
    <xf numFmtId="169" fontId="18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9" fontId="19" fillId="0" borderId="0" xfId="5" applyFont="1" applyAlignment="1" applyProtection="1">
      <alignment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169" fontId="18" fillId="0" borderId="3" xfId="0" applyNumberFormat="1" applyFont="1" applyBorder="1" applyAlignment="1" applyProtection="1">
      <alignment vertical="center"/>
      <protection hidden="1"/>
    </xf>
    <xf numFmtId="169" fontId="0" fillId="0" borderId="3" xfId="0" applyNumberFormat="1" applyBorder="1" applyAlignment="1" applyProtection="1">
      <alignment vertical="center"/>
      <protection hidden="1"/>
    </xf>
    <xf numFmtId="0" fontId="20" fillId="0" borderId="3" xfId="0" applyFont="1" applyBorder="1" applyAlignment="1" applyProtection="1">
      <alignment vertical="center"/>
      <protection hidden="1"/>
    </xf>
    <xf numFmtId="169" fontId="20" fillId="0" borderId="3" xfId="0" applyNumberFormat="1" applyFont="1" applyBorder="1" applyAlignment="1" applyProtection="1">
      <alignment vertical="center"/>
      <protection hidden="1"/>
    </xf>
    <xf numFmtId="9" fontId="0" fillId="0" borderId="0" xfId="5" applyFont="1" applyAlignment="1" applyProtection="1">
      <alignment vertical="center"/>
      <protection hidden="1"/>
    </xf>
    <xf numFmtId="169" fontId="0" fillId="0" borderId="0" xfId="0" applyNumberFormat="1" applyAlignment="1" applyProtection="1">
      <alignment vertical="center"/>
      <protection hidden="1"/>
    </xf>
    <xf numFmtId="169" fontId="7" fillId="0" borderId="0" xfId="0" applyNumberFormat="1" applyFont="1"/>
    <xf numFmtId="0" fontId="9" fillId="0" borderId="0" xfId="0" applyFont="1" applyAlignment="1">
      <alignment vertical="center"/>
    </xf>
    <xf numFmtId="0" fontId="21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9" fontId="15" fillId="0" borderId="0" xfId="0" applyNumberFormat="1" applyFont="1" applyFill="1" applyAlignment="1" applyProtection="1">
      <alignment vertical="center"/>
      <protection hidden="1"/>
    </xf>
    <xf numFmtId="167" fontId="15" fillId="0" borderId="0" xfId="0" applyNumberFormat="1" applyFont="1" applyFill="1" applyAlignment="1" applyProtection="1">
      <alignment vertical="center"/>
      <protection hidden="1"/>
    </xf>
    <xf numFmtId="167" fontId="11" fillId="0" borderId="0" xfId="0" applyNumberFormat="1" applyFont="1" applyFill="1" applyBorder="1" applyAlignment="1" applyProtection="1">
      <alignment horizontal="center" vertical="center"/>
      <protection hidden="1"/>
    </xf>
    <xf numFmtId="167" fontId="12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7" xfId="0" applyFont="1" applyFill="1" applyBorder="1" applyAlignment="1" applyProtection="1">
      <alignment vertical="center"/>
      <protection hidden="1"/>
    </xf>
    <xf numFmtId="9" fontId="22" fillId="0" borderId="0" xfId="0" applyNumberFormat="1" applyFont="1" applyFill="1" applyBorder="1" applyAlignment="1" applyProtection="1">
      <alignment horizontal="center" vertical="center"/>
      <protection hidden="1"/>
    </xf>
    <xf numFmtId="166" fontId="12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169" fontId="7" fillId="0" borderId="0" xfId="3" applyNumberFormat="1" applyFont="1"/>
    <xf numFmtId="169" fontId="0" fillId="0" borderId="0" xfId="0" applyNumberFormat="1" applyAlignment="1" applyProtection="1">
      <alignment vertical="center"/>
      <protection locked="0"/>
    </xf>
    <xf numFmtId="169" fontId="0" fillId="0" borderId="0" xfId="3" applyNumberFormat="1" applyFont="1" applyAlignment="1" applyProtection="1">
      <alignment vertical="center"/>
      <protection locked="0"/>
    </xf>
    <xf numFmtId="169" fontId="6" fillId="0" borderId="0" xfId="3" applyNumberFormat="1" applyFont="1" applyAlignment="1" applyProtection="1">
      <alignment horizontal="center" vertical="center"/>
      <protection locked="0"/>
    </xf>
    <xf numFmtId="169" fontId="6" fillId="0" borderId="0" xfId="0" applyNumberFormat="1" applyFont="1" applyAlignment="1" applyProtection="1">
      <alignment horizontal="center" vertical="center"/>
      <protection locked="0"/>
    </xf>
    <xf numFmtId="169" fontId="0" fillId="0" borderId="3" xfId="3" applyNumberFormat="1" applyFont="1" applyBorder="1" applyAlignment="1" applyProtection="1">
      <alignment vertical="center"/>
      <protection locked="0"/>
    </xf>
    <xf numFmtId="169" fontId="7" fillId="0" borderId="0" xfId="0" applyNumberFormat="1" applyFont="1" applyProtection="1">
      <protection hidden="1"/>
    </xf>
    <xf numFmtId="167" fontId="12" fillId="0" borderId="3" xfId="0" applyNumberFormat="1" applyFont="1" applyFill="1" applyBorder="1" applyAlignment="1" applyProtection="1">
      <alignment vertical="center"/>
      <protection locked="0" hidden="1"/>
    </xf>
    <xf numFmtId="9" fontId="0" fillId="0" borderId="0" xfId="5" applyFont="1"/>
    <xf numFmtId="167" fontId="11" fillId="0" borderId="3" xfId="0" applyNumberFormat="1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167" fontId="12" fillId="0" borderId="3" xfId="0" applyNumberFormat="1" applyFont="1" applyFill="1" applyBorder="1" applyAlignment="1" applyProtection="1">
      <alignment vertical="center"/>
      <protection locked="0"/>
    </xf>
    <xf numFmtId="167" fontId="12" fillId="0" borderId="26" xfId="0" applyNumberFormat="1" applyFont="1" applyFill="1" applyBorder="1" applyAlignment="1" applyProtection="1">
      <alignment vertical="center"/>
      <protection locked="0"/>
    </xf>
    <xf numFmtId="9" fontId="11" fillId="0" borderId="3" xfId="0" applyNumberFormat="1" applyFont="1" applyFill="1" applyBorder="1" applyAlignment="1" applyProtection="1">
      <alignment horizontal="center" vertical="center"/>
      <protection hidden="1"/>
    </xf>
    <xf numFmtId="167" fontId="16" fillId="0" borderId="3" xfId="0" applyNumberFormat="1" applyFont="1" applyFill="1" applyBorder="1" applyAlignment="1" applyProtection="1">
      <alignment vertical="center"/>
      <protection hidden="1"/>
    </xf>
    <xf numFmtId="0" fontId="16" fillId="0" borderId="3" xfId="0" applyFont="1" applyFill="1" applyBorder="1" applyAlignment="1" applyProtection="1">
      <alignment vertical="center"/>
      <protection hidden="1"/>
    </xf>
    <xf numFmtId="0" fontId="16" fillId="0" borderId="3" xfId="0" applyFont="1" applyFill="1" applyBorder="1" applyAlignment="1" applyProtection="1">
      <alignment horizontal="right" vertical="center"/>
      <protection hidden="1"/>
    </xf>
    <xf numFmtId="169" fontId="11" fillId="0" borderId="3" xfId="0" applyNumberFormat="1" applyFont="1" applyFill="1" applyBorder="1" applyAlignment="1" applyProtection="1">
      <alignment horizontal="center" vertical="center"/>
      <protection hidden="1"/>
    </xf>
    <xf numFmtId="169" fontId="16" fillId="0" borderId="3" xfId="0" applyNumberFormat="1" applyFont="1" applyFill="1" applyBorder="1" applyAlignment="1" applyProtection="1">
      <alignment vertical="center"/>
      <protection hidden="1"/>
    </xf>
    <xf numFmtId="169" fontId="15" fillId="0" borderId="3" xfId="0" applyNumberFormat="1" applyFont="1" applyFill="1" applyBorder="1" applyAlignment="1" applyProtection="1">
      <alignment vertical="center"/>
      <protection locked="0"/>
    </xf>
    <xf numFmtId="170" fontId="12" fillId="0" borderId="3" xfId="0" applyNumberFormat="1" applyFont="1" applyFill="1" applyBorder="1" applyAlignment="1" applyProtection="1">
      <alignment vertical="center"/>
      <protection hidden="1"/>
    </xf>
    <xf numFmtId="167" fontId="11" fillId="0" borderId="0" xfId="0" applyNumberFormat="1" applyFont="1" applyFill="1" applyBorder="1" applyAlignment="1" applyProtection="1">
      <alignment horizontal="left" vertical="center"/>
      <protection hidden="1"/>
    </xf>
    <xf numFmtId="170" fontId="15" fillId="0" borderId="7" xfId="0" applyNumberFormat="1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168" fontId="12" fillId="0" borderId="5" xfId="0" applyNumberFormat="1" applyFont="1" applyBorder="1" applyAlignment="1" applyProtection="1">
      <alignment horizontal="right" vertical="center"/>
      <protection hidden="1"/>
    </xf>
    <xf numFmtId="168" fontId="12" fillId="5" borderId="5" xfId="0" applyNumberFormat="1" applyFont="1" applyFill="1" applyBorder="1" applyAlignment="1" applyProtection="1">
      <alignment horizontal="right" vertical="center"/>
      <protection hidden="1"/>
    </xf>
    <xf numFmtId="168" fontId="12" fillId="0" borderId="32" xfId="0" applyNumberFormat="1" applyFont="1" applyFill="1" applyBorder="1" applyAlignment="1" applyProtection="1">
      <alignment horizontal="left" vertical="center"/>
      <protection hidden="1"/>
    </xf>
    <xf numFmtId="168" fontId="12" fillId="0" borderId="24" xfId="0" applyNumberFormat="1" applyFont="1" applyFill="1" applyBorder="1" applyAlignment="1" applyProtection="1">
      <alignment vertical="center"/>
      <protection hidden="1"/>
    </xf>
    <xf numFmtId="168" fontId="12" fillId="0" borderId="3" xfId="0" applyNumberFormat="1" applyFont="1" applyFill="1" applyBorder="1" applyAlignment="1" applyProtection="1">
      <alignment horizontal="left" vertical="center"/>
      <protection hidden="1"/>
    </xf>
    <xf numFmtId="168" fontId="12" fillId="0" borderId="20" xfId="0" applyNumberFormat="1" applyFont="1" applyFill="1" applyBorder="1" applyAlignment="1" applyProtection="1">
      <alignment vertical="center"/>
      <protection hidden="1"/>
    </xf>
    <xf numFmtId="168" fontId="12" fillId="0" borderId="33" xfId="0" applyNumberFormat="1" applyFont="1" applyFill="1" applyBorder="1" applyAlignment="1" applyProtection="1">
      <alignment horizontal="left" vertical="center"/>
      <protection hidden="1"/>
    </xf>
    <xf numFmtId="168" fontId="12" fillId="0" borderId="22" xfId="0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9" fontId="11" fillId="0" borderId="32" xfId="5" applyFont="1" applyFill="1" applyBorder="1" applyAlignment="1" applyProtection="1">
      <alignment horizontal="center" vertical="center"/>
      <protection hidden="1"/>
    </xf>
    <xf numFmtId="0" fontId="15" fillId="0" borderId="34" xfId="0" applyFont="1" applyFill="1" applyBorder="1" applyAlignment="1" applyProtection="1">
      <alignment vertical="center"/>
      <protection hidden="1"/>
    </xf>
    <xf numFmtId="0" fontId="15" fillId="0" borderId="10" xfId="0" applyFont="1" applyFill="1" applyBorder="1" applyAlignment="1" applyProtection="1">
      <alignment vertical="center"/>
      <protection hidden="1"/>
    </xf>
    <xf numFmtId="0" fontId="22" fillId="0" borderId="35" xfId="0" applyFont="1" applyFill="1" applyBorder="1" applyAlignment="1" applyProtection="1">
      <alignment horizontal="center" vertical="center"/>
      <protection hidden="1"/>
    </xf>
    <xf numFmtId="166" fontId="11" fillId="0" borderId="8" xfId="0" applyNumberFormat="1" applyFont="1" applyFill="1" applyBorder="1" applyAlignment="1" applyProtection="1">
      <alignment horizontal="center" vertical="center" wrapText="1"/>
      <protection hidden="1"/>
    </xf>
    <xf numFmtId="166" fontId="11" fillId="0" borderId="8" xfId="0" applyNumberFormat="1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22" fillId="0" borderId="8" xfId="0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vertical="center"/>
      <protection hidden="1"/>
    </xf>
    <xf numFmtId="0" fontId="15" fillId="0" borderId="9" xfId="0" applyFont="1" applyFill="1" applyBorder="1" applyAlignment="1" applyProtection="1">
      <alignment vertical="center"/>
      <protection hidden="1"/>
    </xf>
    <xf numFmtId="0" fontId="22" fillId="0" borderId="36" xfId="0" applyFont="1" applyFill="1" applyBorder="1" applyAlignment="1" applyProtection="1">
      <alignment horizontal="center" vertical="center"/>
      <protection hidden="1"/>
    </xf>
    <xf numFmtId="3" fontId="15" fillId="0" borderId="7" xfId="0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9" fontId="6" fillId="0" borderId="3" xfId="0" applyNumberFormat="1" applyFont="1" applyFill="1" applyBorder="1" applyAlignment="1" applyProtection="1">
      <alignment horizontal="center" vertical="center"/>
      <protection hidden="1"/>
    </xf>
    <xf numFmtId="169" fontId="18" fillId="0" borderId="3" xfId="0" applyNumberFormat="1" applyFont="1" applyFill="1" applyBorder="1" applyAlignment="1" applyProtection="1">
      <alignment vertical="center"/>
      <protection hidden="1"/>
    </xf>
    <xf numFmtId="0" fontId="23" fillId="0" borderId="3" xfId="0" applyFont="1" applyFill="1" applyBorder="1" applyAlignment="1" applyProtection="1">
      <alignment vertical="center"/>
      <protection hidden="1"/>
    </xf>
    <xf numFmtId="0" fontId="7" fillId="0" borderId="3" xfId="0" applyFont="1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hidden="1"/>
    </xf>
    <xf numFmtId="1" fontId="0" fillId="0" borderId="0" xfId="1" applyNumberFormat="1" applyFont="1" applyAlignment="1">
      <alignment vertical="center"/>
    </xf>
    <xf numFmtId="1" fontId="0" fillId="0" borderId="0" xfId="0" applyNumberFormat="1"/>
    <xf numFmtId="0" fontId="24" fillId="0" borderId="0" xfId="0" applyFont="1" applyAlignment="1" applyProtection="1">
      <alignment vertical="center"/>
      <protection hidden="1"/>
    </xf>
    <xf numFmtId="168" fontId="26" fillId="0" borderId="92" xfId="0" applyNumberFormat="1" applyFont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9" fillId="0" borderId="3" xfId="0" applyFont="1" applyBorder="1" applyAlignment="1">
      <alignment vertical="center" wrapText="1"/>
    </xf>
    <xf numFmtId="0" fontId="9" fillId="0" borderId="38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" xfId="0" applyFont="1" applyBorder="1" applyAlignment="1">
      <alignment horizontal="justify" vertical="center"/>
    </xf>
    <xf numFmtId="0" fontId="7" fillId="0" borderId="39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8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9" fontId="4" fillId="0" borderId="0" xfId="5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 vertical="center"/>
      <protection hidden="1"/>
    </xf>
    <xf numFmtId="0" fontId="6" fillId="6" borderId="3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168" fontId="11" fillId="0" borderId="92" xfId="0" applyNumberFormat="1" applyFont="1" applyBorder="1" applyAlignment="1" applyProtection="1">
      <alignment vertical="center"/>
      <protection hidden="1"/>
    </xf>
    <xf numFmtId="169" fontId="0" fillId="0" borderId="33" xfId="3" applyNumberFormat="1" applyFont="1" applyBorder="1" applyAlignment="1" applyProtection="1">
      <alignment vertical="center"/>
      <protection locked="0"/>
    </xf>
    <xf numFmtId="169" fontId="6" fillId="0" borderId="29" xfId="3" applyNumberFormat="1" applyFont="1" applyBorder="1" applyAlignment="1" applyProtection="1">
      <alignment vertical="center"/>
      <protection locked="0"/>
    </xf>
    <xf numFmtId="169" fontId="6" fillId="0" borderId="30" xfId="3" applyNumberFormat="1" applyFont="1" applyBorder="1" applyAlignment="1" applyProtection="1">
      <alignment vertical="center"/>
      <protection locked="0"/>
    </xf>
    <xf numFmtId="169" fontId="6" fillId="0" borderId="28" xfId="0" applyNumberFormat="1" applyFont="1" applyBorder="1" applyAlignment="1" applyProtection="1">
      <alignment horizontal="center" vertical="center"/>
      <protection locked="0"/>
    </xf>
    <xf numFmtId="169" fontId="6" fillId="7" borderId="3" xfId="3" applyNumberFormat="1" applyFont="1" applyFill="1" applyBorder="1" applyAlignment="1" applyProtection="1">
      <alignment vertical="center"/>
      <protection locked="0"/>
    </xf>
    <xf numFmtId="169" fontId="6" fillId="7" borderId="28" xfId="0" applyNumberFormat="1" applyFont="1" applyFill="1" applyBorder="1" applyAlignment="1" applyProtection="1">
      <alignment horizontal="right" vertical="center"/>
      <protection locked="0"/>
    </xf>
    <xf numFmtId="169" fontId="6" fillId="7" borderId="29" xfId="3" applyNumberFormat="1" applyFont="1" applyFill="1" applyBorder="1" applyAlignment="1" applyProtection="1">
      <alignment vertical="center"/>
      <protection locked="0"/>
    </xf>
    <xf numFmtId="169" fontId="6" fillId="7" borderId="30" xfId="3" applyNumberFormat="1" applyFont="1" applyFill="1" applyBorder="1" applyAlignment="1" applyProtection="1">
      <alignment vertical="center"/>
      <protection locked="0"/>
    </xf>
    <xf numFmtId="0" fontId="14" fillId="8" borderId="98" xfId="0" applyFont="1" applyFill="1" applyBorder="1" applyAlignment="1" applyProtection="1">
      <alignment vertical="center" wrapText="1"/>
      <protection locked="0"/>
    </xf>
    <xf numFmtId="0" fontId="14" fillId="8" borderId="99" xfId="0" applyFont="1" applyFill="1" applyBorder="1" applyAlignment="1" applyProtection="1">
      <alignment vertical="center" wrapText="1"/>
      <protection locked="0"/>
    </xf>
    <xf numFmtId="0" fontId="15" fillId="7" borderId="3" xfId="0" applyFont="1" applyFill="1" applyBorder="1" applyAlignment="1" applyProtection="1">
      <alignment vertical="center"/>
      <protection locked="0"/>
    </xf>
    <xf numFmtId="0" fontId="14" fillId="8" borderId="100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/>
    </xf>
    <xf numFmtId="169" fontId="7" fillId="0" borderId="14" xfId="0" applyNumberFormat="1" applyFont="1" applyBorder="1" applyAlignment="1" applyProtection="1">
      <alignment vertical="center"/>
      <protection locked="0"/>
    </xf>
    <xf numFmtId="169" fontId="6" fillId="0" borderId="40" xfId="3" applyNumberFormat="1" applyFont="1" applyBorder="1" applyAlignment="1" applyProtection="1">
      <alignment vertical="center"/>
      <protection locked="0"/>
    </xf>
    <xf numFmtId="169" fontId="6" fillId="7" borderId="14" xfId="0" applyNumberFormat="1" applyFont="1" applyFill="1" applyBorder="1" applyAlignment="1" applyProtection="1">
      <alignment horizontal="right" vertical="center"/>
      <protection locked="0"/>
    </xf>
    <xf numFmtId="169" fontId="6" fillId="7" borderId="40" xfId="3" applyNumberFormat="1" applyFont="1" applyFill="1" applyBorder="1" applyAlignment="1" applyProtection="1">
      <alignment vertical="center"/>
      <protection locked="0"/>
    </xf>
    <xf numFmtId="169" fontId="6" fillId="0" borderId="14" xfId="0" applyNumberFormat="1" applyFont="1" applyBorder="1" applyAlignment="1" applyProtection="1">
      <alignment vertical="center"/>
      <protection locked="0"/>
    </xf>
    <xf numFmtId="169" fontId="0" fillId="0" borderId="40" xfId="3" applyNumberFormat="1" applyFont="1" applyBorder="1" applyAlignment="1" applyProtection="1">
      <alignment vertical="center"/>
      <protection locked="0"/>
    </xf>
    <xf numFmtId="169" fontId="7" fillId="0" borderId="14" xfId="0" applyNumberFormat="1" applyFont="1" applyBorder="1" applyAlignment="1" applyProtection="1">
      <alignment horizontal="right" vertical="center"/>
      <protection locked="0"/>
    </xf>
    <xf numFmtId="169" fontId="0" fillId="0" borderId="14" xfId="0" applyNumberFormat="1" applyBorder="1" applyAlignment="1" applyProtection="1">
      <alignment vertical="center"/>
      <protection locked="0"/>
    </xf>
    <xf numFmtId="169" fontId="6" fillId="7" borderId="14" xfId="0" applyNumberFormat="1" applyFont="1" applyFill="1" applyBorder="1" applyAlignment="1" applyProtection="1">
      <alignment vertical="center"/>
      <protection locked="0"/>
    </xf>
    <xf numFmtId="169" fontId="6" fillId="0" borderId="42" xfId="3" applyNumberFormat="1" applyFont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169" fontId="17" fillId="8" borderId="43" xfId="0" applyNumberFormat="1" applyFont="1" applyFill="1" applyBorder="1" applyAlignment="1" applyProtection="1">
      <alignment horizontal="center" vertical="center"/>
      <protection locked="0"/>
    </xf>
    <xf numFmtId="169" fontId="17" fillId="8" borderId="32" xfId="3" applyNumberFormat="1" applyFont="1" applyFill="1" applyBorder="1" applyAlignment="1" applyProtection="1">
      <alignment horizontal="center" vertical="center"/>
      <protection locked="0"/>
    </xf>
    <xf numFmtId="169" fontId="17" fillId="8" borderId="44" xfId="3" applyNumberFormat="1" applyFont="1" applyFill="1" applyBorder="1" applyAlignment="1" applyProtection="1">
      <alignment horizontal="center" vertical="center"/>
      <protection locked="0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8" xfId="0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0" borderId="33" xfId="0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9" fillId="0" borderId="48" xfId="0" applyFont="1" applyBorder="1" applyAlignment="1">
      <alignment vertical="center" wrapText="1"/>
    </xf>
    <xf numFmtId="0" fontId="9" fillId="0" borderId="47" xfId="0" applyFont="1" applyBorder="1" applyAlignment="1">
      <alignment horizontal="justify" vertical="center" wrapText="1"/>
    </xf>
    <xf numFmtId="0" fontId="9" fillId="0" borderId="40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justify" vertical="center" wrapText="1"/>
    </xf>
    <xf numFmtId="0" fontId="7" fillId="0" borderId="47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7" fillId="0" borderId="4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horizontal="justify" vertical="center"/>
    </xf>
    <xf numFmtId="0" fontId="9" fillId="0" borderId="40" xfId="0" applyFont="1" applyBorder="1" applyAlignment="1">
      <alignment horizontal="justify" vertical="center"/>
    </xf>
    <xf numFmtId="0" fontId="9" fillId="0" borderId="48" xfId="0" applyFont="1" applyBorder="1" applyAlignment="1">
      <alignment horizontal="justify" vertical="center"/>
    </xf>
    <xf numFmtId="0" fontId="9" fillId="0" borderId="4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2" fontId="0" fillId="0" borderId="0" xfId="1" applyNumberFormat="1" applyFont="1" applyAlignment="1">
      <alignment vertical="center"/>
    </xf>
    <xf numFmtId="0" fontId="9" fillId="0" borderId="44" xfId="0" applyFont="1" applyBorder="1" applyAlignment="1">
      <alignment horizontal="justify" vertical="center"/>
    </xf>
    <xf numFmtId="0" fontId="9" fillId="0" borderId="39" xfId="0" applyFont="1" applyBorder="1" applyAlignment="1">
      <alignment horizontal="justify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9" fontId="0" fillId="0" borderId="37" xfId="1" applyNumberFormat="1" applyFont="1" applyBorder="1" applyAlignment="1">
      <alignment vertical="center"/>
    </xf>
    <xf numFmtId="169" fontId="0" fillId="0" borderId="46" xfId="0" applyNumberFormat="1" applyBorder="1" applyAlignment="1">
      <alignment vertical="center"/>
    </xf>
    <xf numFmtId="169" fontId="0" fillId="0" borderId="47" xfId="0" applyNumberFormat="1" applyBorder="1" applyAlignment="1">
      <alignment vertical="center"/>
    </xf>
    <xf numFmtId="169" fontId="0" fillId="0" borderId="14" xfId="1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40" xfId="0" applyNumberFormat="1" applyBorder="1" applyAlignment="1">
      <alignment vertical="center"/>
    </xf>
    <xf numFmtId="169" fontId="0" fillId="0" borderId="41" xfId="1" applyNumberFormat="1" applyFont="1" applyBorder="1" applyAlignment="1">
      <alignment vertical="center"/>
    </xf>
    <xf numFmtId="169" fontId="0" fillId="0" borderId="33" xfId="0" applyNumberFormat="1" applyBorder="1" applyAlignment="1">
      <alignment vertical="center"/>
    </xf>
    <xf numFmtId="169" fontId="0" fillId="0" borderId="42" xfId="0" applyNumberFormat="1" applyBorder="1" applyAlignment="1">
      <alignment vertical="center"/>
    </xf>
    <xf numFmtId="1" fontId="24" fillId="0" borderId="0" xfId="0" applyNumberFormat="1" applyFont="1" applyAlignment="1" applyProtection="1">
      <alignment vertical="center"/>
      <protection hidden="1"/>
    </xf>
    <xf numFmtId="169" fontId="6" fillId="0" borderId="28" xfId="1" applyNumberFormat="1" applyFont="1" applyBorder="1" applyAlignment="1">
      <alignment vertical="center"/>
    </xf>
    <xf numFmtId="169" fontId="6" fillId="0" borderId="29" xfId="0" applyNumberFormat="1" applyFont="1" applyBorder="1" applyAlignment="1">
      <alignment vertical="center"/>
    </xf>
    <xf numFmtId="169" fontId="6" fillId="0" borderId="3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quotePrefix="1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49" fontId="24" fillId="0" borderId="12" xfId="0" quotePrefix="1" applyNumberFormat="1" applyFont="1" applyBorder="1" applyAlignment="1" applyProtection="1">
      <alignment horizontal="center" vertical="center"/>
      <protection locked="0"/>
    </xf>
    <xf numFmtId="0" fontId="24" fillId="0" borderId="6" xfId="0" quotePrefix="1" applyFont="1" applyBorder="1" applyAlignment="1" applyProtection="1">
      <alignment horizontal="center" vertical="center"/>
      <protection locked="0"/>
    </xf>
    <xf numFmtId="0" fontId="24" fillId="0" borderId="25" xfId="0" quotePrefix="1" applyFont="1" applyBorder="1" applyAlignment="1" applyProtection="1">
      <alignment horizontal="center" vertical="center"/>
      <protection locked="0"/>
    </xf>
    <xf numFmtId="0" fontId="11" fillId="11" borderId="6" xfId="0" applyFont="1" applyFill="1" applyBorder="1" applyAlignment="1" applyProtection="1">
      <alignment vertical="center"/>
      <protection locked="0"/>
    </xf>
    <xf numFmtId="0" fontId="11" fillId="11" borderId="25" xfId="0" applyFont="1" applyFill="1" applyBorder="1" applyAlignment="1" applyProtection="1">
      <alignment vertical="center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0" fontId="24" fillId="0" borderId="84" xfId="0" applyFont="1" applyBorder="1" applyAlignment="1" applyProtection="1">
      <alignment horizontal="center" vertical="center"/>
      <protection locked="0"/>
    </xf>
    <xf numFmtId="49" fontId="24" fillId="0" borderId="85" xfId="0" applyNumberFormat="1" applyFont="1" applyBorder="1" applyAlignment="1" applyProtection="1">
      <alignment vertical="center" wrapText="1"/>
      <protection locked="0"/>
    </xf>
    <xf numFmtId="0" fontId="24" fillId="0" borderId="85" xfId="0" applyFont="1" applyBorder="1" applyAlignment="1" applyProtection="1">
      <alignment vertical="center"/>
      <protection locked="0"/>
    </xf>
    <xf numFmtId="168" fontId="24" fillId="0" borderId="85" xfId="0" applyNumberFormat="1" applyFont="1" applyBorder="1" applyAlignment="1" applyProtection="1">
      <alignment vertical="center"/>
      <protection locked="0"/>
    </xf>
    <xf numFmtId="0" fontId="24" fillId="0" borderId="86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4" fillId="0" borderId="96" xfId="0" applyFont="1" applyBorder="1" applyAlignment="1" applyProtection="1">
      <alignment horizontal="center" vertical="center"/>
      <protection locked="0"/>
    </xf>
    <xf numFmtId="49" fontId="24" fillId="0" borderId="101" xfId="0" applyNumberFormat="1" applyFont="1" applyBorder="1" applyAlignment="1" applyProtection="1">
      <alignment vertical="center" wrapText="1"/>
      <protection locked="0"/>
    </xf>
    <xf numFmtId="0" fontId="24" fillId="0" borderId="101" xfId="0" applyFont="1" applyBorder="1" applyAlignment="1" applyProtection="1">
      <alignment vertical="center"/>
      <protection locked="0"/>
    </xf>
    <xf numFmtId="168" fontId="24" fillId="0" borderId="101" xfId="0" applyNumberFormat="1" applyFont="1" applyBorder="1" applyAlignment="1" applyProtection="1">
      <alignment vertical="center"/>
      <protection locked="0"/>
    </xf>
    <xf numFmtId="0" fontId="24" fillId="0" borderId="102" xfId="0" applyFont="1" applyBorder="1" applyAlignment="1" applyProtection="1">
      <alignment vertical="center"/>
      <protection locked="0"/>
    </xf>
    <xf numFmtId="49" fontId="24" fillId="0" borderId="88" xfId="0" applyNumberFormat="1" applyFont="1" applyBorder="1" applyAlignment="1" applyProtection="1">
      <alignment vertical="center" wrapText="1"/>
      <protection locked="0"/>
    </xf>
    <xf numFmtId="0" fontId="24" fillId="0" borderId="88" xfId="0" applyFont="1" applyBorder="1" applyAlignment="1" applyProtection="1">
      <alignment vertical="center"/>
      <protection locked="0"/>
    </xf>
    <xf numFmtId="168" fontId="24" fillId="0" borderId="88" xfId="0" applyNumberFormat="1" applyFont="1" applyBorder="1" applyAlignment="1" applyProtection="1">
      <alignment vertical="center"/>
      <protection locked="0"/>
    </xf>
    <xf numFmtId="0" fontId="24" fillId="0" borderId="89" xfId="0" applyFont="1" applyBorder="1" applyAlignment="1" applyProtection="1">
      <alignment vertical="center"/>
      <protection locked="0"/>
    </xf>
    <xf numFmtId="0" fontId="24" fillId="0" borderId="90" xfId="0" applyFont="1" applyBorder="1" applyAlignment="1" applyProtection="1">
      <alignment horizontal="center" vertical="center"/>
      <protection locked="0"/>
    </xf>
    <xf numFmtId="49" fontId="24" fillId="0" borderId="83" xfId="0" applyNumberFormat="1" applyFont="1" applyBorder="1" applyAlignment="1" applyProtection="1">
      <alignment vertical="center" wrapText="1"/>
      <protection locked="0"/>
    </xf>
    <xf numFmtId="0" fontId="24" fillId="0" borderId="83" xfId="0" applyFont="1" applyBorder="1" applyAlignment="1" applyProtection="1">
      <alignment vertical="center"/>
      <protection locked="0"/>
    </xf>
    <xf numFmtId="168" fontId="24" fillId="0" borderId="83" xfId="0" applyNumberFormat="1" applyFont="1" applyBorder="1" applyAlignment="1" applyProtection="1">
      <alignment vertical="center"/>
      <protection locked="0"/>
    </xf>
    <xf numFmtId="0" fontId="24" fillId="0" borderId="91" xfId="0" applyFont="1" applyBorder="1" applyAlignment="1" applyProtection="1">
      <alignment vertical="center"/>
      <protection locked="0"/>
    </xf>
    <xf numFmtId="168" fontId="26" fillId="0" borderId="92" xfId="0" applyNumberFormat="1" applyFont="1" applyBorder="1" applyAlignment="1" applyProtection="1">
      <alignment vertical="center"/>
      <protection locked="0"/>
    </xf>
    <xf numFmtId="3" fontId="26" fillId="0" borderId="92" xfId="0" applyNumberFormat="1" applyFont="1" applyBorder="1" applyAlignment="1" applyProtection="1">
      <alignment vertical="center"/>
      <protection locked="0"/>
    </xf>
    <xf numFmtId="0" fontId="24" fillId="0" borderId="93" xfId="0" applyFont="1" applyBorder="1" applyAlignment="1" applyProtection="1">
      <alignment vertical="center"/>
      <protection locked="0"/>
    </xf>
    <xf numFmtId="3" fontId="11" fillId="0" borderId="92" xfId="0" applyNumberFormat="1" applyFont="1" applyBorder="1" applyAlignment="1" applyProtection="1">
      <alignment vertical="center"/>
      <protection locked="0"/>
    </xf>
    <xf numFmtId="168" fontId="11" fillId="0" borderId="93" xfId="0" applyNumberFormat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68" fontId="24" fillId="0" borderId="0" xfId="0" applyNumberFormat="1" applyFont="1" applyAlignment="1" applyProtection="1">
      <alignment vertical="center"/>
      <protection locked="0"/>
    </xf>
    <xf numFmtId="168" fontId="24" fillId="0" borderId="85" xfId="0" applyNumberFormat="1" applyFont="1" applyBorder="1" applyAlignment="1" applyProtection="1">
      <alignment vertical="center"/>
      <protection hidden="1"/>
    </xf>
    <xf numFmtId="168" fontId="24" fillId="0" borderId="101" xfId="0" applyNumberFormat="1" applyFont="1" applyBorder="1" applyAlignment="1" applyProtection="1">
      <alignment vertical="center"/>
      <protection hidden="1"/>
    </xf>
    <xf numFmtId="168" fontId="24" fillId="0" borderId="88" xfId="0" applyNumberFormat="1" applyFont="1" applyBorder="1" applyAlignment="1" applyProtection="1">
      <alignment vertical="center"/>
      <protection hidden="1"/>
    </xf>
    <xf numFmtId="168" fontId="24" fillId="0" borderId="83" xfId="0" applyNumberFormat="1" applyFont="1" applyBorder="1" applyAlignment="1" applyProtection="1">
      <alignment vertical="center"/>
      <protection hidden="1"/>
    </xf>
    <xf numFmtId="0" fontId="11" fillId="11" borderId="6" xfId="0" applyFont="1" applyFill="1" applyBorder="1" applyAlignment="1" applyProtection="1">
      <alignment vertical="center"/>
      <protection hidden="1"/>
    </xf>
    <xf numFmtId="0" fontId="24" fillId="0" borderId="87" xfId="0" applyFont="1" applyBorder="1" applyAlignment="1" applyProtection="1">
      <alignment horizontal="center" vertical="center"/>
      <protection locked="0"/>
    </xf>
    <xf numFmtId="49" fontId="24" fillId="0" borderId="88" xfId="0" applyNumberFormat="1" applyFont="1" applyFill="1" applyBorder="1" applyAlignment="1" applyProtection="1">
      <alignment vertical="center" wrapText="1"/>
      <protection locked="0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84" xfId="0" applyFont="1" applyFill="1" applyBorder="1" applyAlignment="1" applyProtection="1">
      <alignment horizontal="center" vertical="center"/>
      <protection locked="0"/>
    </xf>
    <xf numFmtId="9" fontId="24" fillId="0" borderId="0" xfId="7" applyFont="1" applyFill="1" applyAlignment="1" applyProtection="1">
      <alignment vertical="center"/>
      <protection locked="0"/>
    </xf>
    <xf numFmtId="0" fontId="24" fillId="0" borderId="87" xfId="0" applyFont="1" applyFill="1" applyBorder="1" applyAlignment="1" applyProtection="1">
      <alignment horizontal="center" vertical="center"/>
      <protection locked="0"/>
    </xf>
    <xf numFmtId="9" fontId="24" fillId="0" borderId="0" xfId="0" applyNumberFormat="1" applyFont="1" applyFill="1" applyAlignment="1" applyProtection="1">
      <alignment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4" fillId="0" borderId="94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6" fillId="0" borderId="95" xfId="0" applyFont="1" applyBorder="1" applyAlignment="1" applyProtection="1">
      <alignment horizontal="center" vertical="center"/>
      <protection locked="0"/>
    </xf>
    <xf numFmtId="0" fontId="24" fillId="0" borderId="97" xfId="0" applyFont="1" applyBorder="1" applyAlignment="1" applyProtection="1">
      <alignment horizontal="center" vertical="center"/>
      <protection locked="0"/>
    </xf>
    <xf numFmtId="171" fontId="26" fillId="0" borderId="92" xfId="1" applyNumberFormat="1" applyFont="1" applyBorder="1" applyAlignment="1" applyProtection="1">
      <alignment vertical="center"/>
      <protection locked="0"/>
    </xf>
    <xf numFmtId="9" fontId="0" fillId="0" borderId="0" xfId="5" applyFont="1" applyAlignment="1">
      <alignment vertical="center"/>
    </xf>
    <xf numFmtId="9" fontId="0" fillId="0" borderId="0" xfId="0" applyNumberForma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169" fontId="0" fillId="0" borderId="32" xfId="3" applyNumberFormat="1" applyFont="1" applyBorder="1" applyAlignment="1" applyProtection="1">
      <alignment vertical="center"/>
      <protection locked="0"/>
    </xf>
    <xf numFmtId="169" fontId="6" fillId="0" borderId="44" xfId="3" applyNumberFormat="1" applyFont="1" applyBorder="1" applyAlignment="1" applyProtection="1">
      <alignment vertical="center"/>
      <protection locked="0"/>
    </xf>
    <xf numFmtId="169" fontId="6" fillId="0" borderId="28" xfId="0" applyNumberFormat="1" applyFont="1" applyBorder="1" applyAlignment="1" applyProtection="1">
      <alignment vertical="center"/>
      <protection locked="0"/>
    </xf>
    <xf numFmtId="169" fontId="0" fillId="0" borderId="29" xfId="3" applyNumberFormat="1" applyFont="1" applyBorder="1" applyAlignment="1" applyProtection="1">
      <alignment vertical="center"/>
      <protection locked="0"/>
    </xf>
    <xf numFmtId="169" fontId="0" fillId="0" borderId="30" xfId="3" applyNumberFormat="1" applyFont="1" applyBorder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vertical="center"/>
      <protection locked="0"/>
    </xf>
    <xf numFmtId="49" fontId="4" fillId="0" borderId="72" xfId="0" applyNumberFormat="1" applyFont="1" applyBorder="1" applyAlignment="1" applyProtection="1">
      <alignment vertical="center" wrapText="1"/>
      <protection locked="0"/>
    </xf>
    <xf numFmtId="49" fontId="2" fillId="0" borderId="72" xfId="0" applyNumberFormat="1" applyFont="1" applyBorder="1" applyAlignment="1" applyProtection="1">
      <alignment vertical="center" wrapText="1"/>
      <protection locked="0"/>
    </xf>
    <xf numFmtId="0" fontId="4" fillId="0" borderId="72" xfId="0" applyFont="1" applyBorder="1" applyAlignment="1" applyProtection="1">
      <alignment vertical="center"/>
      <protection locked="0"/>
    </xf>
    <xf numFmtId="169" fontId="4" fillId="0" borderId="72" xfId="0" applyNumberFormat="1" applyFont="1" applyBorder="1" applyAlignment="1" applyProtection="1">
      <alignment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vertical="center"/>
      <protection locked="0"/>
    </xf>
    <xf numFmtId="49" fontId="4" fillId="0" borderId="75" xfId="0" applyNumberFormat="1" applyFont="1" applyBorder="1" applyAlignment="1" applyProtection="1">
      <alignment vertical="center" wrapText="1"/>
      <protection locked="0"/>
    </xf>
    <xf numFmtId="49" fontId="2" fillId="0" borderId="75" xfId="0" applyNumberFormat="1" applyFont="1" applyBorder="1" applyAlignment="1" applyProtection="1">
      <alignment vertical="center" wrapText="1"/>
      <protection locked="0"/>
    </xf>
    <xf numFmtId="0" fontId="4" fillId="0" borderId="76" xfId="0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vertical="center"/>
      <protection locked="0"/>
    </xf>
    <xf numFmtId="169" fontId="4" fillId="0" borderId="75" xfId="0" applyNumberFormat="1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vertical="center"/>
      <protection locked="0"/>
    </xf>
    <xf numFmtId="49" fontId="4" fillId="0" borderId="76" xfId="0" applyNumberFormat="1" applyFont="1" applyBorder="1" applyAlignment="1" applyProtection="1">
      <alignment vertical="center" wrapText="1"/>
      <protection locked="0"/>
    </xf>
    <xf numFmtId="169" fontId="4" fillId="0" borderId="76" xfId="0" applyNumberFormat="1" applyFont="1" applyBorder="1" applyAlignment="1" applyProtection="1">
      <alignment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vertical="center"/>
      <protection locked="0"/>
    </xf>
    <xf numFmtId="49" fontId="4" fillId="0" borderId="81" xfId="0" applyNumberFormat="1" applyFont="1" applyBorder="1" applyAlignment="1" applyProtection="1">
      <alignment vertical="center" wrapText="1"/>
      <protection locked="0"/>
    </xf>
    <xf numFmtId="0" fontId="4" fillId="0" borderId="81" xfId="0" applyFont="1" applyBorder="1" applyAlignment="1" applyProtection="1">
      <alignment vertical="center"/>
      <protection locked="0"/>
    </xf>
    <xf numFmtId="169" fontId="4" fillId="0" borderId="81" xfId="0" applyNumberFormat="1" applyFont="1" applyBorder="1" applyAlignment="1" applyProtection="1">
      <alignment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171" fontId="0" fillId="0" borderId="0" xfId="1" applyNumberFormat="1" applyFont="1"/>
    <xf numFmtId="0" fontId="0" fillId="0" borderId="0" xfId="0" applyNumberForma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9" fontId="4" fillId="0" borderId="0" xfId="7" applyFont="1" applyAlignment="1" applyProtection="1">
      <alignment vertical="center"/>
      <protection hidden="1"/>
    </xf>
    <xf numFmtId="9" fontId="4" fillId="0" borderId="0" xfId="0" applyNumberFormat="1" applyFont="1" applyAlignment="1" applyProtection="1">
      <alignment vertical="center"/>
      <protection hidden="1"/>
    </xf>
    <xf numFmtId="168" fontId="3" fillId="0" borderId="4" xfId="0" applyNumberFormat="1" applyFont="1" applyBorder="1" applyAlignment="1" applyProtection="1">
      <alignment vertical="center"/>
      <protection locked="0"/>
    </xf>
    <xf numFmtId="171" fontId="3" fillId="0" borderId="4" xfId="2" applyNumberFormat="1" applyFont="1" applyBorder="1" applyAlignment="1" applyProtection="1">
      <alignment horizontal="center" vertical="center"/>
      <protection locked="0"/>
    </xf>
    <xf numFmtId="171" fontId="3" fillId="0" borderId="31" xfId="2" applyNumberFormat="1" applyFont="1" applyBorder="1" applyAlignment="1" applyProtection="1">
      <alignment horizontal="center" vertical="center"/>
      <protection locked="0"/>
    </xf>
    <xf numFmtId="49" fontId="24" fillId="0" borderId="27" xfId="0" quotePrefix="1" applyNumberFormat="1" applyFont="1" applyBorder="1" applyAlignment="1" applyProtection="1">
      <alignment horizontal="center" vertical="center"/>
      <protection locked="0"/>
    </xf>
    <xf numFmtId="49" fontId="24" fillId="0" borderId="6" xfId="0" quotePrefix="1" applyNumberFormat="1" applyFont="1" applyBorder="1" applyAlignment="1" applyProtection="1">
      <alignment horizontal="center" vertical="center"/>
      <protection locked="0"/>
    </xf>
    <xf numFmtId="49" fontId="24" fillId="0" borderId="25" xfId="0" quotePrefix="1" applyNumberFormat="1" applyFont="1" applyBorder="1" applyAlignment="1" applyProtection="1">
      <alignment horizontal="center" vertical="center"/>
      <protection locked="0"/>
    </xf>
    <xf numFmtId="49" fontId="24" fillId="0" borderId="85" xfId="0" applyNumberFormat="1" applyFont="1" applyFill="1" applyBorder="1" applyAlignment="1" applyProtection="1">
      <alignment vertical="center" wrapText="1"/>
      <protection locked="0"/>
    </xf>
    <xf numFmtId="0" fontId="24" fillId="0" borderId="85" xfId="0" applyFont="1" applyFill="1" applyBorder="1" applyAlignment="1" applyProtection="1">
      <alignment vertical="center"/>
      <protection locked="0"/>
    </xf>
    <xf numFmtId="168" fontId="24" fillId="0" borderId="85" xfId="0" applyNumberFormat="1" applyFont="1" applyFill="1" applyBorder="1" applyAlignment="1" applyProtection="1">
      <alignment vertical="center"/>
      <protection locked="0"/>
    </xf>
    <xf numFmtId="49" fontId="24" fillId="0" borderId="101" xfId="0" applyNumberFormat="1" applyFont="1" applyFill="1" applyBorder="1" applyAlignment="1" applyProtection="1">
      <alignment vertical="center" wrapText="1"/>
      <protection locked="0"/>
    </xf>
    <xf numFmtId="0" fontId="24" fillId="0" borderId="101" xfId="0" applyFont="1" applyFill="1" applyBorder="1" applyAlignment="1" applyProtection="1">
      <alignment vertical="center"/>
      <protection locked="0"/>
    </xf>
    <xf numFmtId="168" fontId="24" fillId="0" borderId="101" xfId="0" applyNumberFormat="1" applyFont="1" applyFill="1" applyBorder="1" applyAlignment="1" applyProtection="1">
      <alignment vertical="center"/>
      <protection locked="0"/>
    </xf>
    <xf numFmtId="0" fontId="24" fillId="0" borderId="88" xfId="0" applyFont="1" applyFill="1" applyBorder="1" applyAlignment="1" applyProtection="1">
      <alignment vertical="center"/>
      <protection locked="0"/>
    </xf>
    <xf numFmtId="169" fontId="1" fillId="0" borderId="43" xfId="0" applyNumberFormat="1" applyFont="1" applyBorder="1" applyAlignment="1" applyProtection="1">
      <alignment horizontal="left" vertical="center"/>
      <protection locked="0"/>
    </xf>
    <xf numFmtId="169" fontId="0" fillId="0" borderId="14" xfId="0" applyNumberFormat="1" applyBorder="1" applyAlignment="1" applyProtection="1">
      <alignment horizontal="left" vertical="center"/>
      <protection locked="0"/>
    </xf>
    <xf numFmtId="169" fontId="0" fillId="0" borderId="41" xfId="0" applyNumberFormat="1" applyBorder="1" applyAlignment="1" applyProtection="1">
      <alignment horizontal="left" vertical="center"/>
      <protection locked="0"/>
    </xf>
    <xf numFmtId="169" fontId="1" fillId="0" borderId="14" xfId="0" applyNumberFormat="1" applyFont="1" applyBorder="1" applyAlignment="1" applyProtection="1">
      <alignment horizontal="left" vertical="center"/>
      <protection locked="0"/>
    </xf>
    <xf numFmtId="49" fontId="24" fillId="0" borderId="101" xfId="0" applyNumberFormat="1" applyFont="1" applyBorder="1" applyAlignment="1" applyProtection="1">
      <alignment horizontal="center" vertical="center" wrapText="1"/>
      <protection locked="0"/>
    </xf>
    <xf numFmtId="49" fontId="24" fillId="0" borderId="85" xfId="0" applyNumberFormat="1" applyFont="1" applyBorder="1" applyAlignment="1" applyProtection="1">
      <alignment horizontal="center" vertical="center" wrapText="1"/>
      <protection locked="0"/>
    </xf>
    <xf numFmtId="49" fontId="24" fillId="0" borderId="85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/>
      <protection hidden="1"/>
    </xf>
    <xf numFmtId="0" fontId="29" fillId="0" borderId="49" xfId="0" applyFont="1" applyFill="1" applyBorder="1" applyAlignment="1" applyProtection="1">
      <alignment horizontal="center" vertical="center" textRotation="90" wrapText="1"/>
      <protection hidden="1"/>
    </xf>
    <xf numFmtId="0" fontId="29" fillId="0" borderId="10" xfId="0" applyFont="1" applyFill="1" applyBorder="1" applyAlignment="1" applyProtection="1">
      <alignment horizontal="center" vertical="center" textRotation="90" wrapText="1"/>
      <protection hidden="1"/>
    </xf>
    <xf numFmtId="0" fontId="29" fillId="0" borderId="50" xfId="0" applyFont="1" applyFill="1" applyBorder="1" applyAlignment="1" applyProtection="1">
      <alignment horizontal="center" vertical="center" textRotation="90" wrapText="1"/>
      <protection hidden="1"/>
    </xf>
    <xf numFmtId="0" fontId="22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167" fontId="12" fillId="0" borderId="45" xfId="0" applyNumberFormat="1" applyFont="1" applyFill="1" applyBorder="1" applyAlignment="1" applyProtection="1">
      <alignment horizontal="center" vertical="center"/>
      <protection locked="0"/>
    </xf>
    <xf numFmtId="167" fontId="12" fillId="0" borderId="38" xfId="0" applyNumberFormat="1" applyFont="1" applyFill="1" applyBorder="1" applyAlignment="1" applyProtection="1">
      <alignment horizontal="center" vertical="center"/>
      <protection locked="0"/>
    </xf>
    <xf numFmtId="0" fontId="22" fillId="0" borderId="51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67" fontId="11" fillId="0" borderId="52" xfId="0" applyNumberFormat="1" applyFont="1" applyFill="1" applyBorder="1" applyAlignment="1" applyProtection="1">
      <alignment horizontal="center" vertical="center"/>
      <protection hidden="1"/>
    </xf>
    <xf numFmtId="167" fontId="11" fillId="0" borderId="53" xfId="0" applyNumberFormat="1" applyFont="1" applyFill="1" applyBorder="1" applyAlignment="1" applyProtection="1">
      <alignment horizontal="center" vertical="center"/>
      <protection hidden="1"/>
    </xf>
    <xf numFmtId="0" fontId="22" fillId="0" borderId="12" xfId="0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center" vertical="center"/>
      <protection hidden="1"/>
    </xf>
    <xf numFmtId="0" fontId="22" fillId="0" borderId="25" xfId="0" applyFont="1" applyFill="1" applyBorder="1" applyAlignment="1" applyProtection="1">
      <alignment horizontal="center" vertical="center"/>
      <protection hidden="1"/>
    </xf>
    <xf numFmtId="167" fontId="12" fillId="0" borderId="13" xfId="0" applyNumberFormat="1" applyFont="1" applyFill="1" applyBorder="1" applyAlignment="1" applyProtection="1">
      <alignment horizontal="center" vertical="center"/>
      <protection locked="0"/>
    </xf>
    <xf numFmtId="167" fontId="12" fillId="0" borderId="64" xfId="0" applyNumberFormat="1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27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Fill="1" applyBorder="1" applyAlignment="1" applyProtection="1">
      <alignment horizontal="center" vertical="center" wrapText="1"/>
      <protection hidden="1"/>
    </xf>
    <xf numFmtId="0" fontId="21" fillId="0" borderId="9" xfId="0" applyFont="1" applyFill="1" applyBorder="1" applyAlignment="1" applyProtection="1">
      <alignment horizontal="center" vertical="center" wrapText="1"/>
      <protection hidden="1"/>
    </xf>
    <xf numFmtId="9" fontId="11" fillId="0" borderId="32" xfId="5" applyFont="1" applyFill="1" applyBorder="1" applyAlignment="1" applyProtection="1">
      <alignment horizontal="center" vertical="center"/>
      <protection hidden="1"/>
    </xf>
    <xf numFmtId="169" fontId="11" fillId="0" borderId="0" xfId="0" applyNumberFormat="1" applyFont="1" applyAlignment="1" applyProtection="1">
      <alignment horizontal="center" vertical="center"/>
      <protection locked="0"/>
    </xf>
    <xf numFmtId="169" fontId="11" fillId="0" borderId="0" xfId="0" applyNumberFormat="1" applyFont="1" applyBorder="1" applyAlignment="1" applyProtection="1">
      <alignment horizontal="center" vertical="center"/>
      <protection hidden="1"/>
    </xf>
    <xf numFmtId="169" fontId="0" fillId="0" borderId="0" xfId="0" applyNumberFormat="1" applyBorder="1" applyAlignment="1" applyProtection="1">
      <alignment horizontal="center" vertical="center"/>
      <protection locked="0"/>
    </xf>
    <xf numFmtId="169" fontId="0" fillId="11" borderId="10" xfId="0" applyNumberFormat="1" applyFill="1" applyBorder="1" applyAlignment="1" applyProtection="1">
      <alignment horizontal="center" vertical="center"/>
      <protection locked="0"/>
    </xf>
    <xf numFmtId="169" fontId="0" fillId="11" borderId="0" xfId="0" applyNumberFormat="1" applyFill="1" applyBorder="1" applyAlignment="1" applyProtection="1">
      <alignment horizontal="center" vertical="center"/>
      <protection locked="0"/>
    </xf>
    <xf numFmtId="169" fontId="0" fillId="11" borderId="8" xfId="0" applyNumberFormat="1" applyFill="1" applyBorder="1" applyAlignment="1" applyProtection="1">
      <alignment horizontal="center" vertical="center"/>
      <protection locked="0"/>
    </xf>
    <xf numFmtId="169" fontId="0" fillId="0" borderId="54" xfId="0" applyNumberFormat="1" applyBorder="1" applyAlignment="1" applyProtection="1">
      <alignment horizontal="center" vertical="center"/>
      <protection locked="0"/>
    </xf>
    <xf numFmtId="169" fontId="0" fillId="0" borderId="19" xfId="0" applyNumberFormat="1" applyBorder="1" applyAlignment="1" applyProtection="1">
      <alignment horizontal="center" vertical="center"/>
      <protection locked="0"/>
    </xf>
    <xf numFmtId="169" fontId="0" fillId="0" borderId="20" xfId="0" applyNumberFormat="1" applyBorder="1" applyAlignment="1" applyProtection="1">
      <alignment horizontal="center" vertical="center"/>
      <protection locked="0"/>
    </xf>
    <xf numFmtId="169" fontId="0" fillId="0" borderId="35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22" xfId="0" applyNumberFormat="1" applyBorder="1" applyAlignment="1" applyProtection="1">
      <alignment horizontal="center" vertical="center"/>
      <protection locked="0"/>
    </xf>
    <xf numFmtId="0" fontId="24" fillId="0" borderId="88" xfId="0" applyFont="1" applyBorder="1" applyAlignment="1" applyProtection="1">
      <alignment horizontal="left" vertical="center"/>
      <protection locked="0"/>
    </xf>
    <xf numFmtId="0" fontId="24" fillId="0" borderId="83" xfId="0" applyFont="1" applyBorder="1" applyAlignment="1" applyProtection="1">
      <alignment horizontal="left" vertical="center"/>
      <protection locked="0"/>
    </xf>
    <xf numFmtId="0" fontId="24" fillId="0" borderId="103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24" fillId="0" borderId="103" xfId="0" applyFont="1" applyBorder="1" applyAlignment="1" applyProtection="1">
      <alignment horizontal="center" vertical="center"/>
      <protection locked="0"/>
    </xf>
    <xf numFmtId="0" fontId="24" fillId="0" borderId="88" xfId="0" applyFont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169" fontId="26" fillId="0" borderId="6" xfId="3" applyNumberFormat="1" applyFont="1" applyFill="1" applyBorder="1" applyAlignment="1" applyProtection="1">
      <alignment horizontal="center" vertical="center"/>
      <protection locked="0"/>
    </xf>
    <xf numFmtId="168" fontId="24" fillId="0" borderId="88" xfId="0" applyNumberFormat="1" applyFont="1" applyBorder="1" applyAlignment="1" applyProtection="1">
      <alignment horizontal="center" vertical="center"/>
      <protection locked="0"/>
    </xf>
    <xf numFmtId="168" fontId="24" fillId="0" borderId="89" xfId="0" applyNumberFormat="1" applyFont="1" applyBorder="1" applyAlignment="1" applyProtection="1">
      <alignment horizontal="center" vertical="center"/>
      <protection locked="0"/>
    </xf>
    <xf numFmtId="168" fontId="24" fillId="0" borderId="83" xfId="0" applyNumberFormat="1" applyFont="1" applyBorder="1" applyAlignment="1" applyProtection="1">
      <alignment horizontal="right" vertical="center"/>
      <protection locked="0"/>
    </xf>
    <xf numFmtId="168" fontId="15" fillId="0" borderId="91" xfId="0" applyNumberFormat="1" applyFont="1" applyBorder="1" applyAlignment="1" applyProtection="1">
      <alignment vertical="center"/>
      <protection locked="0"/>
    </xf>
    <xf numFmtId="168" fontId="26" fillId="0" borderId="92" xfId="0" applyNumberFormat="1" applyFont="1" applyBorder="1" applyAlignment="1" applyProtection="1">
      <alignment horizontal="right" vertical="center"/>
      <protection locked="0"/>
    </xf>
    <xf numFmtId="168" fontId="16" fillId="0" borderId="93" xfId="0" applyNumberFormat="1" applyFont="1" applyBorder="1" applyAlignment="1" applyProtection="1">
      <alignment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26" fillId="0" borderId="92" xfId="0" applyFont="1" applyBorder="1" applyAlignment="1" applyProtection="1">
      <alignment horizontal="center" vertical="center"/>
      <protection locked="0"/>
    </xf>
    <xf numFmtId="168" fontId="11" fillId="0" borderId="6" xfId="0" applyNumberFormat="1" applyFont="1" applyBorder="1" applyAlignment="1" applyProtection="1">
      <alignment horizontal="center" vertical="center"/>
      <protection locked="0"/>
    </xf>
    <xf numFmtId="168" fontId="11" fillId="0" borderId="25" xfId="0" applyNumberFormat="1" applyFont="1" applyBorder="1" applyAlignment="1" applyProtection="1">
      <alignment horizontal="center" vertical="center"/>
      <protection locked="0"/>
    </xf>
    <xf numFmtId="168" fontId="24" fillId="0" borderId="103" xfId="0" applyNumberFormat="1" applyFont="1" applyBorder="1" applyAlignment="1" applyProtection="1">
      <alignment horizontal="center" vertical="center"/>
      <protection locked="0"/>
    </xf>
    <xf numFmtId="168" fontId="24" fillId="0" borderId="105" xfId="0" applyNumberFormat="1" applyFont="1" applyBorder="1" applyAlignment="1" applyProtection="1">
      <alignment horizontal="center" vertical="center"/>
      <protection locked="0"/>
    </xf>
    <xf numFmtId="168" fontId="24" fillId="0" borderId="103" xfId="0" applyNumberFormat="1" applyFont="1" applyBorder="1" applyAlignment="1" applyProtection="1">
      <alignment horizontal="right" vertical="center"/>
      <protection locked="0"/>
    </xf>
    <xf numFmtId="168" fontId="24" fillId="0" borderId="105" xfId="0" applyNumberFormat="1" applyFont="1" applyBorder="1" applyAlignment="1" applyProtection="1">
      <alignment horizontal="right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168" fontId="26" fillId="0" borderId="29" xfId="0" applyNumberFormat="1" applyFont="1" applyBorder="1" applyAlignment="1" applyProtection="1">
      <alignment horizontal="center" vertical="center"/>
      <protection locked="0"/>
    </xf>
    <xf numFmtId="168" fontId="26" fillId="0" borderId="30" xfId="0" applyNumberFormat="1" applyFont="1" applyBorder="1" applyAlignment="1" applyProtection="1">
      <alignment horizontal="center" vertical="center"/>
      <protection locked="0"/>
    </xf>
    <xf numFmtId="168" fontId="24" fillId="0" borderId="83" xfId="0" applyNumberFormat="1" applyFont="1" applyBorder="1" applyAlignment="1" applyProtection="1">
      <alignment horizontal="center" vertical="center"/>
      <protection locked="0"/>
    </xf>
    <xf numFmtId="168" fontId="24" fillId="0" borderId="91" xfId="0" applyNumberFormat="1" applyFont="1" applyBorder="1" applyAlignment="1" applyProtection="1">
      <alignment horizontal="center" vertical="center"/>
      <protection locked="0"/>
    </xf>
    <xf numFmtId="0" fontId="26" fillId="6" borderId="12" xfId="0" applyFont="1" applyFill="1" applyBorder="1" applyAlignment="1" applyProtection="1">
      <alignment horizontal="center" vertical="center"/>
      <protection locked="0"/>
    </xf>
    <xf numFmtId="0" fontId="26" fillId="6" borderId="6" xfId="0" applyFont="1" applyFill="1" applyBorder="1" applyAlignment="1" applyProtection="1">
      <alignment horizontal="center" vertical="center"/>
      <protection locked="0"/>
    </xf>
    <xf numFmtId="0" fontId="26" fillId="6" borderId="25" xfId="0" applyFont="1" applyFill="1" applyBorder="1" applyAlignment="1" applyProtection="1">
      <alignment horizontal="center" vertical="center"/>
      <protection locked="0"/>
    </xf>
    <xf numFmtId="169" fontId="32" fillId="0" borderId="88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1" xfId="0" applyNumberFormat="1" applyFont="1" applyFill="1" applyBorder="1" applyAlignment="1" applyProtection="1">
      <alignment horizontal="center" vertical="center" wrapText="1"/>
      <protection locked="0"/>
    </xf>
    <xf numFmtId="169" fontId="26" fillId="0" borderId="6" xfId="0" applyNumberFormat="1" applyFont="1" applyFill="1" applyBorder="1" applyAlignment="1" applyProtection="1">
      <alignment horizontal="center" vertical="center"/>
      <protection locked="0"/>
    </xf>
    <xf numFmtId="169" fontId="27" fillId="0" borderId="115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117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16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17" xfId="0" applyNumberFormat="1" applyFont="1" applyFill="1" applyBorder="1" applyAlignment="1" applyProtection="1">
      <alignment horizontal="left" vertical="center" wrapText="1"/>
      <protection locked="0"/>
    </xf>
    <xf numFmtId="169" fontId="32" fillId="0" borderId="83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2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88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0" fontId="32" fillId="0" borderId="104" xfId="0" applyFont="1" applyBorder="1" applyAlignment="1" applyProtection="1">
      <alignment horizontal="center" vertical="center" wrapText="1"/>
      <protection locked="0"/>
    </xf>
    <xf numFmtId="0" fontId="32" fillId="0" borderId="106" xfId="0" applyFont="1" applyBorder="1" applyAlignment="1" applyProtection="1">
      <alignment horizontal="center" vertical="center" wrapText="1"/>
      <protection locked="0"/>
    </xf>
    <xf numFmtId="0" fontId="26" fillId="6" borderId="11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/>
      <protection locked="0"/>
    </xf>
    <xf numFmtId="0" fontId="26" fillId="6" borderId="9" xfId="0" applyFont="1" applyFill="1" applyBorder="1" applyAlignment="1" applyProtection="1">
      <alignment horizontal="center" vertical="center"/>
      <protection locked="0"/>
    </xf>
    <xf numFmtId="169" fontId="26" fillId="0" borderId="29" xfId="3" applyNumberFormat="1" applyFont="1" applyFill="1" applyBorder="1" applyAlignment="1" applyProtection="1">
      <alignment horizontal="center" vertical="center"/>
      <protection locked="0"/>
    </xf>
    <xf numFmtId="169" fontId="26" fillId="0" borderId="30" xfId="3" applyNumberFormat="1" applyFont="1" applyFill="1" applyBorder="1" applyAlignment="1" applyProtection="1">
      <alignment horizontal="center" vertical="center"/>
      <protection locked="0"/>
    </xf>
    <xf numFmtId="169" fontId="26" fillId="0" borderId="55" xfId="3" applyNumberFormat="1" applyFont="1" applyFill="1" applyBorder="1" applyAlignment="1" applyProtection="1">
      <alignment horizontal="center" vertical="center"/>
      <protection locked="0"/>
    </xf>
    <xf numFmtId="0" fontId="26" fillId="0" borderId="122" xfId="0" applyFont="1" applyBorder="1" applyAlignment="1" applyProtection="1">
      <alignment horizontal="center" vertical="center"/>
      <protection locked="0"/>
    </xf>
    <xf numFmtId="0" fontId="26" fillId="0" borderId="123" xfId="0" applyFont="1" applyBorder="1" applyAlignment="1" applyProtection="1">
      <alignment horizontal="center" vertical="center"/>
      <protection locked="0"/>
    </xf>
    <xf numFmtId="0" fontId="26" fillId="0" borderId="121" xfId="0" applyFont="1" applyBorder="1" applyAlignment="1" applyProtection="1">
      <alignment horizontal="center" vertical="center"/>
      <protection locked="0"/>
    </xf>
    <xf numFmtId="0" fontId="27" fillId="0" borderId="86" xfId="0" applyFont="1" applyBorder="1" applyAlignment="1" applyProtection="1">
      <alignment horizontal="center" vertical="center" wrapText="1"/>
      <protection locked="0"/>
    </xf>
    <xf numFmtId="0" fontId="15" fillId="0" borderId="91" xfId="0" applyFont="1" applyBorder="1" applyAlignment="1" applyProtection="1">
      <alignment vertical="center"/>
      <protection locked="0"/>
    </xf>
    <xf numFmtId="0" fontId="27" fillId="0" borderId="85" xfId="0" applyFont="1" applyBorder="1" applyAlignment="1" applyProtection="1">
      <alignment horizontal="center" vertical="center" wrapText="1"/>
      <protection locked="0"/>
    </xf>
    <xf numFmtId="0" fontId="15" fillId="0" borderId="83" xfId="0" applyFont="1" applyBorder="1" applyAlignment="1" applyProtection="1">
      <alignment vertical="center"/>
      <protection locked="0"/>
    </xf>
    <xf numFmtId="0" fontId="31" fillId="8" borderId="12" xfId="0" applyFont="1" applyFill="1" applyBorder="1" applyAlignment="1" applyProtection="1">
      <alignment horizontal="center" vertical="center"/>
      <protection locked="0"/>
    </xf>
    <xf numFmtId="0" fontId="31" fillId="8" borderId="6" xfId="0" applyFont="1" applyFill="1" applyBorder="1" applyAlignment="1" applyProtection="1">
      <alignment horizontal="center" vertical="center"/>
      <protection locked="0"/>
    </xf>
    <xf numFmtId="0" fontId="31" fillId="8" borderId="25" xfId="0" applyFont="1" applyFill="1" applyBorder="1" applyAlignment="1" applyProtection="1">
      <alignment horizontal="center" vertical="center"/>
      <protection locked="0"/>
    </xf>
    <xf numFmtId="0" fontId="26" fillId="11" borderId="97" xfId="0" applyFont="1" applyFill="1" applyBorder="1" applyAlignment="1" applyProtection="1">
      <alignment horizontal="center" vertical="center"/>
      <protection locked="0"/>
    </xf>
    <xf numFmtId="0" fontId="26" fillId="11" borderId="92" xfId="0" applyFont="1" applyFill="1" applyBorder="1" applyAlignment="1" applyProtection="1">
      <alignment horizontal="center" vertical="center"/>
      <protection locked="0"/>
    </xf>
    <xf numFmtId="0" fontId="26" fillId="11" borderId="93" xfId="0" applyFont="1" applyFill="1" applyBorder="1" applyAlignment="1" applyProtection="1">
      <alignment horizontal="center" vertical="center"/>
      <protection locked="0"/>
    </xf>
    <xf numFmtId="0" fontId="26" fillId="11" borderId="12" xfId="0" applyFont="1" applyFill="1" applyBorder="1" applyAlignment="1" applyProtection="1">
      <alignment horizontal="center" vertical="center"/>
      <protection locked="0"/>
    </xf>
    <xf numFmtId="0" fontId="26" fillId="11" borderId="6" xfId="0" applyFont="1" applyFill="1" applyBorder="1" applyAlignment="1" applyProtection="1">
      <alignment horizontal="center" vertical="center"/>
      <protection locked="0"/>
    </xf>
    <xf numFmtId="0" fontId="26" fillId="11" borderId="25" xfId="0" applyFont="1" applyFill="1" applyBorder="1" applyAlignment="1" applyProtection="1">
      <alignment horizontal="center" vertical="center"/>
      <protection locked="0"/>
    </xf>
    <xf numFmtId="0" fontId="26" fillId="0" borderId="97" xfId="0" applyFont="1" applyBorder="1" applyAlignment="1" applyProtection="1">
      <alignment horizontal="center" vertical="center"/>
      <protection locked="0"/>
    </xf>
    <xf numFmtId="0" fontId="32" fillId="6" borderId="12" xfId="0" applyFont="1" applyFill="1" applyBorder="1" applyAlignment="1" applyProtection="1">
      <alignment horizontal="center" vertical="center"/>
      <protection locked="0"/>
    </xf>
    <xf numFmtId="0" fontId="32" fillId="6" borderId="6" xfId="0" applyFont="1" applyFill="1" applyBorder="1" applyAlignment="1" applyProtection="1">
      <alignment horizontal="center" vertical="center"/>
      <protection locked="0"/>
    </xf>
    <xf numFmtId="0" fontId="27" fillId="0" borderId="85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vertical="center"/>
      <protection hidden="1"/>
    </xf>
    <xf numFmtId="169" fontId="27" fillId="0" borderId="118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120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107" xfId="0" applyFont="1" applyFill="1" applyBorder="1" applyAlignment="1" applyProtection="1">
      <alignment horizontal="left" vertical="center"/>
      <protection locked="0"/>
    </xf>
    <xf numFmtId="0" fontId="11" fillId="12" borderId="108" xfId="0" applyFont="1" applyFill="1" applyBorder="1" applyAlignment="1" applyProtection="1">
      <alignment horizontal="left" vertical="center"/>
      <protection locked="0"/>
    </xf>
    <xf numFmtId="0" fontId="11" fillId="12" borderId="109" xfId="0" applyFont="1" applyFill="1" applyBorder="1" applyAlignment="1" applyProtection="1">
      <alignment horizontal="left" vertical="center"/>
      <protection locked="0"/>
    </xf>
    <xf numFmtId="0" fontId="27" fillId="0" borderId="84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/>
      <protection locked="0"/>
    </xf>
    <xf numFmtId="0" fontId="27" fillId="0" borderId="83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10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2" fillId="0" borderId="47" xfId="0" applyFont="1" applyBorder="1" applyAlignment="1" applyProtection="1">
      <alignment horizontal="center" vertical="center" wrapText="1"/>
      <protection locked="0"/>
    </xf>
    <xf numFmtId="0" fontId="24" fillId="0" borderId="83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18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19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20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88" xfId="0" applyNumberFormat="1" applyFont="1" applyFill="1" applyBorder="1" applyAlignment="1" applyProtection="1">
      <alignment horizontal="left" vertical="center" wrapText="1"/>
      <protection locked="0"/>
    </xf>
    <xf numFmtId="169" fontId="32" fillId="6" borderId="56" xfId="0" applyNumberFormat="1" applyFont="1" applyFill="1" applyBorder="1" applyAlignment="1" applyProtection="1">
      <alignment horizontal="center" vertical="center" wrapText="1"/>
      <protection locked="0"/>
    </xf>
    <xf numFmtId="169" fontId="32" fillId="6" borderId="57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85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7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2" fillId="0" borderId="58" xfId="0" quotePrefix="1" applyFont="1" applyBorder="1" applyAlignment="1" applyProtection="1">
      <alignment horizontal="center" vertical="center"/>
      <protection hidden="1"/>
    </xf>
    <xf numFmtId="0" fontId="12" fillId="0" borderId="26" xfId="0" quotePrefix="1" applyFont="1" applyBorder="1" applyAlignment="1" applyProtection="1">
      <alignment horizontal="center" vertical="center"/>
      <protection hidden="1"/>
    </xf>
    <xf numFmtId="0" fontId="33" fillId="0" borderId="23" xfId="0" applyFont="1" applyBorder="1" applyAlignment="1" applyProtection="1">
      <alignment horizontal="left" vertical="center"/>
      <protection hidden="1"/>
    </xf>
    <xf numFmtId="168" fontId="11" fillId="0" borderId="57" xfId="0" applyNumberFormat="1" applyFont="1" applyBorder="1" applyAlignment="1" applyProtection="1">
      <alignment horizontal="center" vertical="center"/>
      <protection hidden="1"/>
    </xf>
    <xf numFmtId="168" fontId="11" fillId="0" borderId="30" xfId="0" applyNumberFormat="1" applyFont="1" applyBorder="1" applyAlignment="1" applyProtection="1">
      <alignment horizontal="center" vertical="center"/>
      <protection hidden="1"/>
    </xf>
    <xf numFmtId="168" fontId="12" fillId="0" borderId="39" xfId="0" applyNumberFormat="1" applyFont="1" applyBorder="1" applyAlignment="1" applyProtection="1">
      <alignment horizontal="center" vertical="center"/>
      <protection hidden="1"/>
    </xf>
    <xf numFmtId="168" fontId="12" fillId="0" borderId="44" xfId="0" applyNumberFormat="1" applyFont="1" applyBorder="1" applyAlignment="1" applyProtection="1">
      <alignment horizontal="center" vertical="center"/>
      <protection hidden="1"/>
    </xf>
    <xf numFmtId="168" fontId="12" fillId="0" borderId="59" xfId="0" applyNumberFormat="1" applyFont="1" applyBorder="1" applyAlignment="1" applyProtection="1">
      <alignment horizontal="center" vertical="center"/>
      <protection hidden="1"/>
    </xf>
    <xf numFmtId="168" fontId="12" fillId="0" borderId="42" xfId="0" applyNumberFormat="1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1" fillId="0" borderId="58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28" fillId="0" borderId="6" xfId="0" applyFont="1" applyBorder="1" applyAlignment="1" applyProtection="1">
      <alignment horizontal="left" vertical="center"/>
      <protection hidden="1"/>
    </xf>
    <xf numFmtId="0" fontId="28" fillId="0" borderId="25" xfId="0" applyFont="1" applyBorder="1" applyAlignment="1" applyProtection="1">
      <alignment horizontal="left" vertical="center"/>
      <protection hidden="1"/>
    </xf>
    <xf numFmtId="0" fontId="33" fillId="0" borderId="21" xfId="0" applyFont="1" applyBorder="1" applyAlignment="1" applyProtection="1">
      <alignment horizontal="left" vertical="center"/>
      <protection hidden="1"/>
    </xf>
    <xf numFmtId="0" fontId="33" fillId="0" borderId="22" xfId="0" applyFont="1" applyBorder="1" applyAlignment="1" applyProtection="1">
      <alignment horizontal="left" vertical="center"/>
      <protection hidden="1"/>
    </xf>
    <xf numFmtId="49" fontId="12" fillId="0" borderId="41" xfId="0" quotePrefix="1" applyNumberFormat="1" applyFont="1" applyBorder="1" applyAlignment="1" applyProtection="1">
      <alignment horizontal="center" vertical="center"/>
      <protection hidden="1"/>
    </xf>
    <xf numFmtId="49" fontId="12" fillId="0" borderId="33" xfId="0" quotePrefix="1" applyNumberFormat="1" applyFont="1" applyBorder="1" applyAlignment="1" applyProtection="1">
      <alignment horizontal="center" vertical="center"/>
      <protection hidden="1"/>
    </xf>
    <xf numFmtId="49" fontId="12" fillId="0" borderId="28" xfId="0" quotePrefix="1" applyNumberFormat="1" applyFont="1" applyBorder="1" applyAlignment="1" applyProtection="1">
      <alignment horizontal="center" vertical="center"/>
      <protection hidden="1"/>
    </xf>
    <xf numFmtId="49" fontId="12" fillId="0" borderId="29" xfId="0" quotePrefix="1" applyNumberFormat="1" applyFont="1" applyBorder="1" applyAlignment="1" applyProtection="1">
      <alignment horizontal="center" vertical="center"/>
      <protection hidden="1"/>
    </xf>
    <xf numFmtId="49" fontId="12" fillId="0" borderId="43" xfId="0" quotePrefix="1" applyNumberFormat="1" applyFont="1" applyBorder="1" applyAlignment="1" applyProtection="1">
      <alignment horizontal="center" vertical="center"/>
      <protection hidden="1"/>
    </xf>
    <xf numFmtId="49" fontId="12" fillId="0" borderId="32" xfId="0" quotePrefix="1" applyNumberFormat="1" applyFont="1" applyBorder="1" applyAlignment="1" applyProtection="1">
      <alignment horizontal="center" vertical="center"/>
      <protection hidden="1"/>
    </xf>
    <xf numFmtId="0" fontId="11" fillId="0" borderId="60" xfId="0" applyFont="1" applyBorder="1" applyAlignment="1" applyProtection="1">
      <alignment horizontal="center" vertical="center" wrapText="1"/>
      <protection hidden="1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2" fillId="0" borderId="37" xfId="0" quotePrefix="1" applyFont="1" applyBorder="1" applyAlignment="1" applyProtection="1">
      <alignment horizontal="center" vertical="center"/>
      <protection hidden="1"/>
    </xf>
    <xf numFmtId="0" fontId="12" fillId="0" borderId="46" xfId="0" quotePrefix="1" applyFont="1" applyBorder="1" applyAlignment="1" applyProtection="1">
      <alignment horizontal="center" vertical="center"/>
      <protection hidden="1"/>
    </xf>
    <xf numFmtId="0" fontId="12" fillId="0" borderId="14" xfId="0" quotePrefix="1" applyFont="1" applyBorder="1" applyAlignment="1" applyProtection="1">
      <alignment horizontal="center" vertical="center"/>
      <protection hidden="1"/>
    </xf>
    <xf numFmtId="0" fontId="12" fillId="0" borderId="3" xfId="0" quotePrefix="1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left" vertical="center"/>
      <protection hidden="1"/>
    </xf>
    <xf numFmtId="0" fontId="11" fillId="0" borderId="46" xfId="0" applyFont="1" applyBorder="1" applyAlignment="1" applyProtection="1">
      <alignment horizontal="left" vertical="center"/>
      <protection hidden="1"/>
    </xf>
    <xf numFmtId="0" fontId="12" fillId="0" borderId="46" xfId="0" applyNumberFormat="1" applyFont="1" applyBorder="1" applyAlignment="1" applyProtection="1">
      <alignment horizontal="center" vertical="center"/>
      <protection hidden="1"/>
    </xf>
    <xf numFmtId="0" fontId="12" fillId="0" borderId="47" xfId="0" applyNumberFormat="1" applyFont="1" applyBorder="1" applyAlignment="1" applyProtection="1">
      <alignment horizontal="center" vertical="center"/>
      <protection hidden="1"/>
    </xf>
    <xf numFmtId="0" fontId="12" fillId="0" borderId="3" xfId="0" applyNumberFormat="1" applyFont="1" applyBorder="1" applyAlignment="1" applyProtection="1">
      <alignment horizontal="center" vertical="center"/>
      <protection hidden="1"/>
    </xf>
    <xf numFmtId="0" fontId="12" fillId="0" borderId="40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25" xfId="0" applyFont="1" applyBorder="1" applyAlignment="1" applyProtection="1">
      <alignment horizontal="left" vertical="center" wrapText="1"/>
      <protection hidden="1"/>
    </xf>
    <xf numFmtId="49" fontId="12" fillId="0" borderId="14" xfId="0" quotePrefix="1" applyNumberFormat="1" applyFont="1" applyBorder="1" applyAlignment="1" applyProtection="1">
      <alignment horizontal="center" vertical="center"/>
      <protection hidden="1"/>
    </xf>
    <xf numFmtId="49" fontId="12" fillId="0" borderId="3" xfId="0" quotePrefix="1" applyNumberFormat="1" applyFont="1" applyBorder="1" applyAlignment="1" applyProtection="1">
      <alignment horizontal="center" vertical="center"/>
      <protection hidden="1"/>
    </xf>
    <xf numFmtId="0" fontId="33" fillId="0" borderId="19" xfId="0" applyFont="1" applyBorder="1" applyAlignment="1" applyProtection="1">
      <alignment horizontal="left" vertical="center"/>
      <protection hidden="1"/>
    </xf>
    <xf numFmtId="0" fontId="33" fillId="0" borderId="24" xfId="0" applyFont="1" applyBorder="1" applyAlignment="1" applyProtection="1">
      <alignment horizontal="left" vertical="center"/>
      <protection hidden="1"/>
    </xf>
    <xf numFmtId="0" fontId="11" fillId="0" borderId="14" xfId="0" applyFont="1" applyBorder="1" applyAlignment="1" applyProtection="1">
      <alignment horizontal="left" vertical="center"/>
      <protection hidden="1"/>
    </xf>
    <xf numFmtId="0" fontId="11" fillId="0" borderId="3" xfId="0" applyFont="1" applyBorder="1" applyAlignment="1" applyProtection="1">
      <alignment horizontal="left" vertical="center"/>
      <protection hidden="1"/>
    </xf>
    <xf numFmtId="0" fontId="28" fillId="0" borderId="6" xfId="0" applyFont="1" applyBorder="1" applyAlignment="1" applyProtection="1">
      <alignment horizontal="left" vertical="center" wrapText="1"/>
      <protection hidden="1"/>
    </xf>
    <xf numFmtId="0" fontId="28" fillId="0" borderId="25" xfId="0" applyFont="1" applyBorder="1" applyAlignment="1" applyProtection="1">
      <alignment horizontal="left" vertical="center" wrapText="1"/>
      <protection hidden="1"/>
    </xf>
    <xf numFmtId="0" fontId="33" fillId="0" borderId="45" xfId="0" applyFont="1" applyBorder="1" applyAlignment="1" applyProtection="1">
      <alignment horizontal="left" vertical="center" wrapText="1"/>
      <protection hidden="1"/>
    </xf>
    <xf numFmtId="0" fontId="33" fillId="0" borderId="20" xfId="0" applyFont="1" applyBorder="1" applyAlignment="1" applyProtection="1">
      <alignment horizontal="left" vertical="center" wrapText="1"/>
      <protection hidden="1"/>
    </xf>
    <xf numFmtId="0" fontId="33" fillId="0" borderId="61" xfId="0" applyFont="1" applyBorder="1" applyAlignment="1" applyProtection="1">
      <alignment horizontal="left" vertical="center"/>
      <protection hidden="1"/>
    </xf>
    <xf numFmtId="0" fontId="33" fillId="0" borderId="51" xfId="0" applyFont="1" applyBorder="1" applyAlignment="1" applyProtection="1">
      <alignment horizontal="left" vertical="center"/>
      <protection hidden="1"/>
    </xf>
    <xf numFmtId="0" fontId="33" fillId="0" borderId="20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 applyProtection="1">
      <alignment horizontal="center"/>
      <protection hidden="1"/>
    </xf>
    <xf numFmtId="0" fontId="12" fillId="0" borderId="45" xfId="0" applyFont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38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62" xfId="0" applyFill="1" applyBorder="1" applyAlignment="1" applyProtection="1">
      <alignment vertical="center"/>
      <protection locked="0"/>
    </xf>
    <xf numFmtId="0" fontId="2" fillId="0" borderId="62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hidden="1"/>
    </xf>
    <xf numFmtId="49" fontId="12" fillId="0" borderId="3" xfId="0" applyNumberFormat="1" applyFont="1" applyBorder="1" applyAlignment="1" applyProtection="1">
      <alignment horizontal="center" vertical="center"/>
      <protection hidden="1"/>
    </xf>
    <xf numFmtId="49" fontId="12" fillId="0" borderId="40" xfId="0" applyNumberFormat="1" applyFont="1" applyBorder="1" applyAlignment="1" applyProtection="1">
      <alignment horizontal="center" vertical="center"/>
      <protection hidden="1"/>
    </xf>
    <xf numFmtId="168" fontId="12" fillId="0" borderId="39" xfId="0" applyNumberFormat="1" applyFont="1" applyFill="1" applyBorder="1" applyAlignment="1" applyProtection="1">
      <alignment horizontal="center" vertical="center"/>
      <protection hidden="1"/>
    </xf>
    <xf numFmtId="168" fontId="12" fillId="0" borderId="44" xfId="0" applyNumberFormat="1" applyFont="1" applyFill="1" applyBorder="1" applyAlignment="1" applyProtection="1">
      <alignment horizontal="center" vertical="center"/>
      <protection hidden="1"/>
    </xf>
    <xf numFmtId="168" fontId="12" fillId="5" borderId="38" xfId="0" applyNumberFormat="1" applyFont="1" applyFill="1" applyBorder="1" applyAlignment="1" applyProtection="1">
      <alignment horizontal="center" vertical="center"/>
      <protection hidden="1"/>
    </xf>
    <xf numFmtId="168" fontId="12" fillId="5" borderId="40" xfId="0" applyNumberFormat="1" applyFont="1" applyFill="1" applyBorder="1" applyAlignment="1" applyProtection="1">
      <alignment horizontal="center" vertical="center"/>
      <protection hidden="1"/>
    </xf>
    <xf numFmtId="168" fontId="12" fillId="13" borderId="113" xfId="0" applyNumberFormat="1" applyFont="1" applyFill="1" applyBorder="1" applyAlignment="1" applyProtection="1">
      <alignment horizontal="center" vertical="center"/>
      <protection locked="0"/>
    </xf>
    <xf numFmtId="168" fontId="12" fillId="13" borderId="114" xfId="0" applyNumberFormat="1" applyFont="1" applyFill="1" applyBorder="1" applyAlignment="1" applyProtection="1">
      <alignment horizontal="center" vertical="center"/>
      <protection locked="0"/>
    </xf>
    <xf numFmtId="168" fontId="11" fillId="0" borderId="11" xfId="0" applyNumberFormat="1" applyFont="1" applyFill="1" applyBorder="1" applyAlignment="1" applyProtection="1">
      <alignment horizontal="center" vertical="center"/>
      <protection hidden="1"/>
    </xf>
    <xf numFmtId="168" fontId="11" fillId="0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63" xfId="0" applyFont="1" applyBorder="1" applyAlignment="1" applyProtection="1">
      <alignment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168" fontId="12" fillId="0" borderId="37" xfId="0" applyNumberFormat="1" applyFont="1" applyFill="1" applyBorder="1" applyAlignment="1" applyProtection="1">
      <alignment horizontal="center" vertical="center"/>
      <protection hidden="1"/>
    </xf>
    <xf numFmtId="168" fontId="12" fillId="0" borderId="47" xfId="0" applyNumberFormat="1" applyFont="1" applyFill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168" fontId="12" fillId="0" borderId="54" xfId="0" applyNumberFormat="1" applyFont="1" applyFill="1" applyBorder="1" applyAlignment="1" applyProtection="1">
      <alignment horizontal="center" vertical="center"/>
      <protection hidden="1"/>
    </xf>
    <xf numFmtId="168" fontId="12" fillId="0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64" xfId="0" applyFont="1" applyBorder="1" applyAlignment="1" applyProtection="1">
      <alignment vertical="center"/>
      <protection hidden="1"/>
    </xf>
    <xf numFmtId="168" fontId="12" fillId="0" borderId="65" xfId="0" applyNumberFormat="1" applyFont="1" applyFill="1" applyBorder="1" applyAlignment="1" applyProtection="1">
      <alignment horizontal="center" vertical="center"/>
      <protection hidden="1"/>
    </xf>
    <xf numFmtId="168" fontId="12" fillId="0" borderId="66" xfId="0" applyNumberFormat="1" applyFont="1" applyFill="1" applyBorder="1" applyAlignment="1" applyProtection="1">
      <alignment horizontal="center" vertical="center"/>
      <protection hidden="1"/>
    </xf>
    <xf numFmtId="49" fontId="12" fillId="0" borderId="45" xfId="0" quotePrefix="1" applyNumberFormat="1" applyFont="1" applyBorder="1" applyAlignment="1" applyProtection="1">
      <alignment horizontal="center" vertical="center"/>
      <protection hidden="1"/>
    </xf>
    <xf numFmtId="49" fontId="12" fillId="0" borderId="38" xfId="0" quotePrefix="1" applyNumberFormat="1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left" vertical="center"/>
      <protection hidden="1"/>
    </xf>
    <xf numFmtId="0" fontId="7" fillId="0" borderId="38" xfId="0" applyFont="1" applyBorder="1" applyAlignment="1" applyProtection="1">
      <alignment horizontal="left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6" borderId="12" xfId="0" applyFont="1" applyFill="1" applyBorder="1" applyAlignment="1">
      <alignment horizontal="right" vertical="center"/>
    </xf>
    <xf numFmtId="0" fontId="6" fillId="6" borderId="6" xfId="0" applyFont="1" applyFill="1" applyBorder="1" applyAlignment="1">
      <alignment horizontal="right" vertical="center"/>
    </xf>
    <xf numFmtId="0" fontId="6" fillId="6" borderId="25" xfId="0" applyFont="1" applyFill="1" applyBorder="1" applyAlignment="1">
      <alignment horizontal="right" vertical="center"/>
    </xf>
    <xf numFmtId="0" fontId="6" fillId="6" borderId="67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6" borderId="68" xfId="0" applyFont="1" applyFill="1" applyBorder="1" applyAlignment="1">
      <alignment horizontal="center" vertical="center" wrapText="1"/>
    </xf>
    <xf numFmtId="0" fontId="6" fillId="6" borderId="69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14" fontId="12" fillId="0" borderId="0" xfId="0" applyNumberFormat="1" applyFont="1" applyBorder="1" applyAlignment="1" applyProtection="1">
      <alignment horizontal="center" vertical="center"/>
      <protection locked="0"/>
    </xf>
  </cellXfs>
  <cellStyles count="8">
    <cellStyle name="Millares" xfId="1" builtinId="3"/>
    <cellStyle name="Millares 2" xfId="2" xr:uid="{00000000-0005-0000-0000-000001000000}"/>
    <cellStyle name="Moneda" xfId="3" builtinId="4"/>
    <cellStyle name="Moneda 2" xfId="4" xr:uid="{00000000-0005-0000-0000-000003000000}"/>
    <cellStyle name="Normal" xfId="0" builtinId="0"/>
    <cellStyle name="Porcentaje" xfId="5" builtinId="5"/>
    <cellStyle name="Porcentaje 2" xfId="6" xr:uid="{00000000-0005-0000-0000-000006000000}"/>
    <cellStyle name="Porcentaje 3" xfId="7" xr:uid="{00000000-0005-0000-0000-000007000000}"/>
  </cellStyles>
  <dxfs count="8">
    <dxf>
      <font>
        <color rgb="FF0000CC"/>
      </font>
    </dxf>
    <dxf>
      <font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INGRESO FODES RECIBIDO Y EJECUTADO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'Hoja de Captura'!$O$3</c:f>
              <c:strCache>
                <c:ptCount val="1"/>
                <c:pt idx="0">
                  <c:v>DISPONIBLE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888888888888888E-2"/>
                  <c:y val="6.3241132962407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4B-466F-A3EA-F3FC08697F03}"/>
                </c:ext>
              </c:extLst>
            </c:dLbl>
            <c:dLbl>
              <c:idx val="1"/>
              <c:layout>
                <c:manualLayout>
                  <c:x val="-1.3888888888888888E-2"/>
                  <c:y val="6.3241132962407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B-466F-A3EA-F3FC08697F03}"/>
                </c:ext>
              </c:extLst>
            </c:dLbl>
            <c:dLbl>
              <c:idx val="2"/>
              <c:layout>
                <c:manualLayout>
                  <c:x val="-5.5555555555555558E-3"/>
                  <c:y val="5.902503783677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4B-466F-A3EA-F3FC08697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de Captura'!$N$4:$N$6</c:f>
              <c:numCache>
                <c:formatCode>0%</c:formatCode>
                <c:ptCount val="3"/>
                <c:pt idx="0">
                  <c:v>0.02</c:v>
                </c:pt>
                <c:pt idx="1">
                  <c:v>0.75</c:v>
                </c:pt>
                <c:pt idx="2">
                  <c:v>0.25</c:v>
                </c:pt>
              </c:numCache>
            </c:numRef>
          </c:cat>
          <c:val>
            <c:numRef>
              <c:f>'Hoja de Captura'!$O$4:$O$6</c:f>
              <c:numCache>
                <c:formatCode>_ [$$-2C0A]\ * #,##0.00_ ;_ [$$-2C0A]\ * \-#,##0.00_ ;_ [$$-2C0A]\ * "-"??_ ;_ @_ </c:formatCode>
                <c:ptCount val="3"/>
                <c:pt idx="0">
                  <c:v>29758.560000000001</c:v>
                </c:pt>
                <c:pt idx="1">
                  <c:v>363916.6</c:v>
                </c:pt>
                <c:pt idx="2">
                  <c:v>59178.38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4B-466F-A3EA-F3FC08697F03}"/>
            </c:ext>
          </c:extLst>
        </c:ser>
        <c:ser>
          <c:idx val="1"/>
          <c:order val="1"/>
          <c:tx>
            <c:strRef>
              <c:f>'Hoja de Captura'!$P$3</c:f>
              <c:strCache>
                <c:ptCount val="1"/>
                <c:pt idx="0">
                  <c:v>EJECUTADO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913319238900635E-2"/>
                  <c:y val="-3.9702222907661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4B-466F-A3EA-F3FC08697F03}"/>
                </c:ext>
              </c:extLst>
            </c:dLbl>
            <c:dLbl>
              <c:idx val="1"/>
              <c:layout>
                <c:manualLayout>
                  <c:x val="-2.255109231853418E-2"/>
                  <c:y val="-7.058172961362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B-466F-A3EA-F3FC08697F03}"/>
                </c:ext>
              </c:extLst>
            </c:dLbl>
            <c:dLbl>
              <c:idx val="2"/>
              <c:layout>
                <c:manualLayout>
                  <c:x val="5.637773079633519E-3"/>
                  <c:y val="-5.293629721021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4B-466F-A3EA-F3FC08697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de Captura'!$N$4:$N$6</c:f>
              <c:numCache>
                <c:formatCode>0%</c:formatCode>
                <c:ptCount val="3"/>
                <c:pt idx="0">
                  <c:v>0.02</c:v>
                </c:pt>
                <c:pt idx="1">
                  <c:v>0.75</c:v>
                </c:pt>
                <c:pt idx="2">
                  <c:v>0.25</c:v>
                </c:pt>
              </c:numCache>
            </c:numRef>
          </c:cat>
          <c:val>
            <c:numRef>
              <c:f>'Hoja de Captura'!$P$4:$P$6</c:f>
              <c:numCache>
                <c:formatCode>_ [$$-2C0A]\ * #,##0.00_ ;_ [$$-2C0A]\ * \-#,##0.00_ ;_ [$$-2C0A]\ * "-"??_ ;_ @_ </c:formatCode>
                <c:ptCount val="3"/>
                <c:pt idx="0">
                  <c:v>0</c:v>
                </c:pt>
                <c:pt idx="1">
                  <c:v>118063.48</c:v>
                </c:pt>
                <c:pt idx="2">
                  <c:v>42103.5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4B-466F-A3EA-F3FC0869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7299456"/>
        <c:axId val="137300992"/>
        <c:axId val="0"/>
      </c:bar3DChart>
      <c:catAx>
        <c:axId val="13729945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7300992"/>
        <c:crosses val="autoZero"/>
        <c:auto val="1"/>
        <c:lblAlgn val="ctr"/>
        <c:lblOffset val="100"/>
        <c:noMultiLvlLbl val="0"/>
      </c:catAx>
      <c:valAx>
        <c:axId val="137300992"/>
        <c:scaling>
          <c:orientation val="minMax"/>
        </c:scaling>
        <c:delete val="1"/>
        <c:axPos val="b"/>
        <c:majorGridlines/>
        <c:numFmt formatCode="_ [$$-2C0A]\ * #,##0.00_ ;_ [$$-2C0A]\ * \-#,##0.00_ ;_ [$$-2C0A]\ * &quot;-&quot;??_ ;_ @_ " sourceLinked="1"/>
        <c:majorTickMark val="out"/>
        <c:minorTickMark val="none"/>
        <c:tickLblPos val="nextTo"/>
        <c:crossAx val="137299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s-SV" sz="2000"/>
              <a:t>Utilización</a:t>
            </a:r>
            <a:r>
              <a:rPr lang="es-SV" sz="2000" baseline="0"/>
              <a:t> FODES en Preinversión, Primer Trimestre 2020</a:t>
            </a:r>
            <a:endParaRPr lang="es-SV" sz="2000"/>
          </a:p>
        </c:rich>
      </c:tx>
      <c:overlay val="0"/>
    </c:title>
    <c:autoTitleDeleted val="0"/>
    <c:view3D>
      <c:rotX val="75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694216280518889E-2"/>
          <c:y val="0.13596870638597036"/>
          <c:w val="0.85197847391378234"/>
          <c:h val="0.70264007890675118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2.3021582733812974E-2"/>
                  <c:y val="-2.20606650919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4-44F1-B38C-77214B1C9A0A}"/>
                </c:ext>
              </c:extLst>
            </c:dLbl>
            <c:dLbl>
              <c:idx val="1"/>
              <c:layout>
                <c:manualLayout>
                  <c:x val="-2.1582733812949641E-2"/>
                  <c:y val="-1.0027575041792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24-44F1-B38C-77214B1C9A0A}"/>
                </c:ext>
              </c:extLst>
            </c:dLbl>
            <c:dLbl>
              <c:idx val="2"/>
              <c:layout>
                <c:manualLayout>
                  <c:x val="2.8776978417266188E-3"/>
                  <c:y val="-3.2088240133734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24-44F1-B38C-77214B1C9A0A}"/>
                </c:ext>
              </c:extLst>
            </c:dLbl>
            <c:dLbl>
              <c:idx val="3"/>
              <c:layout>
                <c:manualLayout>
                  <c:x val="8.6330935251798559E-3"/>
                  <c:y val="-3.4093755142093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24-44F1-B38C-77214B1C9A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Graficas!$U$43:$U$46</c:f>
              <c:strCache>
                <c:ptCount val="4"/>
                <c:pt idx="0">
                  <c:v>Elaboración del Plan de Inversión.</c:v>
                </c:pt>
                <c:pt idx="1">
                  <c:v>Elaboración de carpetas técnicas.</c:v>
                </c:pt>
                <c:pt idx="2">
                  <c:v>Consultorías.</c:v>
                </c:pt>
                <c:pt idx="3">
                  <c:v>Publicación de Carteles de Licitación Pública y Privada</c:v>
                </c:pt>
              </c:strCache>
            </c:strRef>
          </c:cat>
          <c:val>
            <c:numRef>
              <c:f>Graficas!$V$43:$V$46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4-44F1-B38C-77214B1C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4.1261739805135041E-2"/>
          <c:y val="0.91357967374218674"/>
          <c:w val="0.91281331723330805"/>
          <c:h val="7.4387236207662716E-2"/>
        </c:manualLayout>
      </c:layout>
      <c:overlay val="0"/>
      <c:txPr>
        <a:bodyPr/>
        <a:lstStyle/>
        <a:p>
          <a:pPr>
            <a:defRPr sz="1200"/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Educación, Primer </a:t>
            </a:r>
            <a:r>
              <a:rPr lang="es-SV" sz="1800" b="1" i="0" baseline="0">
                <a:effectLst/>
              </a:rPr>
              <a:t>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3-41F0-AEF2-D21EB9F2483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3-41F0-AEF2-D21EB9F2483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5A3-41F0-AEF2-D21EB9F24834}"/>
              </c:ext>
            </c:extLst>
          </c:dPt>
          <c:dLbls>
            <c:dLbl>
              <c:idx val="0"/>
              <c:layout>
                <c:manualLayout>
                  <c:x val="2.4758046950094537E-2"/>
                  <c:y val="-1.994466979038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A3-41F0-AEF2-D21EB9F24834}"/>
                </c:ext>
              </c:extLst>
            </c:dLbl>
            <c:dLbl>
              <c:idx val="1"/>
              <c:layout>
                <c:manualLayout>
                  <c:x val="3.466126573013241E-2"/>
                  <c:y val="-2.991671022976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A3-41F0-AEF2-D21EB9F24834}"/>
                </c:ext>
              </c:extLst>
            </c:dLbl>
            <c:dLbl>
              <c:idx val="2"/>
              <c:layout>
                <c:manualLayout>
                  <c:x val="3.4661265730132347E-2"/>
                  <c:y val="-1.9944473486511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A3-41F0-AEF2-D21EB9F248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Hoja1!$C$4:$D$6</c:f>
              <c:strCache>
                <c:ptCount val="3"/>
                <c:pt idx="0">
                  <c:v>Infraestructura</c:v>
                </c:pt>
                <c:pt idx="1">
                  <c:v>Equipamiento</c:v>
                </c:pt>
                <c:pt idx="2">
                  <c:v>Funcionamiento</c:v>
                </c:pt>
              </c:strCache>
            </c:strRef>
          </c:cat>
          <c:val>
            <c:numRef>
              <c:f>Hoja1!$E$4:$E$6</c:f>
              <c:numCache>
                <c:formatCode>_-[$$-440A]* #,##0.00_-;\-[$$-440A]* #,##0.00_-;_-[$$-440A]* "-"??_-;_-@_-</c:formatCode>
                <c:ptCount val="3"/>
                <c:pt idx="0">
                  <c:v>22784.39</c:v>
                </c:pt>
                <c:pt idx="1">
                  <c:v>0</c:v>
                </c:pt>
                <c:pt idx="2">
                  <c:v>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A3-41F0-AEF2-D21EB9F2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702208"/>
        <c:axId val="251772928"/>
        <c:axId val="251496192"/>
      </c:bar3DChart>
      <c:catAx>
        <c:axId val="1367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772928"/>
        <c:crosses val="autoZero"/>
        <c:auto val="1"/>
        <c:lblAlgn val="ctr"/>
        <c:lblOffset val="100"/>
        <c:noMultiLvlLbl val="0"/>
      </c:catAx>
      <c:valAx>
        <c:axId val="25177292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6702208"/>
        <c:crosses val="autoZero"/>
        <c:crossBetween val="between"/>
      </c:valAx>
      <c:serAx>
        <c:axId val="251496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5177292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Educación</a:t>
            </a:r>
            <a:r>
              <a:rPr lang="es-SV" sz="1800" b="1" i="0" baseline="0">
                <a:effectLst/>
              </a:rPr>
              <a:t>, Primer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38-458A-84D2-298E9D791F9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38-458A-84D2-298E9D791F9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538-458A-84D2-298E9D791F9E}"/>
              </c:ext>
            </c:extLst>
          </c:dPt>
          <c:dLbls>
            <c:dLbl>
              <c:idx val="0"/>
              <c:layout>
                <c:manualLayout>
                  <c:x val="2.4758046950094537E-2"/>
                  <c:y val="-1.994466979038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38-458A-84D2-298E9D791F9E}"/>
                </c:ext>
              </c:extLst>
            </c:dLbl>
            <c:dLbl>
              <c:idx val="1"/>
              <c:layout>
                <c:manualLayout>
                  <c:x val="3.466126573013241E-2"/>
                  <c:y val="-2.991671022976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8-458A-84D2-298E9D791F9E}"/>
                </c:ext>
              </c:extLst>
            </c:dLbl>
            <c:dLbl>
              <c:idx val="2"/>
              <c:layout>
                <c:manualLayout>
                  <c:x val="3.4661265730132347E-2"/>
                  <c:y val="-1.9944473486511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38-458A-84D2-298E9D791F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Hoja1!$C$4:$D$6</c:f>
              <c:strCache>
                <c:ptCount val="3"/>
                <c:pt idx="0">
                  <c:v>Infraestructura</c:v>
                </c:pt>
                <c:pt idx="1">
                  <c:v>Equipamiento</c:v>
                </c:pt>
                <c:pt idx="2">
                  <c:v>Funcionamiento</c:v>
                </c:pt>
              </c:strCache>
            </c:strRef>
          </c:cat>
          <c:val>
            <c:numRef>
              <c:f>Hoja1!$F$4:$F$6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38-458A-84D2-298E9D79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425728"/>
        <c:axId val="250427264"/>
        <c:axId val="251497536"/>
      </c:bar3DChart>
      <c:catAx>
        <c:axId val="2504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427264"/>
        <c:crosses val="autoZero"/>
        <c:auto val="1"/>
        <c:lblAlgn val="ctr"/>
        <c:lblOffset val="100"/>
        <c:noMultiLvlLbl val="0"/>
      </c:catAx>
      <c:valAx>
        <c:axId val="25042726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425728"/>
        <c:crosses val="autoZero"/>
        <c:crossBetween val="between"/>
      </c:valAx>
      <c:serAx>
        <c:axId val="251497536"/>
        <c:scaling>
          <c:orientation val="minMax"/>
        </c:scaling>
        <c:delete val="1"/>
        <c:axPos val="b"/>
        <c:majorTickMark val="out"/>
        <c:minorTickMark val="none"/>
        <c:tickLblPos val="nextTo"/>
        <c:crossAx val="25042726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Acueductos y Alcantarillados</a:t>
            </a:r>
            <a:r>
              <a:rPr lang="es-SV" sz="1800" b="1" i="0" baseline="0">
                <a:effectLst/>
              </a:rPr>
              <a:t>, Primer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844-497E-9D16-3151861138B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844-497E-9D16-3151861138B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44-497E-9D16-3151861138B2}"/>
              </c:ext>
            </c:extLst>
          </c:dPt>
          <c:dLbls>
            <c:dLbl>
              <c:idx val="0"/>
              <c:layout>
                <c:manualLayout>
                  <c:x val="1.9909503208251807E-2"/>
                  <c:y val="-2.979166764408356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4-497E-9D16-3151861138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Hoja1!$C$8:$D$10</c:f>
              <c:strCache>
                <c:ptCount val="3"/>
                <c:pt idx="0">
                  <c:v>Agua potable</c:v>
                </c:pt>
                <c:pt idx="1">
                  <c:v>Aguas negras y servidas</c:v>
                </c:pt>
                <c:pt idx="2">
                  <c:v>Aguas lluvias</c:v>
                </c:pt>
              </c:strCache>
            </c:strRef>
          </c:cat>
          <c:val>
            <c:numRef>
              <c:f>Hoja1!$E$8:$E$10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4-497E-9D16-31518611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808192"/>
        <c:axId val="250809728"/>
        <c:axId val="251781568"/>
      </c:bar3DChart>
      <c:catAx>
        <c:axId val="2508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09728"/>
        <c:crosses val="autoZero"/>
        <c:auto val="1"/>
        <c:lblAlgn val="ctr"/>
        <c:lblOffset val="100"/>
        <c:noMultiLvlLbl val="0"/>
      </c:catAx>
      <c:valAx>
        <c:axId val="25080972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08192"/>
        <c:crosses val="autoZero"/>
        <c:crossBetween val="between"/>
      </c:valAx>
      <c:serAx>
        <c:axId val="251781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0972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Acueductos y Alcantarillados</a:t>
            </a:r>
            <a:r>
              <a:rPr lang="es-SV" sz="1800" b="1" i="0" baseline="0">
                <a:effectLst/>
              </a:rPr>
              <a:t>, Primer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1AB-4941-8D1C-A1386DBFF79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1AB-4941-8D1C-A1386DBFF79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1AB-4941-8D1C-A1386DBFF79E}"/>
              </c:ext>
            </c:extLst>
          </c:dPt>
          <c:dLbls>
            <c:dLbl>
              <c:idx val="0"/>
              <c:layout>
                <c:manualLayout>
                  <c:x val="1.9909503208251807E-2"/>
                  <c:y val="-2.979166764408356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AB-4941-8D1C-A1386DBFF79E}"/>
                </c:ext>
              </c:extLst>
            </c:dLbl>
            <c:dLbl>
              <c:idx val="1"/>
              <c:layout>
                <c:manualLayout>
                  <c:x val="6.6365010694172787E-3"/>
                  <c:y val="-1.3750000451115501E-2"/>
                </c:manualLayout>
              </c:layout>
              <c:spPr/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AB-4941-8D1C-A1386DBFF7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Hoja1!$C$8:$D$10</c:f>
              <c:strCache>
                <c:ptCount val="3"/>
                <c:pt idx="0">
                  <c:v>Agua potable</c:v>
                </c:pt>
                <c:pt idx="1">
                  <c:v>Aguas negras y servidas</c:v>
                </c:pt>
                <c:pt idx="2">
                  <c:v>Aguas lluvias</c:v>
                </c:pt>
              </c:strCache>
            </c:strRef>
          </c:cat>
          <c:val>
            <c:numRef>
              <c:f>Hoja1!$F$8:$F$10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AB-4941-8D1C-A1386DBFF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868096"/>
        <c:axId val="250869632"/>
        <c:axId val="251782912"/>
      </c:bar3DChart>
      <c:catAx>
        <c:axId val="2508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69632"/>
        <c:crosses val="autoZero"/>
        <c:auto val="1"/>
        <c:lblAlgn val="ctr"/>
        <c:lblOffset val="100"/>
        <c:noMultiLvlLbl val="0"/>
      </c:catAx>
      <c:valAx>
        <c:axId val="25086963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68096"/>
        <c:crosses val="autoZero"/>
        <c:crossBetween val="between"/>
      </c:valAx>
      <c:serAx>
        <c:axId val="25178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6963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Salud</a:t>
            </a:r>
            <a:r>
              <a:rPr lang="es-SV" sz="1800" b="1" i="0" baseline="0">
                <a:effectLst/>
              </a:rPr>
              <a:t>, Primer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7EB-4C40-BEC4-956E64BC5E3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7EB-4C40-BEC4-956E64BC5E3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7EB-4C40-BEC4-956E64BC5E3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7EB-4C40-BEC4-956E64BC5E3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7EB-4C40-BEC4-956E64BC5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Hoja1!$C$12:$D$16</c:f>
              <c:strCache>
                <c:ptCount val="5"/>
                <c:pt idx="0">
                  <c:v>Infraestructura</c:v>
                </c:pt>
                <c:pt idx="1">
                  <c:v>Equipamiento</c:v>
                </c:pt>
                <c:pt idx="2">
                  <c:v>Campañas de Fumigación</c:v>
                </c:pt>
                <c:pt idx="3">
                  <c:v>Campañas de Salud</c:v>
                </c:pt>
                <c:pt idx="4">
                  <c:v>Funcionamiento</c:v>
                </c:pt>
              </c:strCache>
            </c:strRef>
          </c:cat>
          <c:val>
            <c:numRef>
              <c:f>Hoja1!$E$12:$E$16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B-4C40-BEC4-956E64BC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898304"/>
        <c:axId val="250899840"/>
        <c:axId val="251784704"/>
      </c:bar3DChart>
      <c:catAx>
        <c:axId val="2508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99840"/>
        <c:crosses val="autoZero"/>
        <c:auto val="1"/>
        <c:lblAlgn val="ctr"/>
        <c:lblOffset val="100"/>
        <c:noMultiLvlLbl val="0"/>
      </c:catAx>
      <c:valAx>
        <c:axId val="25089984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98304"/>
        <c:crosses val="autoZero"/>
        <c:crossBetween val="between"/>
      </c:valAx>
      <c:serAx>
        <c:axId val="25178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9984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Salud</a:t>
            </a:r>
            <a:r>
              <a:rPr lang="es-SV" sz="1800" b="1" i="0" baseline="0">
                <a:effectLst/>
              </a:rPr>
              <a:t>, Primer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6B-45BC-AC6F-6204EC4F3BA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B-45BC-AC6F-6204EC4F3BA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B-45BC-AC6F-6204EC4F3BA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B-45BC-AC6F-6204EC4F3BA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B6B-45BC-AC6F-6204EC4F3B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Hoja1!$C$12:$D$16</c:f>
              <c:strCache>
                <c:ptCount val="5"/>
                <c:pt idx="0">
                  <c:v>Infraestructura</c:v>
                </c:pt>
                <c:pt idx="1">
                  <c:v>Equipamiento</c:v>
                </c:pt>
                <c:pt idx="2">
                  <c:v>Campañas de Fumigación</c:v>
                </c:pt>
                <c:pt idx="3">
                  <c:v>Campañas de Salud</c:v>
                </c:pt>
                <c:pt idx="4">
                  <c:v>Funcionamiento</c:v>
                </c:pt>
              </c:strCache>
            </c:strRef>
          </c:cat>
          <c:val>
            <c:numRef>
              <c:f>Hoja1!$F$12:$F$16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6B-45BC-AC6F-6204EC4F3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957184"/>
        <c:axId val="250958976"/>
        <c:axId val="251782016"/>
      </c:bar3DChart>
      <c:catAx>
        <c:axId val="2509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958976"/>
        <c:crosses val="autoZero"/>
        <c:auto val="1"/>
        <c:lblAlgn val="ctr"/>
        <c:lblOffset val="100"/>
        <c:noMultiLvlLbl val="0"/>
      </c:catAx>
      <c:valAx>
        <c:axId val="25095897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957184"/>
        <c:crosses val="autoZero"/>
        <c:crossBetween val="between"/>
      </c:valAx>
      <c:serAx>
        <c:axId val="251782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5095897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Viales</a:t>
            </a:r>
            <a:r>
              <a:rPr lang="es-SV" sz="1800" b="1" i="0" baseline="0">
                <a:effectLst/>
              </a:rPr>
              <a:t>, Primer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E9-42BC-8709-1DFEC3CA440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0E9-42BC-8709-1DFEC3CA440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0E9-42BC-8709-1DFEC3CA44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0E9-42BC-8709-1DFEC3CA44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E9-42BC-8709-1DFEC3CA44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E9-42BC-8709-1DFEC3CA440A}"/>
              </c:ext>
            </c:extLst>
          </c:dPt>
          <c:dLbls>
            <c:dLbl>
              <c:idx val="1"/>
              <c:layout>
                <c:manualLayout>
                  <c:x val="6.5185183664387665E-3"/>
                  <c:y val="-2.2289770171408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E9-42BC-8709-1DFEC3CA44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Hoja1!$C$18:$D$23</c:f>
              <c:strCache>
                <c:ptCount val="6"/>
                <c:pt idx="0">
                  <c:v>Calles</c:v>
                </c:pt>
                <c:pt idx="1">
                  <c:v>Caminos</c:v>
                </c:pt>
                <c:pt idx="2">
                  <c:v>Cordón-Cuneta</c:v>
                </c:pt>
                <c:pt idx="3">
                  <c:v>Drenajes</c:v>
                </c:pt>
                <c:pt idx="4">
                  <c:v>Pasarelas</c:v>
                </c:pt>
                <c:pt idx="5">
                  <c:v>Puentes</c:v>
                </c:pt>
              </c:strCache>
            </c:strRef>
          </c:cat>
          <c:val>
            <c:numRef>
              <c:f>Hoja1!$E$18:$E$23</c:f>
              <c:numCache>
                <c:formatCode>_-[$$-440A]* #,##0.00_-;\-[$$-440A]* #,##0.00_-;_-[$$-440A]* "-"??_-;_-@_-</c:formatCode>
                <c:ptCount val="6"/>
                <c:pt idx="0">
                  <c:v>3422.85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46024.959999999999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E9-42BC-8709-1DFEC3CA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647296"/>
        <c:axId val="252648832"/>
        <c:axId val="250873600"/>
      </c:bar3DChart>
      <c:catAx>
        <c:axId val="2526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648832"/>
        <c:crosses val="autoZero"/>
        <c:auto val="1"/>
        <c:lblAlgn val="ctr"/>
        <c:lblOffset val="100"/>
        <c:noMultiLvlLbl val="0"/>
      </c:catAx>
      <c:valAx>
        <c:axId val="25264883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647296"/>
        <c:crosses val="autoZero"/>
        <c:crossBetween val="between"/>
      </c:valAx>
      <c:serAx>
        <c:axId val="25087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25264883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Viales, Primer Trimestre 2020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13-4217-95C6-55585613860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13-4217-95C6-55585613860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D13-4217-95C6-55585613860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13-4217-95C6-55585613860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D13-4217-95C6-55585613860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D13-4217-95C6-555856138600}"/>
              </c:ext>
            </c:extLst>
          </c:dPt>
          <c:dLbls>
            <c:dLbl>
              <c:idx val="1"/>
              <c:layout>
                <c:manualLayout>
                  <c:x val="6.5185183664387665E-3"/>
                  <c:y val="-2.2289770171408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13-4217-95C6-555856138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Hoja1!$C$18:$D$23</c:f>
              <c:strCache>
                <c:ptCount val="6"/>
                <c:pt idx="0">
                  <c:v>Calles</c:v>
                </c:pt>
                <c:pt idx="1">
                  <c:v>Caminos</c:v>
                </c:pt>
                <c:pt idx="2">
                  <c:v>Cordón-Cuneta</c:v>
                </c:pt>
                <c:pt idx="3">
                  <c:v>Drenajes</c:v>
                </c:pt>
                <c:pt idx="4">
                  <c:v>Pasarelas</c:v>
                </c:pt>
                <c:pt idx="5">
                  <c:v>Puentes</c:v>
                </c:pt>
              </c:strCache>
            </c:strRef>
          </c:cat>
          <c:val>
            <c:numRef>
              <c:f>Hoja1!$F$18:$F$23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13-4217-95C6-55585613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686720"/>
        <c:axId val="252688256"/>
        <c:axId val="250874944"/>
      </c:bar3DChart>
      <c:catAx>
        <c:axId val="2526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688256"/>
        <c:crosses val="autoZero"/>
        <c:auto val="1"/>
        <c:lblAlgn val="ctr"/>
        <c:lblOffset val="100"/>
        <c:noMultiLvlLbl val="0"/>
      </c:catAx>
      <c:valAx>
        <c:axId val="25268825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686720"/>
        <c:crosses val="autoZero"/>
        <c:crossBetween val="between"/>
      </c:valAx>
      <c:serAx>
        <c:axId val="250874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268825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Electrificación,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803-4728-8AAF-D840C46CEB2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803-4728-8AAF-D840C46CEB2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803-4728-8AAF-D840C46CEB2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803-4728-8AAF-D840C46CEB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Hoja1!$C$25:$D$28</c:f>
              <c:strCache>
                <c:ptCount val="4"/>
                <c:pt idx="0">
                  <c:v>Electrificación  Rural</c:v>
                </c:pt>
                <c:pt idx="1">
                  <c:v>Solar</c:v>
                </c:pt>
                <c:pt idx="2">
                  <c:v>Hidráulica</c:v>
                </c:pt>
                <c:pt idx="3">
                  <c:v>Eólica</c:v>
                </c:pt>
              </c:strCache>
            </c:strRef>
          </c:cat>
          <c:val>
            <c:numRef>
              <c:f>Hoja1!$E$25:$E$28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3-4728-8AAF-D840C46C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392960"/>
        <c:axId val="252394496"/>
        <c:axId val="250978752"/>
      </c:bar3DChart>
      <c:catAx>
        <c:axId val="2523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394496"/>
        <c:crosses val="autoZero"/>
        <c:auto val="1"/>
        <c:lblAlgn val="ctr"/>
        <c:lblOffset val="100"/>
        <c:noMultiLvlLbl val="0"/>
      </c:catAx>
      <c:valAx>
        <c:axId val="25239449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392960"/>
        <c:crosses val="autoZero"/>
        <c:crossBetween val="between"/>
      </c:valAx>
      <c:serAx>
        <c:axId val="25097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25239449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Incidencia de Endeudamiento Publico en FODES 75%, </a:t>
            </a:r>
            <a:r>
              <a:rPr lang="es-SV" sz="1800" b="1" i="0" baseline="0">
                <a:effectLst/>
              </a:rPr>
              <a:t>Primer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90"/>
      <c:rotY val="0"/>
      <c:depthPercent val="10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21-4985-AA70-7C6D9EA5C4FE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2F21-4985-AA70-7C6D9EA5C4FE}"/>
              </c:ext>
            </c:extLst>
          </c:dPt>
          <c:dLbls>
            <c:dLbl>
              <c:idx val="0"/>
              <c:layout>
                <c:manualLayout>
                  <c:x val="2.80428870431472E-2"/>
                  <c:y val="-5.618259194922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1-4985-AA70-7C6D9EA5C4FE}"/>
                </c:ext>
              </c:extLst>
            </c:dLbl>
            <c:dLbl>
              <c:idx val="1"/>
              <c:layout>
                <c:manualLayout>
                  <c:x val="2.4999999999999897E-2"/>
                  <c:y val="-4.9504950495049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1-4985-AA70-7C6D9EA5C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Graficas!$U$28:$U$29</c:f>
              <c:strCache>
                <c:ptCount val="2"/>
                <c:pt idx="0">
                  <c:v>75% Recibido</c:v>
                </c:pt>
                <c:pt idx="1">
                  <c:v>Amortizacion de E.P.</c:v>
                </c:pt>
              </c:strCache>
            </c:strRef>
          </c:cat>
          <c:val>
            <c:numRef>
              <c:f>Graficas!$W$28:$W$29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21-4985-AA70-7C6D9EA5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Electrificación,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F3-4E98-83D2-4573C86FBD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4F3-4E98-83D2-4573C86FBD5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4F3-4E98-83D2-4573C86FBD5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4F3-4E98-83D2-4573C86FBD53}"/>
              </c:ext>
            </c:extLst>
          </c:dPt>
          <c:dLbls>
            <c:dLbl>
              <c:idx val="3"/>
              <c:layout>
                <c:manualLayout>
                  <c:x val="2.1765600174230269E-2"/>
                  <c:y val="-1.442622801846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F3-4E98-83D2-4573C86FB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Hoja1!$C$25:$D$28</c:f>
              <c:strCache>
                <c:ptCount val="4"/>
                <c:pt idx="0">
                  <c:v>Electrificación  Rural</c:v>
                </c:pt>
                <c:pt idx="1">
                  <c:v>Solar</c:v>
                </c:pt>
                <c:pt idx="2">
                  <c:v>Hidráulica</c:v>
                </c:pt>
                <c:pt idx="3">
                  <c:v>Eólica</c:v>
                </c:pt>
              </c:strCache>
            </c:strRef>
          </c:cat>
          <c:val>
            <c:numRef>
              <c:f>Hoja1!$F$25:$F$28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3-4E98-83D2-4573C86F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439552"/>
        <c:axId val="252449536"/>
        <c:axId val="250980096"/>
      </c:bar3DChart>
      <c:catAx>
        <c:axId val="2524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449536"/>
        <c:crosses val="autoZero"/>
        <c:auto val="1"/>
        <c:lblAlgn val="ctr"/>
        <c:lblOffset val="100"/>
        <c:noMultiLvlLbl val="0"/>
      </c:catAx>
      <c:valAx>
        <c:axId val="25244953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439552"/>
        <c:crosses val="autoZero"/>
        <c:crossBetween val="between"/>
      </c:valAx>
      <c:serAx>
        <c:axId val="25098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5244953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Servicios Municipales, Primer Trimestre 2020</a:t>
            </a:r>
          </a:p>
        </c:rich>
      </c:tx>
      <c:overlay val="0"/>
    </c:title>
    <c:autoTitleDeleted val="0"/>
    <c:plotArea>
      <c:layout/>
      <c:lineChart>
        <c:grouping val="stacke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DB-45E9-B461-26447BE80A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DB-45E9-B461-26447BE80A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DB-45E9-B461-26447BE80A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DB-45E9-B461-26447BE80A4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5DB-45E9-B461-26447BE80A4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5DB-45E9-B461-26447BE80A4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5DB-45E9-B461-26447BE80A4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5DB-45E9-B461-26447BE80A4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5DB-45E9-B461-26447BE80A4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5DB-45E9-B461-26447BE80A4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5DB-45E9-B461-26447BE80A4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5DB-45E9-B461-26447BE80A4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5DB-45E9-B461-26447BE80A4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5DB-45E9-B461-26447BE80A4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5DB-45E9-B461-26447BE80A4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5DB-45E9-B461-26447BE80A4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5DB-45E9-B461-26447BE80A4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5DB-45E9-B461-26447BE80A4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5DB-45E9-B461-26447BE80A4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5DB-45E9-B461-26447BE80A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Hoja1!$C$30:$D$49</c:f>
              <c:strCache>
                <c:ptCount val="20"/>
                <c:pt idx="0">
                  <c:v>Alumbrado Publico</c:v>
                </c:pt>
                <c:pt idx="1">
                  <c:v>Recolección de desechos sólidos</c:v>
                </c:pt>
                <c:pt idx="2">
                  <c:v>Transporte de Desechos Solidos</c:v>
                </c:pt>
                <c:pt idx="3">
                  <c:v>Disposición Final de Desechos Solidos</c:v>
                </c:pt>
                <c:pt idx="4">
                  <c:v>Agua Potable</c:v>
                </c:pt>
                <c:pt idx="5">
                  <c:v>Pavimentación</c:v>
                </c:pt>
                <c:pt idx="6">
                  <c:v>Mercados</c:v>
                </c:pt>
                <c:pt idx="7">
                  <c:v>Servicios Sanitarios</c:v>
                </c:pt>
                <c:pt idx="8">
                  <c:v>Lavaderos Públicos</c:v>
                </c:pt>
                <c:pt idx="9">
                  <c:v>Casas Comunales</c:v>
                </c:pt>
                <c:pt idx="10">
                  <c:v>Tiangues</c:v>
                </c:pt>
                <c:pt idx="11">
                  <c:v>Rastros</c:v>
                </c:pt>
                <c:pt idx="12">
                  <c:v>Terminales (de buses, acuáticas, etc.)</c:v>
                </c:pt>
                <c:pt idx="13">
                  <c:v>Parques y otros Proyectos Recreativos</c:v>
                </c:pt>
                <c:pt idx="14">
                  <c:v>Canchas y otros Proyectos Deportivos</c:v>
                </c:pt>
                <c:pt idx="15">
                  <c:v>Cementerios</c:v>
                </c:pt>
                <c:pt idx="16">
                  <c:v>Biblioteca Municipal</c:v>
                </c:pt>
                <c:pt idx="17">
                  <c:v>Guarderías Municipales</c:v>
                </c:pt>
                <c:pt idx="18">
                  <c:v>Edificio Municipal</c:v>
                </c:pt>
                <c:pt idx="19">
                  <c:v>Estacionamientos</c:v>
                </c:pt>
              </c:strCache>
            </c:strRef>
          </c:cat>
          <c:val>
            <c:numRef>
              <c:f>Hoja1!$H$30:$H$49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2.2152189120268482E-2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DB-45E9-B461-26447BE8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04320"/>
        <c:axId val="252510208"/>
      </c:lineChart>
      <c:catAx>
        <c:axId val="2525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510208"/>
        <c:crosses val="autoZero"/>
        <c:auto val="1"/>
        <c:lblAlgn val="ctr"/>
        <c:lblOffset val="100"/>
        <c:noMultiLvlLbl val="0"/>
      </c:catAx>
      <c:valAx>
        <c:axId val="2525102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504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Servicios Municipales, Primer Trimestre 2020</a:t>
            </a:r>
          </a:p>
        </c:rich>
      </c:tx>
      <c:overlay val="0"/>
    </c:title>
    <c:autoTitleDeleted val="0"/>
    <c:plotArea>
      <c:layout/>
      <c:lineChart>
        <c:grouping val="stacke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BD-4EDC-BC2C-55A3DDBFF5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BD-4EDC-BC2C-55A3DDBFF5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BD-4EDC-BC2C-55A3DDBFF5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3BD-4EDC-BC2C-55A3DDBFF5B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3BD-4EDC-BC2C-55A3DDBFF5B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3BD-4EDC-BC2C-55A3DDBFF5B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3BD-4EDC-BC2C-55A3DDBFF5B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3BD-4EDC-BC2C-55A3DDBFF5B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3BD-4EDC-BC2C-55A3DDBFF5B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3BD-4EDC-BC2C-55A3DDBFF5B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3BD-4EDC-BC2C-55A3DDBFF5B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3BD-4EDC-BC2C-55A3DDBFF5B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3BD-4EDC-BC2C-55A3DDBFF5B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3BD-4EDC-BC2C-55A3DDBFF5B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3BD-4EDC-BC2C-55A3DDBFF5B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3BD-4EDC-BC2C-55A3DDBFF5B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3BD-4EDC-BC2C-55A3DDBFF5B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3BD-4EDC-BC2C-55A3DDBFF5B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3BD-4EDC-BC2C-55A3DDBFF5B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3BD-4EDC-BC2C-55A3DDBFF5B6}"/>
              </c:ext>
            </c:extLst>
          </c:dPt>
          <c:dLbls>
            <c:dLbl>
              <c:idx val="1"/>
              <c:layout>
                <c:manualLayout>
                  <c:x val="-5.7107091702335695E-2"/>
                  <c:y val="-1.1351912690026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D-4EDC-BC2C-55A3DDBFF5B6}"/>
                </c:ext>
              </c:extLst>
            </c:dLbl>
            <c:dLbl>
              <c:idx val="3"/>
              <c:layout>
                <c:manualLayout>
                  <c:x val="-5.5447966434981365E-2"/>
                  <c:y val="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D-4EDC-BC2C-55A3DDBFF5B6}"/>
                </c:ext>
              </c:extLst>
            </c:dLbl>
            <c:dLbl>
              <c:idx val="4"/>
              <c:layout>
                <c:manualLayout>
                  <c:x val="-5.3788841167627076E-2"/>
                  <c:y val="-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D-4EDC-BC2C-55A3DDBFF5B6}"/>
                </c:ext>
              </c:extLst>
            </c:dLbl>
            <c:dLbl>
              <c:idx val="5"/>
              <c:layout>
                <c:manualLayout>
                  <c:x val="-5.29012744694849E-2"/>
                  <c:y val="-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D-4EDC-BC2C-55A3DDBFF5B6}"/>
                </c:ext>
              </c:extLst>
            </c:dLbl>
            <c:dLbl>
              <c:idx val="6"/>
              <c:layout>
                <c:manualLayout>
                  <c:x val="-5.1242149202130577E-2"/>
                  <c:y val="2.0433442842046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D-4EDC-BC2C-55A3DDBFF5B6}"/>
                </c:ext>
              </c:extLst>
            </c:dLbl>
            <c:dLbl>
              <c:idx val="16"/>
              <c:layout>
                <c:manualLayout>
                  <c:x val="-5.29012744694849E-2"/>
                  <c:y val="-1.3622295228031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BD-4EDC-BC2C-55A3DDBFF5B6}"/>
                </c:ext>
              </c:extLst>
            </c:dLbl>
            <c:dLbl>
              <c:idx val="19"/>
              <c:layout>
                <c:manualLayout>
                  <c:x val="0"/>
                  <c:y val="-1.1351912690026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BD-4EDC-BC2C-55A3DDBFF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Hoja1!$C$30:$D$49</c:f>
              <c:strCache>
                <c:ptCount val="20"/>
                <c:pt idx="0">
                  <c:v>Alumbrado Publico</c:v>
                </c:pt>
                <c:pt idx="1">
                  <c:v>Recolección de desechos sólidos</c:v>
                </c:pt>
                <c:pt idx="2">
                  <c:v>Transporte de Desechos Solidos</c:v>
                </c:pt>
                <c:pt idx="3">
                  <c:v>Disposición Final de Desechos Solidos</c:v>
                </c:pt>
                <c:pt idx="4">
                  <c:v>Agua Potable</c:v>
                </c:pt>
                <c:pt idx="5">
                  <c:v>Pavimentación</c:v>
                </c:pt>
                <c:pt idx="6">
                  <c:v>Mercados</c:v>
                </c:pt>
                <c:pt idx="7">
                  <c:v>Servicios Sanitarios</c:v>
                </c:pt>
                <c:pt idx="8">
                  <c:v>Lavaderos Públicos</c:v>
                </c:pt>
                <c:pt idx="9">
                  <c:v>Casas Comunales</c:v>
                </c:pt>
                <c:pt idx="10">
                  <c:v>Tiangues</c:v>
                </c:pt>
                <c:pt idx="11">
                  <c:v>Rastros</c:v>
                </c:pt>
                <c:pt idx="12">
                  <c:v>Terminales (de buses, acuáticas, etc.)</c:v>
                </c:pt>
                <c:pt idx="13">
                  <c:v>Parques y otros Proyectos Recreativos</c:v>
                </c:pt>
                <c:pt idx="14">
                  <c:v>Canchas y otros Proyectos Deportivos</c:v>
                </c:pt>
                <c:pt idx="15">
                  <c:v>Cementerios</c:v>
                </c:pt>
                <c:pt idx="16">
                  <c:v>Biblioteca Municipal</c:v>
                </c:pt>
                <c:pt idx="17">
                  <c:v>Guarderías Municipales</c:v>
                </c:pt>
                <c:pt idx="18">
                  <c:v>Edificio Municipal</c:v>
                </c:pt>
                <c:pt idx="19">
                  <c:v>Estacionamientos</c:v>
                </c:pt>
              </c:strCache>
            </c:strRef>
          </c:cat>
          <c:val>
            <c:numRef>
              <c:f>Hoja1!$F$30:$F$49</c:f>
              <c:numCache>
                <c:formatCode>_-[$$-440A]* #,##0.00_-;\-[$$-440A]* #,##0.00_-;_-[$$-440A]*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3BD-4EDC-BC2C-55A3DDBF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62432"/>
        <c:axId val="252564224"/>
      </c:lineChart>
      <c:catAx>
        <c:axId val="2525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564224"/>
        <c:crosses val="autoZero"/>
        <c:auto val="1"/>
        <c:lblAlgn val="ctr"/>
        <c:lblOffset val="100"/>
        <c:noMultiLvlLbl val="0"/>
      </c:catAx>
      <c:valAx>
        <c:axId val="25256422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562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Desarrollo Ecónomico Local, Primer Trimestre 2020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5C-455A-86D4-3AF901B533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5C-455A-86D4-3AF901B533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5C-455A-86D4-3AF901B533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5C-455A-86D4-3AF901B533F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75C-455A-86D4-3AF901B533F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75C-455A-86D4-3AF901B533F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75C-455A-86D4-3AF901B533F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75C-455A-86D4-3AF901B533F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75C-455A-86D4-3AF901B533F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75C-455A-86D4-3AF901B533F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75C-455A-86D4-3AF901B533F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775C-455A-86D4-3AF901B533F0}"/>
              </c:ext>
            </c:extLst>
          </c:dPt>
          <c:cat>
            <c:strRef>
              <c:f>Hoja1!$C$51:$D$62</c:f>
              <c:strCache>
                <c:ptCount val="12"/>
                <c:pt idx="0">
                  <c:v>Agropecuario</c:v>
                </c:pt>
                <c:pt idx="1">
                  <c:v>Agroindustria</c:v>
                </c:pt>
                <c:pt idx="2">
                  <c:v>Turismo</c:v>
                </c:pt>
                <c:pt idx="3">
                  <c:v>Artesanías</c:v>
                </c:pt>
                <c:pt idx="4">
                  <c:v>Pesca Artesanal</c:v>
                </c:pt>
                <c:pt idx="5">
                  <c:v>Manufactura Artesanal (alimentos y productos)</c:v>
                </c:pt>
                <c:pt idx="6">
                  <c:v>Promoción de productos artesanales y de iniciativas económicas</c:v>
                </c:pt>
                <c:pt idx="7">
                  <c:v>Talleres Vocacionales</c:v>
                </c:pt>
                <c:pt idx="8">
                  <c:v>Ferias Temáticas</c:v>
                </c:pt>
                <c:pt idx="9">
                  <c:v>Infraestructura</c:v>
                </c:pt>
                <c:pt idx="10">
                  <c:v>Equipamiento</c:v>
                </c:pt>
                <c:pt idx="11">
                  <c:v>Capital de Trabajo</c:v>
                </c:pt>
              </c:strCache>
            </c:strRef>
          </c:cat>
          <c:val>
            <c:numRef>
              <c:f>Hoja1!$E$51:$E$62</c:f>
              <c:numCache>
                <c:formatCode>_-[$$-440A]* #,##0.00_-;\-[$$-440A]* #,##0.00_-;_-[$$-440A]*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1311.9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75C-455A-86D4-3AF901B5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32928"/>
        <c:axId val="252734464"/>
      </c:lineChart>
      <c:catAx>
        <c:axId val="2527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734464"/>
        <c:crosses val="autoZero"/>
        <c:auto val="1"/>
        <c:lblAlgn val="ctr"/>
        <c:lblOffset val="100"/>
        <c:noMultiLvlLbl val="0"/>
      </c:catAx>
      <c:valAx>
        <c:axId val="25273446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732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Desarrollo Ecónomico Local, Primer Trimestre 2020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69-4CDC-9FDA-E0EB5DA19C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69-4CDC-9FDA-E0EB5DA19C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69-4CDC-9FDA-E0EB5DA19C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69-4CDC-9FDA-E0EB5DA19C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69-4CDC-9FDA-E0EB5DA19C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69-4CDC-9FDA-E0EB5DA19C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69-4CDC-9FDA-E0EB5DA19C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69-4CDC-9FDA-E0EB5DA19CB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69-4CDC-9FDA-E0EB5DA19CB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69-4CDC-9FDA-E0EB5DA19CB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969-4CDC-9FDA-E0EB5DA19CB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969-4CDC-9FDA-E0EB5DA19CB3}"/>
              </c:ext>
            </c:extLst>
          </c:dPt>
          <c:cat>
            <c:strRef>
              <c:f>Hoja1!$C$51:$D$62</c:f>
              <c:strCache>
                <c:ptCount val="12"/>
                <c:pt idx="0">
                  <c:v>Agropecuario</c:v>
                </c:pt>
                <c:pt idx="1">
                  <c:v>Agroindustria</c:v>
                </c:pt>
                <c:pt idx="2">
                  <c:v>Turismo</c:v>
                </c:pt>
                <c:pt idx="3">
                  <c:v>Artesanías</c:v>
                </c:pt>
                <c:pt idx="4">
                  <c:v>Pesca Artesanal</c:v>
                </c:pt>
                <c:pt idx="5">
                  <c:v>Manufactura Artesanal (alimentos y productos)</c:v>
                </c:pt>
                <c:pt idx="6">
                  <c:v>Promoción de productos artesanales y de iniciativas económicas</c:v>
                </c:pt>
                <c:pt idx="7">
                  <c:v>Talleres Vocacionales</c:v>
                </c:pt>
                <c:pt idx="8">
                  <c:v>Ferias Temáticas</c:v>
                </c:pt>
                <c:pt idx="9">
                  <c:v>Infraestructura</c:v>
                </c:pt>
                <c:pt idx="10">
                  <c:v>Equipamiento</c:v>
                </c:pt>
                <c:pt idx="11">
                  <c:v>Capital de Trabajo</c:v>
                </c:pt>
              </c:strCache>
            </c:strRef>
          </c:cat>
          <c:val>
            <c:numRef>
              <c:f>Hoja1!$F$51:$F$62</c:f>
              <c:numCache>
                <c:formatCode>_-[$$-440A]* #,##0.00_-;\-[$$-440A]* #,##0.00_-;_-[$$-440A]*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969-4CDC-9FDA-E0EB5DA1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72352"/>
        <c:axId val="252773888"/>
      </c:lineChart>
      <c:catAx>
        <c:axId val="2527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773888"/>
        <c:crosses val="autoZero"/>
        <c:auto val="1"/>
        <c:lblAlgn val="ctr"/>
        <c:lblOffset val="100"/>
        <c:noMultiLvlLbl val="0"/>
      </c:catAx>
      <c:valAx>
        <c:axId val="2527738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772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Área Social,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6DC-482F-A641-55435B4A339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DC-482F-A641-55435B4A339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6DC-482F-A641-55435B4A339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DC-482F-A641-55435B4A339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6DC-482F-A641-55435B4A339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6DC-482F-A641-55435B4A339E}"/>
              </c:ext>
            </c:extLst>
          </c:dPt>
          <c:dLbls>
            <c:dLbl>
              <c:idx val="0"/>
              <c:layout>
                <c:manualLayout>
                  <c:x val="1.006864915990204E-2"/>
                  <c:y val="-9.341826058508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DC-482F-A641-55435B4A3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Hoja1!$C$64:$D$69</c:f>
              <c:strCache>
                <c:ptCount val="6"/>
                <c:pt idx="0">
                  <c:v>Prevención a la violencia</c:v>
                </c:pt>
                <c:pt idx="1">
                  <c:v>Participación y seguridad ciudadana</c:v>
                </c:pt>
                <c:pt idx="2">
                  <c:v>Juventud, niñez y adolescencia</c:v>
                </c:pt>
                <c:pt idx="3">
                  <c:v>Tercera Edad</c:v>
                </c:pt>
                <c:pt idx="4">
                  <c:v>Atención a los Migrantes</c:v>
                </c:pt>
                <c:pt idx="5">
                  <c:v>Equidad de genero</c:v>
                </c:pt>
              </c:strCache>
            </c:strRef>
          </c:cat>
          <c:val>
            <c:numRef>
              <c:f>Hoja1!$E$64:$E$69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273.75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DC-482F-A641-55435B4A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814464"/>
        <c:axId val="252816000"/>
        <c:axId val="252721792"/>
      </c:bar3DChart>
      <c:catAx>
        <c:axId val="2528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16000"/>
        <c:crosses val="autoZero"/>
        <c:auto val="1"/>
        <c:lblAlgn val="ctr"/>
        <c:lblOffset val="100"/>
        <c:noMultiLvlLbl val="0"/>
      </c:catAx>
      <c:valAx>
        <c:axId val="25281600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14464"/>
        <c:crosses val="autoZero"/>
        <c:crossBetween val="between"/>
      </c:valAx>
      <c:serAx>
        <c:axId val="25272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25281600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Área Social,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9B-4EC2-B81B-3F46B2FC9C9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E9B-4EC2-B81B-3F46B2FC9C9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E9B-4EC2-B81B-3F46B2FC9C9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9B-4EC2-B81B-3F46B2FC9C9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E9B-4EC2-B81B-3F46B2FC9C9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9B-4EC2-B81B-3F46B2FC9C9E}"/>
              </c:ext>
            </c:extLst>
          </c:dPt>
          <c:dLbls>
            <c:dLbl>
              <c:idx val="0"/>
              <c:layout>
                <c:manualLayout>
                  <c:x val="1.006864915990204E-2"/>
                  <c:y val="-9.341826058508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9B-4EC2-B81B-3F46B2FC9C9E}"/>
                </c:ext>
              </c:extLst>
            </c:dLbl>
            <c:dLbl>
              <c:idx val="2"/>
              <c:layout>
                <c:manualLayout>
                  <c:x val="1.3424865546536054E-2"/>
                  <c:y val="-1.4012739087763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9B-4EC2-B81B-3F46B2FC9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Hoja1!$C$64:$D$69</c:f>
              <c:strCache>
                <c:ptCount val="6"/>
                <c:pt idx="0">
                  <c:v>Prevención a la violencia</c:v>
                </c:pt>
                <c:pt idx="1">
                  <c:v>Participación y seguridad ciudadana</c:v>
                </c:pt>
                <c:pt idx="2">
                  <c:v>Juventud, niñez y adolescencia</c:v>
                </c:pt>
                <c:pt idx="3">
                  <c:v>Tercera Edad</c:v>
                </c:pt>
                <c:pt idx="4">
                  <c:v>Atención a los Migrantes</c:v>
                </c:pt>
                <c:pt idx="5">
                  <c:v>Equidad de genero</c:v>
                </c:pt>
              </c:strCache>
            </c:strRef>
          </c:cat>
          <c:val>
            <c:numRef>
              <c:f>Hoja1!$F$64:$F$69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9B-4EC2-B81B-3F46B2FC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858368"/>
        <c:axId val="252859904"/>
        <c:axId val="252862464"/>
      </c:bar3DChart>
      <c:catAx>
        <c:axId val="2528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59904"/>
        <c:crosses val="autoZero"/>
        <c:auto val="1"/>
        <c:lblAlgn val="ctr"/>
        <c:lblOffset val="100"/>
        <c:noMultiLvlLbl val="0"/>
      </c:catAx>
      <c:valAx>
        <c:axId val="25285990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58368"/>
        <c:crosses val="autoZero"/>
        <c:crossBetween val="between"/>
      </c:valAx>
      <c:serAx>
        <c:axId val="252862464"/>
        <c:scaling>
          <c:orientation val="minMax"/>
        </c:scaling>
        <c:delete val="1"/>
        <c:axPos val="b"/>
        <c:majorTickMark val="out"/>
        <c:minorTickMark val="none"/>
        <c:tickLblPos val="nextTo"/>
        <c:crossAx val="25285990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Cultura, Primer Trimestre 2020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EE-4C23-A9E5-6E6AB7754EF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EE-4C23-A9E5-6E6AB7754EF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EE-4C23-A9E5-6E6AB7754EF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EE-4C23-A9E5-6E6AB7754EF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EE-4C23-A9E5-6E6AB7754EFD}"/>
              </c:ext>
            </c:extLst>
          </c:dPt>
          <c:dLbls>
            <c:dLbl>
              <c:idx val="4"/>
              <c:layout>
                <c:manualLayout>
                  <c:x val="2.8078080733780778E-2"/>
                  <c:y val="-4.6267084211922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EE-4C23-A9E5-6E6AB7754E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Hoja1!$C$71:$D$75</c:f>
              <c:strCache>
                <c:ptCount val="5"/>
                <c:pt idx="0">
                  <c:v>Fiestas patronales</c:v>
                </c:pt>
                <c:pt idx="1">
                  <c:v>Fiestas cívicas y culturales</c:v>
                </c:pt>
                <c:pt idx="2">
                  <c:v>Fomento de Actividades Culturales</c:v>
                </c:pt>
                <c:pt idx="3">
                  <c:v>Fomento de Actividades Deportivas</c:v>
                </c:pt>
                <c:pt idx="4">
                  <c:v>Casas de la cultura</c:v>
                </c:pt>
              </c:strCache>
            </c:strRef>
          </c:cat>
          <c:val>
            <c:numRef>
              <c:f>Hoja1!$E$71:$E$75</c:f>
              <c:numCache>
                <c:formatCode>_-[$$-440A]* #,##0.00_-;\-[$$-440A]* #,##0.00_-;_-[$$-440A]* "-"??_-;_-@_-</c:formatCode>
                <c:ptCount val="5"/>
                <c:pt idx="0">
                  <c:v>22932.97</c:v>
                </c:pt>
                <c:pt idx="1">
                  <c:v>0</c:v>
                </c:pt>
                <c:pt idx="2">
                  <c:v>0</c:v>
                </c:pt>
                <c:pt idx="3">
                  <c:v>3125.05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EE-4C23-A9E5-6E6AB7754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241216"/>
        <c:axId val="253242752"/>
        <c:axId val="0"/>
      </c:bar3DChart>
      <c:catAx>
        <c:axId val="2532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242752"/>
        <c:crosses val="autoZero"/>
        <c:auto val="1"/>
        <c:lblAlgn val="ctr"/>
        <c:lblOffset val="100"/>
        <c:noMultiLvlLbl val="0"/>
      </c:catAx>
      <c:valAx>
        <c:axId val="25324275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24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Cultura, Primer Trimestre 2020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421-4D69-A259-A155B73F52A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421-4D69-A259-A155B73F52A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421-4D69-A259-A155B73F52A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421-4D69-A259-A155B73F52A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421-4D69-A259-A155B73F52A5}"/>
              </c:ext>
            </c:extLst>
          </c:dPt>
          <c:dLbls>
            <c:dLbl>
              <c:idx val="4"/>
              <c:layout>
                <c:manualLayout>
                  <c:x val="2.8078080733780778E-2"/>
                  <c:y val="-4.6267084211922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1-4D69-A259-A155B73F5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Hoja1!$C$71:$D$75</c:f>
              <c:strCache>
                <c:ptCount val="5"/>
                <c:pt idx="0">
                  <c:v>Fiestas patronales</c:v>
                </c:pt>
                <c:pt idx="1">
                  <c:v>Fiestas cívicas y culturales</c:v>
                </c:pt>
                <c:pt idx="2">
                  <c:v>Fomento de Actividades Culturales</c:v>
                </c:pt>
                <c:pt idx="3">
                  <c:v>Fomento de Actividades Deportivas</c:v>
                </c:pt>
                <c:pt idx="4">
                  <c:v>Casas de la cultura</c:v>
                </c:pt>
              </c:strCache>
            </c:strRef>
          </c:cat>
          <c:val>
            <c:numRef>
              <c:f>Hoja1!$F$71:$F$75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21-4D69-A259-A155B73F5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278848"/>
        <c:axId val="253280640"/>
        <c:axId val="0"/>
      </c:bar3DChart>
      <c:catAx>
        <c:axId val="2532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280640"/>
        <c:crosses val="autoZero"/>
        <c:auto val="1"/>
        <c:lblAlgn val="ctr"/>
        <c:lblOffset val="100"/>
        <c:noMultiLvlLbl val="0"/>
      </c:catAx>
      <c:valAx>
        <c:axId val="25328064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2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Gestion de Riesgos y Desastres,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0C-4919-9217-32291459BB4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0C-4919-9217-32291459BB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0C-4919-9217-32291459BB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D0C-4919-9217-32291459BB48}"/>
              </c:ext>
            </c:extLst>
          </c:dPt>
          <c:dLbls>
            <c:dLbl>
              <c:idx val="0"/>
              <c:layout>
                <c:manualLayout>
                  <c:x val="3.3107597737473695E-3"/>
                  <c:y val="-1.767068077515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0C-4919-9217-32291459BB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Hoja1!$C$77:$D$80</c:f>
              <c:strCache>
                <c:ptCount val="4"/>
                <c:pt idx="0">
                  <c:v>Prevención</c:v>
                </c:pt>
                <c:pt idx="1">
                  <c:v>Mitigación</c:v>
                </c:pt>
                <c:pt idx="2">
                  <c:v>Reconstrucción</c:v>
                </c:pt>
                <c:pt idx="3">
                  <c:v>Equipamiento</c:v>
                </c:pt>
              </c:strCache>
            </c:strRef>
          </c:cat>
          <c:val>
            <c:numRef>
              <c:f>Hoja1!$E$77:$E$80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C-4919-9217-32291459B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004800"/>
        <c:axId val="253010688"/>
        <c:axId val="252865600"/>
      </c:bar3DChart>
      <c:catAx>
        <c:axId val="2530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010688"/>
        <c:crosses val="autoZero"/>
        <c:auto val="1"/>
        <c:lblAlgn val="ctr"/>
        <c:lblOffset val="100"/>
        <c:noMultiLvlLbl val="0"/>
      </c:catAx>
      <c:valAx>
        <c:axId val="2530106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004800"/>
        <c:crosses val="autoZero"/>
        <c:crossBetween val="between"/>
      </c:valAx>
      <c:serAx>
        <c:axId val="252865600"/>
        <c:scaling>
          <c:orientation val="minMax"/>
        </c:scaling>
        <c:delete val="1"/>
        <c:axPos val="b"/>
        <c:majorTickMark val="out"/>
        <c:minorTickMark val="none"/>
        <c:tickLblPos val="nextTo"/>
        <c:crossAx val="25301068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Porcentaje 75% utilizado en Preinversión, </a:t>
            </a:r>
            <a:r>
              <a:rPr lang="es-SV" sz="1800" b="1" i="0" baseline="0">
                <a:effectLst/>
              </a:rPr>
              <a:t>Primer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803055678374357E-2"/>
          <c:y val="0.10792080335901658"/>
          <c:w val="0.96639388864325126"/>
          <c:h val="0.88560071429943887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94-42F9-A1B6-AF7380D6EE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94-42F9-A1B6-AF7380D6EE6F}"/>
              </c:ext>
            </c:extLst>
          </c:dPt>
          <c:dLbls>
            <c:dLbl>
              <c:idx val="1"/>
              <c:layout>
                <c:manualLayout>
                  <c:x val="-8.5423228346456659E-2"/>
                  <c:y val="4.04955769417711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4-42F9-A1B6-AF7380D6EE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Graficas!$U$36:$U$37</c:f>
              <c:strCache>
                <c:ptCount val="2"/>
                <c:pt idx="0">
                  <c:v>Inversión</c:v>
                </c:pt>
                <c:pt idx="1">
                  <c:v>Preinversion</c:v>
                </c:pt>
              </c:strCache>
            </c:strRef>
          </c:cat>
          <c:val>
            <c:numRef>
              <c:f>Graficas!$W$36:$W$37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94-42F9-A1B6-AF7380D6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Gestion de Riesgos y Desastres,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4A-4F1B-9B70-4AFC03EBB88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E4A-4F1B-9B70-4AFC03EBB88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E4A-4F1B-9B70-4AFC03EBB8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4A-4F1B-9B70-4AFC03EBB881}"/>
              </c:ext>
            </c:extLst>
          </c:dPt>
          <c:dLbls>
            <c:dLbl>
              <c:idx val="0"/>
              <c:layout>
                <c:manualLayout>
                  <c:x val="1.4898418981863162E-2"/>
                  <c:y val="-4.417670193787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A-4F1B-9B70-4AFC03EBB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Hoja1!$C$77:$D$80</c:f>
              <c:strCache>
                <c:ptCount val="4"/>
                <c:pt idx="0">
                  <c:v>Prevención</c:v>
                </c:pt>
                <c:pt idx="1">
                  <c:v>Mitigación</c:v>
                </c:pt>
                <c:pt idx="2">
                  <c:v>Reconstrucción</c:v>
                </c:pt>
                <c:pt idx="3">
                  <c:v>Equipamiento</c:v>
                </c:pt>
              </c:strCache>
            </c:strRef>
          </c:cat>
          <c:val>
            <c:numRef>
              <c:f>Hoja1!$F$77:$F$80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4A-4F1B-9B70-4AFC03EBB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043456"/>
        <c:axId val="253044992"/>
        <c:axId val="253018560"/>
      </c:bar3DChart>
      <c:catAx>
        <c:axId val="2530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044992"/>
        <c:crosses val="autoZero"/>
        <c:auto val="1"/>
        <c:lblAlgn val="ctr"/>
        <c:lblOffset val="100"/>
        <c:noMultiLvlLbl val="0"/>
      </c:catAx>
      <c:valAx>
        <c:axId val="25304499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043456"/>
        <c:crosses val="autoZero"/>
        <c:crossBetween val="between"/>
      </c:valAx>
      <c:serAx>
        <c:axId val="253018560"/>
        <c:scaling>
          <c:orientation val="minMax"/>
        </c:scaling>
        <c:delete val="1"/>
        <c:axPos val="b"/>
        <c:majorTickMark val="out"/>
        <c:minorTickMark val="none"/>
        <c:tickLblPos val="nextTo"/>
        <c:crossAx val="25304499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Medio Ambiente,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BCF-44AF-8CC5-25623A89770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BCF-44AF-8CC5-25623A89770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BCF-44AF-8CC5-25623A89770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BCF-44AF-8CC5-25623A89770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BCF-44AF-8CC5-25623A897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Hoja1!$C$82:$D$86</c:f>
              <c:strCache>
                <c:ptCount val="5"/>
                <c:pt idx="0">
                  <c:v>Saneamiento Ambiental </c:v>
                </c:pt>
                <c:pt idx="1">
                  <c:v>Tratamiento Intermedio </c:v>
                </c:pt>
                <c:pt idx="2">
                  <c:v>Reciclaje, Redución o Reutilización, entre otros.</c:v>
                </c:pt>
                <c:pt idx="3">
                  <c:v>Educación Ambiental</c:v>
                </c:pt>
                <c:pt idx="4">
                  <c:v>Acciones a favor del cambio climático</c:v>
                </c:pt>
              </c:strCache>
            </c:strRef>
          </c:cat>
          <c:val>
            <c:numRef>
              <c:f>Hoja1!$E$82:$E$86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CF-44AF-8CC5-25623A897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086336"/>
        <c:axId val="253104512"/>
        <c:axId val="253019904"/>
      </c:bar3DChart>
      <c:catAx>
        <c:axId val="2530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104512"/>
        <c:crosses val="autoZero"/>
        <c:auto val="1"/>
        <c:lblAlgn val="ctr"/>
        <c:lblOffset val="100"/>
        <c:noMultiLvlLbl val="0"/>
      </c:catAx>
      <c:valAx>
        <c:axId val="25310451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086336"/>
        <c:crosses val="autoZero"/>
        <c:crossBetween val="between"/>
      </c:valAx>
      <c:serAx>
        <c:axId val="25301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5310451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Medio Ambiente, Primer Trimestre 2020</a:t>
            </a: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619-43D0-80EC-C5629E69D8A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619-43D0-80EC-C5629E69D8A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619-43D0-80EC-C5629E69D8A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619-43D0-80EC-C5629E69D8A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619-43D0-80EC-C5629E69D8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Hoja1!$C$82:$D$86</c:f>
              <c:strCache>
                <c:ptCount val="5"/>
                <c:pt idx="0">
                  <c:v>Saneamiento Ambiental </c:v>
                </c:pt>
                <c:pt idx="1">
                  <c:v>Tratamiento Intermedio </c:v>
                </c:pt>
                <c:pt idx="2">
                  <c:v>Reciclaje, Redución o Reutilización, entre otros.</c:v>
                </c:pt>
                <c:pt idx="3">
                  <c:v>Educación Ambiental</c:v>
                </c:pt>
                <c:pt idx="4">
                  <c:v>Acciones a favor del cambio climático</c:v>
                </c:pt>
              </c:strCache>
            </c:strRef>
          </c:cat>
          <c:val>
            <c:numRef>
              <c:f>Hoja1!$F$82:$F$86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19-43D0-80EC-C5629E69D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133184"/>
        <c:axId val="253134720"/>
        <c:axId val="253021248"/>
      </c:bar3DChart>
      <c:catAx>
        <c:axId val="253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134720"/>
        <c:crosses val="autoZero"/>
        <c:auto val="1"/>
        <c:lblAlgn val="ctr"/>
        <c:lblOffset val="100"/>
        <c:noMultiLvlLbl val="0"/>
      </c:catAx>
      <c:valAx>
        <c:axId val="25313472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133184"/>
        <c:crosses val="autoZero"/>
        <c:crossBetween val="between"/>
      </c:valAx>
      <c:serAx>
        <c:axId val="25302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25313472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75% en Afectaciones por COVID-19</a:t>
            </a:r>
            <a:endParaRPr lang="es-SV" sz="1800" b="1" i="0" u="none" strike="noStrike" baseline="0">
              <a:effectLst/>
            </a:endParaRP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effectLst/>
              </a:rPr>
              <a:t>Primer Trimestre 2020</a:t>
            </a:r>
            <a:endParaRPr lang="es-SV"/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D49-4E47-80DD-7384BBD20E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D49-4E47-80DD-7384BBD20EB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D49-4E47-80DD-7384BBD20EB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49-4E47-80DD-7384BBD20E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Hoja1!$C$88:$D$91</c:f>
              <c:strCache>
                <c:ptCount val="4"/>
                <c:pt idx="0">
                  <c:v>Atención a la salud</c:v>
                </c:pt>
                <c:pt idx="1">
                  <c:v>Asistencia a los hogares</c:v>
                </c:pt>
                <c:pt idx="2">
                  <c:v>Tratamiento de Desechos</c:v>
                </c:pt>
                <c:pt idx="3">
                  <c:v>Recuperación económica.</c:v>
                </c:pt>
              </c:strCache>
            </c:strRef>
          </c:cat>
          <c:val>
            <c:numRef>
              <c:f>Hoja1!$E$88:$E$91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8277.7000000000007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49-4E47-80DD-7384BBD2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572608"/>
        <c:axId val="253574144"/>
        <c:axId val="253137344"/>
      </c:bar3DChart>
      <c:catAx>
        <c:axId val="2535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574144"/>
        <c:crosses val="autoZero"/>
        <c:auto val="1"/>
        <c:lblAlgn val="ctr"/>
        <c:lblOffset val="100"/>
        <c:noMultiLvlLbl val="0"/>
      </c:catAx>
      <c:valAx>
        <c:axId val="25357414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572608"/>
        <c:crosses val="autoZero"/>
        <c:crossBetween val="between"/>
      </c:valAx>
      <c:serAx>
        <c:axId val="253137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357414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2% en Afectaciones por COVID-19</a:t>
            </a:r>
            <a:endParaRPr lang="es-SV" sz="1800" b="1" i="0" u="none" strike="noStrike" baseline="0">
              <a:effectLst/>
            </a:endParaRP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effectLst/>
              </a:rPr>
              <a:t>Primer Trimestre 2020</a:t>
            </a:r>
            <a:endParaRPr lang="es-SV"/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B5-4A6F-ADF1-A94608662AE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B5-4A6F-ADF1-A94608662AE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DB5-4A6F-ADF1-A94608662AE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B5-4A6F-ADF1-A94608662A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Hoja1!$C$88:$D$91</c:f>
              <c:strCache>
                <c:ptCount val="4"/>
                <c:pt idx="0">
                  <c:v>Atención a la salud</c:v>
                </c:pt>
                <c:pt idx="1">
                  <c:v>Asistencia a los hogares</c:v>
                </c:pt>
                <c:pt idx="2">
                  <c:v>Tratamiento de Desechos</c:v>
                </c:pt>
                <c:pt idx="3">
                  <c:v>Recuperación económica.</c:v>
                </c:pt>
              </c:strCache>
            </c:strRef>
          </c:cat>
          <c:val>
            <c:numRef>
              <c:f>Hoja1!$F$88:$F$91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B5-4A6F-ADF1-A94608662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614720"/>
        <c:axId val="253616512"/>
        <c:axId val="253138688"/>
      </c:bar3DChart>
      <c:catAx>
        <c:axId val="2536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616512"/>
        <c:crosses val="autoZero"/>
        <c:auto val="1"/>
        <c:lblAlgn val="ctr"/>
        <c:lblOffset val="100"/>
        <c:noMultiLvlLbl val="0"/>
      </c:catAx>
      <c:valAx>
        <c:axId val="25361651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614720"/>
        <c:crosses val="autoZero"/>
        <c:crossBetween val="between"/>
      </c:valAx>
      <c:serAx>
        <c:axId val="25313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5361651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75% FODES en Afectaciones de Tormenta Trópical Amanda y Cristobal</a:t>
            </a:r>
            <a:r>
              <a:rPr lang="es-SV" sz="1800" b="1" i="0" u="none" strike="noStrike" baseline="0">
                <a:effectLst/>
              </a:rPr>
              <a:t>, Primer Trimestre 2020</a:t>
            </a:r>
            <a:endParaRPr lang="es-SV"/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A2-407B-8388-6BAABF3152C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FA2-407B-8388-6BAABF3152C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FA2-407B-8388-6BAABF3152C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FA2-407B-8388-6BAABF3152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Hoja1!$C$93:$D$96</c:f>
              <c:strCache>
                <c:ptCount val="4"/>
                <c:pt idx="0">
                  <c:v>Rehabilitación de caminos.</c:v>
                </c:pt>
                <c:pt idx="1">
                  <c:v>Remoción de escombros</c:v>
                </c:pt>
                <c:pt idx="2">
                  <c:v>Rehabilitación de Infraestructura</c:v>
                </c:pt>
                <c:pt idx="3">
                  <c:v>Asistencia a los Hogares.</c:v>
                </c:pt>
              </c:strCache>
            </c:strRef>
          </c:cat>
          <c:val>
            <c:numRef>
              <c:f>Hoja1!$E$93:$E$96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2-407B-8388-6BAABF315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324672"/>
        <c:axId val="253326464"/>
        <c:axId val="253140480"/>
      </c:bar3DChart>
      <c:catAx>
        <c:axId val="2533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26464"/>
        <c:crosses val="autoZero"/>
        <c:auto val="1"/>
        <c:lblAlgn val="ctr"/>
        <c:lblOffset val="100"/>
        <c:noMultiLvlLbl val="0"/>
      </c:catAx>
      <c:valAx>
        <c:axId val="25332646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24672"/>
        <c:crosses val="autoZero"/>
        <c:crossBetween val="between"/>
      </c:valAx>
      <c:serAx>
        <c:axId val="25314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25332646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2% FODES en Afectaciones de Tormenta Trópical Amanda y Cristobal</a:t>
            </a:r>
            <a:r>
              <a:rPr lang="es-SV" sz="1800" b="1" i="0" u="none" strike="noStrike" baseline="0">
                <a:effectLst/>
              </a:rPr>
              <a:t>, Primer Trimestre 2020</a:t>
            </a:r>
            <a:endParaRPr lang="es-SV"/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DC-4EAC-8B02-BF56B9CB2A6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DC-4EAC-8B02-BF56B9CB2A6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DC-4EAC-8B02-BF56B9CB2A6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9DC-4EAC-8B02-BF56B9CB2A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Hoja1!$C$93:$D$96</c:f>
              <c:strCache>
                <c:ptCount val="4"/>
                <c:pt idx="0">
                  <c:v>Rehabilitación de caminos.</c:v>
                </c:pt>
                <c:pt idx="1">
                  <c:v>Remoción de escombros</c:v>
                </c:pt>
                <c:pt idx="2">
                  <c:v>Rehabilitación de Infraestructura</c:v>
                </c:pt>
                <c:pt idx="3">
                  <c:v>Asistencia a los Hogares.</c:v>
                </c:pt>
              </c:strCache>
            </c:strRef>
          </c:cat>
          <c:val>
            <c:numRef>
              <c:f>Hoja1!$F$93:$F$96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DC-4EAC-8B02-BF56B9CB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391616"/>
        <c:axId val="253393152"/>
        <c:axId val="253318016"/>
      </c:bar3DChart>
      <c:catAx>
        <c:axId val="2533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93152"/>
        <c:crosses val="autoZero"/>
        <c:auto val="1"/>
        <c:lblAlgn val="ctr"/>
        <c:lblOffset val="100"/>
        <c:noMultiLvlLbl val="0"/>
      </c:catAx>
      <c:valAx>
        <c:axId val="25339315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91616"/>
        <c:crosses val="autoZero"/>
        <c:crossBetween val="between"/>
      </c:valAx>
      <c:serAx>
        <c:axId val="253318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5339315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75% en Afectación de Eventos Súbitos Naturales  y Climaticos</a:t>
            </a:r>
            <a:r>
              <a:rPr lang="es-SV" sz="1800" b="1" i="0" u="none" strike="noStrike" baseline="0">
                <a:effectLst/>
              </a:rPr>
              <a:t>, Primer Trimestre 2020</a:t>
            </a:r>
            <a:endParaRPr lang="es-SV"/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D3D-46C2-B01F-171286D3C2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D3D-46C2-B01F-171286D3C2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D3D-46C2-B01F-171286D3C2B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D3D-46C2-B01F-171286D3C2B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D3D-46C2-B01F-171286D3C2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Hoja1!$C$98:$D$102</c:f>
              <c:strCache>
                <c:ptCount val="5"/>
                <c:pt idx="0">
                  <c:v>Terremoto</c:v>
                </c:pt>
                <c:pt idx="1">
                  <c:v>Inundaciones</c:v>
                </c:pt>
                <c:pt idx="2">
                  <c:v>Depresión Tropical</c:v>
                </c:pt>
                <c:pt idx="3">
                  <c:v>Hurcan</c:v>
                </c:pt>
                <c:pt idx="4">
                  <c:v>Erupciones Volcanicas</c:v>
                </c:pt>
              </c:strCache>
            </c:strRef>
          </c:cat>
          <c:val>
            <c:numRef>
              <c:f>Hoja1!$E$98:$E$102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3D-46C2-B01F-171286D3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421824"/>
        <c:axId val="253431808"/>
        <c:axId val="253319360"/>
      </c:bar3DChart>
      <c:catAx>
        <c:axId val="2534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431808"/>
        <c:crosses val="autoZero"/>
        <c:auto val="1"/>
        <c:lblAlgn val="ctr"/>
        <c:lblOffset val="100"/>
        <c:noMultiLvlLbl val="0"/>
      </c:catAx>
      <c:valAx>
        <c:axId val="25343180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421824"/>
        <c:crosses val="autoZero"/>
        <c:crossBetween val="between"/>
      </c:valAx>
      <c:serAx>
        <c:axId val="25331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5343180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2% en Afectación de Eventos Súbitos Naturales  y Climaticos</a:t>
            </a:r>
            <a:r>
              <a:rPr lang="es-SV" sz="1800" b="1" i="0" u="none" strike="noStrike" baseline="0">
                <a:effectLst/>
              </a:rPr>
              <a:t>, Primer Trimestre 2020</a:t>
            </a:r>
            <a:endParaRPr lang="es-SV"/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24F-4642-A87B-881A13695D1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24F-4642-A87B-881A13695D1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24F-4642-A87B-881A13695D1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24F-4642-A87B-881A13695D1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24F-4642-A87B-881A13695D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Hoja1!$C$98:$D$102</c:f>
              <c:strCache>
                <c:ptCount val="5"/>
                <c:pt idx="0">
                  <c:v>Terremoto</c:v>
                </c:pt>
                <c:pt idx="1">
                  <c:v>Inundaciones</c:v>
                </c:pt>
                <c:pt idx="2">
                  <c:v>Depresión Tropical</c:v>
                </c:pt>
                <c:pt idx="3">
                  <c:v>Hurcan</c:v>
                </c:pt>
                <c:pt idx="4">
                  <c:v>Erupciones Volcanicas</c:v>
                </c:pt>
              </c:strCache>
            </c:strRef>
          </c:cat>
          <c:val>
            <c:numRef>
              <c:f>Hoja1!$F$98:$F$102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4F-4642-A87B-881A13695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464576"/>
        <c:axId val="253466112"/>
        <c:axId val="253320704"/>
      </c:bar3DChart>
      <c:catAx>
        <c:axId val="2534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466112"/>
        <c:crosses val="autoZero"/>
        <c:auto val="1"/>
        <c:lblAlgn val="ctr"/>
        <c:lblOffset val="100"/>
        <c:noMultiLvlLbl val="0"/>
      </c:catAx>
      <c:valAx>
        <c:axId val="25346611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464576"/>
        <c:crosses val="autoZero"/>
        <c:crossBetween val="between"/>
      </c:valAx>
      <c:serAx>
        <c:axId val="253320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5346611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Utilización FODES 2% por Área de Inversión, Primer</a:t>
            </a:r>
            <a:r>
              <a:rPr lang="es-SV" baseline="0"/>
              <a:t> T</a:t>
            </a:r>
            <a:r>
              <a:rPr lang="es-SV"/>
              <a:t>rimestre 2020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Graficas!$W$9:$W$22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B7-45CD-97C7-F3C6B09CD20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3B7-45CD-97C7-F3C6B09CD20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B7-45CD-97C7-F3C6B09CD20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3B7-45CD-97C7-F3C6B09CD20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3B7-45CD-97C7-F3C6B09CD20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3B7-45CD-97C7-F3C6B09CD20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3B7-45CD-97C7-F3C6B09CD20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3B7-45CD-97C7-F3C6B09CD20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3B7-45CD-97C7-F3C6B09CD20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3B7-45CD-97C7-F3C6B09CD20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3B7-45CD-97C7-F3C6B09CD20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3B7-45CD-97C7-F3C6B09CD20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3B7-45CD-97C7-F3C6B09CD20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3B7-45CD-97C7-F3C6B09CD2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Graficas!$X$9:$X$22</c:f>
              <c:numCache>
                <c:formatCode>_-[$$-440A]* #,##0.00_-;\-[$$-440A]* #,##0.00_-;_-[$$-440A]*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B7-45CD-97C7-F3C6B09CD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620544"/>
        <c:axId val="250630528"/>
        <c:axId val="0"/>
      </c:bar3DChart>
      <c:catAx>
        <c:axId val="2506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630528"/>
        <c:crosses val="autoZero"/>
        <c:auto val="1"/>
        <c:lblAlgn val="ctr"/>
        <c:lblOffset val="100"/>
        <c:noMultiLvlLbl val="0"/>
      </c:catAx>
      <c:valAx>
        <c:axId val="25063052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620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Monto Utilizado FODES 25% por Rubro, </a:t>
            </a:r>
            <a:r>
              <a:rPr lang="es-SV" sz="1800" b="1" i="0" baseline="0">
                <a:effectLst/>
              </a:rPr>
              <a:t>Primer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4FE-4224-9447-E4502DA997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4FE-4224-9447-E4502DA997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4FE-4224-9447-E4502DA9971A}"/>
              </c:ext>
            </c:extLst>
          </c:dPt>
          <c:dLbls>
            <c:dLbl>
              <c:idx val="0"/>
              <c:layout>
                <c:manualLayout>
                  <c:x val="1.3636363636363636E-2"/>
                  <c:y val="-4.5110853706922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FE-4224-9447-E4502DA9971A}"/>
                </c:ext>
              </c:extLst>
            </c:dLbl>
            <c:dLbl>
              <c:idx val="1"/>
              <c:layout>
                <c:manualLayout>
                  <c:x val="3.4848484848484851E-2"/>
                  <c:y val="-4.285531102157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FE-4224-9447-E4502DA9971A}"/>
                </c:ext>
              </c:extLst>
            </c:dLbl>
            <c:dLbl>
              <c:idx val="2"/>
              <c:layout>
                <c:manualLayout>
                  <c:x val="2.5757575757575757E-2"/>
                  <c:y val="-4.736639639226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FE-4224-9447-E4502DA997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cuadros!$A$21:$A$23</c:f>
              <c:strCache>
                <c:ptCount val="3"/>
                <c:pt idx="0">
                  <c:v> Gastos en Personal </c:v>
                </c:pt>
                <c:pt idx="1">
                  <c:v> Gastos en Funcionamiento </c:v>
                </c:pt>
                <c:pt idx="2">
                  <c:v> Membresias </c:v>
                </c:pt>
              </c:strCache>
            </c:strRef>
          </c:cat>
          <c:val>
            <c:numRef>
              <c:f>cuadros!$B$21:$B$23</c:f>
              <c:numCache>
                <c:formatCode>_-[$$-440A]* #,##0.00_-;\-[$$-440A]* #,##0.00_-;_-[$$-440A]* "-"??_-;_-@_-</c:formatCode>
                <c:ptCount val="3"/>
                <c:pt idx="0">
                  <c:v>20793.330000000002</c:v>
                </c:pt>
                <c:pt idx="1">
                  <c:v>21180.17</c:v>
                </c:pt>
                <c:pt idx="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FE-4224-9447-E4502DA9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201024"/>
        <c:axId val="251202560"/>
        <c:axId val="0"/>
      </c:bar3DChart>
      <c:catAx>
        <c:axId val="2512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202560"/>
        <c:crosses val="autoZero"/>
        <c:auto val="1"/>
        <c:lblAlgn val="ctr"/>
        <c:lblOffset val="100"/>
        <c:noMultiLvlLbl val="0"/>
      </c:catAx>
      <c:valAx>
        <c:axId val="25120256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201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Porcentaje del Uso Fondos FODES 25%, </a:t>
            </a:r>
            <a:r>
              <a:rPr lang="es-SV" sz="1800" b="1" i="0" baseline="0">
                <a:effectLst/>
              </a:rPr>
              <a:t>Primer Timestre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2C-4680-BD9A-5AE1011F383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22C-4680-BD9A-5AE1011F383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22C-4680-BD9A-5AE1011F3834}"/>
              </c:ext>
            </c:extLst>
          </c:dPt>
          <c:dLbls>
            <c:dLbl>
              <c:idx val="0"/>
              <c:layout>
                <c:manualLayout>
                  <c:x val="1.3636363636363636E-2"/>
                  <c:y val="-4.5110853706922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2C-4680-BD9A-5AE1011F3834}"/>
                </c:ext>
              </c:extLst>
            </c:dLbl>
            <c:dLbl>
              <c:idx val="1"/>
              <c:layout>
                <c:manualLayout>
                  <c:x val="3.4848484848484851E-2"/>
                  <c:y val="-4.285531102157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C-4680-BD9A-5AE1011F3834}"/>
                </c:ext>
              </c:extLst>
            </c:dLbl>
            <c:dLbl>
              <c:idx val="2"/>
              <c:layout>
                <c:manualLayout>
                  <c:x val="2.5757575757575757E-2"/>
                  <c:y val="-4.736639639226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C-4680-BD9A-5AE1011F38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cuadros!$A$27:$A$29</c:f>
              <c:strCache>
                <c:ptCount val="3"/>
                <c:pt idx="0">
                  <c:v> Gastos en Personal </c:v>
                </c:pt>
                <c:pt idx="1">
                  <c:v> Gastos en Funcionamiento </c:v>
                </c:pt>
                <c:pt idx="2">
                  <c:v> Membrecias </c:v>
                </c:pt>
              </c:strCache>
            </c:strRef>
          </c:cat>
          <c:val>
            <c:numRef>
              <c:f>cuadros!$C$21:$C$23</c:f>
              <c:numCache>
                <c:formatCode>0%</c:formatCode>
                <c:ptCount val="3"/>
                <c:pt idx="0">
                  <c:v>0.95401875110544543</c:v>
                </c:pt>
                <c:pt idx="1">
                  <c:v>0.97176735672453707</c:v>
                </c:pt>
                <c:pt idx="2">
                  <c:v>2.9822649292755871E-3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2C-4680-BD9A-5AE1011F3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242368"/>
        <c:axId val="251243904"/>
        <c:axId val="0"/>
      </c:bar3DChart>
      <c:catAx>
        <c:axId val="2512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243904"/>
        <c:crosses val="autoZero"/>
        <c:auto val="1"/>
        <c:lblAlgn val="ctr"/>
        <c:lblOffset val="100"/>
        <c:noMultiLvlLbl val="0"/>
      </c:catAx>
      <c:valAx>
        <c:axId val="251243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24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Monto Ingresado por Tasas y Impuestos </a:t>
            </a:r>
            <a:r>
              <a:rPr lang="es-SV" sz="1800" b="1" i="0" baseline="0">
                <a:effectLst/>
              </a:rPr>
              <a:t>Primer Trimestre 2020</a:t>
            </a:r>
            <a:endParaRPr lang="es-SV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Graficas!$X$29</c:f>
              <c:strCache>
                <c:ptCount val="1"/>
                <c:pt idx="0">
                  <c:v>Tasas</c:v>
                </c:pt>
              </c:strCache>
            </c:strRef>
          </c:tx>
          <c:dLbls>
            <c:dLbl>
              <c:idx val="0"/>
              <c:layout>
                <c:manualLayout>
                  <c:x val="2.9866667670061277E-3"/>
                  <c:y val="-1.5309957318973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9D-4788-9690-21C40B5C64A4}"/>
                </c:ext>
              </c:extLst>
            </c:dLbl>
            <c:dLbl>
              <c:idx val="1"/>
              <c:layout>
                <c:manualLayout>
                  <c:x val="-1.493598753280184E-3"/>
                  <c:y val="-3.2526993336712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D-4788-9690-21C40B5C64A4}"/>
                </c:ext>
              </c:extLst>
            </c:dLbl>
            <c:dLbl>
              <c:idx val="2"/>
              <c:layout>
                <c:manualLayout>
                  <c:x val="-1.493598753280184E-3"/>
                  <c:y val="-2.4873583139838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9D-4788-9690-21C40B5C6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Graficas!$Y$28:$AA$28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Graficas!$Y$29:$AA$29</c:f>
              <c:numCache>
                <c:formatCode>_-[$$-440A]* #,##0.00_-;\-[$$-440A]* #,##0.00_-;_-[$$-440A]* "-"??_-;_-@_-</c:formatCode>
                <c:ptCount val="3"/>
                <c:pt idx="0" formatCode="_ [$$-2C0A]\ * #,##0.00_ ;_ [$$-2C0A]\ * \-#,##0.00_ ;_ [$$-2C0A]\ * &quot;-&quot;??_ ;_ @_ ">
                  <c:v>2767.39</c:v>
                </c:pt>
                <c:pt idx="1">
                  <c:v>2790.2</c:v>
                </c:pt>
                <c:pt idx="2">
                  <c:v>1198.3599999999999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9D-4788-9690-21C40B5C64A4}"/>
            </c:ext>
          </c:extLst>
        </c:ser>
        <c:ser>
          <c:idx val="1"/>
          <c:order val="1"/>
          <c:tx>
            <c:strRef>
              <c:f>Graficas!$X$30</c:f>
              <c:strCache>
                <c:ptCount val="1"/>
                <c:pt idx="0">
                  <c:v>Impuestos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1.9133525492183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9D-4788-9690-21C40B5C64A4}"/>
                </c:ext>
              </c:extLst>
            </c:dLbl>
            <c:dLbl>
              <c:idx val="1"/>
              <c:layout>
                <c:manualLayout>
                  <c:x val="8.9615925196811046E-3"/>
                  <c:y val="-3.444034588593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9D-4788-9690-21C40B5C64A4}"/>
                </c:ext>
              </c:extLst>
            </c:dLbl>
            <c:dLbl>
              <c:idx val="2"/>
              <c:layout>
                <c:manualLayout>
                  <c:x val="1.1948790026241362E-2"/>
                  <c:y val="-2.2960230590620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9D-4788-9690-21C40B5C6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Graficas!$Y$28:$AA$28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Graficas!$Y$30:$AA$30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77.16</c:v>
                </c:pt>
                <c:pt idx="2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9D-4788-9690-21C40B5C6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1888"/>
        <c:axId val="251303424"/>
      </c:lineChart>
      <c:catAx>
        <c:axId val="2513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303424"/>
        <c:crosses val="autoZero"/>
        <c:auto val="1"/>
        <c:lblAlgn val="ctr"/>
        <c:lblOffset val="100"/>
        <c:noMultiLvlLbl val="0"/>
      </c:catAx>
      <c:valAx>
        <c:axId val="251303424"/>
        <c:scaling>
          <c:orientation val="minMax"/>
        </c:scaling>
        <c:delete val="0"/>
        <c:axPos val="l"/>
        <c:majorGridlines/>
        <c:numFmt formatCode="_ [$$-2C0A]\ * #,##0.00_ ;_ [$$-2C0A]\ * \-#,##0.00_ ;_ [$$-2C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301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8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/>
              <a:t>Utilización FODES (75% + 2%) por Área de Inversión, </a:t>
            </a:r>
            <a:r>
              <a:rPr lang="es-SV" sz="1600" b="1" i="0" baseline="0">
                <a:effectLst/>
              </a:rPr>
              <a:t>Primer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6A-4E52-A1B8-01B50F01C3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56A-4E52-A1B8-01B50F01C3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56A-4E52-A1B8-01B50F01C3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56A-4E52-A1B8-01B50F01C3B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6A-4E52-A1B8-01B50F01C3B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56A-4E52-A1B8-01B50F01C3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56A-4E52-A1B8-01B50F01C3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56A-4E52-A1B8-01B50F01C3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6A-4E52-A1B8-01B50F01C3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6A-4E52-A1B8-01B50F01C3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56A-4E52-A1B8-01B50F01C3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6A-4E52-A1B8-01B50F01C3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56A-4E52-A1B8-01B50F01C3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56A-4E52-A1B8-01B50F01C3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Graficas!$Y$9:$Y$22</c:f>
              <c:numCache>
                <c:formatCode>_-[$$-440A]* #,##0.00_-;\-[$$-440A]* #,##0.00_-;_-[$$-440A]* "-"??_-;_-@_-</c:formatCode>
                <c:ptCount val="14"/>
                <c:pt idx="0">
                  <c:v>29472.39</c:v>
                </c:pt>
                <c:pt idx="1">
                  <c:v>0</c:v>
                </c:pt>
                <c:pt idx="2">
                  <c:v>0</c:v>
                </c:pt>
                <c:pt idx="3">
                  <c:v>49447.81</c:v>
                </c:pt>
                <c:pt idx="4">
                  <c:v>0</c:v>
                </c:pt>
                <c:pt idx="5">
                  <c:v>2896.91</c:v>
                </c:pt>
                <c:pt idx="6">
                  <c:v>1311.9</c:v>
                </c:pt>
                <c:pt idx="7">
                  <c:v>273.75</c:v>
                </c:pt>
                <c:pt idx="8">
                  <c:v>26058.02</c:v>
                </c:pt>
                <c:pt idx="9">
                  <c:v>325</c:v>
                </c:pt>
                <c:pt idx="10">
                  <c:v>0</c:v>
                </c:pt>
                <c:pt idx="11">
                  <c:v>8277.7000000000007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6A-4E52-A1B8-01B50F01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492992"/>
        <c:axId val="251502976"/>
        <c:axId val="0"/>
      </c:bar3DChart>
      <c:catAx>
        <c:axId val="2514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502976"/>
        <c:crosses val="autoZero"/>
        <c:auto val="1"/>
        <c:lblAlgn val="ctr"/>
        <c:lblOffset val="100"/>
        <c:noMultiLvlLbl val="0"/>
      </c:catAx>
      <c:valAx>
        <c:axId val="25150297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49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Utilización FODES 75% por Área de Inversión, </a:t>
            </a:r>
            <a:r>
              <a:rPr lang="es-SV" sz="1800" b="1" i="0" baseline="0">
                <a:effectLst/>
              </a:rPr>
              <a:t>Primer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3D9-4EA5-8328-65EBF2FB5A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D9-4EA5-8328-65EBF2FB5A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3D9-4EA5-8328-65EBF2FB5A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3D9-4EA5-8328-65EBF2FB5A7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3D9-4EA5-8328-65EBF2FB5A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3D9-4EA5-8328-65EBF2FB5A7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D9-4EA5-8328-65EBF2FB5A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3D9-4EA5-8328-65EBF2FB5A7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3D9-4EA5-8328-65EBF2FB5A7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3D9-4EA5-8328-65EBF2FB5A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3D9-4EA5-8328-65EBF2FB5A7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3D9-4EA5-8328-65EBF2FB5A7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3D9-4EA5-8328-65EBF2FB5A7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3D9-4EA5-8328-65EBF2FB5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Graficas!$V$9:$V$22</c:f>
              <c:numCache>
                <c:formatCode>_-[$$-440A]* #,##0.00_-;\-[$$-440A]* #,##0.00_-;_-[$$-440A]* "-"??_-;_-@_-</c:formatCode>
                <c:ptCount val="14"/>
                <c:pt idx="0">
                  <c:v>29472.39</c:v>
                </c:pt>
                <c:pt idx="1">
                  <c:v>0</c:v>
                </c:pt>
                <c:pt idx="2">
                  <c:v>0</c:v>
                </c:pt>
                <c:pt idx="3">
                  <c:v>49447.81</c:v>
                </c:pt>
                <c:pt idx="4">
                  <c:v>0</c:v>
                </c:pt>
                <c:pt idx="5">
                  <c:v>2896.91</c:v>
                </c:pt>
                <c:pt idx="6">
                  <c:v>1311.9</c:v>
                </c:pt>
                <c:pt idx="7">
                  <c:v>273.75</c:v>
                </c:pt>
                <c:pt idx="8">
                  <c:v>26058.02</c:v>
                </c:pt>
                <c:pt idx="9">
                  <c:v>325</c:v>
                </c:pt>
                <c:pt idx="10">
                  <c:v>0</c:v>
                </c:pt>
                <c:pt idx="11">
                  <c:v>8277.7000000000007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D9-4EA5-8328-65EBF2FB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00192"/>
        <c:axId val="251814272"/>
        <c:axId val="0"/>
      </c:bar3DChart>
      <c:catAx>
        <c:axId val="2518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814272"/>
        <c:crosses val="autoZero"/>
        <c:auto val="1"/>
        <c:lblAlgn val="ctr"/>
        <c:lblOffset val="100"/>
        <c:noMultiLvlLbl val="0"/>
      </c:catAx>
      <c:valAx>
        <c:axId val="25181427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800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chart" Target="../charts/chart28.xml"/><Relationship Id="rId26" Type="http://schemas.openxmlformats.org/officeDocument/2006/relationships/chart" Target="../charts/chart36.xml"/><Relationship Id="rId3" Type="http://schemas.openxmlformats.org/officeDocument/2006/relationships/chart" Target="../charts/chart13.xml"/><Relationship Id="rId21" Type="http://schemas.openxmlformats.org/officeDocument/2006/relationships/chart" Target="../charts/chart31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chart" Target="../charts/chart27.xml"/><Relationship Id="rId25" Type="http://schemas.openxmlformats.org/officeDocument/2006/relationships/chart" Target="../charts/chart35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20" Type="http://schemas.openxmlformats.org/officeDocument/2006/relationships/chart" Target="../charts/chart30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24" Type="http://schemas.openxmlformats.org/officeDocument/2006/relationships/chart" Target="../charts/chart34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23" Type="http://schemas.openxmlformats.org/officeDocument/2006/relationships/chart" Target="../charts/chart33.xml"/><Relationship Id="rId28" Type="http://schemas.openxmlformats.org/officeDocument/2006/relationships/chart" Target="../charts/chart38.xml"/><Relationship Id="rId10" Type="http://schemas.openxmlformats.org/officeDocument/2006/relationships/chart" Target="../charts/chart20.xml"/><Relationship Id="rId19" Type="http://schemas.openxmlformats.org/officeDocument/2006/relationships/chart" Target="../charts/chart29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Relationship Id="rId22" Type="http://schemas.openxmlformats.org/officeDocument/2006/relationships/chart" Target="../charts/chart32.xml"/><Relationship Id="rId27" Type="http://schemas.openxmlformats.org/officeDocument/2006/relationships/chart" Target="../charts/chart3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552450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42</xdr:row>
      <xdr:rowOff>142875</xdr:rowOff>
    </xdr:from>
    <xdr:to>
      <xdr:col>3</xdr:col>
      <xdr:colOff>0</xdr:colOff>
      <xdr:row>54</xdr:row>
      <xdr:rowOff>0</xdr:rowOff>
    </xdr:to>
    <xdr:graphicFrame macro="">
      <xdr:nvGraphicFramePr>
        <xdr:cNvPr id="6679" name="1 Gráfico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2</xdr:row>
      <xdr:rowOff>285750</xdr:rowOff>
    </xdr:from>
    <xdr:to>
      <xdr:col>0</xdr:col>
      <xdr:colOff>1209675</xdr:colOff>
      <xdr:row>6</xdr:row>
      <xdr:rowOff>28575</xdr:rowOff>
    </xdr:to>
    <xdr:pic>
      <xdr:nvPicPr>
        <xdr:cNvPr id="6680" name="1 Imagen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1" r="67474" b="10599"/>
        <a:stretch>
          <a:fillRect/>
        </a:stretch>
      </xdr:blipFill>
      <xdr:spPr bwMode="auto">
        <a:xfrm>
          <a:off x="66675" y="137160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250031</xdr:colOff>
      <xdr:row>0</xdr:row>
      <xdr:rowOff>95250</xdr:rowOff>
    </xdr:from>
    <xdr:to>
      <xdr:col>7</xdr:col>
      <xdr:colOff>1240631</xdr:colOff>
      <xdr:row>1</xdr:row>
      <xdr:rowOff>519112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8" t="11693" r="55565" b="11291"/>
        <a:stretch/>
      </xdr:blipFill>
      <xdr:spPr bwMode="auto">
        <a:xfrm>
          <a:off x="10025062" y="95250"/>
          <a:ext cx="990600" cy="923925"/>
        </a:xfrm>
        <a:prstGeom prst="flowChartAlternateProcess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4" name="Rectangle 10">
          <a:extLst>
            <a:ext uri="{FF2B5EF4-FFF2-40B4-BE49-F238E27FC236}">
              <a16:creationId xmlns:a16="http://schemas.microsoft.com/office/drawing/2014/main" id="{00000000-0008-0000-0400-000090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5" name="Rectangle 11">
          <a:extLst>
            <a:ext uri="{FF2B5EF4-FFF2-40B4-BE49-F238E27FC236}">
              <a16:creationId xmlns:a16="http://schemas.microsoft.com/office/drawing/2014/main" id="{00000000-0008-0000-0400-000091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6" name="Rectangle 12">
          <a:extLst>
            <a:ext uri="{FF2B5EF4-FFF2-40B4-BE49-F238E27FC236}">
              <a16:creationId xmlns:a16="http://schemas.microsoft.com/office/drawing/2014/main" id="{00000000-0008-0000-0400-000092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895350</xdr:colOff>
      <xdr:row>28</xdr:row>
      <xdr:rowOff>161925</xdr:rowOff>
    </xdr:from>
    <xdr:to>
      <xdr:col>7</xdr:col>
      <xdr:colOff>28575</xdr:colOff>
      <xdr:row>34</xdr:row>
      <xdr:rowOff>85725</xdr:rowOff>
    </xdr:to>
    <xdr:sp macro="" textlink="">
      <xdr:nvSpPr>
        <xdr:cNvPr id="2754707" name="2 Rectángulo">
          <a:extLst>
            <a:ext uri="{FF2B5EF4-FFF2-40B4-BE49-F238E27FC236}">
              <a16:creationId xmlns:a16="http://schemas.microsoft.com/office/drawing/2014/main" id="{00000000-0008-0000-0400-000093082A00}"/>
            </a:ext>
          </a:extLst>
        </xdr:cNvPr>
        <xdr:cNvSpPr>
          <a:spLocks noChangeArrowheads="1"/>
        </xdr:cNvSpPr>
      </xdr:nvSpPr>
      <xdr:spPr bwMode="auto">
        <a:xfrm>
          <a:off x="4505325" y="7648575"/>
          <a:ext cx="3476625" cy="112395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911088</xdr:colOff>
      <xdr:row>26</xdr:row>
      <xdr:rowOff>3295</xdr:rowOff>
    </xdr:from>
    <xdr:to>
      <xdr:col>7</xdr:col>
      <xdr:colOff>19464</xdr:colOff>
      <xdr:row>26</xdr:row>
      <xdr:rowOff>314722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522305" y="6968969"/>
          <a:ext cx="3456746" cy="31142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SV"/>
        </a:p>
      </xdr:txBody>
    </xdr:sp>
    <xdr:clientData/>
  </xdr:twoCellAnchor>
  <xdr:twoCellAnchor>
    <xdr:from>
      <xdr:col>4</xdr:col>
      <xdr:colOff>903633</xdr:colOff>
      <xdr:row>34</xdr:row>
      <xdr:rowOff>119270</xdr:rowOff>
    </xdr:from>
    <xdr:to>
      <xdr:col>7</xdr:col>
      <xdr:colOff>41413</xdr:colOff>
      <xdr:row>35</xdr:row>
      <xdr:rowOff>149087</xdr:rowOff>
    </xdr:to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513608" y="8920370"/>
          <a:ext cx="3481180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SELLO</a:t>
          </a:r>
        </a:p>
      </xdr:txBody>
    </xdr:sp>
    <xdr:clientData/>
  </xdr:twoCellAnchor>
  <xdr:twoCellAnchor>
    <xdr:from>
      <xdr:col>1</xdr:col>
      <xdr:colOff>0</xdr:colOff>
      <xdr:row>28</xdr:row>
      <xdr:rowOff>161925</xdr:rowOff>
    </xdr:from>
    <xdr:to>
      <xdr:col>4</xdr:col>
      <xdr:colOff>28575</xdr:colOff>
      <xdr:row>34</xdr:row>
      <xdr:rowOff>66675</xdr:rowOff>
    </xdr:to>
    <xdr:sp macro="" textlink="">
      <xdr:nvSpPr>
        <xdr:cNvPr id="2754710" name="2 Rectángulo">
          <a:extLst>
            <a:ext uri="{FF2B5EF4-FFF2-40B4-BE49-F238E27FC236}">
              <a16:creationId xmlns:a16="http://schemas.microsoft.com/office/drawing/2014/main" id="{00000000-0008-0000-0400-000096082A00}"/>
            </a:ext>
          </a:extLst>
        </xdr:cNvPr>
        <xdr:cNvSpPr>
          <a:spLocks noChangeArrowheads="1"/>
        </xdr:cNvSpPr>
      </xdr:nvSpPr>
      <xdr:spPr bwMode="auto">
        <a:xfrm>
          <a:off x="114300" y="7648575"/>
          <a:ext cx="3524250" cy="110490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34</xdr:row>
      <xdr:rowOff>106018</xdr:rowOff>
    </xdr:from>
    <xdr:to>
      <xdr:col>4</xdr:col>
      <xdr:colOff>41413</xdr:colOff>
      <xdr:row>35</xdr:row>
      <xdr:rowOff>135835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14301" y="8907118"/>
          <a:ext cx="3537087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 baseline="0"/>
            <a:t>FIRMA</a:t>
          </a:r>
          <a:endParaRPr lang="es-SV" b="1"/>
        </a:p>
      </xdr:txBody>
    </xdr:sp>
    <xdr:clientData/>
  </xdr:twoCellAnchor>
  <xdr:twoCellAnchor>
    <xdr:from>
      <xdr:col>4</xdr:col>
      <xdr:colOff>903633</xdr:colOff>
      <xdr:row>27</xdr:row>
      <xdr:rowOff>3312</xdr:rowOff>
    </xdr:from>
    <xdr:to>
      <xdr:col>7</xdr:col>
      <xdr:colOff>41413</xdr:colOff>
      <xdr:row>28</xdr:row>
      <xdr:rowOff>33129</xdr:rowOff>
    </xdr:to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4513608" y="7404237"/>
          <a:ext cx="3481180" cy="229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FECHA DE ELABORACION</a:t>
          </a:r>
        </a:p>
      </xdr:txBody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1304925</xdr:colOff>
      <xdr:row>3</xdr:row>
      <xdr:rowOff>28575</xdr:rowOff>
    </xdr:to>
    <xdr:pic>
      <xdr:nvPicPr>
        <xdr:cNvPr id="2754713" name="1 Imagen">
          <a:extLst>
            <a:ext uri="{FF2B5EF4-FFF2-40B4-BE49-F238E27FC236}">
              <a16:creationId xmlns:a16="http://schemas.microsoft.com/office/drawing/2014/main" id="{00000000-0008-0000-0400-0000990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78" b="13820"/>
        <a:stretch>
          <a:fillRect/>
        </a:stretch>
      </xdr:blipFill>
      <xdr:spPr bwMode="auto">
        <a:xfrm>
          <a:off x="0" y="66675"/>
          <a:ext cx="1762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1503370</xdr:colOff>
      <xdr:row>1</xdr:row>
      <xdr:rowOff>2845</xdr:rowOff>
    </xdr:from>
    <xdr:to>
      <xdr:col>6</xdr:col>
      <xdr:colOff>1376871</xdr:colOff>
      <xdr:row>2</xdr:row>
      <xdr:rowOff>115867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958913" y="201628"/>
          <a:ext cx="5928088" cy="3118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300"/>
            <a:t>Fondo para el Desarrollo Económico y Social de los Municipios de El Salvador </a:t>
          </a:r>
          <a:r>
            <a:rPr lang="es-SV" sz="1300" b="1"/>
            <a:t>(FODES)</a:t>
          </a:r>
          <a:endParaRPr lang="es-SV" sz="13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83</xdr:row>
      <xdr:rowOff>161925</xdr:rowOff>
    </xdr:from>
    <xdr:to>
      <xdr:col>18</xdr:col>
      <xdr:colOff>466725</xdr:colOff>
      <xdr:row>123</xdr:row>
      <xdr:rowOff>122464</xdr:rowOff>
    </xdr:to>
    <xdr:graphicFrame macro="">
      <xdr:nvGraphicFramePr>
        <xdr:cNvPr id="1254132" name="2 Gráfico">
          <a:extLst>
            <a:ext uri="{FF2B5EF4-FFF2-40B4-BE49-F238E27FC236}">
              <a16:creationId xmlns:a16="http://schemas.microsoft.com/office/drawing/2014/main" id="{00000000-0008-0000-0700-0000F4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42</xdr:row>
      <xdr:rowOff>54430</xdr:rowOff>
    </xdr:from>
    <xdr:to>
      <xdr:col>18</xdr:col>
      <xdr:colOff>352425</xdr:colOff>
      <xdr:row>79</xdr:row>
      <xdr:rowOff>136073</xdr:rowOff>
    </xdr:to>
    <xdr:graphicFrame macro="">
      <xdr:nvGraphicFramePr>
        <xdr:cNvPr id="1254133" name="1 Gráfico">
          <a:extLst>
            <a:ext uri="{FF2B5EF4-FFF2-40B4-BE49-F238E27FC236}">
              <a16:creationId xmlns:a16="http://schemas.microsoft.com/office/drawing/2014/main" id="{00000000-0008-0000-0700-0000F5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</xdr:row>
      <xdr:rowOff>114300</xdr:rowOff>
    </xdr:from>
    <xdr:to>
      <xdr:col>7</xdr:col>
      <xdr:colOff>533400</xdr:colOff>
      <xdr:row>36</xdr:row>
      <xdr:rowOff>38100</xdr:rowOff>
    </xdr:to>
    <xdr:graphicFrame macro="">
      <xdr:nvGraphicFramePr>
        <xdr:cNvPr id="1254134" name="3 Gráfico">
          <a:extLst>
            <a:ext uri="{FF2B5EF4-FFF2-40B4-BE49-F238E27FC236}">
              <a16:creationId xmlns:a16="http://schemas.microsoft.com/office/drawing/2014/main" id="{00000000-0008-0000-0700-0000F6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128</xdr:row>
      <xdr:rowOff>123825</xdr:rowOff>
    </xdr:from>
    <xdr:to>
      <xdr:col>7</xdr:col>
      <xdr:colOff>571500</xdr:colOff>
      <xdr:row>164</xdr:row>
      <xdr:rowOff>142875</xdr:rowOff>
    </xdr:to>
    <xdr:graphicFrame macro="">
      <xdr:nvGraphicFramePr>
        <xdr:cNvPr id="1254135" name="3 Gráfico">
          <a:extLst>
            <a:ext uri="{FF2B5EF4-FFF2-40B4-BE49-F238E27FC236}">
              <a16:creationId xmlns:a16="http://schemas.microsoft.com/office/drawing/2014/main" id="{00000000-0008-0000-0700-0000F7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76200</xdr:colOff>
      <xdr:row>128</xdr:row>
      <xdr:rowOff>47625</xdr:rowOff>
    </xdr:from>
    <xdr:to>
      <xdr:col>18</xdr:col>
      <xdr:colOff>638175</xdr:colOff>
      <xdr:row>164</xdr:row>
      <xdr:rowOff>0</xdr:rowOff>
    </xdr:to>
    <xdr:graphicFrame macro="">
      <xdr:nvGraphicFramePr>
        <xdr:cNvPr id="1254136" name="3 Gráfico">
          <a:extLst>
            <a:ext uri="{FF2B5EF4-FFF2-40B4-BE49-F238E27FC236}">
              <a16:creationId xmlns:a16="http://schemas.microsoft.com/office/drawing/2014/main" id="{00000000-0008-0000-0700-0000F8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133350</xdr:colOff>
      <xdr:row>83</xdr:row>
      <xdr:rowOff>57150</xdr:rowOff>
    </xdr:from>
    <xdr:to>
      <xdr:col>7</xdr:col>
      <xdr:colOff>609600</xdr:colOff>
      <xdr:row>124</xdr:row>
      <xdr:rowOff>0</xdr:rowOff>
    </xdr:to>
    <xdr:graphicFrame macro="">
      <xdr:nvGraphicFramePr>
        <xdr:cNvPr id="1254137" name="3 Gráfico">
          <a:extLst>
            <a:ext uri="{FF2B5EF4-FFF2-40B4-BE49-F238E27FC236}">
              <a16:creationId xmlns:a16="http://schemas.microsoft.com/office/drawing/2014/main" id="{00000000-0008-0000-0700-0000F9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42</xdr:row>
      <xdr:rowOff>104775</xdr:rowOff>
    </xdr:from>
    <xdr:to>
      <xdr:col>7</xdr:col>
      <xdr:colOff>466725</xdr:colOff>
      <xdr:row>79</xdr:row>
      <xdr:rowOff>85725</xdr:rowOff>
    </xdr:to>
    <xdr:graphicFrame macro="">
      <xdr:nvGraphicFramePr>
        <xdr:cNvPr id="1254138" name="4 Gráfico">
          <a:extLst>
            <a:ext uri="{FF2B5EF4-FFF2-40B4-BE49-F238E27FC236}">
              <a16:creationId xmlns:a16="http://schemas.microsoft.com/office/drawing/2014/main" id="{00000000-0008-0000-0700-0000FA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95250</xdr:colOff>
      <xdr:row>1</xdr:row>
      <xdr:rowOff>66675</xdr:rowOff>
    </xdr:from>
    <xdr:to>
      <xdr:col>18</xdr:col>
      <xdr:colOff>571500</xdr:colOff>
      <xdr:row>36</xdr:row>
      <xdr:rowOff>95250</xdr:rowOff>
    </xdr:to>
    <xdr:graphicFrame macro="">
      <xdr:nvGraphicFramePr>
        <xdr:cNvPr id="1254139" name="3 Gráfico">
          <a:extLst>
            <a:ext uri="{FF2B5EF4-FFF2-40B4-BE49-F238E27FC236}">
              <a16:creationId xmlns:a16="http://schemas.microsoft.com/office/drawing/2014/main" id="{00000000-0008-0000-0700-0000FB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142875</xdr:colOff>
      <xdr:row>171</xdr:row>
      <xdr:rowOff>96837</xdr:rowOff>
    </xdr:from>
    <xdr:to>
      <xdr:col>7</xdr:col>
      <xdr:colOff>571500</xdr:colOff>
      <xdr:row>211</xdr:row>
      <xdr:rowOff>79375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5" name="Rectangle 10">
          <a:extLst>
            <a:ext uri="{FF2B5EF4-FFF2-40B4-BE49-F238E27FC236}">
              <a16:creationId xmlns:a16="http://schemas.microsoft.com/office/drawing/2014/main" id="{00000000-0008-0000-0900-000017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6" name="Rectangle 11">
          <a:extLst>
            <a:ext uri="{FF2B5EF4-FFF2-40B4-BE49-F238E27FC236}">
              <a16:creationId xmlns:a16="http://schemas.microsoft.com/office/drawing/2014/main" id="{00000000-0008-0000-0900-000018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7" name="Rectangle 12">
          <a:extLst>
            <a:ext uri="{FF2B5EF4-FFF2-40B4-BE49-F238E27FC236}">
              <a16:creationId xmlns:a16="http://schemas.microsoft.com/office/drawing/2014/main" id="{00000000-0008-0000-0900-000019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895350</xdr:colOff>
      <xdr:row>35</xdr:row>
      <xdr:rowOff>161925</xdr:rowOff>
    </xdr:from>
    <xdr:to>
      <xdr:col>7</xdr:col>
      <xdr:colOff>28575</xdr:colOff>
      <xdr:row>41</xdr:row>
      <xdr:rowOff>85725</xdr:rowOff>
    </xdr:to>
    <xdr:sp macro="" textlink="">
      <xdr:nvSpPr>
        <xdr:cNvPr id="2221338" name="2 Rectángulo">
          <a:extLst>
            <a:ext uri="{FF2B5EF4-FFF2-40B4-BE49-F238E27FC236}">
              <a16:creationId xmlns:a16="http://schemas.microsoft.com/office/drawing/2014/main" id="{00000000-0008-0000-0900-00001AE52100}"/>
            </a:ext>
          </a:extLst>
        </xdr:cNvPr>
        <xdr:cNvSpPr>
          <a:spLocks noChangeArrowheads="1"/>
        </xdr:cNvSpPr>
      </xdr:nvSpPr>
      <xdr:spPr bwMode="auto">
        <a:xfrm>
          <a:off x="4505325" y="8429625"/>
          <a:ext cx="3476625" cy="112395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911088</xdr:colOff>
      <xdr:row>33</xdr:row>
      <xdr:rowOff>3295</xdr:rowOff>
    </xdr:from>
    <xdr:to>
      <xdr:col>7</xdr:col>
      <xdr:colOff>19464</xdr:colOff>
      <xdr:row>33</xdr:row>
      <xdr:rowOff>314722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521063" y="7699495"/>
          <a:ext cx="3451776" cy="31142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SV"/>
        </a:p>
      </xdr:txBody>
    </xdr:sp>
    <xdr:clientData/>
  </xdr:twoCellAnchor>
  <xdr:twoCellAnchor>
    <xdr:from>
      <xdr:col>4</xdr:col>
      <xdr:colOff>903633</xdr:colOff>
      <xdr:row>41</xdr:row>
      <xdr:rowOff>119270</xdr:rowOff>
    </xdr:from>
    <xdr:to>
      <xdr:col>7</xdr:col>
      <xdr:colOff>41413</xdr:colOff>
      <xdr:row>42</xdr:row>
      <xdr:rowOff>149087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4513608" y="9539495"/>
          <a:ext cx="3481180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SELLO</a:t>
          </a:r>
        </a:p>
      </xdr:txBody>
    </xdr:sp>
    <xdr:clientData/>
  </xdr:twoCellAnchor>
  <xdr:twoCellAnchor>
    <xdr:from>
      <xdr:col>1</xdr:col>
      <xdr:colOff>0</xdr:colOff>
      <xdr:row>35</xdr:row>
      <xdr:rowOff>161925</xdr:rowOff>
    </xdr:from>
    <xdr:to>
      <xdr:col>4</xdr:col>
      <xdr:colOff>28575</xdr:colOff>
      <xdr:row>41</xdr:row>
      <xdr:rowOff>66675</xdr:rowOff>
    </xdr:to>
    <xdr:sp macro="" textlink="">
      <xdr:nvSpPr>
        <xdr:cNvPr id="2221341" name="2 Rectángulo">
          <a:extLst>
            <a:ext uri="{FF2B5EF4-FFF2-40B4-BE49-F238E27FC236}">
              <a16:creationId xmlns:a16="http://schemas.microsoft.com/office/drawing/2014/main" id="{00000000-0008-0000-0900-00001DE52100}"/>
            </a:ext>
          </a:extLst>
        </xdr:cNvPr>
        <xdr:cNvSpPr>
          <a:spLocks noChangeArrowheads="1"/>
        </xdr:cNvSpPr>
      </xdr:nvSpPr>
      <xdr:spPr bwMode="auto">
        <a:xfrm>
          <a:off x="114300" y="8429625"/>
          <a:ext cx="3524250" cy="110490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41</xdr:row>
      <xdr:rowOff>106018</xdr:rowOff>
    </xdr:from>
    <xdr:to>
      <xdr:col>4</xdr:col>
      <xdr:colOff>41413</xdr:colOff>
      <xdr:row>42</xdr:row>
      <xdr:rowOff>135835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14301" y="9526243"/>
          <a:ext cx="3537087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 baseline="0"/>
            <a:t>FIRMA</a:t>
          </a:r>
          <a:endParaRPr lang="es-SV" b="1"/>
        </a:p>
      </xdr:txBody>
    </xdr:sp>
    <xdr:clientData/>
  </xdr:twoCellAnchor>
  <xdr:twoCellAnchor>
    <xdr:from>
      <xdr:col>4</xdr:col>
      <xdr:colOff>903633</xdr:colOff>
      <xdr:row>34</xdr:row>
      <xdr:rowOff>3312</xdr:rowOff>
    </xdr:from>
    <xdr:to>
      <xdr:col>7</xdr:col>
      <xdr:colOff>41413</xdr:colOff>
      <xdr:row>35</xdr:row>
      <xdr:rowOff>33129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4513608" y="8023362"/>
          <a:ext cx="3481180" cy="229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FECHA DE ELABORACION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133350</xdr:rowOff>
    </xdr:from>
    <xdr:to>
      <xdr:col>2</xdr:col>
      <xdr:colOff>1362075</xdr:colOff>
      <xdr:row>3</xdr:row>
      <xdr:rowOff>95250</xdr:rowOff>
    </xdr:to>
    <xdr:pic>
      <xdr:nvPicPr>
        <xdr:cNvPr id="2221344" name="1 Imagen">
          <a:extLst>
            <a:ext uri="{FF2B5EF4-FFF2-40B4-BE49-F238E27FC236}">
              <a16:creationId xmlns:a16="http://schemas.microsoft.com/office/drawing/2014/main" id="{00000000-0008-0000-0900-000020E5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78" b="13820"/>
        <a:stretch>
          <a:fillRect/>
        </a:stretch>
      </xdr:blipFill>
      <xdr:spPr bwMode="auto">
        <a:xfrm>
          <a:off x="57150" y="133350"/>
          <a:ext cx="1762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114300</xdr:rowOff>
    </xdr:from>
    <xdr:to>
      <xdr:col>9</xdr:col>
      <xdr:colOff>638175</xdr:colOff>
      <xdr:row>37</xdr:row>
      <xdr:rowOff>47625</xdr:rowOff>
    </xdr:to>
    <xdr:graphicFrame macro="">
      <xdr:nvGraphicFramePr>
        <xdr:cNvPr id="3130483" name="1 Gráfico">
          <a:extLst>
            <a:ext uri="{FF2B5EF4-FFF2-40B4-BE49-F238E27FC236}">
              <a16:creationId xmlns:a16="http://schemas.microsoft.com/office/drawing/2014/main" id="{00000000-0008-0000-0B00-000073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3</xdr:row>
      <xdr:rowOff>38100</xdr:rowOff>
    </xdr:from>
    <xdr:to>
      <xdr:col>19</xdr:col>
      <xdr:colOff>628650</xdr:colOff>
      <xdr:row>37</xdr:row>
      <xdr:rowOff>133350</xdr:rowOff>
    </xdr:to>
    <xdr:graphicFrame macro="">
      <xdr:nvGraphicFramePr>
        <xdr:cNvPr id="3130484" name="2 Gráfico">
          <a:extLst>
            <a:ext uri="{FF2B5EF4-FFF2-40B4-BE49-F238E27FC236}">
              <a16:creationId xmlns:a16="http://schemas.microsoft.com/office/drawing/2014/main" id="{00000000-0008-0000-0B00-000074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76200</xdr:rowOff>
    </xdr:from>
    <xdr:to>
      <xdr:col>9</xdr:col>
      <xdr:colOff>581025</xdr:colOff>
      <xdr:row>78</xdr:row>
      <xdr:rowOff>0</xdr:rowOff>
    </xdr:to>
    <xdr:graphicFrame macro="">
      <xdr:nvGraphicFramePr>
        <xdr:cNvPr id="3130485" name="4 Gráfico">
          <a:extLst>
            <a:ext uri="{FF2B5EF4-FFF2-40B4-BE49-F238E27FC236}">
              <a16:creationId xmlns:a16="http://schemas.microsoft.com/office/drawing/2014/main" id="{00000000-0008-0000-0B00-000075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142875</xdr:colOff>
      <xdr:row>42</xdr:row>
      <xdr:rowOff>57150</xdr:rowOff>
    </xdr:from>
    <xdr:to>
      <xdr:col>19</xdr:col>
      <xdr:colOff>628650</xdr:colOff>
      <xdr:row>77</xdr:row>
      <xdr:rowOff>142875</xdr:rowOff>
    </xdr:to>
    <xdr:graphicFrame macro="">
      <xdr:nvGraphicFramePr>
        <xdr:cNvPr id="3130486" name="5 Gráfico">
          <a:extLst>
            <a:ext uri="{FF2B5EF4-FFF2-40B4-BE49-F238E27FC236}">
              <a16:creationId xmlns:a16="http://schemas.microsoft.com/office/drawing/2014/main" id="{00000000-0008-0000-0B00-000076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83</xdr:row>
      <xdr:rowOff>0</xdr:rowOff>
    </xdr:from>
    <xdr:to>
      <xdr:col>9</xdr:col>
      <xdr:colOff>609600</xdr:colOff>
      <xdr:row>118</xdr:row>
      <xdr:rowOff>85725</xdr:rowOff>
    </xdr:to>
    <xdr:graphicFrame macro="">
      <xdr:nvGraphicFramePr>
        <xdr:cNvPr id="3130487" name="7 Gráfico">
          <a:extLst>
            <a:ext uri="{FF2B5EF4-FFF2-40B4-BE49-F238E27FC236}">
              <a16:creationId xmlns:a16="http://schemas.microsoft.com/office/drawing/2014/main" id="{00000000-0008-0000-0B00-000077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190500</xdr:colOff>
      <xdr:row>82</xdr:row>
      <xdr:rowOff>104775</xdr:rowOff>
    </xdr:from>
    <xdr:to>
      <xdr:col>19</xdr:col>
      <xdr:colOff>676275</xdr:colOff>
      <xdr:row>118</xdr:row>
      <xdr:rowOff>38100</xdr:rowOff>
    </xdr:to>
    <xdr:graphicFrame macro="">
      <xdr:nvGraphicFramePr>
        <xdr:cNvPr id="3130488" name="8 Gráfico">
          <a:extLst>
            <a:ext uri="{FF2B5EF4-FFF2-40B4-BE49-F238E27FC236}">
              <a16:creationId xmlns:a16="http://schemas.microsoft.com/office/drawing/2014/main" id="{00000000-0008-0000-0B00-000078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9</xdr:col>
      <xdr:colOff>619125</xdr:colOff>
      <xdr:row>158</xdr:row>
      <xdr:rowOff>85725</xdr:rowOff>
    </xdr:to>
    <xdr:graphicFrame macro="">
      <xdr:nvGraphicFramePr>
        <xdr:cNvPr id="3130489" name="9 Gráfico">
          <a:extLst>
            <a:ext uri="{FF2B5EF4-FFF2-40B4-BE49-F238E27FC236}">
              <a16:creationId xmlns:a16="http://schemas.microsoft.com/office/drawing/2014/main" id="{00000000-0008-0000-0B00-000079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142875</xdr:colOff>
      <xdr:row>122</xdr:row>
      <xdr:rowOff>0</xdr:rowOff>
    </xdr:from>
    <xdr:to>
      <xdr:col>19</xdr:col>
      <xdr:colOff>638175</xdr:colOff>
      <xdr:row>158</xdr:row>
      <xdr:rowOff>47625</xdr:rowOff>
    </xdr:to>
    <xdr:graphicFrame macro="">
      <xdr:nvGraphicFramePr>
        <xdr:cNvPr id="3130490" name="10 Gráfico">
          <a:extLst>
            <a:ext uri="{FF2B5EF4-FFF2-40B4-BE49-F238E27FC236}">
              <a16:creationId xmlns:a16="http://schemas.microsoft.com/office/drawing/2014/main" id="{00000000-0008-0000-0B00-00007A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190500</xdr:colOff>
      <xdr:row>162</xdr:row>
      <xdr:rowOff>142875</xdr:rowOff>
    </xdr:from>
    <xdr:to>
      <xdr:col>9</xdr:col>
      <xdr:colOff>609600</xdr:colOff>
      <xdr:row>196</xdr:row>
      <xdr:rowOff>123825</xdr:rowOff>
    </xdr:to>
    <xdr:graphicFrame macro="">
      <xdr:nvGraphicFramePr>
        <xdr:cNvPr id="3130491" name="11 Gráfico">
          <a:extLst>
            <a:ext uri="{FF2B5EF4-FFF2-40B4-BE49-F238E27FC236}">
              <a16:creationId xmlns:a16="http://schemas.microsoft.com/office/drawing/2014/main" id="{00000000-0008-0000-0B00-00007B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190500</xdr:colOff>
      <xdr:row>162</xdr:row>
      <xdr:rowOff>85725</xdr:rowOff>
    </xdr:from>
    <xdr:to>
      <xdr:col>19</xdr:col>
      <xdr:colOff>609600</xdr:colOff>
      <xdr:row>196</xdr:row>
      <xdr:rowOff>66675</xdr:rowOff>
    </xdr:to>
    <xdr:graphicFrame macro="">
      <xdr:nvGraphicFramePr>
        <xdr:cNvPr id="3130492" name="12 Gráfico">
          <a:extLst>
            <a:ext uri="{FF2B5EF4-FFF2-40B4-BE49-F238E27FC236}">
              <a16:creationId xmlns:a16="http://schemas.microsoft.com/office/drawing/2014/main" id="{00000000-0008-0000-0B00-00007C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104775</xdr:colOff>
      <xdr:row>202</xdr:row>
      <xdr:rowOff>19050</xdr:rowOff>
    </xdr:from>
    <xdr:to>
      <xdr:col>9</xdr:col>
      <xdr:colOff>590550</xdr:colOff>
      <xdr:row>237</xdr:row>
      <xdr:rowOff>152400</xdr:rowOff>
    </xdr:to>
    <xdr:graphicFrame macro="">
      <xdr:nvGraphicFramePr>
        <xdr:cNvPr id="3130493" name="13 Gráfico">
          <a:extLst>
            <a:ext uri="{FF2B5EF4-FFF2-40B4-BE49-F238E27FC236}">
              <a16:creationId xmlns:a16="http://schemas.microsoft.com/office/drawing/2014/main" id="{00000000-0008-0000-0B00-00007D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152400</xdr:colOff>
      <xdr:row>202</xdr:row>
      <xdr:rowOff>19050</xdr:rowOff>
    </xdr:from>
    <xdr:to>
      <xdr:col>19</xdr:col>
      <xdr:colOff>638175</xdr:colOff>
      <xdr:row>237</xdr:row>
      <xdr:rowOff>152400</xdr:rowOff>
    </xdr:to>
    <xdr:graphicFrame macro="">
      <xdr:nvGraphicFramePr>
        <xdr:cNvPr id="3130494" name="14 Gráfico">
          <a:extLst>
            <a:ext uri="{FF2B5EF4-FFF2-40B4-BE49-F238E27FC236}">
              <a16:creationId xmlns:a16="http://schemas.microsoft.com/office/drawing/2014/main" id="{00000000-0008-0000-0B00-00007E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142875</xdr:colOff>
      <xdr:row>242</xdr:row>
      <xdr:rowOff>123825</xdr:rowOff>
    </xdr:from>
    <xdr:to>
      <xdr:col>9</xdr:col>
      <xdr:colOff>676275</xdr:colOff>
      <xdr:row>277</xdr:row>
      <xdr:rowOff>142875</xdr:rowOff>
    </xdr:to>
    <xdr:graphicFrame macro="">
      <xdr:nvGraphicFramePr>
        <xdr:cNvPr id="3130495" name="13 Gráfico">
          <a:extLst>
            <a:ext uri="{FF2B5EF4-FFF2-40B4-BE49-F238E27FC236}">
              <a16:creationId xmlns:a16="http://schemas.microsoft.com/office/drawing/2014/main" id="{00000000-0008-0000-0B00-00007F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104775</xdr:colOff>
      <xdr:row>242</xdr:row>
      <xdr:rowOff>47625</xdr:rowOff>
    </xdr:from>
    <xdr:to>
      <xdr:col>19</xdr:col>
      <xdr:colOff>638175</xdr:colOff>
      <xdr:row>277</xdr:row>
      <xdr:rowOff>66675</xdr:rowOff>
    </xdr:to>
    <xdr:graphicFrame macro="">
      <xdr:nvGraphicFramePr>
        <xdr:cNvPr id="3130496" name="14 Gráfico">
          <a:extLst>
            <a:ext uri="{FF2B5EF4-FFF2-40B4-BE49-F238E27FC236}">
              <a16:creationId xmlns:a16="http://schemas.microsoft.com/office/drawing/2014/main" id="{00000000-0008-0000-0B00-000080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209550</xdr:colOff>
      <xdr:row>282</xdr:row>
      <xdr:rowOff>85725</xdr:rowOff>
    </xdr:from>
    <xdr:to>
      <xdr:col>9</xdr:col>
      <xdr:colOff>609600</xdr:colOff>
      <xdr:row>317</xdr:row>
      <xdr:rowOff>66675</xdr:rowOff>
    </xdr:to>
    <xdr:graphicFrame macro="">
      <xdr:nvGraphicFramePr>
        <xdr:cNvPr id="3130497" name="15 Gráfico">
          <a:extLst>
            <a:ext uri="{FF2B5EF4-FFF2-40B4-BE49-F238E27FC236}">
              <a16:creationId xmlns:a16="http://schemas.microsoft.com/office/drawing/2014/main" id="{00000000-0008-0000-0B00-000081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257175</xdr:colOff>
      <xdr:row>282</xdr:row>
      <xdr:rowOff>19050</xdr:rowOff>
    </xdr:from>
    <xdr:to>
      <xdr:col>19</xdr:col>
      <xdr:colOff>657225</xdr:colOff>
      <xdr:row>317</xdr:row>
      <xdr:rowOff>0</xdr:rowOff>
    </xdr:to>
    <xdr:graphicFrame macro="">
      <xdr:nvGraphicFramePr>
        <xdr:cNvPr id="3130498" name="16 Gráfico">
          <a:extLst>
            <a:ext uri="{FF2B5EF4-FFF2-40B4-BE49-F238E27FC236}">
              <a16:creationId xmlns:a16="http://schemas.microsoft.com/office/drawing/2014/main" id="{00000000-0008-0000-0B00-000082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142875</xdr:colOff>
      <xdr:row>322</xdr:row>
      <xdr:rowOff>38100</xdr:rowOff>
    </xdr:from>
    <xdr:to>
      <xdr:col>9</xdr:col>
      <xdr:colOff>657225</xdr:colOff>
      <xdr:row>357</xdr:row>
      <xdr:rowOff>66675</xdr:rowOff>
    </xdr:to>
    <xdr:graphicFrame macro="">
      <xdr:nvGraphicFramePr>
        <xdr:cNvPr id="3130499" name="17 Gráfico">
          <a:extLst>
            <a:ext uri="{FF2B5EF4-FFF2-40B4-BE49-F238E27FC236}">
              <a16:creationId xmlns:a16="http://schemas.microsoft.com/office/drawing/2014/main" id="{00000000-0008-0000-0B00-000083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171450</xdr:colOff>
      <xdr:row>322</xdr:row>
      <xdr:rowOff>38100</xdr:rowOff>
    </xdr:from>
    <xdr:to>
      <xdr:col>19</xdr:col>
      <xdr:colOff>695325</xdr:colOff>
      <xdr:row>357</xdr:row>
      <xdr:rowOff>66675</xdr:rowOff>
    </xdr:to>
    <xdr:graphicFrame macro="">
      <xdr:nvGraphicFramePr>
        <xdr:cNvPr id="3130500" name="18 Gráfico">
          <a:extLst>
            <a:ext uri="{FF2B5EF4-FFF2-40B4-BE49-F238E27FC236}">
              <a16:creationId xmlns:a16="http://schemas.microsoft.com/office/drawing/2014/main" id="{00000000-0008-0000-0B00-000084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123825</xdr:colOff>
      <xdr:row>361</xdr:row>
      <xdr:rowOff>142875</xdr:rowOff>
    </xdr:from>
    <xdr:to>
      <xdr:col>9</xdr:col>
      <xdr:colOff>619125</xdr:colOff>
      <xdr:row>398</xdr:row>
      <xdr:rowOff>123825</xdr:rowOff>
    </xdr:to>
    <xdr:graphicFrame macro="">
      <xdr:nvGraphicFramePr>
        <xdr:cNvPr id="3130501" name="19 Gráfico">
          <a:extLst>
            <a:ext uri="{FF2B5EF4-FFF2-40B4-BE49-F238E27FC236}">
              <a16:creationId xmlns:a16="http://schemas.microsoft.com/office/drawing/2014/main" id="{00000000-0008-0000-0B00-000085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123825</xdr:colOff>
      <xdr:row>361</xdr:row>
      <xdr:rowOff>123825</xdr:rowOff>
    </xdr:from>
    <xdr:to>
      <xdr:col>19</xdr:col>
      <xdr:colOff>619125</xdr:colOff>
      <xdr:row>398</xdr:row>
      <xdr:rowOff>104775</xdr:rowOff>
    </xdr:to>
    <xdr:graphicFrame macro="">
      <xdr:nvGraphicFramePr>
        <xdr:cNvPr id="3130502" name="20 Gráfico">
          <a:extLst>
            <a:ext uri="{FF2B5EF4-FFF2-40B4-BE49-F238E27FC236}">
              <a16:creationId xmlns:a16="http://schemas.microsoft.com/office/drawing/2014/main" id="{00000000-0008-0000-0B00-000086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401</xdr:row>
      <xdr:rowOff>104775</xdr:rowOff>
    </xdr:from>
    <xdr:to>
      <xdr:col>9</xdr:col>
      <xdr:colOff>609600</xdr:colOff>
      <xdr:row>438</xdr:row>
      <xdr:rowOff>47625</xdr:rowOff>
    </xdr:to>
    <xdr:graphicFrame macro="">
      <xdr:nvGraphicFramePr>
        <xdr:cNvPr id="3130503" name="21 Gráfico">
          <a:extLst>
            <a:ext uri="{FF2B5EF4-FFF2-40B4-BE49-F238E27FC236}">
              <a16:creationId xmlns:a16="http://schemas.microsoft.com/office/drawing/2014/main" id="{00000000-0008-0000-0B00-000087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142875</xdr:colOff>
      <xdr:row>401</xdr:row>
      <xdr:rowOff>85725</xdr:rowOff>
    </xdr:from>
    <xdr:to>
      <xdr:col>19</xdr:col>
      <xdr:colOff>590550</xdr:colOff>
      <xdr:row>438</xdr:row>
      <xdr:rowOff>38100</xdr:rowOff>
    </xdr:to>
    <xdr:graphicFrame macro="">
      <xdr:nvGraphicFramePr>
        <xdr:cNvPr id="3130504" name="22 Gráfico">
          <a:extLst>
            <a:ext uri="{FF2B5EF4-FFF2-40B4-BE49-F238E27FC236}">
              <a16:creationId xmlns:a16="http://schemas.microsoft.com/office/drawing/2014/main" id="{00000000-0008-0000-0B00-000088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142875</xdr:colOff>
      <xdr:row>442</xdr:row>
      <xdr:rowOff>66675</xdr:rowOff>
    </xdr:from>
    <xdr:to>
      <xdr:col>9</xdr:col>
      <xdr:colOff>676275</xdr:colOff>
      <xdr:row>477</xdr:row>
      <xdr:rowOff>123825</xdr:rowOff>
    </xdr:to>
    <xdr:graphicFrame macro="">
      <xdr:nvGraphicFramePr>
        <xdr:cNvPr id="3130505" name="23 Gráfico">
          <a:extLst>
            <a:ext uri="{FF2B5EF4-FFF2-40B4-BE49-F238E27FC236}">
              <a16:creationId xmlns:a16="http://schemas.microsoft.com/office/drawing/2014/main" id="{00000000-0008-0000-0B00-000089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66675</xdr:colOff>
      <xdr:row>442</xdr:row>
      <xdr:rowOff>123825</xdr:rowOff>
    </xdr:from>
    <xdr:to>
      <xdr:col>19</xdr:col>
      <xdr:colOff>609600</xdr:colOff>
      <xdr:row>478</xdr:row>
      <xdr:rowOff>19050</xdr:rowOff>
    </xdr:to>
    <xdr:graphicFrame macro="">
      <xdr:nvGraphicFramePr>
        <xdr:cNvPr id="3130506" name="24 Gráfico">
          <a:extLst>
            <a:ext uri="{FF2B5EF4-FFF2-40B4-BE49-F238E27FC236}">
              <a16:creationId xmlns:a16="http://schemas.microsoft.com/office/drawing/2014/main" id="{00000000-0008-0000-0B00-00008A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142875</xdr:colOff>
      <xdr:row>482</xdr:row>
      <xdr:rowOff>38100</xdr:rowOff>
    </xdr:from>
    <xdr:to>
      <xdr:col>9</xdr:col>
      <xdr:colOff>619125</xdr:colOff>
      <xdr:row>518</xdr:row>
      <xdr:rowOff>66675</xdr:rowOff>
    </xdr:to>
    <xdr:graphicFrame macro="">
      <xdr:nvGraphicFramePr>
        <xdr:cNvPr id="3130507" name="25 Gráfico">
          <a:extLst>
            <a:ext uri="{FF2B5EF4-FFF2-40B4-BE49-F238E27FC236}">
              <a16:creationId xmlns:a16="http://schemas.microsoft.com/office/drawing/2014/main" id="{00000000-0008-0000-0B00-00008B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209550</xdr:colOff>
      <xdr:row>482</xdr:row>
      <xdr:rowOff>38100</xdr:rowOff>
    </xdr:from>
    <xdr:to>
      <xdr:col>19</xdr:col>
      <xdr:colOff>695325</xdr:colOff>
      <xdr:row>518</xdr:row>
      <xdr:rowOff>66675</xdr:rowOff>
    </xdr:to>
    <xdr:graphicFrame macro="">
      <xdr:nvGraphicFramePr>
        <xdr:cNvPr id="3130508" name="26 Gráfico">
          <a:extLst>
            <a:ext uri="{FF2B5EF4-FFF2-40B4-BE49-F238E27FC236}">
              <a16:creationId xmlns:a16="http://schemas.microsoft.com/office/drawing/2014/main" id="{00000000-0008-0000-0B00-00008C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171450</xdr:colOff>
      <xdr:row>522</xdr:row>
      <xdr:rowOff>38100</xdr:rowOff>
    </xdr:from>
    <xdr:to>
      <xdr:col>9</xdr:col>
      <xdr:colOff>676275</xdr:colOff>
      <xdr:row>557</xdr:row>
      <xdr:rowOff>152400</xdr:rowOff>
    </xdr:to>
    <xdr:graphicFrame macro="">
      <xdr:nvGraphicFramePr>
        <xdr:cNvPr id="3130509" name="27 Gráfico">
          <a:extLst>
            <a:ext uri="{FF2B5EF4-FFF2-40B4-BE49-F238E27FC236}">
              <a16:creationId xmlns:a16="http://schemas.microsoft.com/office/drawing/2014/main" id="{00000000-0008-0000-0B00-00008D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228600</xdr:colOff>
      <xdr:row>521</xdr:row>
      <xdr:rowOff>142875</xdr:rowOff>
    </xdr:from>
    <xdr:to>
      <xdr:col>19</xdr:col>
      <xdr:colOff>723900</xdr:colOff>
      <xdr:row>557</xdr:row>
      <xdr:rowOff>104775</xdr:rowOff>
    </xdr:to>
    <xdr:graphicFrame macro="">
      <xdr:nvGraphicFramePr>
        <xdr:cNvPr id="3130510" name="28 Gráfico">
          <a:extLst>
            <a:ext uri="{FF2B5EF4-FFF2-40B4-BE49-F238E27FC236}">
              <a16:creationId xmlns:a16="http://schemas.microsoft.com/office/drawing/2014/main" id="{00000000-0008-0000-0B00-00008E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P89"/>
  <sheetViews>
    <sheetView tabSelected="1" zoomScale="80" zoomScaleNormal="80" zoomScaleSheetLayoutView="70" workbookViewId="0">
      <selection activeCell="L1" sqref="L1"/>
    </sheetView>
  </sheetViews>
  <sheetFormatPr baseColWidth="10" defaultRowHeight="12.75" x14ac:dyDescent="0.2"/>
  <cols>
    <col min="1" max="1" width="18.5703125" style="89" customWidth="1"/>
    <col min="2" max="2" width="66.42578125" style="89" customWidth="1"/>
    <col min="3" max="3" width="2.140625" style="89" customWidth="1"/>
    <col min="4" max="4" width="19.5703125" style="89" customWidth="1"/>
    <col min="5" max="5" width="1.42578125" style="89" customWidth="1"/>
    <col min="6" max="6" width="18.7109375" style="89" customWidth="1"/>
    <col min="7" max="7" width="19.5703125" style="89" customWidth="1"/>
    <col min="8" max="8" width="21.42578125" style="89" customWidth="1"/>
    <col min="9" max="9" width="1.28515625" style="89" hidden="1" customWidth="1"/>
    <col min="10" max="10" width="4.5703125" style="89" customWidth="1"/>
    <col min="11" max="13" width="11.42578125" style="89"/>
    <col min="14" max="14" width="11.42578125" style="89" hidden="1" customWidth="1"/>
    <col min="15" max="15" width="12.7109375" style="89" hidden="1" customWidth="1"/>
    <col min="16" max="16" width="13.28515625" style="89" hidden="1" customWidth="1"/>
    <col min="17" max="16384" width="11.42578125" style="89"/>
  </cols>
  <sheetData>
    <row r="1" spans="1:16" ht="39.75" customHeight="1" x14ac:dyDescent="0.2">
      <c r="A1" s="143"/>
      <c r="B1" s="411" t="s">
        <v>87</v>
      </c>
      <c r="C1" s="411"/>
      <c r="D1" s="411"/>
      <c r="E1" s="411"/>
      <c r="F1" s="411"/>
      <c r="G1" s="411"/>
      <c r="H1" s="413"/>
      <c r="I1" s="414"/>
      <c r="J1" s="88"/>
    </row>
    <row r="2" spans="1:16" ht="45.75" customHeight="1" thickBot="1" x14ac:dyDescent="0.25">
      <c r="A2" s="144"/>
      <c r="B2" s="412" t="str">
        <f>"ALCALDIA MUNICIPAL DE " &amp; 'Reporte FODES'!F6 &amp; ", " &amp; 'Reporte FODES'!F5</f>
        <v>ALCALDIA MUNICIPAL DE SENSEMBRA, MORAZAN</v>
      </c>
      <c r="C2" s="412"/>
      <c r="D2" s="412"/>
      <c r="E2" s="412"/>
      <c r="F2" s="412"/>
      <c r="G2" s="412"/>
      <c r="H2" s="415"/>
      <c r="I2" s="416"/>
      <c r="J2" s="88"/>
    </row>
    <row r="3" spans="1:16" ht="24.75" customHeight="1" thickBot="1" x14ac:dyDescent="0.25">
      <c r="A3" s="145"/>
      <c r="B3" s="406" t="s">
        <v>61</v>
      </c>
      <c r="C3" s="407"/>
      <c r="D3" s="407"/>
      <c r="E3" s="407"/>
      <c r="F3" s="407"/>
      <c r="G3" s="407"/>
      <c r="H3" s="407"/>
      <c r="I3" s="408"/>
      <c r="O3" s="89" t="s">
        <v>84</v>
      </c>
      <c r="P3" s="89" t="s">
        <v>85</v>
      </c>
    </row>
    <row r="4" spans="1:16" ht="27" customHeight="1" x14ac:dyDescent="0.2">
      <c r="A4" s="393" t="s">
        <v>62</v>
      </c>
      <c r="B4" s="128" t="s">
        <v>77</v>
      </c>
      <c r="C4" s="91"/>
      <c r="D4" s="142">
        <v>0.25</v>
      </c>
      <c r="E4" s="417">
        <v>0.75</v>
      </c>
      <c r="F4" s="417"/>
      <c r="G4" s="142">
        <v>0.02</v>
      </c>
      <c r="H4" s="95" t="s">
        <v>402</v>
      </c>
      <c r="I4" s="146"/>
      <c r="N4" s="93">
        <v>0.02</v>
      </c>
      <c r="O4" s="94">
        <f>+G11</f>
        <v>29758.560000000001</v>
      </c>
      <c r="P4" s="94">
        <f>+G30</f>
        <v>0</v>
      </c>
    </row>
    <row r="5" spans="1:16" ht="27" customHeight="1" x14ac:dyDescent="0.2">
      <c r="A5" s="393"/>
      <c r="B5" s="90" t="s">
        <v>397</v>
      </c>
      <c r="C5" s="91"/>
      <c r="D5" s="114">
        <v>15587.35</v>
      </c>
      <c r="E5" s="400">
        <v>233143.52</v>
      </c>
      <c r="F5" s="401"/>
      <c r="G5" s="114">
        <v>0</v>
      </c>
      <c r="H5" s="112">
        <f>+D5+E5+G5</f>
        <v>248730.87</v>
      </c>
      <c r="I5" s="147"/>
      <c r="N5" s="93">
        <v>0.75</v>
      </c>
      <c r="O5" s="94">
        <f>+E11</f>
        <v>363916.6</v>
      </c>
      <c r="P5" s="94">
        <f>+F30</f>
        <v>118063.48</v>
      </c>
    </row>
    <row r="6" spans="1:16" ht="27" customHeight="1" x14ac:dyDescent="0.2">
      <c r="A6" s="393"/>
      <c r="B6" s="90" t="s">
        <v>399</v>
      </c>
      <c r="C6" s="91"/>
      <c r="D6" s="114">
        <v>13960.73</v>
      </c>
      <c r="E6" s="400">
        <v>41882.199999999997</v>
      </c>
      <c r="F6" s="401"/>
      <c r="G6" s="114">
        <v>0</v>
      </c>
      <c r="H6" s="96"/>
      <c r="I6" s="148"/>
      <c r="N6" s="93">
        <v>0.25</v>
      </c>
      <c r="O6" s="94">
        <f>+D11</f>
        <v>59178.38</v>
      </c>
      <c r="P6" s="94">
        <f>+D20</f>
        <v>42103.5</v>
      </c>
    </row>
    <row r="7" spans="1:16" ht="27" customHeight="1" x14ac:dyDescent="0.2">
      <c r="A7" s="393"/>
      <c r="B7" s="90" t="s">
        <v>400</v>
      </c>
      <c r="C7" s="91"/>
      <c r="D7" s="114">
        <v>0</v>
      </c>
      <c r="E7" s="400">
        <v>0</v>
      </c>
      <c r="F7" s="401"/>
      <c r="G7" s="114">
        <v>0</v>
      </c>
      <c r="H7" s="92"/>
      <c r="I7" s="148"/>
    </row>
    <row r="8" spans="1:16" ht="27" customHeight="1" thickBot="1" x14ac:dyDescent="0.25">
      <c r="A8" s="393"/>
      <c r="B8" s="90" t="s">
        <v>401</v>
      </c>
      <c r="C8" s="91"/>
      <c r="D8" s="115">
        <v>29630.3</v>
      </c>
      <c r="E8" s="409">
        <v>88890.880000000005</v>
      </c>
      <c r="F8" s="410"/>
      <c r="G8" s="115">
        <v>29758.560000000001</v>
      </c>
      <c r="H8" s="97" t="s">
        <v>75</v>
      </c>
      <c r="I8" s="148"/>
    </row>
    <row r="9" spans="1:16" ht="27" customHeight="1" thickBot="1" x14ac:dyDescent="0.25">
      <c r="A9" s="393"/>
      <c r="B9" s="98" t="s">
        <v>398</v>
      </c>
      <c r="C9" s="91"/>
      <c r="D9" s="2">
        <f>SUM(D6:D8)</f>
        <v>43591.03</v>
      </c>
      <c r="E9" s="404">
        <f>SUM(E6:F8)</f>
        <v>130773.08</v>
      </c>
      <c r="F9" s="405"/>
      <c r="G9" s="2">
        <f>SUM(G6:G8)</f>
        <v>29758.560000000001</v>
      </c>
      <c r="H9" s="2">
        <f>SUM(D9:G9)</f>
        <v>204122.66999999998</v>
      </c>
      <c r="I9" s="148"/>
    </row>
    <row r="10" spans="1:16" ht="6.75" customHeight="1" thickTop="1" thickBot="1" x14ac:dyDescent="0.25">
      <c r="A10" s="393"/>
      <c r="B10" s="399"/>
      <c r="C10" s="399"/>
      <c r="D10" s="399"/>
      <c r="E10" s="399"/>
      <c r="F10" s="399"/>
      <c r="G10" s="399"/>
      <c r="H10" s="399"/>
      <c r="I10" s="148"/>
    </row>
    <row r="11" spans="1:16" ht="27" customHeight="1" thickBot="1" x14ac:dyDescent="0.25">
      <c r="A11" s="393"/>
      <c r="B11" s="98" t="s">
        <v>76</v>
      </c>
      <c r="C11" s="91"/>
      <c r="D11" s="3">
        <f>D9+D5</f>
        <v>59178.38</v>
      </c>
      <c r="E11" s="404">
        <f>+E9+E5</f>
        <v>363916.6</v>
      </c>
      <c r="F11" s="405">
        <f>F9+D5</f>
        <v>15587.35</v>
      </c>
      <c r="G11" s="3">
        <f>G9+G5</f>
        <v>29758.560000000001</v>
      </c>
      <c r="H11" s="2">
        <f>+H9+H5</f>
        <v>452853.54</v>
      </c>
      <c r="I11" s="148"/>
    </row>
    <row r="12" spans="1:16" ht="8.25" customHeight="1" thickBot="1" x14ac:dyDescent="0.25">
      <c r="A12" s="393"/>
      <c r="B12" s="92"/>
      <c r="C12" s="92"/>
      <c r="D12" s="92"/>
      <c r="E12" s="92"/>
      <c r="F12" s="92"/>
      <c r="G12" s="92"/>
      <c r="H12" s="92"/>
      <c r="I12" s="148"/>
    </row>
    <row r="13" spans="1:16" ht="23.25" customHeight="1" thickBot="1" x14ac:dyDescent="0.25">
      <c r="A13" s="394"/>
      <c r="B13" s="406" t="s">
        <v>79</v>
      </c>
      <c r="C13" s="407"/>
      <c r="D13" s="407"/>
      <c r="E13" s="407"/>
      <c r="F13" s="407"/>
      <c r="G13" s="407"/>
      <c r="H13" s="407"/>
      <c r="I13" s="408"/>
    </row>
    <row r="14" spans="1:16" ht="6.95" customHeight="1" x14ac:dyDescent="0.2">
      <c r="A14" s="393"/>
      <c r="B14" s="402"/>
      <c r="C14" s="403"/>
      <c r="D14" s="403"/>
      <c r="E14" s="403"/>
      <c r="F14" s="403"/>
      <c r="G14" s="403"/>
      <c r="H14" s="403"/>
      <c r="I14" s="149"/>
    </row>
    <row r="15" spans="1:16" ht="22.5" customHeight="1" x14ac:dyDescent="0.2">
      <c r="A15" s="393"/>
      <c r="B15" s="90" t="s">
        <v>64</v>
      </c>
      <c r="C15" s="91"/>
      <c r="D15" s="4">
        <f>+'Uso 25%'!E13</f>
        <v>20793.330000000002</v>
      </c>
      <c r="E15" s="96"/>
      <c r="F15" s="101"/>
      <c r="G15" s="101"/>
      <c r="H15" s="101"/>
      <c r="I15" s="150"/>
    </row>
    <row r="16" spans="1:16" ht="21.75" customHeight="1" x14ac:dyDescent="0.2">
      <c r="A16" s="393"/>
      <c r="B16" s="90" t="s">
        <v>65</v>
      </c>
      <c r="C16" s="92"/>
      <c r="D16" s="4">
        <f>+'Uso 25%'!E21</f>
        <v>130</v>
      </c>
      <c r="E16" s="96"/>
      <c r="F16" s="101"/>
      <c r="G16" s="101"/>
      <c r="H16" s="101"/>
      <c r="I16" s="150"/>
    </row>
    <row r="17" spans="1:9" ht="22.5" customHeight="1" x14ac:dyDescent="0.2">
      <c r="A17" s="393"/>
      <c r="B17" s="90" t="s">
        <v>66</v>
      </c>
      <c r="C17" s="92"/>
      <c r="D17" s="4">
        <f>+'Uso 25%'!E23</f>
        <v>0</v>
      </c>
      <c r="E17" s="96"/>
      <c r="F17" s="92"/>
      <c r="G17" s="92"/>
      <c r="H17" s="92"/>
      <c r="I17" s="150"/>
    </row>
    <row r="18" spans="1:9" ht="22.5" customHeight="1" x14ac:dyDescent="0.2">
      <c r="A18" s="393"/>
      <c r="B18" s="90" t="s">
        <v>67</v>
      </c>
      <c r="C18" s="92"/>
      <c r="D18" s="4">
        <f>+'Uso 25%'!E46</f>
        <v>21180.17</v>
      </c>
      <c r="E18" s="96"/>
      <c r="F18" s="96"/>
      <c r="G18" s="398"/>
      <c r="H18" s="398"/>
      <c r="I18" s="150"/>
    </row>
    <row r="19" spans="1:9" ht="3.75" customHeight="1" thickBot="1" x14ac:dyDescent="0.25">
      <c r="A19" s="393"/>
      <c r="B19" s="397"/>
      <c r="C19" s="397"/>
      <c r="D19" s="397"/>
      <c r="E19" s="397"/>
      <c r="F19" s="397"/>
      <c r="G19" s="397"/>
      <c r="H19" s="397"/>
      <c r="I19" s="150"/>
    </row>
    <row r="20" spans="1:9" ht="28.5" customHeight="1" thickBot="1" x14ac:dyDescent="0.25">
      <c r="A20" s="393"/>
      <c r="B20" s="98" t="s">
        <v>409</v>
      </c>
      <c r="C20" s="92"/>
      <c r="D20" s="3">
        <f>SUM(D15:D18)</f>
        <v>42103.5</v>
      </c>
      <c r="E20" s="96"/>
      <c r="F20" s="92"/>
      <c r="G20" s="92"/>
      <c r="H20" s="92"/>
      <c r="I20" s="150"/>
    </row>
    <row r="21" spans="1:9" ht="6" customHeight="1" thickBot="1" x14ac:dyDescent="0.25">
      <c r="A21" s="393"/>
      <c r="B21" s="99"/>
      <c r="C21" s="99"/>
      <c r="D21" s="125"/>
      <c r="E21" s="99"/>
      <c r="F21" s="99"/>
      <c r="G21" s="99"/>
      <c r="H21" s="99"/>
      <c r="I21" s="151"/>
    </row>
    <row r="22" spans="1:9" ht="13.5" thickBot="1" x14ac:dyDescent="0.25">
      <c r="A22" s="393"/>
      <c r="B22" s="92"/>
      <c r="C22" s="92"/>
      <c r="D22" s="92"/>
      <c r="E22" s="92"/>
      <c r="F22" s="92"/>
      <c r="G22" s="92"/>
      <c r="H22" s="92"/>
      <c r="I22" s="150"/>
    </row>
    <row r="23" spans="1:9" ht="28.5" customHeight="1" thickBot="1" x14ac:dyDescent="0.25">
      <c r="A23" s="394"/>
      <c r="B23" s="406" t="s">
        <v>88</v>
      </c>
      <c r="C23" s="407"/>
      <c r="D23" s="407"/>
      <c r="E23" s="407"/>
      <c r="F23" s="407"/>
      <c r="G23" s="407"/>
      <c r="H23" s="407"/>
      <c r="I23" s="408"/>
    </row>
    <row r="24" spans="1:9" ht="28.5" customHeight="1" x14ac:dyDescent="0.2">
      <c r="A24" s="393"/>
      <c r="B24" s="126"/>
      <c r="C24" s="126"/>
      <c r="D24" s="126"/>
      <c r="E24" s="126"/>
      <c r="F24" s="100">
        <v>0.75</v>
      </c>
      <c r="G24" s="100">
        <v>0.02</v>
      </c>
      <c r="H24" s="126"/>
      <c r="I24" s="149"/>
    </row>
    <row r="25" spans="1:9" ht="28.5" customHeight="1" x14ac:dyDescent="0.2">
      <c r="A25" s="393"/>
      <c r="B25" s="90" t="s">
        <v>63</v>
      </c>
      <c r="C25" s="91"/>
      <c r="D25" s="92"/>
      <c r="E25" s="91"/>
      <c r="F25" s="123">
        <f>+'Inv. 75%'!H326</f>
        <v>118063.48</v>
      </c>
      <c r="G25" s="123">
        <f>+'Inv. 2%'!H328</f>
        <v>0</v>
      </c>
      <c r="H25" s="101"/>
      <c r="I25" s="150"/>
    </row>
    <row r="26" spans="1:9" ht="28.5" customHeight="1" x14ac:dyDescent="0.2">
      <c r="A26" s="393"/>
      <c r="B26" s="90" t="s">
        <v>540</v>
      </c>
      <c r="C26" s="92"/>
      <c r="D26" s="92"/>
      <c r="E26" s="92"/>
      <c r="F26" s="123">
        <f>+'Inv. 75%'!M344</f>
        <v>0</v>
      </c>
      <c r="G26" s="101"/>
      <c r="H26" s="101"/>
      <c r="I26" s="150"/>
    </row>
    <row r="27" spans="1:9" ht="28.5" customHeight="1" x14ac:dyDescent="0.2">
      <c r="A27" s="393"/>
      <c r="B27" s="90" t="s">
        <v>410</v>
      </c>
      <c r="C27" s="92"/>
      <c r="D27" s="92"/>
      <c r="E27" s="92"/>
      <c r="F27" s="123">
        <f>+'Inv. 75%'!M350</f>
        <v>0</v>
      </c>
      <c r="G27" s="92"/>
      <c r="H27" s="92"/>
      <c r="I27" s="150"/>
    </row>
    <row r="28" spans="1:9" ht="25.5" customHeight="1" x14ac:dyDescent="0.2">
      <c r="A28" s="393"/>
      <c r="B28" s="90" t="s">
        <v>81</v>
      </c>
      <c r="C28" s="92"/>
      <c r="D28" s="92"/>
      <c r="E28" s="92"/>
      <c r="F28" s="123">
        <f>+'Inv. 75%'!M363</f>
        <v>0</v>
      </c>
      <c r="G28" s="92"/>
      <c r="H28" s="92"/>
      <c r="I28" s="150"/>
    </row>
    <row r="29" spans="1:9" ht="7.5" customHeight="1" thickBot="1" x14ac:dyDescent="0.25">
      <c r="A29" s="394"/>
      <c r="B29" s="124"/>
      <c r="C29" s="92"/>
      <c r="D29" s="92"/>
      <c r="E29" s="92"/>
      <c r="F29" s="92"/>
      <c r="G29" s="92"/>
      <c r="H29" s="92"/>
      <c r="I29" s="150"/>
    </row>
    <row r="30" spans="1:9" ht="25.5" customHeight="1" thickBot="1" x14ac:dyDescent="0.25">
      <c r="A30" s="393"/>
      <c r="B30" s="98" t="s">
        <v>411</v>
      </c>
      <c r="C30" s="92"/>
      <c r="D30" s="92"/>
      <c r="E30" s="92"/>
      <c r="F30" s="1">
        <f>+F25+F26+F27+F28</f>
        <v>118063.48</v>
      </c>
      <c r="G30" s="1">
        <f>+G25+G26+G27+G28</f>
        <v>0</v>
      </c>
      <c r="H30" s="92"/>
      <c r="I30" s="150"/>
    </row>
    <row r="31" spans="1:9" ht="6.95" customHeight="1" thickBot="1" x14ac:dyDescent="0.25">
      <c r="A31" s="393"/>
      <c r="B31" s="99"/>
      <c r="C31" s="99"/>
      <c r="D31" s="99"/>
      <c r="E31" s="99"/>
      <c r="F31" s="99" t="s">
        <v>80</v>
      </c>
      <c r="G31" s="99"/>
      <c r="H31" s="99"/>
      <c r="I31" s="151"/>
    </row>
    <row r="32" spans="1:9" ht="13.5" thickBot="1" x14ac:dyDescent="0.25">
      <c r="A32" s="393"/>
      <c r="B32" s="92"/>
      <c r="C32" s="92"/>
      <c r="D32" s="92"/>
      <c r="E32" s="92"/>
      <c r="F32" s="92"/>
      <c r="G32" s="92"/>
      <c r="H32" s="92"/>
      <c r="I32" s="150"/>
    </row>
    <row r="33" spans="1:9" ht="18.75" customHeight="1" x14ac:dyDescent="0.2">
      <c r="A33" s="393"/>
      <c r="B33" s="127" t="s">
        <v>69</v>
      </c>
      <c r="C33" s="127"/>
      <c r="D33" s="127"/>
      <c r="E33" s="127"/>
      <c r="F33" s="127"/>
      <c r="G33" s="396" t="s">
        <v>89</v>
      </c>
      <c r="H33" s="396"/>
      <c r="I33" s="152"/>
    </row>
    <row r="34" spans="1:9" ht="27" customHeight="1" x14ac:dyDescent="0.2">
      <c r="A34" s="393"/>
      <c r="B34" s="90" t="s">
        <v>83</v>
      </c>
      <c r="C34" s="91"/>
      <c r="D34" s="110">
        <v>17074.88</v>
      </c>
      <c r="E34" s="96"/>
      <c r="F34" s="129"/>
      <c r="G34" s="6" t="str">
        <f>IF(AND(D34=0,H34=0)," ",IF(H34=0, "CORRECTO","INCORRECTO"))</f>
        <v>CORRECTO</v>
      </c>
      <c r="H34" s="5">
        <f>ROUND(D11-D20-D34,2)</f>
        <v>0</v>
      </c>
      <c r="I34" s="150"/>
    </row>
    <row r="35" spans="1:9" ht="13.5" thickBot="1" x14ac:dyDescent="0.25">
      <c r="A35" s="393"/>
      <c r="B35" s="99"/>
      <c r="C35" s="99"/>
      <c r="D35" s="99"/>
      <c r="E35" s="99"/>
      <c r="F35" s="99"/>
      <c r="G35" s="99"/>
      <c r="H35" s="99"/>
      <c r="I35" s="151"/>
    </row>
    <row r="36" spans="1:9" ht="13.5" thickBot="1" x14ac:dyDescent="0.25">
      <c r="A36" s="393"/>
      <c r="B36" s="92"/>
      <c r="C36" s="92"/>
      <c r="D36" s="92"/>
      <c r="E36" s="92"/>
      <c r="F36" s="92"/>
      <c r="G36" s="92"/>
      <c r="H36" s="92"/>
      <c r="I36" s="150"/>
    </row>
    <row r="37" spans="1:9" ht="18" customHeight="1" x14ac:dyDescent="0.2">
      <c r="A37" s="393"/>
      <c r="B37" s="127" t="s">
        <v>70</v>
      </c>
      <c r="C37" s="127"/>
      <c r="D37" s="127"/>
      <c r="E37" s="127"/>
      <c r="F37" s="127"/>
      <c r="G37" s="396" t="s">
        <v>89</v>
      </c>
      <c r="H37" s="396"/>
      <c r="I37" s="152"/>
    </row>
    <row r="38" spans="1:9" ht="27.75" customHeight="1" x14ac:dyDescent="0.2">
      <c r="A38" s="393"/>
      <c r="B38" s="90" t="s">
        <v>83</v>
      </c>
      <c r="C38" s="91"/>
      <c r="D38" s="110">
        <v>250353.12</v>
      </c>
      <c r="E38" s="96"/>
      <c r="F38" s="101"/>
      <c r="G38" s="6" t="str">
        <f>IF(AND(D38=0,H38=0)," ",IF(H38=0, "CORRECTO","INCORRECTO"))</f>
        <v>INCORRECTO</v>
      </c>
      <c r="H38" s="5">
        <f>ROUND(E11-F30-D38,2)</f>
        <v>-4500</v>
      </c>
      <c r="I38" s="150"/>
    </row>
    <row r="39" spans="1:9" ht="13.5" thickBot="1" x14ac:dyDescent="0.25">
      <c r="A39" s="393"/>
      <c r="B39" s="99"/>
      <c r="C39" s="99"/>
      <c r="D39" s="99"/>
      <c r="E39" s="99"/>
      <c r="F39" s="99"/>
      <c r="G39" s="99"/>
      <c r="H39" s="99"/>
      <c r="I39" s="151"/>
    </row>
    <row r="40" spans="1:9" ht="13.5" thickBot="1" x14ac:dyDescent="0.25">
      <c r="A40" s="393"/>
      <c r="B40" s="92"/>
      <c r="C40" s="92"/>
      <c r="D40" s="92"/>
      <c r="E40" s="92"/>
      <c r="F40" s="92"/>
      <c r="G40" s="92"/>
      <c r="H40" s="92"/>
      <c r="I40" s="150"/>
    </row>
    <row r="41" spans="1:9" ht="19.5" customHeight="1" x14ac:dyDescent="0.2">
      <c r="A41" s="393"/>
      <c r="B41" s="127" t="s">
        <v>82</v>
      </c>
      <c r="C41" s="127"/>
      <c r="D41" s="127"/>
      <c r="E41" s="127"/>
      <c r="F41" s="127"/>
      <c r="G41" s="396" t="s">
        <v>89</v>
      </c>
      <c r="H41" s="396"/>
      <c r="I41" s="152"/>
    </row>
    <row r="42" spans="1:9" ht="27.75" customHeight="1" x14ac:dyDescent="0.2">
      <c r="A42" s="393"/>
      <c r="B42" s="90" t="s">
        <v>83</v>
      </c>
      <c r="C42" s="91"/>
      <c r="D42" s="110">
        <v>29758.560000000001</v>
      </c>
      <c r="E42" s="96"/>
      <c r="F42" s="101"/>
      <c r="G42" s="6" t="str">
        <f>IF(AND(D42=0,H42=0)," ",IF(H42=0, "CORRECTO","INCORRECTO"))</f>
        <v>CORRECTO</v>
      </c>
      <c r="H42" s="5">
        <f>ROUND(G11-G30-D42,2)</f>
        <v>0</v>
      </c>
      <c r="I42" s="150"/>
    </row>
    <row r="43" spans="1:9" ht="13.5" thickBot="1" x14ac:dyDescent="0.25">
      <c r="A43" s="393"/>
      <c r="B43" s="99"/>
      <c r="C43" s="99"/>
      <c r="D43" s="99"/>
      <c r="E43" s="99"/>
      <c r="F43" s="99"/>
      <c r="G43" s="99"/>
      <c r="H43" s="99"/>
      <c r="I43" s="151"/>
    </row>
    <row r="44" spans="1:9" ht="11.25" customHeight="1" x14ac:dyDescent="0.2">
      <c r="A44" s="393"/>
      <c r="B44" s="92"/>
      <c r="C44" s="92"/>
      <c r="D44" s="92"/>
      <c r="E44" s="92"/>
      <c r="F44" s="92"/>
      <c r="G44" s="92"/>
      <c r="H44" s="92"/>
      <c r="I44" s="150"/>
    </row>
    <row r="45" spans="1:9" ht="18" customHeight="1" x14ac:dyDescent="0.2">
      <c r="A45" s="393"/>
      <c r="B45" s="92"/>
      <c r="C45" s="92"/>
      <c r="D45" s="92"/>
      <c r="E45" s="102"/>
      <c r="F45" s="392" t="s">
        <v>404</v>
      </c>
      <c r="G45" s="392"/>
      <c r="H45" s="392"/>
      <c r="I45" s="148"/>
    </row>
    <row r="46" spans="1:9" ht="23.25" customHeight="1" x14ac:dyDescent="0.2">
      <c r="A46" s="393"/>
      <c r="B46" s="92"/>
      <c r="C46" s="92"/>
      <c r="D46" s="92"/>
      <c r="E46" s="102"/>
      <c r="F46" s="116" t="s">
        <v>407</v>
      </c>
      <c r="G46" s="120" t="s">
        <v>405</v>
      </c>
      <c r="H46" s="120" t="s">
        <v>406</v>
      </c>
      <c r="I46" s="148"/>
    </row>
    <row r="47" spans="1:9" ht="33.75" customHeight="1" x14ac:dyDescent="0.2">
      <c r="A47" s="393"/>
      <c r="B47" s="92"/>
      <c r="C47" s="92"/>
      <c r="D47" s="7" t="s">
        <v>86</v>
      </c>
      <c r="E47" s="102"/>
      <c r="F47" s="117" t="s">
        <v>378</v>
      </c>
      <c r="G47" s="122">
        <v>2767.39</v>
      </c>
      <c r="H47" s="122">
        <v>0</v>
      </c>
      <c r="I47" s="148"/>
    </row>
    <row r="48" spans="1:9" ht="33.75" customHeight="1" x14ac:dyDescent="0.2">
      <c r="A48" s="393"/>
      <c r="B48" s="92"/>
      <c r="C48" s="92"/>
      <c r="D48" s="8" t="s">
        <v>85</v>
      </c>
      <c r="E48" s="102"/>
      <c r="F48" s="118" t="s">
        <v>379</v>
      </c>
      <c r="G48" s="122">
        <v>2790.2</v>
      </c>
      <c r="H48" s="122">
        <v>77.16</v>
      </c>
      <c r="I48" s="148"/>
    </row>
    <row r="49" spans="1:9" ht="34.5" customHeight="1" x14ac:dyDescent="0.2">
      <c r="A49" s="393"/>
      <c r="B49" s="92"/>
      <c r="C49" s="92"/>
      <c r="D49" s="92"/>
      <c r="E49" s="102"/>
      <c r="F49" s="118" t="s">
        <v>380</v>
      </c>
      <c r="G49" s="122">
        <v>1198.3599999999999</v>
      </c>
      <c r="H49" s="122">
        <v>6.9</v>
      </c>
      <c r="I49" s="148"/>
    </row>
    <row r="50" spans="1:9" ht="28.5" customHeight="1" x14ac:dyDescent="0.2">
      <c r="A50" s="393"/>
      <c r="B50" s="92"/>
      <c r="C50" s="92"/>
      <c r="D50" s="92"/>
      <c r="E50" s="102"/>
      <c r="F50" s="119" t="s">
        <v>408</v>
      </c>
      <c r="G50" s="121">
        <f>SUM(G47:G49)</f>
        <v>6755.95</v>
      </c>
      <c r="H50" s="121">
        <f>SUM(H47:H49)</f>
        <v>84.06</v>
      </c>
      <c r="I50" s="148"/>
    </row>
    <row r="51" spans="1:9" ht="12.75" customHeight="1" x14ac:dyDescent="0.2">
      <c r="A51" s="393"/>
      <c r="B51" s="92"/>
      <c r="C51" s="92"/>
      <c r="D51" s="92"/>
      <c r="E51" s="102"/>
      <c r="F51" s="92"/>
      <c r="G51" s="92"/>
      <c r="H51" s="92"/>
      <c r="I51" s="148"/>
    </row>
    <row r="52" spans="1:9" x14ac:dyDescent="0.2">
      <c r="A52" s="393"/>
      <c r="B52" s="92"/>
      <c r="C52" s="92"/>
      <c r="D52" s="92"/>
      <c r="E52" s="92"/>
      <c r="F52" s="92"/>
      <c r="G52" s="92"/>
      <c r="H52" s="92"/>
      <c r="I52" s="150"/>
    </row>
    <row r="53" spans="1:9" x14ac:dyDescent="0.2">
      <c r="A53" s="393"/>
      <c r="B53" s="92"/>
      <c r="C53" s="92"/>
      <c r="D53" s="92"/>
      <c r="E53" s="92"/>
      <c r="F53" s="92"/>
      <c r="G53" s="92"/>
      <c r="H53" s="92"/>
      <c r="I53" s="150"/>
    </row>
    <row r="54" spans="1:9" ht="13.5" thickBot="1" x14ac:dyDescent="0.25">
      <c r="A54" s="395"/>
      <c r="B54" s="153"/>
      <c r="C54" s="99"/>
      <c r="D54" s="99"/>
      <c r="E54" s="99"/>
      <c r="F54" s="99"/>
      <c r="G54" s="99"/>
      <c r="H54" s="99"/>
      <c r="I54" s="151"/>
    </row>
    <row r="56" spans="1:9" ht="17.25" hidden="1" customHeight="1" x14ac:dyDescent="0.2">
      <c r="A56" s="200" t="s">
        <v>96</v>
      </c>
      <c r="B56" s="201" t="s">
        <v>762</v>
      </c>
    </row>
    <row r="57" spans="1:9" ht="29.25" hidden="1" customHeight="1" x14ac:dyDescent="0.2">
      <c r="A57" s="202" t="s">
        <v>97</v>
      </c>
      <c r="B57" s="201" t="s">
        <v>763</v>
      </c>
    </row>
    <row r="58" spans="1:9" ht="18" hidden="1" customHeight="1" x14ac:dyDescent="0.2">
      <c r="A58" s="199" t="s">
        <v>98</v>
      </c>
      <c r="B58" s="201" t="s">
        <v>764</v>
      </c>
    </row>
    <row r="59" spans="1:9" ht="27" customHeight="1" x14ac:dyDescent="0.2"/>
    <row r="76" spans="11:11" x14ac:dyDescent="0.2">
      <c r="K76" s="109"/>
    </row>
    <row r="77" spans="11:11" x14ac:dyDescent="0.2">
      <c r="K77" s="109"/>
    </row>
    <row r="78" spans="11:11" x14ac:dyDescent="0.2">
      <c r="K78" s="109"/>
    </row>
    <row r="79" spans="11:11" x14ac:dyDescent="0.2">
      <c r="K79" s="109"/>
    </row>
    <row r="80" spans="11:11" x14ac:dyDescent="0.2">
      <c r="K80" s="109"/>
    </row>
    <row r="81" spans="11:11" x14ac:dyDescent="0.2">
      <c r="K81" s="109"/>
    </row>
    <row r="82" spans="11:11" x14ac:dyDescent="0.2">
      <c r="K82" s="109"/>
    </row>
    <row r="83" spans="11:11" x14ac:dyDescent="0.2">
      <c r="K83" s="109"/>
    </row>
    <row r="84" spans="11:11" x14ac:dyDescent="0.2">
      <c r="K84" s="109"/>
    </row>
    <row r="85" spans="11:11" x14ac:dyDescent="0.2">
      <c r="K85" s="109"/>
    </row>
    <row r="86" spans="11:11" x14ac:dyDescent="0.2">
      <c r="K86" s="109"/>
    </row>
    <row r="87" spans="11:11" x14ac:dyDescent="0.2">
      <c r="K87" s="109"/>
    </row>
    <row r="88" spans="11:11" x14ac:dyDescent="0.2">
      <c r="K88" s="109"/>
    </row>
    <row r="89" spans="11:11" x14ac:dyDescent="0.2">
      <c r="K89" s="109"/>
    </row>
  </sheetData>
  <sheetProtection password="80C4" sheet="1" objects="1" scenarios="1" formatCells="0" formatColumns="0" formatRows="0"/>
  <scenarios current="0" show="0">
    <scenario name="ISDEM" count="8" user="ISDEM OFICINA REGION CENTRAL" comment="Creado por ISDEM OFICINA REGION CENTRAL el 16/02/2001">
      <inputCells r="B1" val="TRIMESTRE"/>
      <inputCells r="B3" val=" "/>
      <inputCells r="B4" val="SDF"/>
      <inputCells r="B5" val="SF"/>
      <inputCells r="B13" undone="1" val="SF"/>
      <inputCells r="B12" undone="1" val="SDF"/>
      <inputCells r="B10" undone="1" val="S"/>
      <inputCells r="B4" undone="1" val="ISDEM"/>
    </scenario>
  </scenarios>
  <mergeCells count="22">
    <mergeCell ref="E7:F7"/>
    <mergeCell ref="B1:G1"/>
    <mergeCell ref="B2:G2"/>
    <mergeCell ref="H1:I2"/>
    <mergeCell ref="B3:I3"/>
    <mergeCell ref="E4:F4"/>
    <mergeCell ref="F45:H45"/>
    <mergeCell ref="A4:A54"/>
    <mergeCell ref="G33:H33"/>
    <mergeCell ref="G37:H37"/>
    <mergeCell ref="G41:H41"/>
    <mergeCell ref="B19:H19"/>
    <mergeCell ref="G18:H18"/>
    <mergeCell ref="B10:H10"/>
    <mergeCell ref="E6:F6"/>
    <mergeCell ref="E5:F5"/>
    <mergeCell ref="B14:H14"/>
    <mergeCell ref="E11:F11"/>
    <mergeCell ref="B13:I13"/>
    <mergeCell ref="B23:I23"/>
    <mergeCell ref="E8:F8"/>
    <mergeCell ref="E9:F9"/>
  </mergeCells>
  <phoneticPr fontId="5" type="noConversion"/>
  <conditionalFormatting sqref="G34">
    <cfRule type="cellIs" dxfId="7" priority="10" stopIfTrue="1" operator="equal">
      <formula>"INCORRECTO"</formula>
    </cfRule>
    <cfRule type="cellIs" dxfId="6" priority="11" stopIfTrue="1" operator="equal">
      <formula>"CORRECTO"</formula>
    </cfRule>
  </conditionalFormatting>
  <conditionalFormatting sqref="G38">
    <cfRule type="cellIs" dxfId="5" priority="8" stopIfTrue="1" operator="equal">
      <formula>"INCORRECTO"</formula>
    </cfRule>
    <cfRule type="cellIs" dxfId="4" priority="9" stopIfTrue="1" operator="equal">
      <formula>"CORRECTO"</formula>
    </cfRule>
  </conditionalFormatting>
  <conditionalFormatting sqref="G42">
    <cfRule type="cellIs" dxfId="3" priority="6" stopIfTrue="1" operator="equal">
      <formula>"INCORRECTO"</formula>
    </cfRule>
    <cfRule type="cellIs" dxfId="2" priority="7" stopIfTrue="1" operator="equal">
      <formula>"CORRECTO"</formula>
    </cfRule>
  </conditionalFormatting>
  <conditionalFormatting sqref="H34 H38 H42">
    <cfRule type="top10" dxfId="1" priority="3" bottom="1" rank="1"/>
    <cfRule type="top10" dxfId="0" priority="1" rank="1"/>
  </conditionalFormatting>
  <printOptions horizontalCentered="1"/>
  <pageMargins left="0" right="0.39370078740157483" top="0.55118110236220474" bottom="0.23622047244094491" header="0" footer="0"/>
  <pageSetup scale="59" orientation="portrait" r:id="rId1"/>
  <headerFooter alignWithMargins="0"/>
  <rowBreaks count="1" manualBreakCount="1">
    <brk id="55" max="16383" man="1"/>
  </rowBreaks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552450</xdr:rowOff>
              </to>
            </anchor>
          </objectPr>
        </oleObject>
      </mc:Choice>
      <mc:Fallback>
        <oleObject progId="Paint.Picture" shapeId="615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92D050"/>
    <pageSetUpPr fitToPage="1"/>
  </sheetPr>
  <dimension ref="A1:K44"/>
  <sheetViews>
    <sheetView showGridLines="0" showZeros="0" zoomScale="110" zoomScaleNormal="110" workbookViewId="0">
      <selection activeCell="G14" sqref="G14:H14"/>
    </sheetView>
  </sheetViews>
  <sheetFormatPr baseColWidth="10" defaultRowHeight="12.75" x14ac:dyDescent="0.2"/>
  <cols>
    <col min="1" max="1" width="1.7109375" style="9" customWidth="1"/>
    <col min="2" max="2" width="5.140625" style="9" customWidth="1"/>
    <col min="3" max="3" width="41.85546875" style="9" customWidth="1"/>
    <col min="4" max="4" width="5.42578125" style="9" customWidth="1"/>
    <col min="5" max="7" width="21.7109375" style="9" customWidth="1"/>
    <col min="8" max="8" width="1.7109375" style="9" customWidth="1"/>
    <col min="9" max="16384" width="11.42578125" style="9"/>
  </cols>
  <sheetData>
    <row r="1" spans="1:8" ht="15.75" x14ac:dyDescent="0.25">
      <c r="A1" s="25"/>
      <c r="B1" s="10"/>
      <c r="C1" s="531"/>
      <c r="D1" s="531"/>
      <c r="F1" s="531"/>
      <c r="G1" s="531"/>
      <c r="H1" s="531"/>
    </row>
    <row r="2" spans="1:8" ht="15.75" x14ac:dyDescent="0.25">
      <c r="A2" s="25"/>
      <c r="B2" s="10"/>
      <c r="C2" s="532"/>
      <c r="D2" s="532"/>
      <c r="F2" s="612"/>
      <c r="G2" s="612"/>
      <c r="H2" s="25"/>
    </row>
    <row r="3" spans="1:8" ht="15.75" x14ac:dyDescent="0.25">
      <c r="A3" s="25"/>
      <c r="B3" s="10"/>
      <c r="C3" s="532"/>
      <c r="D3" s="532"/>
      <c r="F3" s="532"/>
      <c r="G3" s="532"/>
      <c r="H3" s="25"/>
    </row>
    <row r="4" spans="1:8" ht="16.5" thickBot="1" x14ac:dyDescent="0.3">
      <c r="A4" s="25"/>
      <c r="B4" s="10"/>
      <c r="C4" s="10"/>
      <c r="D4" s="10"/>
      <c r="E4" s="10"/>
      <c r="F4" s="10"/>
      <c r="G4" s="25"/>
      <c r="H4" s="25"/>
    </row>
    <row r="5" spans="1:8" ht="18.75" customHeight="1" x14ac:dyDescent="0.2">
      <c r="A5" s="563" t="s">
        <v>0</v>
      </c>
      <c r="B5" s="564"/>
      <c r="C5" s="561" t="s">
        <v>743</v>
      </c>
      <c r="D5" s="567" t="s">
        <v>35</v>
      </c>
      <c r="E5" s="568"/>
      <c r="F5" s="569" t="str">
        <f>+'Hoja de Captura'!B56</f>
        <v>MORAZAN</v>
      </c>
      <c r="G5" s="569"/>
      <c r="H5" s="570"/>
    </row>
    <row r="6" spans="1:8" ht="18.75" customHeight="1" x14ac:dyDescent="0.25">
      <c r="A6" s="565" t="s">
        <v>1</v>
      </c>
      <c r="B6" s="566"/>
      <c r="C6" s="562"/>
      <c r="D6" s="38" t="s">
        <v>36</v>
      </c>
      <c r="E6" s="39"/>
      <c r="F6" s="571" t="str">
        <f>+'Hoja de Captura'!B57</f>
        <v>SENSEMBRA</v>
      </c>
      <c r="G6" s="571"/>
      <c r="H6" s="572"/>
    </row>
    <row r="7" spans="1:8" ht="18.75" customHeight="1" x14ac:dyDescent="0.2">
      <c r="A7" s="565" t="s">
        <v>2</v>
      </c>
      <c r="B7" s="566"/>
      <c r="C7" s="562"/>
      <c r="D7" s="579" t="s">
        <v>37</v>
      </c>
      <c r="E7" s="580"/>
      <c r="F7" s="613" t="s">
        <v>78</v>
      </c>
      <c r="G7" s="613"/>
      <c r="H7" s="614"/>
    </row>
    <row r="8" spans="1:8" ht="18.75" customHeight="1" thickBot="1" x14ac:dyDescent="0.25">
      <c r="A8" s="536" t="s">
        <v>3</v>
      </c>
      <c r="B8" s="537"/>
      <c r="C8" s="37" t="s">
        <v>34</v>
      </c>
      <c r="D8" s="547" t="s">
        <v>93</v>
      </c>
      <c r="E8" s="548"/>
      <c r="F8" s="548"/>
      <c r="G8" s="548"/>
      <c r="H8" s="549"/>
    </row>
    <row r="9" spans="1:8" ht="4.5" customHeight="1" thickBot="1" x14ac:dyDescent="0.25">
      <c r="A9" s="533"/>
      <c r="B9" s="534"/>
      <c r="C9" s="534"/>
      <c r="D9" s="534"/>
      <c r="E9" s="534"/>
      <c r="F9" s="534"/>
      <c r="G9" s="534"/>
      <c r="H9" s="535"/>
    </row>
    <row r="10" spans="1:8" ht="18.75" customHeight="1" thickBot="1" x14ac:dyDescent="0.25">
      <c r="A10" s="24"/>
      <c r="B10" s="550" t="s">
        <v>417</v>
      </c>
      <c r="C10" s="550"/>
      <c r="D10" s="550"/>
      <c r="E10" s="40" t="s">
        <v>72</v>
      </c>
      <c r="F10" s="49" t="s">
        <v>94</v>
      </c>
      <c r="G10" s="545" t="s">
        <v>418</v>
      </c>
      <c r="H10" s="546"/>
    </row>
    <row r="11" spans="1:8" ht="18.75" customHeight="1" thickBot="1" x14ac:dyDescent="0.25">
      <c r="A11" s="557" t="s">
        <v>4</v>
      </c>
      <c r="B11" s="558" t="s">
        <v>4</v>
      </c>
      <c r="C11" s="551" t="s">
        <v>419</v>
      </c>
      <c r="D11" s="552"/>
      <c r="E11" s="11">
        <f>SUM(E12:E13)</f>
        <v>363916.6</v>
      </c>
      <c r="F11" s="11">
        <f>SUM(F12:F13)</f>
        <v>29758.560000000001</v>
      </c>
      <c r="G11" s="539">
        <f>SUM(G12:H14)</f>
        <v>0</v>
      </c>
      <c r="H11" s="540"/>
    </row>
    <row r="12" spans="1:8" ht="25.5" customHeight="1" x14ac:dyDescent="0.2">
      <c r="A12" s="559" t="s">
        <v>5</v>
      </c>
      <c r="B12" s="560" t="s">
        <v>4</v>
      </c>
      <c r="C12" s="538" t="s">
        <v>38</v>
      </c>
      <c r="D12" s="578"/>
      <c r="E12" s="41">
        <f>+'Hoja de Captura'!E5:F5</f>
        <v>233143.52</v>
      </c>
      <c r="F12" s="41">
        <f>+'Hoja de Captura'!G5</f>
        <v>0</v>
      </c>
      <c r="G12" s="615">
        <v>0</v>
      </c>
      <c r="H12" s="616"/>
    </row>
    <row r="13" spans="1:8" ht="25.5" customHeight="1" x14ac:dyDescent="0.2">
      <c r="A13" s="575" t="s">
        <v>6</v>
      </c>
      <c r="B13" s="576" t="s">
        <v>4</v>
      </c>
      <c r="C13" s="577" t="s">
        <v>39</v>
      </c>
      <c r="D13" s="587"/>
      <c r="E13" s="133">
        <f>+'Hoja de Captura'!E9:F9</f>
        <v>130773.08</v>
      </c>
      <c r="F13" s="133">
        <f>+'Hoja de Captura'!G9</f>
        <v>29758.560000000001</v>
      </c>
      <c r="G13" s="617"/>
      <c r="H13" s="618"/>
    </row>
    <row r="14" spans="1:8" ht="25.5" customHeight="1" thickBot="1" x14ac:dyDescent="0.25">
      <c r="A14" s="575" t="s">
        <v>7</v>
      </c>
      <c r="B14" s="576"/>
      <c r="C14" s="577" t="s">
        <v>557</v>
      </c>
      <c r="D14" s="587"/>
      <c r="E14" s="134"/>
      <c r="F14" s="134"/>
      <c r="G14" s="619"/>
      <c r="H14" s="620"/>
    </row>
    <row r="15" spans="1:8" ht="26.25" customHeight="1" thickTop="1" thickBot="1" x14ac:dyDescent="0.25">
      <c r="A15" s="557" t="s">
        <v>7</v>
      </c>
      <c r="B15" s="558" t="s">
        <v>4</v>
      </c>
      <c r="C15" s="581" t="s">
        <v>420</v>
      </c>
      <c r="D15" s="582"/>
      <c r="E15" s="13">
        <f>SUM(E16:E29)</f>
        <v>118063.48</v>
      </c>
      <c r="F15" s="13">
        <f>SUM(F16:F29)</f>
        <v>0</v>
      </c>
      <c r="G15" s="621">
        <f>SUM(G16:H29)</f>
        <v>0</v>
      </c>
      <c r="H15" s="622"/>
    </row>
    <row r="16" spans="1:8" s="66" customFormat="1" ht="18" customHeight="1" x14ac:dyDescent="0.2">
      <c r="A16" s="560" t="s">
        <v>8</v>
      </c>
      <c r="B16" s="560" t="s">
        <v>4</v>
      </c>
      <c r="C16" s="623" t="s">
        <v>421</v>
      </c>
      <c r="D16" s="624"/>
      <c r="E16" s="135">
        <f>+Graficas!$V9</f>
        <v>29472.39</v>
      </c>
      <c r="F16" s="136">
        <f>+Graficas!$X9</f>
        <v>0</v>
      </c>
      <c r="G16" s="625">
        <f>SUMIF('Inv. Finan.'!$L$6:$L$24,"1",'Inv. Finan.'!$M$6:$M$24)</f>
        <v>0</v>
      </c>
      <c r="H16" s="626"/>
    </row>
    <row r="17" spans="1:8" s="66" customFormat="1" ht="18" customHeight="1" x14ac:dyDescent="0.2">
      <c r="A17" s="560" t="s">
        <v>9</v>
      </c>
      <c r="B17" s="560" t="s">
        <v>4</v>
      </c>
      <c r="C17" s="627" t="s">
        <v>422</v>
      </c>
      <c r="D17" s="628"/>
      <c r="E17" s="137">
        <f>+Graficas!$V10</f>
        <v>0</v>
      </c>
      <c r="F17" s="138">
        <f>+Graficas!$X10</f>
        <v>0</v>
      </c>
      <c r="G17" s="629">
        <f>SUMIF('Inv. Finan.'!$L$6:$L$24,"2",'Inv. Finan.'!$M$6:$M$24)</f>
        <v>0</v>
      </c>
      <c r="H17" s="630"/>
    </row>
    <row r="18" spans="1:8" s="66" customFormat="1" ht="18" customHeight="1" x14ac:dyDescent="0.2">
      <c r="A18" s="560" t="s">
        <v>10</v>
      </c>
      <c r="B18" s="560" t="s">
        <v>4</v>
      </c>
      <c r="C18" s="627" t="s">
        <v>423</v>
      </c>
      <c r="D18" s="628"/>
      <c r="E18" s="137">
        <f>+Graficas!$V11</f>
        <v>0</v>
      </c>
      <c r="F18" s="138">
        <f>+Graficas!$X11</f>
        <v>0</v>
      </c>
      <c r="G18" s="629">
        <f>SUMIF('Inv. Finan.'!$L$6:$L$24,"3",'Inv. Finan.'!$M$6:$M$24)</f>
        <v>0</v>
      </c>
      <c r="H18" s="630"/>
    </row>
    <row r="19" spans="1:8" s="66" customFormat="1" ht="18" customHeight="1" x14ac:dyDescent="0.2">
      <c r="A19" s="560" t="s">
        <v>11</v>
      </c>
      <c r="B19" s="560" t="s">
        <v>4</v>
      </c>
      <c r="C19" s="627" t="s">
        <v>424</v>
      </c>
      <c r="D19" s="628"/>
      <c r="E19" s="137">
        <f>+Graficas!$V12</f>
        <v>49447.81</v>
      </c>
      <c r="F19" s="138">
        <f>+Graficas!$X12</f>
        <v>0</v>
      </c>
      <c r="G19" s="629">
        <f>SUMIF('Inv. Finan.'!$L$6:$L$24,"4",'Inv. Finan.'!$M$6:$M$24)</f>
        <v>0</v>
      </c>
      <c r="H19" s="630"/>
    </row>
    <row r="20" spans="1:8" s="66" customFormat="1" ht="18" customHeight="1" x14ac:dyDescent="0.2">
      <c r="A20" s="560" t="s">
        <v>12</v>
      </c>
      <c r="B20" s="560" t="s">
        <v>4</v>
      </c>
      <c r="C20" s="627" t="s">
        <v>425</v>
      </c>
      <c r="D20" s="628"/>
      <c r="E20" s="137">
        <f>+Graficas!$V13</f>
        <v>0</v>
      </c>
      <c r="F20" s="138">
        <f>+Graficas!$X13</f>
        <v>0</v>
      </c>
      <c r="G20" s="629">
        <f>SUMIF('Inv. Finan.'!$L$6:$L$24,"5",'Inv. Finan.'!$M$6:$M$24)</f>
        <v>0</v>
      </c>
      <c r="H20" s="630"/>
    </row>
    <row r="21" spans="1:8" s="66" customFormat="1" ht="18" customHeight="1" x14ac:dyDescent="0.2">
      <c r="A21" s="560" t="s">
        <v>13</v>
      </c>
      <c r="B21" s="560" t="s">
        <v>4</v>
      </c>
      <c r="C21" s="627" t="s">
        <v>426</v>
      </c>
      <c r="D21" s="628"/>
      <c r="E21" s="137">
        <f>+Graficas!$V14</f>
        <v>2896.91</v>
      </c>
      <c r="F21" s="138">
        <f>+Graficas!$X14</f>
        <v>0</v>
      </c>
      <c r="G21" s="629">
        <f>SUMIF('Inv. Finan.'!$L$6:$L$24,"6",'Inv. Finan.'!$M$6:$M$24)</f>
        <v>0</v>
      </c>
      <c r="H21" s="630"/>
    </row>
    <row r="22" spans="1:8" s="66" customFormat="1" ht="18" customHeight="1" x14ac:dyDescent="0.2">
      <c r="A22" s="560" t="s">
        <v>14</v>
      </c>
      <c r="B22" s="560" t="s">
        <v>4</v>
      </c>
      <c r="C22" s="627" t="s">
        <v>427</v>
      </c>
      <c r="D22" s="628"/>
      <c r="E22" s="137">
        <f>+Graficas!$V15</f>
        <v>1311.9</v>
      </c>
      <c r="F22" s="138">
        <f>+Graficas!$X15</f>
        <v>0</v>
      </c>
      <c r="G22" s="629">
        <f>SUMIF('Inv. Finan.'!$L$6:$L$24,"7",'Inv. Finan.'!$M$6:$M$24)</f>
        <v>0</v>
      </c>
      <c r="H22" s="630"/>
    </row>
    <row r="23" spans="1:8" s="66" customFormat="1" ht="18" customHeight="1" x14ac:dyDescent="0.2">
      <c r="A23" s="560" t="s">
        <v>15</v>
      </c>
      <c r="B23" s="560" t="s">
        <v>4</v>
      </c>
      <c r="C23" s="627" t="s">
        <v>428</v>
      </c>
      <c r="D23" s="628"/>
      <c r="E23" s="137">
        <f>+Graficas!$V16</f>
        <v>273.75</v>
      </c>
      <c r="F23" s="138">
        <f>+Graficas!$X16</f>
        <v>0</v>
      </c>
      <c r="G23" s="629">
        <f>SUMIF('Inv. Finan.'!$L$6:$L$24,"8",'Inv. Finan.'!$M$6:$M$24)</f>
        <v>0</v>
      </c>
      <c r="H23" s="630"/>
    </row>
    <row r="24" spans="1:8" s="66" customFormat="1" ht="18" customHeight="1" x14ac:dyDescent="0.2">
      <c r="A24" s="560" t="s">
        <v>16</v>
      </c>
      <c r="B24" s="560" t="s">
        <v>4</v>
      </c>
      <c r="C24" s="627" t="s">
        <v>429</v>
      </c>
      <c r="D24" s="628"/>
      <c r="E24" s="137">
        <f>+Graficas!$V17</f>
        <v>26058.02</v>
      </c>
      <c r="F24" s="138">
        <f>+Graficas!$X17</f>
        <v>0</v>
      </c>
      <c r="G24" s="629">
        <f>SUMIF('Inv. Finan.'!$L$6:$L$24,"9",'Inv. Finan.'!$M$6:$M$24)</f>
        <v>0</v>
      </c>
      <c r="H24" s="630"/>
    </row>
    <row r="25" spans="1:8" s="66" customFormat="1" ht="18" customHeight="1" x14ac:dyDescent="0.2">
      <c r="A25" s="560" t="s">
        <v>430</v>
      </c>
      <c r="B25" s="560" t="s">
        <v>4</v>
      </c>
      <c r="C25" s="627" t="s">
        <v>431</v>
      </c>
      <c r="D25" s="628"/>
      <c r="E25" s="137">
        <f>+Graficas!$V18</f>
        <v>325</v>
      </c>
      <c r="F25" s="138">
        <f>+Graficas!$X18</f>
        <v>0</v>
      </c>
      <c r="G25" s="629">
        <f>SUMIF('Inv. Finan.'!$L$6:$L$24,"10",'Inv. Finan.'!$M$6:$M$24)</f>
        <v>0</v>
      </c>
      <c r="H25" s="630"/>
    </row>
    <row r="26" spans="1:8" s="66" customFormat="1" ht="18" customHeight="1" x14ac:dyDescent="0.2">
      <c r="A26" s="560" t="s">
        <v>432</v>
      </c>
      <c r="B26" s="560" t="s">
        <v>4</v>
      </c>
      <c r="C26" s="627" t="s">
        <v>433</v>
      </c>
      <c r="D26" s="628"/>
      <c r="E26" s="137">
        <f>+Graficas!$V19</f>
        <v>0</v>
      </c>
      <c r="F26" s="138">
        <f>+Graficas!$X19</f>
        <v>0</v>
      </c>
      <c r="G26" s="629">
        <f>SUMIF('Inv. Finan.'!$L$6:$L$24,"11",'Inv. Finan.'!$M$6:$M$24)</f>
        <v>0</v>
      </c>
      <c r="H26" s="630"/>
    </row>
    <row r="27" spans="1:8" s="66" customFormat="1" ht="18" customHeight="1" x14ac:dyDescent="0.2">
      <c r="A27" s="560" t="s">
        <v>434</v>
      </c>
      <c r="B27" s="560" t="s">
        <v>4</v>
      </c>
      <c r="C27" s="627" t="s">
        <v>435</v>
      </c>
      <c r="D27" s="628"/>
      <c r="E27" s="137">
        <f>+Graficas!$V20</f>
        <v>8277.7000000000007</v>
      </c>
      <c r="F27" s="138">
        <f>+Graficas!$X20</f>
        <v>0</v>
      </c>
      <c r="G27" s="629">
        <f>SUMIF('Inv. Finan.'!$L$6:$L$24,"12",'Inv. Finan.'!$M$6:$M$24)</f>
        <v>0</v>
      </c>
      <c r="H27" s="630"/>
    </row>
    <row r="28" spans="1:8" s="66" customFormat="1" ht="18" customHeight="1" x14ac:dyDescent="0.2">
      <c r="A28" s="635" t="s">
        <v>436</v>
      </c>
      <c r="B28" s="636"/>
      <c r="C28" s="637" t="s">
        <v>437</v>
      </c>
      <c r="D28" s="638"/>
      <c r="E28" s="139">
        <f>+Graficas!$V21</f>
        <v>0</v>
      </c>
      <c r="F28" s="140">
        <f>+Graficas!$X21</f>
        <v>0</v>
      </c>
      <c r="G28" s="629">
        <f>SUMIF('Inv. Finan.'!$L$6:$L$24,"13",'Inv. Finan.'!$M$6:$M$24)</f>
        <v>0</v>
      </c>
      <c r="H28" s="630"/>
    </row>
    <row r="29" spans="1:8" s="66" customFormat="1" ht="18" customHeight="1" thickBot="1" x14ac:dyDescent="0.25">
      <c r="A29" s="560" t="s">
        <v>555</v>
      </c>
      <c r="B29" s="560" t="s">
        <v>4</v>
      </c>
      <c r="C29" s="631" t="s">
        <v>554</v>
      </c>
      <c r="D29" s="632"/>
      <c r="E29" s="139">
        <f>+Graficas!$V22</f>
        <v>0</v>
      </c>
      <c r="F29" s="140">
        <f>+Graficas!$X22</f>
        <v>0</v>
      </c>
      <c r="G29" s="633">
        <f>SUMIF('Inv. Finan.'!$L$6:$L$24,"14",'Inv. Finan.'!$M$6:$M$24)</f>
        <v>0</v>
      </c>
      <c r="H29" s="634"/>
    </row>
    <row r="30" spans="1:8" ht="26.25" customHeight="1" thickBot="1" x14ac:dyDescent="0.25">
      <c r="A30" s="557" t="s">
        <v>556</v>
      </c>
      <c r="B30" s="558" t="s">
        <v>4</v>
      </c>
      <c r="C30" s="573" t="s">
        <v>438</v>
      </c>
      <c r="D30" s="574"/>
      <c r="E30" s="21">
        <f>ROUND(E11-E15,2)</f>
        <v>245853.12</v>
      </c>
      <c r="F30" s="21">
        <f>ROUND(F11-F15,2)</f>
        <v>29758.560000000001</v>
      </c>
      <c r="G30" s="539">
        <f>ROUND(G11-G15,2)</f>
        <v>0</v>
      </c>
      <c r="H30" s="540"/>
    </row>
    <row r="31" spans="1:8" ht="19.5" customHeight="1" thickBot="1" x14ac:dyDescent="0.25">
      <c r="A31" s="639" t="s">
        <v>28</v>
      </c>
      <c r="B31" s="640"/>
      <c r="C31" s="640"/>
      <c r="D31" s="640"/>
      <c r="E31" s="640"/>
      <c r="F31" s="640"/>
      <c r="G31" s="640"/>
      <c r="H31" s="641"/>
    </row>
    <row r="32" spans="1:8" ht="14.25" customHeight="1" x14ac:dyDescent="0.2">
      <c r="A32" s="24"/>
      <c r="B32" s="131"/>
      <c r="C32" s="131"/>
      <c r="D32" s="131"/>
      <c r="E32" s="131"/>
      <c r="F32" s="131"/>
      <c r="G32" s="25"/>
      <c r="H32" s="22"/>
    </row>
    <row r="33" spans="1:11" s="66" customFormat="1" ht="14.25" customHeight="1" x14ac:dyDescent="0.2">
      <c r="A33" s="63"/>
      <c r="B33" s="27"/>
      <c r="C33" s="18"/>
      <c r="D33" s="131"/>
      <c r="E33" s="550"/>
      <c r="F33" s="550"/>
      <c r="G33" s="36"/>
      <c r="H33" s="65"/>
    </row>
    <row r="34" spans="1:11" s="66" customFormat="1" ht="25.5" customHeight="1" x14ac:dyDescent="0.2">
      <c r="A34" s="63"/>
      <c r="B34" s="642" t="str">
        <f>+'Hoja de Captura'!B58</f>
        <v>OSCAR ELVIDIO VASQUEZ FUENTES</v>
      </c>
      <c r="C34" s="643"/>
      <c r="D34" s="644"/>
      <c r="E34" s="64"/>
      <c r="F34" s="592"/>
      <c r="G34" s="592"/>
      <c r="H34" s="65"/>
    </row>
    <row r="35" spans="1:11" s="31" customFormat="1" ht="15.75" x14ac:dyDescent="0.25">
      <c r="A35" s="30"/>
      <c r="B35" s="588" t="s">
        <v>439</v>
      </c>
      <c r="C35" s="588"/>
      <c r="D35" s="588"/>
      <c r="E35" s="47"/>
      <c r="F35" s="531"/>
      <c r="G35" s="531"/>
      <c r="H35" s="32"/>
    </row>
    <row r="36" spans="1:11" ht="15.75" x14ac:dyDescent="0.25">
      <c r="A36" s="24"/>
      <c r="B36" s="132"/>
      <c r="C36" s="132"/>
      <c r="D36" s="19"/>
      <c r="E36" s="132"/>
      <c r="F36" s="132"/>
      <c r="G36" s="25"/>
      <c r="H36" s="22"/>
    </row>
    <row r="37" spans="1:11" ht="15.75" x14ac:dyDescent="0.25">
      <c r="A37" s="24"/>
      <c r="B37" s="132"/>
      <c r="C37" s="132"/>
      <c r="D37" s="19"/>
      <c r="E37" s="132"/>
      <c r="F37" s="132"/>
      <c r="G37" s="25"/>
      <c r="H37" s="22"/>
    </row>
    <row r="38" spans="1:11" ht="15.75" x14ac:dyDescent="0.25">
      <c r="A38" s="24"/>
      <c r="B38" s="132"/>
      <c r="C38" s="132"/>
      <c r="D38" s="19"/>
      <c r="E38" s="132"/>
      <c r="F38" s="132"/>
      <c r="G38" s="25"/>
      <c r="H38" s="22"/>
    </row>
    <row r="39" spans="1:11" ht="15.75" x14ac:dyDescent="0.25">
      <c r="A39" s="24"/>
      <c r="B39" s="132"/>
      <c r="C39" s="132"/>
      <c r="D39" s="19"/>
      <c r="E39" s="132"/>
      <c r="F39" s="132"/>
      <c r="G39" s="25"/>
      <c r="H39" s="22"/>
    </row>
    <row r="40" spans="1:11" ht="15.75" x14ac:dyDescent="0.25">
      <c r="A40" s="24"/>
      <c r="B40" s="132"/>
      <c r="C40" s="132"/>
      <c r="D40" s="19"/>
      <c r="E40" s="132"/>
      <c r="F40" s="132"/>
      <c r="G40" s="25"/>
      <c r="H40" s="22"/>
    </row>
    <row r="41" spans="1:11" ht="15.75" x14ac:dyDescent="0.25">
      <c r="A41" s="24"/>
      <c r="B41" s="132"/>
      <c r="C41" s="132"/>
      <c r="D41" s="19"/>
      <c r="E41" s="132"/>
      <c r="F41" s="132"/>
      <c r="G41" s="25"/>
      <c r="H41" s="22"/>
    </row>
    <row r="42" spans="1:11" ht="15.75" x14ac:dyDescent="0.25">
      <c r="A42" s="24"/>
      <c r="B42" s="10"/>
      <c r="C42" s="10"/>
      <c r="D42" s="19"/>
      <c r="E42" s="532"/>
      <c r="F42" s="532"/>
      <c r="G42" s="25"/>
      <c r="H42" s="22"/>
      <c r="K42" s="113"/>
    </row>
    <row r="43" spans="1:11" s="34" customFormat="1" ht="17.25" customHeight="1" x14ac:dyDescent="0.25">
      <c r="A43" s="33"/>
      <c r="B43" s="531"/>
      <c r="C43" s="531"/>
      <c r="D43" s="531"/>
      <c r="E43" s="48"/>
      <c r="F43" s="531"/>
      <c r="G43" s="531"/>
      <c r="H43" s="35"/>
    </row>
    <row r="44" spans="1:11" ht="6.75" customHeight="1" thickBot="1" x14ac:dyDescent="0.3">
      <c r="A44" s="26"/>
      <c r="B44" s="29"/>
      <c r="C44" s="29"/>
      <c r="D44" s="20"/>
      <c r="E44" s="29"/>
      <c r="F44" s="29"/>
      <c r="G44" s="29"/>
      <c r="H44" s="23"/>
    </row>
  </sheetData>
  <sheetProtection password="80C4" sheet="1" objects="1" scenarios="1" formatCells="0" formatColumns="0" formatRows="0" selectLockedCells="1"/>
  <mergeCells count="89">
    <mergeCell ref="E42:F42"/>
    <mergeCell ref="B43:D43"/>
    <mergeCell ref="F43:G43"/>
    <mergeCell ref="A28:B28"/>
    <mergeCell ref="C28:D28"/>
    <mergeCell ref="G28:H28"/>
    <mergeCell ref="A31:H31"/>
    <mergeCell ref="E33:F33"/>
    <mergeCell ref="B34:D34"/>
    <mergeCell ref="F34:G34"/>
    <mergeCell ref="A27:B27"/>
    <mergeCell ref="C27:D27"/>
    <mergeCell ref="G27:H27"/>
    <mergeCell ref="B35:D35"/>
    <mergeCell ref="F35:G35"/>
    <mergeCell ref="A29:B29"/>
    <mergeCell ref="C29:D29"/>
    <mergeCell ref="G29:H29"/>
    <mergeCell ref="A30:B30"/>
    <mergeCell ref="C30:D30"/>
    <mergeCell ref="G30:H30"/>
    <mergeCell ref="A25:B25"/>
    <mergeCell ref="C25:D25"/>
    <mergeCell ref="G25:H25"/>
    <mergeCell ref="A26:B26"/>
    <mergeCell ref="C26:D26"/>
    <mergeCell ref="G26:H26"/>
    <mergeCell ref="A23:B23"/>
    <mergeCell ref="C23:D23"/>
    <mergeCell ref="G23:H23"/>
    <mergeCell ref="A24:B24"/>
    <mergeCell ref="C24:D24"/>
    <mergeCell ref="G24:H24"/>
    <mergeCell ref="A21:B21"/>
    <mergeCell ref="C21:D21"/>
    <mergeCell ref="G21:H21"/>
    <mergeCell ref="A22:B22"/>
    <mergeCell ref="C22:D22"/>
    <mergeCell ref="G22:H22"/>
    <mergeCell ref="A19:B19"/>
    <mergeCell ref="C19:D19"/>
    <mergeCell ref="G19:H19"/>
    <mergeCell ref="A20:B20"/>
    <mergeCell ref="C20:D20"/>
    <mergeCell ref="G20:H20"/>
    <mergeCell ref="A17:B17"/>
    <mergeCell ref="C17:D17"/>
    <mergeCell ref="G17:H17"/>
    <mergeCell ref="A18:B18"/>
    <mergeCell ref="C18:D18"/>
    <mergeCell ref="G18:H18"/>
    <mergeCell ref="A15:B15"/>
    <mergeCell ref="C15:D15"/>
    <mergeCell ref="G15:H15"/>
    <mergeCell ref="A16:B16"/>
    <mergeCell ref="C16:D16"/>
    <mergeCell ref="G16:H16"/>
    <mergeCell ref="A13:B13"/>
    <mergeCell ref="C13:D13"/>
    <mergeCell ref="G13:H13"/>
    <mergeCell ref="A14:B14"/>
    <mergeCell ref="C14:D14"/>
    <mergeCell ref="G14:H14"/>
    <mergeCell ref="A11:B11"/>
    <mergeCell ref="C11:D11"/>
    <mergeCell ref="G11:H11"/>
    <mergeCell ref="A12:B12"/>
    <mergeCell ref="C12:D12"/>
    <mergeCell ref="G12:H12"/>
    <mergeCell ref="A8:B8"/>
    <mergeCell ref="D8:H8"/>
    <mergeCell ref="A9:H9"/>
    <mergeCell ref="B10:D10"/>
    <mergeCell ref="G10:H10"/>
    <mergeCell ref="A5:B5"/>
    <mergeCell ref="C5:C7"/>
    <mergeCell ref="D5:E5"/>
    <mergeCell ref="F5:H5"/>
    <mergeCell ref="A6:B6"/>
    <mergeCell ref="F6:H6"/>
    <mergeCell ref="A7:B7"/>
    <mergeCell ref="D7:E7"/>
    <mergeCell ref="F7:H7"/>
    <mergeCell ref="C1:D1"/>
    <mergeCell ref="F1:H1"/>
    <mergeCell ref="C2:D2"/>
    <mergeCell ref="F2:G2"/>
    <mergeCell ref="C3:D3"/>
    <mergeCell ref="F3:G3"/>
  </mergeCells>
  <printOptions horizontalCentered="1" verticalCentered="1"/>
  <pageMargins left="0.39370078740157483" right="0.39370078740157483" top="0" bottom="0" header="0" footer="0"/>
  <pageSetup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2:I105"/>
  <sheetViews>
    <sheetView topLeftCell="A28" workbookViewId="0">
      <selection activeCell="I30" sqref="I30:I49"/>
    </sheetView>
  </sheetViews>
  <sheetFormatPr baseColWidth="10" defaultRowHeight="12.75" x14ac:dyDescent="0.2"/>
  <cols>
    <col min="1" max="1" width="25.42578125" style="272" customWidth="1"/>
    <col min="2" max="2" width="3" style="141" bestFit="1" customWidth="1"/>
    <col min="3" max="3" width="55.7109375" style="141" customWidth="1"/>
    <col min="4" max="4" width="55.7109375" style="141" hidden="1" customWidth="1"/>
    <col min="5" max="5" width="19.28515625" style="251" customWidth="1"/>
    <col min="6" max="6" width="20.5703125" style="141" customWidth="1"/>
    <col min="7" max="7" width="19.85546875" style="141" customWidth="1"/>
    <col min="8" max="8" width="7.140625" style="141" customWidth="1"/>
    <col min="9" max="16384" width="11.42578125" style="141"/>
  </cols>
  <sheetData>
    <row r="2" spans="1:7" ht="13.5" thickBot="1" x14ac:dyDescent="0.25"/>
    <row r="3" spans="1:7" s="250" customFormat="1" ht="13.5" thickBot="1" x14ac:dyDescent="0.25">
      <c r="A3" s="645" t="s">
        <v>732</v>
      </c>
      <c r="B3" s="646"/>
      <c r="C3" s="255" t="s">
        <v>415</v>
      </c>
      <c r="D3" s="254"/>
      <c r="E3" s="256">
        <v>0.75</v>
      </c>
      <c r="F3" s="256">
        <v>0.02</v>
      </c>
      <c r="G3" s="257" t="s">
        <v>68</v>
      </c>
    </row>
    <row r="4" spans="1:7" ht="15" x14ac:dyDescent="0.2">
      <c r="A4" s="650" t="s">
        <v>734</v>
      </c>
      <c r="B4" s="239">
        <v>1</v>
      </c>
      <c r="C4" s="252" t="s">
        <v>460</v>
      </c>
      <c r="D4" s="253" t="s">
        <v>646</v>
      </c>
      <c r="E4" s="258">
        <f>SUMIF('Inv. 75%'!$O$10:$O323,Hoja1!D4,'Inv. 75%'!$H$10:$H$323)</f>
        <v>22784.39</v>
      </c>
      <c r="F4" s="259">
        <f ca="1">SUMIF('Inv. 2%'!$O$10:$O325,Hoja1!D4,'Inv. 2%'!$H$10:$H$323)</f>
        <v>0</v>
      </c>
      <c r="G4" s="260">
        <f ca="1">SUM(E4:F4)</f>
        <v>22784.39</v>
      </c>
    </row>
    <row r="5" spans="1:7" ht="15" x14ac:dyDescent="0.2">
      <c r="A5" s="651"/>
      <c r="B5" s="177">
        <v>2</v>
      </c>
      <c r="C5" s="247" t="s">
        <v>472</v>
      </c>
      <c r="D5" s="179" t="s">
        <v>647</v>
      </c>
      <c r="E5" s="261">
        <f ca="1">SUMIF('Inv. 75%'!$O$10:$O324,Hoja1!D5,'Inv. 75%'!$H$10:$H$323)</f>
        <v>0</v>
      </c>
      <c r="F5" s="262">
        <f ca="1">SUMIF('Inv. 2%'!$O$10:$O326,Hoja1!D5,'Inv. 2%'!$H$10:$H$323)</f>
        <v>0</v>
      </c>
      <c r="G5" s="263">
        <f ca="1">SUM(E5:F5)</f>
        <v>0</v>
      </c>
    </row>
    <row r="6" spans="1:7" ht="15.75" thickBot="1" x14ac:dyDescent="0.25">
      <c r="A6" s="652"/>
      <c r="B6" s="230">
        <v>3</v>
      </c>
      <c r="C6" s="248" t="s">
        <v>484</v>
      </c>
      <c r="D6" s="179" t="s">
        <v>648</v>
      </c>
      <c r="E6" s="264">
        <f ca="1">SUMIF('Inv. 75%'!$O$10:$O325,Hoja1!D6,'Inv. 75%'!$H$10:$H$323)</f>
        <v>6688</v>
      </c>
      <c r="F6" s="265">
        <f ca="1">SUMIF('Inv. 2%'!$O$10:$O327,Hoja1!D6,'Inv. 2%'!$H$10:$H$323)</f>
        <v>0</v>
      </c>
      <c r="G6" s="266">
        <f ca="1">SUM(E6:F6)</f>
        <v>6688</v>
      </c>
    </row>
    <row r="7" spans="1:7" ht="15.75" thickBot="1" x14ac:dyDescent="0.25">
      <c r="A7" s="647" t="s">
        <v>733</v>
      </c>
      <c r="B7" s="648"/>
      <c r="C7" s="649"/>
      <c r="D7" s="179"/>
      <c r="E7" s="268">
        <f ca="1">SUM(E4:E6)</f>
        <v>29472.39</v>
      </c>
      <c r="F7" s="269">
        <f ca="1">SUM(F4:F6)</f>
        <v>0</v>
      </c>
      <c r="G7" s="270">
        <f ca="1">SUM(G4:G6)</f>
        <v>29472.39</v>
      </c>
    </row>
    <row r="8" spans="1:7" ht="15" customHeight="1" x14ac:dyDescent="0.2">
      <c r="A8" s="650" t="s">
        <v>536</v>
      </c>
      <c r="B8" s="227">
        <v>1</v>
      </c>
      <c r="C8" s="246" t="s">
        <v>461</v>
      </c>
      <c r="D8" s="179" t="s">
        <v>649</v>
      </c>
      <c r="E8" s="258">
        <f ca="1">SUMIF('Inv. 75%'!$O$10:$O327,Hoja1!D8,'Inv. 75%'!$H$10:$H$323)</f>
        <v>0</v>
      </c>
      <c r="F8" s="259">
        <f ca="1">SUMIF('Inv. 2%'!$O$10:$O329,Hoja1!D8,'Inv. 2%'!$H$10:$H$323)</f>
        <v>0</v>
      </c>
      <c r="G8" s="260">
        <f ca="1">SUM(E8:F8)</f>
        <v>0</v>
      </c>
    </row>
    <row r="9" spans="1:7" ht="15" x14ac:dyDescent="0.2">
      <c r="A9" s="651"/>
      <c r="B9" s="177">
        <v>2</v>
      </c>
      <c r="C9" s="247" t="s">
        <v>473</v>
      </c>
      <c r="D9" s="179" t="s">
        <v>650</v>
      </c>
      <c r="E9" s="261">
        <f ca="1">SUMIF('Inv. 75%'!$O$10:$O328,Hoja1!D9,'Inv. 75%'!$H$10:$H$323)</f>
        <v>0</v>
      </c>
      <c r="F9" s="262">
        <f ca="1">SUMIF('Inv. 2%'!$O$10:$O330,Hoja1!D9,'Inv. 2%'!$H$10:$H$323)</f>
        <v>0</v>
      </c>
      <c r="G9" s="263">
        <f ca="1">SUM(E9:F9)</f>
        <v>0</v>
      </c>
    </row>
    <row r="10" spans="1:7" ht="15.75" thickBot="1" x14ac:dyDescent="0.25">
      <c r="A10" s="652"/>
      <c r="B10" s="230">
        <v>3</v>
      </c>
      <c r="C10" s="248" t="s">
        <v>485</v>
      </c>
      <c r="D10" s="179" t="s">
        <v>651</v>
      </c>
      <c r="E10" s="261">
        <f ca="1">SUMIF('Inv. 75%'!$O$10:$O329,Hoja1!D10,'Inv. 75%'!$H$10:$H$323)</f>
        <v>0</v>
      </c>
      <c r="F10" s="262">
        <f ca="1">SUMIF('Inv. 2%'!$O$10:$O331,Hoja1!D10,'Inv. 2%'!$H$10:$H$323)</f>
        <v>0</v>
      </c>
      <c r="G10" s="263">
        <f ca="1">SUM(E10:F10)</f>
        <v>0</v>
      </c>
    </row>
    <row r="11" spans="1:7" ht="15.75" thickBot="1" x14ac:dyDescent="0.25">
      <c r="A11" s="647" t="s">
        <v>733</v>
      </c>
      <c r="B11" s="648"/>
      <c r="C11" s="649"/>
      <c r="D11" s="179"/>
      <c r="E11" s="268">
        <f ca="1">SUM(E8:E10)</f>
        <v>0</v>
      </c>
      <c r="F11" s="269">
        <f ca="1">SUM(F8:F10)</f>
        <v>0</v>
      </c>
      <c r="G11" s="270">
        <f ca="1">SUM(G8:G10)</f>
        <v>0</v>
      </c>
    </row>
    <row r="12" spans="1:7" ht="15" x14ac:dyDescent="0.2">
      <c r="A12" s="650" t="s">
        <v>537</v>
      </c>
      <c r="B12" s="227">
        <v>1</v>
      </c>
      <c r="C12" s="245" t="s">
        <v>460</v>
      </c>
      <c r="D12" s="179" t="s">
        <v>652</v>
      </c>
      <c r="E12" s="258">
        <f ca="1">SUMIF('Inv. 75%'!$O$10:$O339,Hoja1!D12,'Inv. 75%'!$H$10:$H$323)</f>
        <v>0</v>
      </c>
      <c r="F12" s="259">
        <f ca="1">SUMIF('Inv. 2%'!$O$10:$O333,Hoja1!D12,'Inv. 2%'!$H$10:$H$323)</f>
        <v>0</v>
      </c>
      <c r="G12" s="260">
        <f ca="1">SUM(E12:F12)</f>
        <v>0</v>
      </c>
    </row>
    <row r="13" spans="1:7" ht="15" x14ac:dyDescent="0.2">
      <c r="A13" s="651"/>
      <c r="B13" s="177">
        <v>2</v>
      </c>
      <c r="C13" s="243" t="s">
        <v>472</v>
      </c>
      <c r="D13" s="179" t="s">
        <v>653</v>
      </c>
      <c r="E13" s="261">
        <f ca="1">SUMIF('Inv. 75%'!$O$10:$O340,Hoja1!D13,'Inv. 75%'!$H$10:$H$323)</f>
        <v>0</v>
      </c>
      <c r="F13" s="262">
        <f ca="1">SUMIF('Inv. 2%'!$O$10:$O334,Hoja1!D13,'Inv. 2%'!$H$10:$H$323)</f>
        <v>0</v>
      </c>
      <c r="G13" s="263">
        <f ca="1">SUM(E13:F13)</f>
        <v>0</v>
      </c>
    </row>
    <row r="14" spans="1:7" ht="15" x14ac:dyDescent="0.2">
      <c r="A14" s="651"/>
      <c r="B14" s="177">
        <v>3</v>
      </c>
      <c r="C14" s="243" t="s">
        <v>486</v>
      </c>
      <c r="D14" s="179" t="s">
        <v>654</v>
      </c>
      <c r="E14" s="261">
        <f ca="1">SUMIF('Inv. 75%'!$O$10:$O341,Hoja1!D14,'Inv. 75%'!$H$10:$H$323)</f>
        <v>0</v>
      </c>
      <c r="F14" s="262">
        <f ca="1">SUMIF('Inv. 2%'!$O$10:$O335,Hoja1!D14,'Inv. 2%'!$H$10:$H$323)</f>
        <v>0</v>
      </c>
      <c r="G14" s="263">
        <f ca="1">SUM(E14:F14)</f>
        <v>0</v>
      </c>
    </row>
    <row r="15" spans="1:7" ht="15" x14ac:dyDescent="0.2">
      <c r="A15" s="651"/>
      <c r="B15" s="177">
        <v>4</v>
      </c>
      <c r="C15" s="243" t="s">
        <v>496</v>
      </c>
      <c r="D15" s="179" t="s">
        <v>655</v>
      </c>
      <c r="E15" s="261">
        <f ca="1">SUMIF('Inv. 75%'!$O$10:$O342,Hoja1!D15,'Inv. 75%'!$H$10:$H$323)</f>
        <v>0</v>
      </c>
      <c r="F15" s="262">
        <f ca="1">SUMIF('Inv. 2%'!$O$10:$O336,Hoja1!D15,'Inv. 2%'!$H$10:$H$323)</f>
        <v>0</v>
      </c>
      <c r="G15" s="263">
        <f ca="1">SUM(E15:F15)</f>
        <v>0</v>
      </c>
    </row>
    <row r="16" spans="1:7" ht="15.75" thickBot="1" x14ac:dyDescent="0.25">
      <c r="A16" s="652"/>
      <c r="B16" s="230">
        <v>5</v>
      </c>
      <c r="C16" s="249" t="s">
        <v>484</v>
      </c>
      <c r="D16" s="179" t="s">
        <v>656</v>
      </c>
      <c r="E16" s="261">
        <f ca="1">SUMIF('Inv. 75%'!$O$10:$O343,Hoja1!D16,'Inv. 75%'!$H$10:$H$323)</f>
        <v>0</v>
      </c>
      <c r="F16" s="262">
        <f ca="1">SUMIF('Inv. 2%'!$O$10:$O337,Hoja1!D16,'Inv. 2%'!$H$10:$H$323)</f>
        <v>0</v>
      </c>
      <c r="G16" s="263">
        <f ca="1">SUM(E16:F16)</f>
        <v>0</v>
      </c>
    </row>
    <row r="17" spans="1:9" ht="15.75" thickBot="1" x14ac:dyDescent="0.25">
      <c r="A17" s="647" t="s">
        <v>733</v>
      </c>
      <c r="B17" s="648"/>
      <c r="C17" s="649"/>
      <c r="D17" s="179"/>
      <c r="E17" s="268">
        <f ca="1">SUM(E12:E16)</f>
        <v>0</v>
      </c>
      <c r="F17" s="269">
        <f ca="1">SUM(F12:F16)</f>
        <v>0</v>
      </c>
      <c r="G17" s="270">
        <f ca="1">SUM(G12:G16)</f>
        <v>0</v>
      </c>
    </row>
    <row r="18" spans="1:9" ht="15" x14ac:dyDescent="0.2">
      <c r="A18" s="650" t="s">
        <v>424</v>
      </c>
      <c r="B18" s="227">
        <v>1</v>
      </c>
      <c r="C18" s="246" t="s">
        <v>462</v>
      </c>
      <c r="D18" s="179" t="s">
        <v>657</v>
      </c>
      <c r="E18" s="258">
        <f ca="1">SUMIF('Inv. 75%'!$O$10:$O345,Hoja1!D18,'Inv. 75%'!$H$10:$H$323)</f>
        <v>3422.85</v>
      </c>
      <c r="F18" s="259">
        <f ca="1">SUMIF('Inv. 2%'!$O$10:$O339,Hoja1!D18,'Inv. 2%'!$H$10:$H$323)</f>
        <v>0</v>
      </c>
      <c r="G18" s="260">
        <f t="shared" ref="G18:G23" ca="1" si="0">SUM(E18:F18)</f>
        <v>3422.85</v>
      </c>
    </row>
    <row r="19" spans="1:9" ht="15" x14ac:dyDescent="0.2">
      <c r="A19" s="651"/>
      <c r="B19" s="177">
        <v>2</v>
      </c>
      <c r="C19" s="247" t="s">
        <v>474</v>
      </c>
      <c r="D19" s="179" t="s">
        <v>658</v>
      </c>
      <c r="E19" s="261">
        <f ca="1">SUMIF('Inv. 75%'!$O$10:$O346,Hoja1!D19,'Inv. 75%'!$H$10:$H$323)</f>
        <v>0</v>
      </c>
      <c r="F19" s="262">
        <f ca="1">SUMIF('Inv. 2%'!$O$10:$O340,Hoja1!D19,'Inv. 2%'!$H$10:$H$323)</f>
        <v>0</v>
      </c>
      <c r="G19" s="263">
        <f t="shared" ca="1" si="0"/>
        <v>0</v>
      </c>
    </row>
    <row r="20" spans="1:9" ht="15" x14ac:dyDescent="0.2">
      <c r="A20" s="651"/>
      <c r="B20" s="177">
        <v>3</v>
      </c>
      <c r="C20" s="247" t="s">
        <v>487</v>
      </c>
      <c r="D20" s="179" t="s">
        <v>659</v>
      </c>
      <c r="E20" s="261">
        <f ca="1">SUMIF('Inv. 75%'!$O$10:$O347,Hoja1!D20,'Inv. 75%'!$H$10:$H$323)</f>
        <v>0</v>
      </c>
      <c r="F20" s="262">
        <f ca="1">SUMIF('Inv. 2%'!$O$10:$O341,Hoja1!D20,'Inv. 2%'!$H$10:$H$323)</f>
        <v>0</v>
      </c>
      <c r="G20" s="263">
        <f t="shared" ca="1" si="0"/>
        <v>0</v>
      </c>
    </row>
    <row r="21" spans="1:9" ht="15" x14ac:dyDescent="0.2">
      <c r="A21" s="651"/>
      <c r="B21" s="177">
        <v>4</v>
      </c>
      <c r="C21" s="247" t="s">
        <v>497</v>
      </c>
      <c r="D21" s="179" t="s">
        <v>660</v>
      </c>
      <c r="E21" s="261">
        <f ca="1">SUMIF('Inv. 75%'!$O$10:$O348,Hoja1!D21,'Inv. 75%'!$H$10:$H$323)</f>
        <v>0</v>
      </c>
      <c r="F21" s="262">
        <f ca="1">SUMIF('Inv. 2%'!$O$10:$O342,Hoja1!D21,'Inv. 2%'!$H$10:$H$323)</f>
        <v>0</v>
      </c>
      <c r="G21" s="263">
        <f t="shared" ca="1" si="0"/>
        <v>0</v>
      </c>
    </row>
    <row r="22" spans="1:9" ht="15" x14ac:dyDescent="0.2">
      <c r="A22" s="651"/>
      <c r="B22" s="177">
        <v>5</v>
      </c>
      <c r="C22" s="247" t="s">
        <v>506</v>
      </c>
      <c r="D22" s="179" t="s">
        <v>661</v>
      </c>
      <c r="E22" s="261">
        <f ca="1">SUMIF('Inv. 75%'!$O$10:$O349,Hoja1!D22,'Inv. 75%'!$H$10:$H$323)</f>
        <v>0</v>
      </c>
      <c r="F22" s="262">
        <f ca="1">SUMIF('Inv. 2%'!$O$10:$O343,Hoja1!D22,'Inv. 2%'!$H$10:$H$323)</f>
        <v>0</v>
      </c>
      <c r="G22" s="263">
        <f t="shared" ca="1" si="0"/>
        <v>0</v>
      </c>
    </row>
    <row r="23" spans="1:9" ht="15.75" thickBot="1" x14ac:dyDescent="0.25">
      <c r="A23" s="652"/>
      <c r="B23" s="230">
        <v>6</v>
      </c>
      <c r="C23" s="248" t="s">
        <v>512</v>
      </c>
      <c r="D23" s="179" t="s">
        <v>662</v>
      </c>
      <c r="E23" s="261">
        <f ca="1">SUMIF('Inv. 75%'!$O$10:$O350,Hoja1!D23,'Inv. 75%'!$H$10:$H$323)</f>
        <v>46024.959999999999</v>
      </c>
      <c r="F23" s="262">
        <f ca="1">SUMIF('Inv. 2%'!$O$10:$O344,Hoja1!D23,'Inv. 2%'!$H$10:$H$323)</f>
        <v>0</v>
      </c>
      <c r="G23" s="263">
        <f t="shared" ca="1" si="0"/>
        <v>46024.959999999999</v>
      </c>
    </row>
    <row r="24" spans="1:9" ht="15.75" thickBot="1" x14ac:dyDescent="0.25">
      <c r="A24" s="647" t="s">
        <v>733</v>
      </c>
      <c r="B24" s="648"/>
      <c r="C24" s="649"/>
      <c r="D24" s="179"/>
      <c r="E24" s="268">
        <f ca="1">SUM(E18:E23)</f>
        <v>49447.81</v>
      </c>
      <c r="F24" s="269">
        <f ca="1">SUM(F18:F23)</f>
        <v>0</v>
      </c>
      <c r="G24" s="270">
        <f ca="1">SUM(G18:G23)</f>
        <v>49447.81</v>
      </c>
    </row>
    <row r="25" spans="1:9" ht="15" x14ac:dyDescent="0.2">
      <c r="A25" s="650" t="s">
        <v>735</v>
      </c>
      <c r="B25" s="227">
        <v>1</v>
      </c>
      <c r="C25" s="245" t="s">
        <v>463</v>
      </c>
      <c r="D25" s="179" t="s">
        <v>663</v>
      </c>
      <c r="E25" s="258">
        <f ca="1">SUMIF('Inv. 75%'!$O$10:$O352,Hoja1!D25,'Inv. 75%'!$H$10:$H$323)</f>
        <v>0</v>
      </c>
      <c r="F25" s="259">
        <f ca="1">SUMIF('Inv. 2%'!$O$10:$O346,Hoja1!D25,'Inv. 2%'!$H$10:$H$323)</f>
        <v>0</v>
      </c>
      <c r="G25" s="260">
        <f ca="1">SUM(E25:F25)</f>
        <v>0</v>
      </c>
    </row>
    <row r="26" spans="1:9" ht="15" x14ac:dyDescent="0.2">
      <c r="A26" s="651"/>
      <c r="B26" s="177">
        <v>2</v>
      </c>
      <c r="C26" s="242" t="s">
        <v>475</v>
      </c>
      <c r="D26" s="179" t="s">
        <v>664</v>
      </c>
      <c r="E26" s="261">
        <f ca="1">SUMIF('Inv. 75%'!$O$10:$O353,Hoja1!D26,'Inv. 75%'!$H$10:$H$323)</f>
        <v>0</v>
      </c>
      <c r="F26" s="262">
        <f ca="1">SUMIF('Inv. 2%'!$O$10:$O347,Hoja1!D26,'Inv. 2%'!$H$10:$H$323)</f>
        <v>0</v>
      </c>
      <c r="G26" s="263">
        <f ca="1">SUM(E26:F26)</f>
        <v>0</v>
      </c>
    </row>
    <row r="27" spans="1:9" ht="15" x14ac:dyDescent="0.2">
      <c r="A27" s="651"/>
      <c r="B27" s="177">
        <v>3</v>
      </c>
      <c r="C27" s="242" t="s">
        <v>488</v>
      </c>
      <c r="D27" s="179" t="s">
        <v>665</v>
      </c>
      <c r="E27" s="261">
        <f ca="1">SUMIF('Inv. 75%'!$O$10:$O354,Hoja1!D27,'Inv. 75%'!$H$10:$H$323)</f>
        <v>0</v>
      </c>
      <c r="F27" s="262">
        <f ca="1">SUMIF('Inv. 2%'!$O$10:$O348,Hoja1!D27,'Inv. 2%'!$H$10:$H$323)</f>
        <v>0</v>
      </c>
      <c r="G27" s="263">
        <f ca="1">SUM(E27:F27)</f>
        <v>0</v>
      </c>
    </row>
    <row r="28" spans="1:9" ht="15.75" thickBot="1" x14ac:dyDescent="0.25">
      <c r="A28" s="652"/>
      <c r="B28" s="230">
        <v>4</v>
      </c>
      <c r="C28" s="244" t="s">
        <v>498</v>
      </c>
      <c r="D28" s="179" t="s">
        <v>666</v>
      </c>
      <c r="E28" s="261">
        <f ca="1">SUMIF('Inv. 75%'!$O$10:$O359,Hoja1!D28,'Inv. 75%'!$H$10:$H$323)</f>
        <v>0</v>
      </c>
      <c r="F28" s="262">
        <f ca="1">SUMIF('Inv. 2%'!$O$10:$O349,Hoja1!D28,'Inv. 2%'!$H$10:$H$323)</f>
        <v>0</v>
      </c>
      <c r="G28" s="263">
        <f ca="1">SUM(E28:F28)</f>
        <v>0</v>
      </c>
    </row>
    <row r="29" spans="1:9" ht="15.75" thickBot="1" x14ac:dyDescent="0.25">
      <c r="A29" s="647" t="s">
        <v>733</v>
      </c>
      <c r="B29" s="648"/>
      <c r="C29" s="649"/>
      <c r="D29" s="179"/>
      <c r="E29" s="268">
        <f ca="1">SUM(E25:E28)</f>
        <v>0</v>
      </c>
      <c r="F29" s="269">
        <f ca="1">SUM(F25:F28)</f>
        <v>0</v>
      </c>
      <c r="G29" s="270">
        <f ca="1">SUM(G25:G28)</f>
        <v>0</v>
      </c>
    </row>
    <row r="30" spans="1:9" ht="15" customHeight="1" x14ac:dyDescent="0.2">
      <c r="A30" s="650" t="s">
        <v>736</v>
      </c>
      <c r="B30" s="227">
        <v>1</v>
      </c>
      <c r="C30" s="241" t="s">
        <v>464</v>
      </c>
      <c r="D30" s="179" t="s">
        <v>667</v>
      </c>
      <c r="E30" s="258">
        <f ca="1">SUMIF('Inv. 75%'!$O$10:$O361,Hoja1!D30,'Inv. 75%'!$H$10:$H$323)</f>
        <v>0</v>
      </c>
      <c r="F30" s="259">
        <f ca="1">SUMIF('Inv. 2%'!$O$10:$O351,Hoja1!D30,'Inv. 2%'!$H$10:$H$323)</f>
        <v>0</v>
      </c>
      <c r="G30" s="260">
        <f ca="1">SUM(E30:F30)</f>
        <v>0</v>
      </c>
      <c r="H30" s="328">
        <f ca="1">E30/'Hoja de Captura'!$E$9</f>
        <v>0</v>
      </c>
      <c r="I30" s="328">
        <f ca="1">F30/'Hoja de Captura'!$G$9</f>
        <v>0</v>
      </c>
    </row>
    <row r="31" spans="1:9" ht="15" x14ac:dyDescent="0.2">
      <c r="A31" s="651"/>
      <c r="B31" s="177">
        <v>2</v>
      </c>
      <c r="C31" s="242" t="s">
        <v>476</v>
      </c>
      <c r="D31" s="179" t="s">
        <v>668</v>
      </c>
      <c r="E31" s="261">
        <f ca="1">SUMIF('Inv. 75%'!$O$10:$O362,Hoja1!D31,'Inv. 75%'!$H$10:$H$323)</f>
        <v>0</v>
      </c>
      <c r="F31" s="262">
        <f ca="1">SUMIF('Inv. 2%'!$O$10:$O352,Hoja1!D31,'Inv. 2%'!$H$10:$H$323)</f>
        <v>0</v>
      </c>
      <c r="G31" s="263">
        <f t="shared" ref="G31:G49" ca="1" si="1">SUM(E31:F31)</f>
        <v>0</v>
      </c>
      <c r="H31" s="328">
        <f ca="1">E31/'Hoja de Captura'!$E$9</f>
        <v>0</v>
      </c>
      <c r="I31" s="328">
        <f ca="1">F31/'Hoja de Captura'!$G$9</f>
        <v>0</v>
      </c>
    </row>
    <row r="32" spans="1:9" ht="15" x14ac:dyDescent="0.2">
      <c r="A32" s="651"/>
      <c r="B32" s="177">
        <v>3</v>
      </c>
      <c r="C32" s="242" t="s">
        <v>489</v>
      </c>
      <c r="D32" s="179" t="s">
        <v>669</v>
      </c>
      <c r="E32" s="261">
        <f ca="1">SUMIF('Inv. 75%'!$O$10:$O363,Hoja1!D32,'Inv. 75%'!$H$10:$H$323)</f>
        <v>2896.91</v>
      </c>
      <c r="F32" s="262">
        <f ca="1">SUMIF('Inv. 2%'!$O$10:$O353,Hoja1!D32,'Inv. 2%'!$H$10:$H$323)</f>
        <v>0</v>
      </c>
      <c r="G32" s="263">
        <f t="shared" ca="1" si="1"/>
        <v>2896.91</v>
      </c>
      <c r="H32" s="328">
        <f ca="1">E32/'Hoja de Captura'!$E$9</f>
        <v>2.2152189120268482E-2</v>
      </c>
      <c r="I32" s="328">
        <f ca="1">F32/'Hoja de Captura'!$G$9</f>
        <v>0</v>
      </c>
    </row>
    <row r="33" spans="1:9" ht="15" x14ac:dyDescent="0.2">
      <c r="A33" s="651"/>
      <c r="B33" s="177">
        <v>4</v>
      </c>
      <c r="C33" s="242" t="s">
        <v>499</v>
      </c>
      <c r="D33" s="179" t="s">
        <v>670</v>
      </c>
      <c r="E33" s="261">
        <f ca="1">SUMIF('Inv. 75%'!$O$10:$O364,Hoja1!D33,'Inv. 75%'!$H$10:$H$323)</f>
        <v>0</v>
      </c>
      <c r="F33" s="262">
        <f ca="1">SUMIF('Inv. 2%'!$O$10:$O354,Hoja1!D33,'Inv. 2%'!$H$10:$H$323)</f>
        <v>0</v>
      </c>
      <c r="G33" s="263">
        <f t="shared" ca="1" si="1"/>
        <v>0</v>
      </c>
      <c r="H33" s="328">
        <f ca="1">E33/'Hoja de Captura'!$E$9</f>
        <v>0</v>
      </c>
      <c r="I33" s="328">
        <f ca="1">F33/'Hoja de Captura'!$G$9</f>
        <v>0</v>
      </c>
    </row>
    <row r="34" spans="1:9" ht="15" x14ac:dyDescent="0.2">
      <c r="A34" s="651"/>
      <c r="B34" s="177">
        <v>5</v>
      </c>
      <c r="C34" s="242" t="s">
        <v>507</v>
      </c>
      <c r="D34" s="179" t="s">
        <v>671</v>
      </c>
      <c r="E34" s="261">
        <f ca="1">SUMIF('Inv. 75%'!$O$10:$O365,Hoja1!D34,'Inv. 75%'!$H$10:$H$323)</f>
        <v>0</v>
      </c>
      <c r="F34" s="262">
        <f ca="1">SUMIF('Inv. 2%'!$O$10:$O355,Hoja1!D34,'Inv. 2%'!$H$10:$H$323)</f>
        <v>0</v>
      </c>
      <c r="G34" s="263">
        <f t="shared" ca="1" si="1"/>
        <v>0</v>
      </c>
      <c r="H34" s="328">
        <f ca="1">E34/'Hoja de Captura'!$E$9</f>
        <v>0</v>
      </c>
      <c r="I34" s="328">
        <f ca="1">F34/'Hoja de Captura'!$G$9</f>
        <v>0</v>
      </c>
    </row>
    <row r="35" spans="1:9" ht="15" x14ac:dyDescent="0.2">
      <c r="A35" s="651"/>
      <c r="B35" s="177">
        <v>6</v>
      </c>
      <c r="C35" s="242" t="s">
        <v>513</v>
      </c>
      <c r="D35" s="179" t="s">
        <v>672</v>
      </c>
      <c r="E35" s="261">
        <f ca="1">SUMIF('Inv. 75%'!$O$10:$O366,Hoja1!D35,'Inv. 75%'!$H$10:$H$323)</f>
        <v>0</v>
      </c>
      <c r="F35" s="262">
        <f ca="1">SUMIF('Inv. 2%'!$O$10:$O356,Hoja1!D35,'Inv. 2%'!$H$10:$H$323)</f>
        <v>0</v>
      </c>
      <c r="G35" s="263">
        <f t="shared" ca="1" si="1"/>
        <v>0</v>
      </c>
      <c r="H35" s="328">
        <f ca="1">E35/'Hoja de Captura'!$E$9</f>
        <v>0</v>
      </c>
      <c r="I35" s="328">
        <f ca="1">F35/'Hoja de Captura'!$G$9</f>
        <v>0</v>
      </c>
    </row>
    <row r="36" spans="1:9" ht="15" x14ac:dyDescent="0.2">
      <c r="A36" s="651"/>
      <c r="B36" s="177">
        <v>7</v>
      </c>
      <c r="C36" s="243" t="s">
        <v>99</v>
      </c>
      <c r="D36" s="179" t="s">
        <v>673</v>
      </c>
      <c r="E36" s="261">
        <f ca="1">SUMIF('Inv. 75%'!$O$10:$O367,Hoja1!D36,'Inv. 75%'!$H$10:$H$323)</f>
        <v>0</v>
      </c>
      <c r="F36" s="262">
        <f ca="1">SUMIF('Inv. 2%'!$O$10:$O357,Hoja1!D36,'Inv. 2%'!$H$10:$H$323)</f>
        <v>0</v>
      </c>
      <c r="G36" s="263">
        <f t="shared" ca="1" si="1"/>
        <v>0</v>
      </c>
      <c r="H36" s="328">
        <f ca="1">E36/'Hoja de Captura'!$E$9</f>
        <v>0</v>
      </c>
      <c r="I36" s="328">
        <f ca="1">F36/'Hoja de Captura'!$G$9</f>
        <v>0</v>
      </c>
    </row>
    <row r="37" spans="1:9" ht="15" x14ac:dyDescent="0.2">
      <c r="A37" s="651"/>
      <c r="B37" s="177">
        <v>8</v>
      </c>
      <c r="C37" s="243" t="s">
        <v>517</v>
      </c>
      <c r="D37" s="179" t="s">
        <v>674</v>
      </c>
      <c r="E37" s="261">
        <f ca="1">SUMIF('Inv. 75%'!$O$10:$O368,Hoja1!D37,'Inv. 75%'!$H$10:$H$323)</f>
        <v>0</v>
      </c>
      <c r="F37" s="262">
        <f ca="1">SUMIF('Inv. 2%'!$O$10:$O358,Hoja1!D37,'Inv. 2%'!$H$10:$H$323)</f>
        <v>0</v>
      </c>
      <c r="G37" s="263">
        <f t="shared" ca="1" si="1"/>
        <v>0</v>
      </c>
      <c r="H37" s="328">
        <f ca="1">E37/'Hoja de Captura'!$E$9</f>
        <v>0</v>
      </c>
      <c r="I37" s="328">
        <f ca="1">F37/'Hoja de Captura'!$G$9</f>
        <v>0</v>
      </c>
    </row>
    <row r="38" spans="1:9" ht="15" x14ac:dyDescent="0.2">
      <c r="A38" s="651"/>
      <c r="B38" s="177">
        <v>9</v>
      </c>
      <c r="C38" s="243" t="s">
        <v>519</v>
      </c>
      <c r="D38" s="179" t="s">
        <v>675</v>
      </c>
      <c r="E38" s="261">
        <f ca="1">SUMIF('Inv. 75%'!$O$10:$O369,Hoja1!D38,'Inv. 75%'!$H$10:$H$323)</f>
        <v>0</v>
      </c>
      <c r="F38" s="262">
        <f ca="1">SUMIF('Inv. 2%'!$O$10:$O359,Hoja1!D38,'Inv. 2%'!$H$10:$H$323)</f>
        <v>0</v>
      </c>
      <c r="G38" s="263">
        <f t="shared" ca="1" si="1"/>
        <v>0</v>
      </c>
      <c r="H38" s="328">
        <f ca="1">E38/'Hoja de Captura'!$E$9</f>
        <v>0</v>
      </c>
      <c r="I38" s="328">
        <f ca="1">F38/'Hoja de Captura'!$G$9</f>
        <v>0</v>
      </c>
    </row>
    <row r="39" spans="1:9" ht="15" x14ac:dyDescent="0.2">
      <c r="A39" s="651"/>
      <c r="B39" s="177">
        <v>10</v>
      </c>
      <c r="C39" s="243" t="s">
        <v>521</v>
      </c>
      <c r="D39" s="179" t="s">
        <v>676</v>
      </c>
      <c r="E39" s="261">
        <f ca="1">SUMIF('Inv. 75%'!$O$10:$O370,Hoja1!D39,'Inv. 75%'!$H$10:$H$323)</f>
        <v>0</v>
      </c>
      <c r="F39" s="262">
        <f ca="1">SUMIF('Inv. 2%'!$O$10:$O360,Hoja1!D39,'Inv. 2%'!$H$10:$H$323)</f>
        <v>0</v>
      </c>
      <c r="G39" s="263">
        <f t="shared" ca="1" si="1"/>
        <v>0</v>
      </c>
      <c r="H39" s="328">
        <f ca="1">E39/'Hoja de Captura'!$E$9</f>
        <v>0</v>
      </c>
      <c r="I39" s="328">
        <f ca="1">F39/'Hoja de Captura'!$G$9</f>
        <v>0</v>
      </c>
    </row>
    <row r="40" spans="1:9" ht="15" x14ac:dyDescent="0.2">
      <c r="A40" s="651"/>
      <c r="B40" s="177">
        <v>11</v>
      </c>
      <c r="C40" s="243" t="s">
        <v>100</v>
      </c>
      <c r="D40" s="179" t="s">
        <v>677</v>
      </c>
      <c r="E40" s="261">
        <f ca="1">SUMIF('Inv. 75%'!$O$10:$O371,Hoja1!D40,'Inv. 75%'!$H$10:$H$323)</f>
        <v>0</v>
      </c>
      <c r="F40" s="262">
        <f ca="1">SUMIF('Inv. 2%'!$O$10:$O361,Hoja1!D40,'Inv. 2%'!$H$10:$H$323)</f>
        <v>0</v>
      </c>
      <c r="G40" s="263">
        <f t="shared" ca="1" si="1"/>
        <v>0</v>
      </c>
      <c r="H40" s="328">
        <f ca="1">E40/'Hoja de Captura'!$E$9</f>
        <v>0</v>
      </c>
      <c r="I40" s="328">
        <f ca="1">F40/'Hoja de Captura'!$G$9</f>
        <v>0</v>
      </c>
    </row>
    <row r="41" spans="1:9" ht="15" x14ac:dyDescent="0.2">
      <c r="A41" s="651"/>
      <c r="B41" s="177">
        <v>12</v>
      </c>
      <c r="C41" s="243" t="s">
        <v>101</v>
      </c>
      <c r="D41" s="179" t="s">
        <v>678</v>
      </c>
      <c r="E41" s="261">
        <f ca="1">SUMIF('Inv. 75%'!$O$10:$O372,Hoja1!D41,'Inv. 75%'!$H$10:$H$323)</f>
        <v>0</v>
      </c>
      <c r="F41" s="262">
        <f ca="1">SUMIF('Inv. 2%'!$O$10:$O362,Hoja1!D41,'Inv. 2%'!$H$10:$H$323)</f>
        <v>0</v>
      </c>
      <c r="G41" s="263">
        <f t="shared" ca="1" si="1"/>
        <v>0</v>
      </c>
      <c r="H41" s="328">
        <f ca="1">E41/'Hoja de Captura'!$E$9</f>
        <v>0</v>
      </c>
      <c r="I41" s="328">
        <f ca="1">F41/'Hoja de Captura'!$G$9</f>
        <v>0</v>
      </c>
    </row>
    <row r="42" spans="1:9" ht="15" x14ac:dyDescent="0.2">
      <c r="A42" s="651"/>
      <c r="B42" s="177">
        <v>13</v>
      </c>
      <c r="C42" s="243" t="s">
        <v>523</v>
      </c>
      <c r="D42" s="179" t="s">
        <v>679</v>
      </c>
      <c r="E42" s="261">
        <f ca="1">SUMIF('Inv. 75%'!$O$10:$O373,Hoja1!D42,'Inv. 75%'!$H$10:$H$323)</f>
        <v>0</v>
      </c>
      <c r="F42" s="262">
        <f ca="1">SUMIF('Inv. 2%'!$O$10:$O363,Hoja1!D42,'Inv. 2%'!$H$10:$H$323)</f>
        <v>0</v>
      </c>
      <c r="G42" s="263">
        <f t="shared" ca="1" si="1"/>
        <v>0</v>
      </c>
      <c r="H42" s="328">
        <f ca="1">E42/'Hoja de Captura'!$E$9</f>
        <v>0</v>
      </c>
      <c r="I42" s="328">
        <f ca="1">F42/'Hoja de Captura'!$G$9</f>
        <v>0</v>
      </c>
    </row>
    <row r="43" spans="1:9" ht="15" x14ac:dyDescent="0.2">
      <c r="A43" s="651"/>
      <c r="B43" s="177">
        <v>14</v>
      </c>
      <c r="C43" s="243" t="s">
        <v>524</v>
      </c>
      <c r="D43" s="179" t="s">
        <v>680</v>
      </c>
      <c r="E43" s="261">
        <f ca="1">SUMIF('Inv. 75%'!$O$10:$O374,Hoja1!D43,'Inv. 75%'!$H$10:$H$323)</f>
        <v>0</v>
      </c>
      <c r="F43" s="262">
        <f ca="1">SUMIF('Inv. 2%'!$O$10:$O364,Hoja1!D43,'Inv. 2%'!$H$10:$H$323)</f>
        <v>0</v>
      </c>
      <c r="G43" s="263">
        <f t="shared" ca="1" si="1"/>
        <v>0</v>
      </c>
      <c r="H43" s="328">
        <f ca="1">E43/'Hoja de Captura'!$E$9</f>
        <v>0</v>
      </c>
      <c r="I43" s="328">
        <f ca="1">F43/'Hoja de Captura'!$G$9</f>
        <v>0</v>
      </c>
    </row>
    <row r="44" spans="1:9" ht="15" x14ac:dyDescent="0.2">
      <c r="A44" s="651"/>
      <c r="B44" s="177">
        <v>15</v>
      </c>
      <c r="C44" s="243" t="s">
        <v>525</v>
      </c>
      <c r="D44" s="179" t="s">
        <v>681</v>
      </c>
      <c r="E44" s="261">
        <f ca="1">SUMIF('Inv. 75%'!$O$10:$O375,Hoja1!D44,'Inv. 75%'!$H$10:$H$323)</f>
        <v>0</v>
      </c>
      <c r="F44" s="262">
        <f ca="1">SUMIF('Inv. 2%'!$O$10:$O365,Hoja1!D44,'Inv. 2%'!$H$10:$H$323)</f>
        <v>0</v>
      </c>
      <c r="G44" s="263">
        <f t="shared" ca="1" si="1"/>
        <v>0</v>
      </c>
      <c r="H44" s="328">
        <f ca="1">E44/'Hoja de Captura'!$E$9</f>
        <v>0</v>
      </c>
      <c r="I44" s="328">
        <f ca="1">F44/'Hoja de Captura'!$G$9</f>
        <v>0</v>
      </c>
    </row>
    <row r="45" spans="1:9" ht="15" x14ac:dyDescent="0.2">
      <c r="A45" s="651"/>
      <c r="B45" s="177">
        <v>16</v>
      </c>
      <c r="C45" s="243" t="s">
        <v>102</v>
      </c>
      <c r="D45" s="179" t="s">
        <v>682</v>
      </c>
      <c r="E45" s="261">
        <f ca="1">SUMIF('Inv. 75%'!$O$10:$O376,Hoja1!D45,'Inv. 75%'!$H$10:$H$323)</f>
        <v>0</v>
      </c>
      <c r="F45" s="262">
        <f ca="1">SUMIF('Inv. 2%'!$O$10:$O366,Hoja1!D45,'Inv. 2%'!$H$10:$H$323)</f>
        <v>0</v>
      </c>
      <c r="G45" s="263">
        <f t="shared" ca="1" si="1"/>
        <v>0</v>
      </c>
      <c r="H45" s="328">
        <f ca="1">E45/'Hoja de Captura'!$E$9</f>
        <v>0</v>
      </c>
      <c r="I45" s="328">
        <f ca="1">F45/'Hoja de Captura'!$G$9</f>
        <v>0</v>
      </c>
    </row>
    <row r="46" spans="1:9" ht="15" x14ac:dyDescent="0.2">
      <c r="A46" s="651"/>
      <c r="B46" s="177">
        <v>17</v>
      </c>
      <c r="C46" s="243" t="s">
        <v>526</v>
      </c>
      <c r="D46" s="179" t="s">
        <v>683</v>
      </c>
      <c r="E46" s="261">
        <f ca="1">SUMIF('Inv. 75%'!$O$10:$O377,Hoja1!D46,'Inv. 75%'!$H$10:$H$323)</f>
        <v>0</v>
      </c>
      <c r="F46" s="262">
        <f ca="1">SUMIF('Inv. 2%'!$O$10:$O367,Hoja1!D46,'Inv. 2%'!$H$10:$H$323)</f>
        <v>0</v>
      </c>
      <c r="G46" s="263">
        <f t="shared" ca="1" si="1"/>
        <v>0</v>
      </c>
      <c r="H46" s="328">
        <f ca="1">E46/'Hoja de Captura'!$E$9</f>
        <v>0</v>
      </c>
      <c r="I46" s="328">
        <f ca="1">F46/'Hoja de Captura'!$G$9</f>
        <v>0</v>
      </c>
    </row>
    <row r="47" spans="1:9" ht="15" x14ac:dyDescent="0.2">
      <c r="A47" s="651"/>
      <c r="B47" s="177">
        <v>18</v>
      </c>
      <c r="C47" s="242" t="s">
        <v>527</v>
      </c>
      <c r="D47" s="179" t="s">
        <v>684</v>
      </c>
      <c r="E47" s="261">
        <f ca="1">SUMIF('Inv. 75%'!$O$10:$O378,Hoja1!D47,'Inv. 75%'!$H$10:$H$323)</f>
        <v>0</v>
      </c>
      <c r="F47" s="262">
        <f ca="1">SUMIF('Inv. 2%'!$O$10:$O368,Hoja1!D47,'Inv. 2%'!$H$10:$H$323)</f>
        <v>0</v>
      </c>
      <c r="G47" s="263">
        <f t="shared" ca="1" si="1"/>
        <v>0</v>
      </c>
      <c r="H47" s="328">
        <f ca="1">E47/'Hoja de Captura'!$E$9</f>
        <v>0</v>
      </c>
      <c r="I47" s="328">
        <f ca="1">F47/'Hoja de Captura'!$G$9</f>
        <v>0</v>
      </c>
    </row>
    <row r="48" spans="1:9" ht="15" x14ac:dyDescent="0.2">
      <c r="A48" s="651"/>
      <c r="B48" s="177">
        <v>19</v>
      </c>
      <c r="C48" s="242" t="s">
        <v>528</v>
      </c>
      <c r="D48" s="179" t="s">
        <v>685</v>
      </c>
      <c r="E48" s="261">
        <f ca="1">SUMIF('Inv. 75%'!$O$10:$O379,Hoja1!D48,'Inv. 75%'!$H$10:$H$323)</f>
        <v>0</v>
      </c>
      <c r="F48" s="262">
        <f ca="1">SUMIF('Inv. 2%'!$O$10:$O369,Hoja1!D48,'Inv. 2%'!$H$10:$H$323)</f>
        <v>0</v>
      </c>
      <c r="G48" s="263">
        <f t="shared" ca="1" si="1"/>
        <v>0</v>
      </c>
      <c r="H48" s="328">
        <f ca="1">E48/'Hoja de Captura'!$E$9</f>
        <v>0</v>
      </c>
      <c r="I48" s="328">
        <f ca="1">F48/'Hoja de Captura'!$G$9</f>
        <v>0</v>
      </c>
    </row>
    <row r="49" spans="1:9" ht="15.75" thickBot="1" x14ac:dyDescent="0.25">
      <c r="A49" s="652"/>
      <c r="B49" s="230">
        <v>20</v>
      </c>
      <c r="C49" s="244" t="s">
        <v>529</v>
      </c>
      <c r="D49" s="179" t="s">
        <v>686</v>
      </c>
      <c r="E49" s="261">
        <f ca="1">SUMIF('Inv. 75%'!$O$10:$O380,Hoja1!D49,'Inv. 75%'!$H$10:$H$323)</f>
        <v>0</v>
      </c>
      <c r="F49" s="262">
        <f ca="1">SUMIF('Inv. 2%'!$O$10:$O370,Hoja1!D49,'Inv. 2%'!$H$10:$H$323)</f>
        <v>0</v>
      </c>
      <c r="G49" s="263">
        <f t="shared" ca="1" si="1"/>
        <v>0</v>
      </c>
      <c r="H49" s="328">
        <f ca="1">E49/'Hoja de Captura'!$E$9</f>
        <v>0</v>
      </c>
      <c r="I49" s="328">
        <f ca="1">F49/'Hoja de Captura'!$G$9</f>
        <v>0</v>
      </c>
    </row>
    <row r="50" spans="1:9" ht="15.75" thickBot="1" x14ac:dyDescent="0.25">
      <c r="A50" s="647" t="s">
        <v>733</v>
      </c>
      <c r="B50" s="648"/>
      <c r="C50" s="649"/>
      <c r="D50" s="179"/>
      <c r="E50" s="268">
        <f ca="1">SUM(E30:E49)</f>
        <v>2896.91</v>
      </c>
      <c r="F50" s="269">
        <f ca="1">SUM(F30:F49)</f>
        <v>0</v>
      </c>
      <c r="G50" s="270">
        <f ca="1">SUM(G30:G49)</f>
        <v>2896.91</v>
      </c>
      <c r="H50" s="329">
        <f ca="1">SUM(H30:H49)</f>
        <v>2.2152189120268482E-2</v>
      </c>
    </row>
    <row r="51" spans="1:9" ht="15" customHeight="1" x14ac:dyDescent="0.2">
      <c r="A51" s="650" t="s">
        <v>737</v>
      </c>
      <c r="B51" s="227">
        <v>1</v>
      </c>
      <c r="C51" s="241" t="s">
        <v>465</v>
      </c>
      <c r="D51" s="179" t="s">
        <v>687</v>
      </c>
      <c r="E51" s="258">
        <f ca="1">SUMIF('Inv. 75%'!$O$10:$O382,Hoja1!D51,'Inv. 75%'!$H$10:$H$323)</f>
        <v>0</v>
      </c>
      <c r="F51" s="259">
        <f ca="1">SUMIF('Inv. 2%'!$O$10:$O372,Hoja1!D51,'Inv. 2%'!$H$10:$H$323)</f>
        <v>0</v>
      </c>
      <c r="G51" s="260">
        <f ca="1">SUM(E51:F51)</f>
        <v>0</v>
      </c>
    </row>
    <row r="52" spans="1:9" ht="15" x14ac:dyDescent="0.2">
      <c r="A52" s="651"/>
      <c r="B52" s="177">
        <v>2</v>
      </c>
      <c r="C52" s="242" t="s">
        <v>477</v>
      </c>
      <c r="D52" s="179" t="s">
        <v>688</v>
      </c>
      <c r="E52" s="261">
        <f ca="1">SUMIF('Inv. 75%'!$O$10:$O383,Hoja1!D52,'Inv. 75%'!$H$10:$H$323)</f>
        <v>0</v>
      </c>
      <c r="F52" s="262">
        <f ca="1">SUMIF('Inv. 2%'!$O$10:$O373,Hoja1!D52,'Inv. 2%'!$H$10:$H$323)</f>
        <v>0</v>
      </c>
      <c r="G52" s="263">
        <f t="shared" ref="G52:G62" ca="1" si="2">SUM(E52:F52)</f>
        <v>0</v>
      </c>
    </row>
    <row r="53" spans="1:9" ht="15" x14ac:dyDescent="0.2">
      <c r="A53" s="651"/>
      <c r="B53" s="177">
        <v>3</v>
      </c>
      <c r="C53" s="242" t="s">
        <v>490</v>
      </c>
      <c r="D53" s="179" t="s">
        <v>689</v>
      </c>
      <c r="E53" s="261">
        <f ca="1">SUMIF('Inv. 75%'!$O$10:$O384,Hoja1!D53,'Inv. 75%'!$H$10:$H$323)</f>
        <v>0</v>
      </c>
      <c r="F53" s="262">
        <f ca="1">SUMIF('Inv. 2%'!$O$10:$O374,Hoja1!D53,'Inv. 2%'!$H$10:$H$323)</f>
        <v>0</v>
      </c>
      <c r="G53" s="263">
        <f t="shared" ca="1" si="2"/>
        <v>0</v>
      </c>
    </row>
    <row r="54" spans="1:9" ht="15" x14ac:dyDescent="0.2">
      <c r="A54" s="651"/>
      <c r="B54" s="177">
        <v>4</v>
      </c>
      <c r="C54" s="242" t="s">
        <v>500</v>
      </c>
      <c r="D54" s="179" t="s">
        <v>690</v>
      </c>
      <c r="E54" s="261">
        <f ca="1">SUMIF('Inv. 75%'!$O$10:$O385,Hoja1!D54,'Inv. 75%'!$H$10:$H$323)</f>
        <v>0</v>
      </c>
      <c r="F54" s="262">
        <f ca="1">SUMIF('Inv. 2%'!$O$10:$O375,Hoja1!D54,'Inv. 2%'!$H$10:$H$323)</f>
        <v>0</v>
      </c>
      <c r="G54" s="263">
        <f t="shared" ca="1" si="2"/>
        <v>0</v>
      </c>
    </row>
    <row r="55" spans="1:9" ht="15" x14ac:dyDescent="0.2">
      <c r="A55" s="651"/>
      <c r="B55" s="177">
        <v>5</v>
      </c>
      <c r="C55" s="242" t="s">
        <v>508</v>
      </c>
      <c r="D55" s="179" t="s">
        <v>691</v>
      </c>
      <c r="E55" s="261">
        <f ca="1">SUMIF('Inv. 75%'!$O$10:$O386,Hoja1!D55,'Inv. 75%'!$H$10:$H$323)</f>
        <v>0</v>
      </c>
      <c r="F55" s="262">
        <f ca="1">SUMIF('Inv. 2%'!$O$10:$O376,Hoja1!D55,'Inv. 2%'!$H$10:$H$323)</f>
        <v>0</v>
      </c>
      <c r="G55" s="263">
        <f t="shared" ca="1" si="2"/>
        <v>0</v>
      </c>
    </row>
    <row r="56" spans="1:9" ht="15" x14ac:dyDescent="0.2">
      <c r="A56" s="651"/>
      <c r="B56" s="177">
        <v>6</v>
      </c>
      <c r="C56" s="242" t="s">
        <v>514</v>
      </c>
      <c r="D56" s="179" t="s">
        <v>692</v>
      </c>
      <c r="E56" s="261">
        <f ca="1">SUMIF('Inv. 75%'!$O$10:$O387,Hoja1!D56,'Inv. 75%'!$H$10:$H$323)</f>
        <v>0</v>
      </c>
      <c r="F56" s="262">
        <f ca="1">SUMIF('Inv. 2%'!$O$10:$O377,Hoja1!D56,'Inv. 2%'!$H$10:$H$323)</f>
        <v>0</v>
      </c>
      <c r="G56" s="263">
        <f t="shared" ca="1" si="2"/>
        <v>0</v>
      </c>
    </row>
    <row r="57" spans="1:9" ht="17.25" customHeight="1" x14ac:dyDescent="0.2">
      <c r="A57" s="651"/>
      <c r="B57" s="177">
        <v>7</v>
      </c>
      <c r="C57" s="242" t="s">
        <v>516</v>
      </c>
      <c r="D57" s="179" t="s">
        <v>693</v>
      </c>
      <c r="E57" s="261">
        <f ca="1">SUMIF('Inv. 75%'!$O$10:$O388,Hoja1!D57,'Inv. 75%'!$H$10:$H$323)</f>
        <v>0</v>
      </c>
      <c r="F57" s="262">
        <f ca="1">SUMIF('Inv. 2%'!$O$10:$O378,Hoja1!D57,'Inv. 2%'!$H$10:$H$323)</f>
        <v>0</v>
      </c>
      <c r="G57" s="263">
        <f t="shared" ca="1" si="2"/>
        <v>0</v>
      </c>
    </row>
    <row r="58" spans="1:9" ht="15" x14ac:dyDescent="0.2">
      <c r="A58" s="651"/>
      <c r="B58" s="177">
        <v>8</v>
      </c>
      <c r="C58" s="242" t="s">
        <v>518</v>
      </c>
      <c r="D58" s="179" t="s">
        <v>694</v>
      </c>
      <c r="E58" s="261">
        <f ca="1">SUMIF('Inv. 75%'!$O$10:$O389,Hoja1!D58,'Inv. 75%'!$H$10:$H$323)</f>
        <v>1311.9</v>
      </c>
      <c r="F58" s="262">
        <f ca="1">SUMIF('Inv. 2%'!$O$10:$O379,Hoja1!D58,'Inv. 2%'!$H$10:$H$323)</f>
        <v>0</v>
      </c>
      <c r="G58" s="263">
        <f t="shared" ca="1" si="2"/>
        <v>1311.9</v>
      </c>
    </row>
    <row r="59" spans="1:9" ht="15" x14ac:dyDescent="0.2">
      <c r="A59" s="651"/>
      <c r="B59" s="177">
        <v>9</v>
      </c>
      <c r="C59" s="242" t="s">
        <v>520</v>
      </c>
      <c r="D59" s="179" t="s">
        <v>695</v>
      </c>
      <c r="E59" s="261">
        <f ca="1">SUMIF('Inv. 75%'!$O$10:$O390,Hoja1!D59,'Inv. 75%'!$H$10:$H$323)</f>
        <v>0</v>
      </c>
      <c r="F59" s="262">
        <f ca="1">SUMIF('Inv. 2%'!$O$10:$O380,Hoja1!D59,'Inv. 2%'!$H$10:$H$323)</f>
        <v>0</v>
      </c>
      <c r="G59" s="263">
        <f t="shared" ca="1" si="2"/>
        <v>0</v>
      </c>
    </row>
    <row r="60" spans="1:9" ht="15" x14ac:dyDescent="0.2">
      <c r="A60" s="651"/>
      <c r="B60" s="177">
        <v>10</v>
      </c>
      <c r="C60" s="243" t="s">
        <v>460</v>
      </c>
      <c r="D60" s="179" t="s">
        <v>696</v>
      </c>
      <c r="E60" s="261">
        <f ca="1">SUMIF('Inv. 75%'!$O$10:$O391,Hoja1!D60,'Inv. 75%'!$H$10:$H$323)</f>
        <v>0</v>
      </c>
      <c r="F60" s="262">
        <f ca="1">SUMIF('Inv. 2%'!$O$10:$O381,Hoja1!D60,'Inv. 2%'!$H$10:$H$323)</f>
        <v>0</v>
      </c>
      <c r="G60" s="263">
        <f t="shared" ca="1" si="2"/>
        <v>0</v>
      </c>
    </row>
    <row r="61" spans="1:9" ht="15" x14ac:dyDescent="0.2">
      <c r="A61" s="651"/>
      <c r="B61" s="177">
        <v>11</v>
      </c>
      <c r="C61" s="242" t="s">
        <v>472</v>
      </c>
      <c r="D61" s="179" t="s">
        <v>697</v>
      </c>
      <c r="E61" s="261">
        <f ca="1">SUMIF('Inv. 75%'!$O$10:$O392,Hoja1!D61,'Inv. 75%'!$H$10:$H$323)</f>
        <v>0</v>
      </c>
      <c r="F61" s="262">
        <f ca="1">SUMIF('Inv. 2%'!$O$10:$O382,Hoja1!D61,'Inv. 2%'!$H$10:$H$323)</f>
        <v>0</v>
      </c>
      <c r="G61" s="263">
        <f t="shared" ca="1" si="2"/>
        <v>0</v>
      </c>
    </row>
    <row r="62" spans="1:9" ht="15.75" thickBot="1" x14ac:dyDescent="0.25">
      <c r="A62" s="652"/>
      <c r="B62" s="230">
        <v>12</v>
      </c>
      <c r="C62" s="244" t="s">
        <v>522</v>
      </c>
      <c r="D62" s="179" t="s">
        <v>698</v>
      </c>
      <c r="E62" s="261">
        <f ca="1">SUMIF('Inv. 75%'!$O$10:$O393,Hoja1!D62,'Inv. 75%'!$H$10:$H$323)</f>
        <v>0</v>
      </c>
      <c r="F62" s="262">
        <f ca="1">SUMIF('Inv. 2%'!$O$10:$O383,Hoja1!D62,'Inv. 2%'!$H$10:$H$323)</f>
        <v>0</v>
      </c>
      <c r="G62" s="263">
        <f t="shared" ca="1" si="2"/>
        <v>0</v>
      </c>
    </row>
    <row r="63" spans="1:9" ht="15.75" thickBot="1" x14ac:dyDescent="0.25">
      <c r="A63" s="647" t="s">
        <v>733</v>
      </c>
      <c r="B63" s="648"/>
      <c r="C63" s="649"/>
      <c r="D63" s="179"/>
      <c r="E63" s="268">
        <f ca="1">SUM(E51:E62)</f>
        <v>1311.9</v>
      </c>
      <c r="F63" s="269">
        <f ca="1">SUM(F51:F62)</f>
        <v>0</v>
      </c>
      <c r="G63" s="270">
        <f ca="1">SUM(G51:G62)</f>
        <v>1311.9</v>
      </c>
    </row>
    <row r="64" spans="1:9" ht="15" x14ac:dyDescent="0.2">
      <c r="A64" s="650" t="s">
        <v>428</v>
      </c>
      <c r="B64" s="227">
        <v>1</v>
      </c>
      <c r="C64" s="236" t="s">
        <v>466</v>
      </c>
      <c r="D64" s="179" t="s">
        <v>699</v>
      </c>
      <c r="E64" s="258">
        <f ca="1">SUMIF('Inv. 75%'!$O$10:$O395,Hoja1!D64,'Inv. 75%'!$H$10:$H$323)</f>
        <v>0</v>
      </c>
      <c r="F64" s="259">
        <f ca="1">SUMIF('Inv. 2%'!$O$10:$O385,Hoja1!D64,'Inv. 2%'!$H$10:$H$323)</f>
        <v>0</v>
      </c>
      <c r="G64" s="260">
        <f t="shared" ref="G64:G69" ca="1" si="3">SUM(E64:F64)</f>
        <v>0</v>
      </c>
    </row>
    <row r="65" spans="1:7" ht="15" x14ac:dyDescent="0.2">
      <c r="A65" s="651"/>
      <c r="B65" s="177">
        <v>2</v>
      </c>
      <c r="C65" s="237" t="s">
        <v>478</v>
      </c>
      <c r="D65" s="179" t="s">
        <v>700</v>
      </c>
      <c r="E65" s="261">
        <f ca="1">SUMIF('Inv. 75%'!$O$10:$O396,Hoja1!D65,'Inv. 75%'!$H$10:$H$323)</f>
        <v>0</v>
      </c>
      <c r="F65" s="262">
        <f ca="1">SUMIF('Inv. 2%'!$O$10:$O386,Hoja1!D65,'Inv. 2%'!$H$10:$H$323)</f>
        <v>0</v>
      </c>
      <c r="G65" s="263">
        <f t="shared" ca="1" si="3"/>
        <v>0</v>
      </c>
    </row>
    <row r="66" spans="1:7" ht="15" x14ac:dyDescent="0.2">
      <c r="A66" s="651"/>
      <c r="B66" s="177">
        <v>3</v>
      </c>
      <c r="C66" s="237" t="s">
        <v>491</v>
      </c>
      <c r="D66" s="179" t="s">
        <v>701</v>
      </c>
      <c r="E66" s="261">
        <f ca="1">SUMIF('Inv. 75%'!$O$10:$O397,Hoja1!D66,'Inv. 75%'!$H$10:$H$323)</f>
        <v>273.75</v>
      </c>
      <c r="F66" s="262">
        <f ca="1">SUMIF('Inv. 2%'!$O$10:$O387,Hoja1!D66,'Inv. 2%'!$H$10:$H$323)</f>
        <v>0</v>
      </c>
      <c r="G66" s="263">
        <f t="shared" ca="1" si="3"/>
        <v>273.75</v>
      </c>
    </row>
    <row r="67" spans="1:7" ht="15" x14ac:dyDescent="0.2">
      <c r="A67" s="651"/>
      <c r="B67" s="177">
        <v>4</v>
      </c>
      <c r="C67" s="237" t="s">
        <v>501</v>
      </c>
      <c r="D67" s="179" t="s">
        <v>702</v>
      </c>
      <c r="E67" s="261">
        <f ca="1">SUMIF('Inv. 75%'!$O$10:$O398,Hoja1!D67,'Inv. 75%'!$H$10:$H$323)</f>
        <v>0</v>
      </c>
      <c r="F67" s="262">
        <f ca="1">SUMIF('Inv. 2%'!$O$10:$O388,Hoja1!D67,'Inv. 2%'!$H$10:$H$323)</f>
        <v>0</v>
      </c>
      <c r="G67" s="263">
        <f t="shared" ca="1" si="3"/>
        <v>0</v>
      </c>
    </row>
    <row r="68" spans="1:7" ht="15" x14ac:dyDescent="0.2">
      <c r="A68" s="651"/>
      <c r="B68" s="177">
        <v>5</v>
      </c>
      <c r="C68" s="237" t="s">
        <v>509</v>
      </c>
      <c r="D68" s="179" t="s">
        <v>703</v>
      </c>
      <c r="E68" s="261">
        <f ca="1">SUMIF('Inv. 75%'!$O$10:$O399,Hoja1!D68,'Inv. 75%'!$H$10:$H$323)</f>
        <v>0</v>
      </c>
      <c r="F68" s="262">
        <f ca="1">SUMIF('Inv. 2%'!$O$10:$O389,Hoja1!D68,'Inv. 2%'!$H$10:$H$323)</f>
        <v>0</v>
      </c>
      <c r="G68" s="263">
        <f t="shared" ca="1" si="3"/>
        <v>0</v>
      </c>
    </row>
    <row r="69" spans="1:7" ht="15.75" thickBot="1" x14ac:dyDescent="0.25">
      <c r="A69" s="652"/>
      <c r="B69" s="230">
        <v>6</v>
      </c>
      <c r="C69" s="238" t="s">
        <v>515</v>
      </c>
      <c r="D69" s="179" t="s">
        <v>704</v>
      </c>
      <c r="E69" s="261">
        <f ca="1">SUMIF('Inv. 75%'!$O$10:$O400,Hoja1!D69,'Inv. 75%'!$H$10:$H$323)</f>
        <v>0</v>
      </c>
      <c r="F69" s="262">
        <f ca="1">SUMIF('Inv. 2%'!$O$10:$O390,Hoja1!D69,'Inv. 2%'!$H$10:$H$323)</f>
        <v>0</v>
      </c>
      <c r="G69" s="263">
        <f t="shared" ca="1" si="3"/>
        <v>0</v>
      </c>
    </row>
    <row r="70" spans="1:7" ht="15.75" thickBot="1" x14ac:dyDescent="0.25">
      <c r="A70" s="647" t="s">
        <v>733</v>
      </c>
      <c r="B70" s="648"/>
      <c r="C70" s="649"/>
      <c r="D70" s="179"/>
      <c r="E70" s="268">
        <f ca="1">SUM(E64:E69)</f>
        <v>273.75</v>
      </c>
      <c r="F70" s="269">
        <f ca="1">SUM(F64:F69)</f>
        <v>0</v>
      </c>
      <c r="G70" s="270">
        <f ca="1">SUM(G64:G69)</f>
        <v>273.75</v>
      </c>
    </row>
    <row r="71" spans="1:7" ht="15" x14ac:dyDescent="0.2">
      <c r="A71" s="650" t="s">
        <v>429</v>
      </c>
      <c r="B71" s="227">
        <v>1</v>
      </c>
      <c r="C71" s="236" t="s">
        <v>467</v>
      </c>
      <c r="D71" s="179" t="s">
        <v>705</v>
      </c>
      <c r="E71" s="258">
        <f ca="1">SUMIF('Inv. 75%'!$O$10:$O402,Hoja1!D71,'Inv. 75%'!$H$10:$H$323)</f>
        <v>22932.97</v>
      </c>
      <c r="F71" s="259">
        <f ca="1">SUMIF('Inv. 2%'!$O$10:$O392,Hoja1!D71,'Inv. 2%'!$H$10:$H$323)</f>
        <v>0</v>
      </c>
      <c r="G71" s="260">
        <f ca="1">SUM(E71:F71)</f>
        <v>22932.97</v>
      </c>
    </row>
    <row r="72" spans="1:7" ht="15" x14ac:dyDescent="0.2">
      <c r="A72" s="651"/>
      <c r="B72" s="177">
        <v>2</v>
      </c>
      <c r="C72" s="237" t="s">
        <v>479</v>
      </c>
      <c r="D72" s="179" t="s">
        <v>706</v>
      </c>
      <c r="E72" s="261">
        <f ca="1">SUMIF('Inv. 75%'!$O$10:$O403,Hoja1!D72,'Inv. 75%'!$H$10:$H$323)</f>
        <v>0</v>
      </c>
      <c r="F72" s="262">
        <f ca="1">SUMIF('Inv. 2%'!$O$10:$O393,Hoja1!D72,'Inv. 2%'!$H$10:$H$323)</f>
        <v>0</v>
      </c>
      <c r="G72" s="263">
        <f ca="1">SUM(E72:F72)</f>
        <v>0</v>
      </c>
    </row>
    <row r="73" spans="1:7" ht="15" x14ac:dyDescent="0.2">
      <c r="A73" s="651"/>
      <c r="B73" s="177">
        <v>3</v>
      </c>
      <c r="C73" s="237" t="s">
        <v>492</v>
      </c>
      <c r="D73" s="179" t="s">
        <v>707</v>
      </c>
      <c r="E73" s="261">
        <f ca="1">SUMIF('Inv. 75%'!$O$10:$O404,Hoja1!D73,'Inv. 75%'!$H$10:$H$323)</f>
        <v>0</v>
      </c>
      <c r="F73" s="262">
        <f ca="1">SUMIF('Inv. 2%'!$O$10:$O394,Hoja1!D73,'Inv. 2%'!$H$10:$H$323)</f>
        <v>0</v>
      </c>
      <c r="G73" s="263">
        <f ca="1">SUM(E73:F73)</f>
        <v>0</v>
      </c>
    </row>
    <row r="74" spans="1:7" ht="15" x14ac:dyDescent="0.2">
      <c r="A74" s="651"/>
      <c r="B74" s="177">
        <v>4</v>
      </c>
      <c r="C74" s="237" t="s">
        <v>502</v>
      </c>
      <c r="D74" s="179" t="s">
        <v>708</v>
      </c>
      <c r="E74" s="261">
        <f ca="1">SUMIF('Inv. 75%'!$O$10:$O405,Hoja1!D74,'Inv. 75%'!$H$10:$H$323)</f>
        <v>3125.05</v>
      </c>
      <c r="F74" s="262">
        <f ca="1">SUMIF('Inv. 2%'!$O$10:$O395,Hoja1!D74,'Inv. 2%'!$H$10:$H$323)</f>
        <v>0</v>
      </c>
      <c r="G74" s="263">
        <f ca="1">SUM(E74:F74)</f>
        <v>3125.05</v>
      </c>
    </row>
    <row r="75" spans="1:7" ht="15.75" thickBot="1" x14ac:dyDescent="0.25">
      <c r="A75" s="652"/>
      <c r="B75" s="230">
        <v>5</v>
      </c>
      <c r="C75" s="238" t="s">
        <v>510</v>
      </c>
      <c r="D75" s="179" t="s">
        <v>709</v>
      </c>
      <c r="E75" s="261">
        <f ca="1">SUMIF('Inv. 75%'!$O$10:$O406,Hoja1!D75,'Inv. 75%'!$H$10:$H$323)</f>
        <v>0</v>
      </c>
      <c r="F75" s="262">
        <f ca="1">SUMIF('Inv. 2%'!$O$10:$O396,Hoja1!D75,'Inv. 2%'!$H$10:$H$323)</f>
        <v>0</v>
      </c>
      <c r="G75" s="263">
        <f ca="1">SUM(E75:F75)</f>
        <v>0</v>
      </c>
    </row>
    <row r="76" spans="1:7" ht="15.75" thickBot="1" x14ac:dyDescent="0.25">
      <c r="A76" s="647" t="s">
        <v>733</v>
      </c>
      <c r="B76" s="648"/>
      <c r="C76" s="649"/>
      <c r="D76" s="179"/>
      <c r="E76" s="268">
        <f ca="1">SUM(E71:E75)</f>
        <v>26058.02</v>
      </c>
      <c r="F76" s="269">
        <f ca="1">SUM(F71:F75)</f>
        <v>0</v>
      </c>
      <c r="G76" s="270">
        <f ca="1">SUM(G71:G75)</f>
        <v>26058.02</v>
      </c>
    </row>
    <row r="77" spans="1:7" ht="15" customHeight="1" x14ac:dyDescent="0.2">
      <c r="A77" s="654" t="s">
        <v>738</v>
      </c>
      <c r="B77" s="239">
        <v>1</v>
      </c>
      <c r="C77" s="240" t="s">
        <v>468</v>
      </c>
      <c r="D77" s="174" t="s">
        <v>710</v>
      </c>
      <c r="E77" s="258">
        <f ca="1">SUMIF('Inv. 75%'!$O$10:$O408,Hoja1!D77,'Inv. 75%'!$H$10:$H$323)</f>
        <v>0</v>
      </c>
      <c r="F77" s="259">
        <f ca="1">SUMIF('Inv. 2%'!$O$10:$O398,Hoja1!D77,'Inv. 2%'!$H$10:$H$323)</f>
        <v>0</v>
      </c>
      <c r="G77" s="260">
        <f ca="1">SUM(E77:F77)</f>
        <v>0</v>
      </c>
    </row>
    <row r="78" spans="1:7" ht="15" x14ac:dyDescent="0.2">
      <c r="A78" s="655"/>
      <c r="B78" s="177">
        <v>2</v>
      </c>
      <c r="C78" s="165" t="s">
        <v>480</v>
      </c>
      <c r="D78" s="174" t="s">
        <v>711</v>
      </c>
      <c r="E78" s="261">
        <f ca="1">SUMIF('Inv. 75%'!$O$10:$O409,Hoja1!D78,'Inv. 75%'!$H$10:$H$323)</f>
        <v>0</v>
      </c>
      <c r="F78" s="262">
        <f ca="1">SUMIF('Inv. 2%'!$O$10:$O399,Hoja1!D78,'Inv. 2%'!$H$10:$H$323)</f>
        <v>0</v>
      </c>
      <c r="G78" s="263">
        <f ca="1">SUM(E78:F78)</f>
        <v>0</v>
      </c>
    </row>
    <row r="79" spans="1:7" ht="15" x14ac:dyDescent="0.2">
      <c r="A79" s="655"/>
      <c r="B79" s="177">
        <v>3</v>
      </c>
      <c r="C79" s="165" t="s">
        <v>493</v>
      </c>
      <c r="D79" s="174" t="s">
        <v>712</v>
      </c>
      <c r="E79" s="261">
        <f ca="1">SUMIF('Inv. 75%'!$O$10:$O410,Hoja1!D79,'Inv. 75%'!$H$10:$H$323)</f>
        <v>325</v>
      </c>
      <c r="F79" s="262">
        <f ca="1">SUMIF('Inv. 2%'!$O$10:$O400,Hoja1!D79,'Inv. 2%'!$H$10:$H$323)</f>
        <v>0</v>
      </c>
      <c r="G79" s="263">
        <f ca="1">SUM(E79:F79)</f>
        <v>325</v>
      </c>
    </row>
    <row r="80" spans="1:7" ht="15.75" thickBot="1" x14ac:dyDescent="0.25">
      <c r="A80" s="656"/>
      <c r="B80" s="225">
        <v>4</v>
      </c>
      <c r="C80" s="226" t="s">
        <v>472</v>
      </c>
      <c r="D80" s="174" t="s">
        <v>713</v>
      </c>
      <c r="E80" s="261">
        <f ca="1">SUMIF('Inv. 75%'!$O$10:$O411,Hoja1!D80,'Inv. 75%'!$H$10:$H$323)</f>
        <v>0</v>
      </c>
      <c r="F80" s="262">
        <f ca="1">SUMIF('Inv. 2%'!$O$10:$O401,Hoja1!D80,'Inv. 2%'!$H$10:$H$323)</f>
        <v>0</v>
      </c>
      <c r="G80" s="263">
        <f ca="1">SUM(E80:F80)</f>
        <v>0</v>
      </c>
    </row>
    <row r="81" spans="1:8" ht="15.75" thickBot="1" x14ac:dyDescent="0.25">
      <c r="A81" s="647" t="s">
        <v>733</v>
      </c>
      <c r="B81" s="648"/>
      <c r="C81" s="649"/>
      <c r="D81" s="179"/>
      <c r="E81" s="268">
        <f ca="1">SUM(E77:E80)</f>
        <v>325</v>
      </c>
      <c r="F81" s="269">
        <f ca="1">SUM(F77:F80)</f>
        <v>0</v>
      </c>
      <c r="G81" s="270">
        <f ca="1">SUM(G77:G80)</f>
        <v>325</v>
      </c>
      <c r="H81" s="271"/>
    </row>
    <row r="82" spans="1:8" ht="15" x14ac:dyDescent="0.2">
      <c r="A82" s="650" t="s">
        <v>433</v>
      </c>
      <c r="B82" s="227">
        <v>1</v>
      </c>
      <c r="C82" s="236" t="s">
        <v>469</v>
      </c>
      <c r="D82" s="179" t="s">
        <v>714</v>
      </c>
      <c r="E82" s="258">
        <f ca="1">SUMIF('Inv. 75%'!$O$10:$O413,Hoja1!D82,'Inv. 75%'!$H$10:$H$323)</f>
        <v>0</v>
      </c>
      <c r="F82" s="259">
        <f ca="1">SUMIF('Inv. 2%'!$O$10:$O403,Hoja1!D82,'Inv. 2%'!$H$10:$H$323)</f>
        <v>0</v>
      </c>
      <c r="G82" s="260">
        <f ca="1">SUM(E82:F82)</f>
        <v>0</v>
      </c>
    </row>
    <row r="83" spans="1:8" ht="15" x14ac:dyDescent="0.2">
      <c r="A83" s="651"/>
      <c r="B83" s="177">
        <v>2</v>
      </c>
      <c r="C83" s="237" t="s">
        <v>481</v>
      </c>
      <c r="D83" s="179" t="s">
        <v>715</v>
      </c>
      <c r="E83" s="261">
        <f ca="1">SUMIF('Inv. 75%'!$O$10:$O414,Hoja1!D83,'Inv. 75%'!$H$10:$H$323)</f>
        <v>0</v>
      </c>
      <c r="F83" s="262">
        <f ca="1">SUMIF('Inv. 2%'!$O$10:$O404,Hoja1!D83,'Inv. 2%'!$H$10:$H$323)</f>
        <v>0</v>
      </c>
      <c r="G83" s="263">
        <f ca="1">SUM(E83:F83)</f>
        <v>0</v>
      </c>
    </row>
    <row r="84" spans="1:8" ht="15" x14ac:dyDescent="0.2">
      <c r="A84" s="651"/>
      <c r="B84" s="177">
        <v>3</v>
      </c>
      <c r="C84" s="237" t="s">
        <v>541</v>
      </c>
      <c r="D84" s="179" t="s">
        <v>716</v>
      </c>
      <c r="E84" s="261">
        <f ca="1">SUMIF('Inv. 75%'!$O$10:$O415,Hoja1!D84,'Inv. 75%'!$H$10:$H$323)</f>
        <v>0</v>
      </c>
      <c r="F84" s="262">
        <f ca="1">SUMIF('Inv. 2%'!$O$10:$O405,Hoja1!D84,'Inv. 2%'!$H$10:$H$323)</f>
        <v>0</v>
      </c>
      <c r="G84" s="263">
        <f ca="1">SUM(E84:F84)</f>
        <v>0</v>
      </c>
    </row>
    <row r="85" spans="1:8" ht="15" x14ac:dyDescent="0.2">
      <c r="A85" s="651"/>
      <c r="B85" s="177">
        <v>4</v>
      </c>
      <c r="C85" s="237" t="s">
        <v>503</v>
      </c>
      <c r="D85" s="179" t="s">
        <v>717</v>
      </c>
      <c r="E85" s="261">
        <f ca="1">SUMIF('Inv. 75%'!$O$10:$O416,Hoja1!D85,'Inv. 75%'!$H$10:$H$323)</f>
        <v>0</v>
      </c>
      <c r="F85" s="262">
        <f ca="1">SUMIF('Inv. 2%'!$O$10:$O406,Hoja1!D85,'Inv. 2%'!$H$10:$H$323)</f>
        <v>0</v>
      </c>
      <c r="G85" s="263">
        <f ca="1">SUM(E85:F85)</f>
        <v>0</v>
      </c>
    </row>
    <row r="86" spans="1:8" ht="15.75" thickBot="1" x14ac:dyDescent="0.25">
      <c r="A86" s="652"/>
      <c r="B86" s="230">
        <v>5</v>
      </c>
      <c r="C86" s="238" t="s">
        <v>511</v>
      </c>
      <c r="D86" s="179" t="s">
        <v>718</v>
      </c>
      <c r="E86" s="261">
        <f ca="1">SUMIF('Inv. 75%'!$O$10:$O417,Hoja1!D86,'Inv. 75%'!$H$10:$H$323)</f>
        <v>0</v>
      </c>
      <c r="F86" s="262">
        <f ca="1">SUMIF('Inv. 2%'!$O$10:$O407,Hoja1!D86,'Inv. 2%'!$H$10:$H$323)</f>
        <v>0</v>
      </c>
      <c r="G86" s="263">
        <f ca="1">SUM(E86:F86)</f>
        <v>0</v>
      </c>
    </row>
    <row r="87" spans="1:8" ht="15.75" thickBot="1" x14ac:dyDescent="0.25">
      <c r="A87" s="647" t="s">
        <v>733</v>
      </c>
      <c r="B87" s="648"/>
      <c r="C87" s="649"/>
      <c r="D87" s="179"/>
      <c r="E87" s="268">
        <f ca="1">SUM(E82:E86)</f>
        <v>0</v>
      </c>
      <c r="F87" s="269">
        <f ca="1">SUM(F82:F86)</f>
        <v>0</v>
      </c>
      <c r="G87" s="270">
        <f ca="1">SUM(G82:G86)</f>
        <v>0</v>
      </c>
    </row>
    <row r="88" spans="1:8" ht="15" x14ac:dyDescent="0.2">
      <c r="A88" s="650" t="s">
        <v>739</v>
      </c>
      <c r="B88" s="227">
        <v>1</v>
      </c>
      <c r="C88" s="233" t="s">
        <v>470</v>
      </c>
      <c r="D88" s="179" t="s">
        <v>719</v>
      </c>
      <c r="E88" s="258">
        <f ca="1">SUMIF('Inv. 75%'!$O$10:$O419,Hoja1!D88,'Inv. 75%'!$H$10:$H$323)</f>
        <v>0</v>
      </c>
      <c r="F88" s="259">
        <f ca="1">SUMIF('Inv. 2%'!$O$10:$O409,Hoja1!D88,'Inv. 2%'!$H$10:$H$323)</f>
        <v>0</v>
      </c>
      <c r="G88" s="260">
        <f ca="1">SUM(E88:F88)</f>
        <v>0</v>
      </c>
    </row>
    <row r="89" spans="1:8" ht="15" x14ac:dyDescent="0.2">
      <c r="A89" s="651"/>
      <c r="B89" s="177">
        <v>2</v>
      </c>
      <c r="C89" s="234" t="s">
        <v>482</v>
      </c>
      <c r="D89" s="179" t="s">
        <v>720</v>
      </c>
      <c r="E89" s="261">
        <f ca="1">SUMIF('Inv. 75%'!$O$10:$O420,Hoja1!D89,'Inv. 75%'!$H$10:$H$323)</f>
        <v>8277.7000000000007</v>
      </c>
      <c r="F89" s="262">
        <f ca="1">SUMIF('Inv. 2%'!$O$10:$O410,Hoja1!D89,'Inv. 2%'!$H$10:$H$323)</f>
        <v>0</v>
      </c>
      <c r="G89" s="263">
        <f ca="1">SUM(E89:F89)</f>
        <v>8277.7000000000007</v>
      </c>
    </row>
    <row r="90" spans="1:8" ht="15" x14ac:dyDescent="0.2">
      <c r="A90" s="651"/>
      <c r="B90" s="177">
        <v>3</v>
      </c>
      <c r="C90" s="234" t="s">
        <v>494</v>
      </c>
      <c r="D90" s="179" t="s">
        <v>721</v>
      </c>
      <c r="E90" s="261">
        <f ca="1">SUMIF('Inv. 75%'!$O$10:$O421,Hoja1!D90,'Inv. 75%'!$H$10:$H$323)</f>
        <v>0</v>
      </c>
      <c r="F90" s="262">
        <f ca="1">SUMIF('Inv. 2%'!$O$10:$O411,Hoja1!D90,'Inv. 2%'!$H$10:$H$323)</f>
        <v>0</v>
      </c>
      <c r="G90" s="263">
        <f ca="1">SUM(E90:F90)</f>
        <v>0</v>
      </c>
    </row>
    <row r="91" spans="1:8" ht="15.75" thickBot="1" x14ac:dyDescent="0.25">
      <c r="A91" s="652"/>
      <c r="B91" s="230">
        <v>4</v>
      </c>
      <c r="C91" s="235" t="s">
        <v>504</v>
      </c>
      <c r="D91" s="179" t="s">
        <v>722</v>
      </c>
      <c r="E91" s="261">
        <f ca="1">SUMIF('Inv. 75%'!$O$10:$O422,Hoja1!D91,'Inv. 75%'!$H$10:$H$323)</f>
        <v>0</v>
      </c>
      <c r="F91" s="262">
        <f ca="1">SUMIF('Inv. 2%'!$O$10:$O412,Hoja1!D91,'Inv. 2%'!$H$10:$H$323)</f>
        <v>0</v>
      </c>
      <c r="G91" s="263">
        <f ca="1">SUM(E91:F91)</f>
        <v>0</v>
      </c>
    </row>
    <row r="92" spans="1:8" ht="15.75" thickBot="1" x14ac:dyDescent="0.25">
      <c r="A92" s="647" t="s">
        <v>733</v>
      </c>
      <c r="B92" s="648"/>
      <c r="C92" s="649"/>
      <c r="D92" s="179"/>
      <c r="E92" s="268">
        <f ca="1">SUM(E88:E91)</f>
        <v>8277.7000000000007</v>
      </c>
      <c r="F92" s="269">
        <f ca="1">SUM(F88:F91)</f>
        <v>0</v>
      </c>
      <c r="G92" s="270">
        <f ca="1">SUM(G88:G91)</f>
        <v>8277.7000000000007</v>
      </c>
    </row>
    <row r="93" spans="1:8" ht="15" customHeight="1" x14ac:dyDescent="0.2">
      <c r="A93" s="650" t="s">
        <v>740</v>
      </c>
      <c r="B93" s="227">
        <v>1</v>
      </c>
      <c r="C93" s="228" t="s">
        <v>471</v>
      </c>
      <c r="D93" s="179" t="s">
        <v>723</v>
      </c>
      <c r="E93" s="258">
        <f ca="1">SUMIF('Inv. 75%'!$O$10:$O424,Hoja1!D93,'Inv. 75%'!$H$10:$H$323)</f>
        <v>0</v>
      </c>
      <c r="F93" s="259">
        <f ca="1">SUMIF('Inv. 2%'!$O$10:$O414,Hoja1!D93,'Inv. 2%'!$H$10:$H$323)</f>
        <v>0</v>
      </c>
      <c r="G93" s="260">
        <f ca="1">SUM(E93:F93)</f>
        <v>0</v>
      </c>
    </row>
    <row r="94" spans="1:8" ht="15" x14ac:dyDescent="0.2">
      <c r="A94" s="651"/>
      <c r="B94" s="177">
        <v>2</v>
      </c>
      <c r="C94" s="229" t="s">
        <v>483</v>
      </c>
      <c r="D94" s="179" t="s">
        <v>724</v>
      </c>
      <c r="E94" s="261">
        <f ca="1">SUMIF('Inv. 75%'!$O$10:$O425,Hoja1!D94,'Inv. 75%'!$H$10:$H$323)</f>
        <v>0</v>
      </c>
      <c r="F94" s="262">
        <f ca="1">SUMIF('Inv. 2%'!$O$10:$O415,Hoja1!D94,'Inv. 2%'!$H$10:$H$323)</f>
        <v>0</v>
      </c>
      <c r="G94" s="263">
        <f ca="1">SUM(E94:F94)</f>
        <v>0</v>
      </c>
    </row>
    <row r="95" spans="1:8" ht="15" x14ac:dyDescent="0.2">
      <c r="A95" s="651"/>
      <c r="B95" s="177">
        <v>3</v>
      </c>
      <c r="C95" s="229" t="s">
        <v>495</v>
      </c>
      <c r="D95" s="179" t="s">
        <v>725</v>
      </c>
      <c r="E95" s="261">
        <f ca="1">SUMIF('Inv. 75%'!$O$10:$O426,Hoja1!D95,'Inv. 75%'!$H$10:$H$323)</f>
        <v>0</v>
      </c>
      <c r="F95" s="262">
        <f ca="1">SUMIF('Inv. 2%'!$O$10:$O416,Hoja1!D95,'Inv. 2%'!$H$10:$H$323)</f>
        <v>0</v>
      </c>
      <c r="G95" s="263">
        <f ca="1">SUM(E95:F95)</f>
        <v>0</v>
      </c>
    </row>
    <row r="96" spans="1:8" ht="15.75" thickBot="1" x14ac:dyDescent="0.25">
      <c r="A96" s="652"/>
      <c r="B96" s="230">
        <v>4</v>
      </c>
      <c r="C96" s="232" t="s">
        <v>505</v>
      </c>
      <c r="D96" s="179" t="s">
        <v>726</v>
      </c>
      <c r="E96" s="261">
        <f ca="1">SUMIF('Inv. 75%'!$O$10:$O427,Hoja1!D96,'Inv. 75%'!$H$10:$H$323)</f>
        <v>0</v>
      </c>
      <c r="F96" s="262">
        <f ca="1">SUMIF('Inv. 2%'!$O$10:$O417,Hoja1!D96,'Inv. 2%'!$H$10:$H$323)</f>
        <v>0</v>
      </c>
      <c r="G96" s="263">
        <f ca="1">SUM(E96:F96)</f>
        <v>0</v>
      </c>
    </row>
    <row r="97" spans="1:7" ht="15.75" thickBot="1" x14ac:dyDescent="0.25">
      <c r="A97" s="647" t="s">
        <v>733</v>
      </c>
      <c r="B97" s="648"/>
      <c r="C97" s="649"/>
      <c r="D97" s="179"/>
      <c r="E97" s="268">
        <f ca="1">SUM(E93:E96)</f>
        <v>0</v>
      </c>
      <c r="F97" s="269">
        <f ca="1">SUM(F93:F96)</f>
        <v>0</v>
      </c>
      <c r="G97" s="270">
        <f ca="1">SUM(G93:G96)</f>
        <v>0</v>
      </c>
    </row>
    <row r="98" spans="1:7" ht="15" customHeight="1" x14ac:dyDescent="0.2">
      <c r="A98" s="650" t="s">
        <v>554</v>
      </c>
      <c r="B98" s="227">
        <v>1</v>
      </c>
      <c r="C98" s="228" t="s">
        <v>551</v>
      </c>
      <c r="D98" s="179" t="s">
        <v>727</v>
      </c>
      <c r="E98" s="258">
        <f ca="1">SUMIF('Inv. 75%'!$O$10:$O429,Hoja1!D98,'Inv. 75%'!$H$10:$H$323)</f>
        <v>0</v>
      </c>
      <c r="F98" s="259">
        <f ca="1">SUMIF('Inv. 2%'!$O$10:$O419,Hoja1!D98,'Inv. 2%'!$H$10:$H$325)</f>
        <v>0</v>
      </c>
      <c r="G98" s="260">
        <f ca="1">SUM(E98:F98)</f>
        <v>0</v>
      </c>
    </row>
    <row r="99" spans="1:7" ht="15" x14ac:dyDescent="0.2">
      <c r="A99" s="651"/>
      <c r="B99" s="177">
        <v>2</v>
      </c>
      <c r="C99" s="229" t="s">
        <v>552</v>
      </c>
      <c r="D99" s="179" t="s">
        <v>728</v>
      </c>
      <c r="E99" s="261">
        <f ca="1">SUMIF('Inv. 75%'!$O$10:$O430,Hoja1!D99,'Inv. 75%'!$H$10:$H$323)</f>
        <v>0</v>
      </c>
      <c r="F99" s="262">
        <f ca="1">SUMIF('Inv. 2%'!$O$10:$O420,Hoja1!D99,'Inv. 2%'!$H$10:$H$325)</f>
        <v>0</v>
      </c>
      <c r="G99" s="263">
        <f ca="1">SUM(E99:F99)</f>
        <v>0</v>
      </c>
    </row>
    <row r="100" spans="1:7" ht="15" x14ac:dyDescent="0.2">
      <c r="A100" s="651"/>
      <c r="B100" s="177">
        <v>3</v>
      </c>
      <c r="C100" s="229" t="s">
        <v>558</v>
      </c>
      <c r="D100" s="179" t="s">
        <v>729</v>
      </c>
      <c r="E100" s="261">
        <f ca="1">SUMIF('Inv. 75%'!$O$10:$O431,Hoja1!D100,'Inv. 75%'!$H$10:$H$323)</f>
        <v>0</v>
      </c>
      <c r="F100" s="262">
        <f ca="1">SUMIF('Inv. 2%'!$O$10:$O421,Hoja1!D100,'Inv. 2%'!$H$10:$H$325)</f>
        <v>0</v>
      </c>
      <c r="G100" s="263">
        <f ca="1">SUM(E100:F100)</f>
        <v>0</v>
      </c>
    </row>
    <row r="101" spans="1:7" ht="15" x14ac:dyDescent="0.2">
      <c r="A101" s="651"/>
      <c r="B101" s="177">
        <v>4</v>
      </c>
      <c r="C101" s="229" t="s">
        <v>553</v>
      </c>
      <c r="D101" s="179" t="s">
        <v>730</v>
      </c>
      <c r="E101" s="261">
        <f ca="1">SUMIF('Inv. 75%'!$O$10:$O432,Hoja1!D101,'Inv. 75%'!$H$10:$H$323)</f>
        <v>0</v>
      </c>
      <c r="F101" s="262">
        <f ca="1">SUMIF('Inv. 2%'!$O$10:$O422,Hoja1!D101,'Inv. 2%'!$H$10:$H$325)</f>
        <v>0</v>
      </c>
      <c r="G101" s="263">
        <f ca="1">SUM(E101:F101)</f>
        <v>0</v>
      </c>
    </row>
    <row r="102" spans="1:7" ht="15.75" thickBot="1" x14ac:dyDescent="0.25">
      <c r="A102" s="652"/>
      <c r="B102" s="230">
        <v>5</v>
      </c>
      <c r="C102" s="231" t="s">
        <v>559</v>
      </c>
      <c r="D102" s="179" t="s">
        <v>731</v>
      </c>
      <c r="E102" s="261">
        <f ca="1">SUMIF('Inv. 75%'!$O$10:$O433,Hoja1!D102,'Inv. 75%'!$H$10:$H$323)</f>
        <v>0</v>
      </c>
      <c r="F102" s="262">
        <f ca="1">SUMIF('Inv. 2%'!$O$10:$O423,Hoja1!D102,'Inv. 2%'!$H$10:$H$325)</f>
        <v>0</v>
      </c>
      <c r="G102" s="263">
        <f ca="1">SUM(E102:F102)</f>
        <v>0</v>
      </c>
    </row>
    <row r="103" spans="1:7" ht="13.5" thickBot="1" x14ac:dyDescent="0.25">
      <c r="A103" s="647" t="s">
        <v>733</v>
      </c>
      <c r="B103" s="648"/>
      <c r="C103" s="649"/>
      <c r="E103" s="268">
        <f ca="1">SUM(E98:E102)</f>
        <v>0</v>
      </c>
      <c r="F103" s="269">
        <f ca="1">SUM(F98:F102)</f>
        <v>0</v>
      </c>
      <c r="G103" s="270">
        <f ca="1">SUM(G98:G102)</f>
        <v>0</v>
      </c>
    </row>
    <row r="104" spans="1:7" ht="7.5" customHeight="1" thickBot="1" x14ac:dyDescent="0.25">
      <c r="A104" s="653"/>
      <c r="B104" s="653"/>
      <c r="C104" s="653"/>
    </row>
    <row r="105" spans="1:7" ht="21" customHeight="1" thickBot="1" x14ac:dyDescent="0.25">
      <c r="A105" s="647" t="s">
        <v>411</v>
      </c>
      <c r="B105" s="648"/>
      <c r="C105" s="649"/>
      <c r="E105" s="268">
        <f ca="1">SUM(E103,E7,E11,E17,E24,E29,E50,E63,E70,E76,E81,E87,E92,E97)</f>
        <v>118063.48</v>
      </c>
      <c r="F105" s="269">
        <f ca="1">SUM(F103,F7,F11,F17,F24,F29,F50,F63,F70,F76,F81,F87,F92,F97)</f>
        <v>0</v>
      </c>
      <c r="G105" s="270">
        <f ca="1">SUM(G103,G7,G11,G17,G24,G29,G50,G63,G70,G76,G81,G87,G92,G97)</f>
        <v>118063.48</v>
      </c>
    </row>
  </sheetData>
  <mergeCells count="31">
    <mergeCell ref="A51:A62"/>
    <mergeCell ref="A105:C105"/>
    <mergeCell ref="A104:C104"/>
    <mergeCell ref="A87:C87"/>
    <mergeCell ref="A82:A86"/>
    <mergeCell ref="A98:A102"/>
    <mergeCell ref="A88:A91"/>
    <mergeCell ref="A93:A96"/>
    <mergeCell ref="A64:A69"/>
    <mergeCell ref="A81:C81"/>
    <mergeCell ref="A70:C70"/>
    <mergeCell ref="A103:C103"/>
    <mergeCell ref="A97:C97"/>
    <mergeCell ref="A92:C92"/>
    <mergeCell ref="A77:A80"/>
    <mergeCell ref="A3:B3"/>
    <mergeCell ref="A29:C29"/>
    <mergeCell ref="A50:C50"/>
    <mergeCell ref="A63:C63"/>
    <mergeCell ref="A76:C76"/>
    <mergeCell ref="A30:A49"/>
    <mergeCell ref="A12:A16"/>
    <mergeCell ref="A71:A75"/>
    <mergeCell ref="A8:A10"/>
    <mergeCell ref="A24:C24"/>
    <mergeCell ref="A18:A23"/>
    <mergeCell ref="A25:A28"/>
    <mergeCell ref="A4:A6"/>
    <mergeCell ref="A7:C7"/>
    <mergeCell ref="A11:C11"/>
    <mergeCell ref="A17:C17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theme="7" tint="0.39997558519241921"/>
  </sheetPr>
  <dimension ref="A1"/>
  <sheetViews>
    <sheetView showWhiteSpace="0" view="pageLayout" zoomScale="80" zoomScaleNormal="60" zoomScalePageLayoutView="80" workbookViewId="0">
      <selection activeCell="I2" sqref="I2"/>
    </sheetView>
  </sheetViews>
  <sheetFormatPr baseColWidth="10" defaultRowHeight="12.75" x14ac:dyDescent="0.2"/>
  <sheetData/>
  <sheetProtection password="80C4" sheet="1" objects="1" scenarios="1"/>
  <pageMargins left="0.7" right="0.7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5" tint="0.39997558519241921"/>
  </sheetPr>
  <dimension ref="A2:J48"/>
  <sheetViews>
    <sheetView zoomScale="110" zoomScaleNormal="110" workbookViewId="0">
      <selection activeCell="D9" sqref="D9"/>
    </sheetView>
  </sheetViews>
  <sheetFormatPr baseColWidth="10" defaultRowHeight="12.75" x14ac:dyDescent="0.2"/>
  <cols>
    <col min="1" max="1" width="41.28515625" style="104" customWidth="1"/>
    <col min="2" max="5" width="16.85546875" style="105" customWidth="1"/>
    <col min="6" max="10" width="11.42578125" style="105"/>
    <col min="11" max="16384" width="11.42578125" style="104"/>
  </cols>
  <sheetData>
    <row r="2" spans="1:10" s="216" customFormat="1" x14ac:dyDescent="0.2">
      <c r="A2" s="104"/>
      <c r="B2" s="105"/>
      <c r="C2" s="105"/>
      <c r="D2" s="105"/>
      <c r="E2" s="105"/>
      <c r="F2" s="105"/>
      <c r="G2" s="105"/>
      <c r="H2" s="105"/>
    </row>
    <row r="3" spans="1:10" s="216" customFormat="1" ht="24" customHeight="1" x14ac:dyDescent="0.2">
      <c r="A3" s="418" t="str">
        <f>"MUNICIPIO: " &amp; 'Reporte FODES'!F6&amp;" DEPARTAMENTO DE "&amp;'Reporte FODES'!F5</f>
        <v>MUNICIPIO: SENSEMBRA DEPARTAMENTO DE MORAZAN</v>
      </c>
      <c r="B3" s="418"/>
      <c r="C3" s="418"/>
      <c r="D3" s="418"/>
      <c r="E3" s="418"/>
      <c r="F3" s="105"/>
      <c r="G3" s="105"/>
      <c r="H3" s="105"/>
    </row>
    <row r="4" spans="1:10" s="216" customFormat="1" ht="24" customHeight="1" x14ac:dyDescent="0.2">
      <c r="A4" s="419" t="s">
        <v>392</v>
      </c>
      <c r="B4" s="419"/>
      <c r="C4" s="419"/>
      <c r="D4" s="419"/>
      <c r="E4" s="419"/>
      <c r="F4" s="105"/>
      <c r="G4" s="105"/>
      <c r="H4" s="105"/>
    </row>
    <row r="5" spans="1:10" s="216" customFormat="1" ht="24" customHeight="1" x14ac:dyDescent="0.2">
      <c r="A5" s="418" t="s">
        <v>91</v>
      </c>
      <c r="B5" s="418"/>
      <c r="C5" s="418"/>
      <c r="D5" s="418"/>
      <c r="E5" s="418"/>
      <c r="F5" s="105"/>
      <c r="G5" s="105"/>
      <c r="H5" s="105"/>
    </row>
    <row r="6" spans="1:10" ht="6.75" customHeight="1" x14ac:dyDescent="0.2">
      <c r="A6" s="420"/>
      <c r="B6" s="420"/>
      <c r="C6" s="420"/>
      <c r="D6" s="420"/>
      <c r="E6" s="420"/>
    </row>
    <row r="7" spans="1:10" s="107" customFormat="1" ht="18" customHeight="1" x14ac:dyDescent="0.2">
      <c r="A7" s="217" t="s">
        <v>386</v>
      </c>
      <c r="B7" s="218" t="s">
        <v>378</v>
      </c>
      <c r="C7" s="218" t="s">
        <v>379</v>
      </c>
      <c r="D7" s="218" t="s">
        <v>380</v>
      </c>
      <c r="E7" s="219" t="s">
        <v>384</v>
      </c>
      <c r="F7" s="105"/>
      <c r="G7" s="105"/>
      <c r="H7" s="105"/>
      <c r="I7" s="106"/>
      <c r="J7" s="106"/>
    </row>
    <row r="8" spans="1:10" x14ac:dyDescent="0.2">
      <c r="A8" s="206" t="s">
        <v>381</v>
      </c>
      <c r="B8" s="108">
        <v>4954.42</v>
      </c>
      <c r="C8" s="108">
        <v>4954.42</v>
      </c>
      <c r="D8" s="108">
        <v>5252.9</v>
      </c>
      <c r="E8" s="207">
        <f>SUM(B8:D8)</f>
        <v>15161.74</v>
      </c>
    </row>
    <row r="9" spans="1:10" x14ac:dyDescent="0.2">
      <c r="A9" s="206" t="s">
        <v>382</v>
      </c>
      <c r="B9" s="108">
        <v>1820.65</v>
      </c>
      <c r="C9" s="108">
        <v>1820.65</v>
      </c>
      <c r="D9" s="108">
        <v>1990.29</v>
      </c>
      <c r="E9" s="207">
        <f>SUM(B9:D9)</f>
        <v>5631.59</v>
      </c>
    </row>
    <row r="10" spans="1:10" x14ac:dyDescent="0.2">
      <c r="A10" s="206" t="s">
        <v>741</v>
      </c>
      <c r="B10" s="108">
        <v>0</v>
      </c>
      <c r="C10" s="108">
        <v>0</v>
      </c>
      <c r="D10" s="108">
        <v>0</v>
      </c>
      <c r="E10" s="207">
        <f>SUM(B10:D10)</f>
        <v>0</v>
      </c>
    </row>
    <row r="11" spans="1:10" x14ac:dyDescent="0.2">
      <c r="A11" s="206" t="s">
        <v>383</v>
      </c>
      <c r="B11" s="108">
        <v>0</v>
      </c>
      <c r="C11" s="108">
        <v>0</v>
      </c>
      <c r="D11" s="108">
        <v>0</v>
      </c>
      <c r="E11" s="207">
        <f>SUM(B11:D11)</f>
        <v>0</v>
      </c>
    </row>
    <row r="12" spans="1:10" ht="4.5" customHeight="1" x14ac:dyDescent="0.2">
      <c r="A12" s="424"/>
      <c r="B12" s="425"/>
      <c r="C12" s="425"/>
      <c r="D12" s="425"/>
      <c r="E12" s="426"/>
    </row>
    <row r="13" spans="1:10" x14ac:dyDescent="0.2">
      <c r="A13" s="208" t="s">
        <v>385</v>
      </c>
      <c r="B13" s="195">
        <f>SUM(B8:B11)</f>
        <v>6775.07</v>
      </c>
      <c r="C13" s="195">
        <f>SUM(C8:C11)</f>
        <v>6775.07</v>
      </c>
      <c r="D13" s="195">
        <f>SUM(D8:D11)</f>
        <v>7243.19</v>
      </c>
      <c r="E13" s="209">
        <f>SUM(E8:E11)</f>
        <v>20793.330000000002</v>
      </c>
    </row>
    <row r="14" spans="1:10" ht="4.5" customHeight="1" x14ac:dyDescent="0.2">
      <c r="A14" s="424"/>
      <c r="B14" s="425"/>
      <c r="C14" s="425"/>
      <c r="D14" s="425"/>
      <c r="E14" s="426"/>
    </row>
    <row r="15" spans="1:10" x14ac:dyDescent="0.2">
      <c r="A15" s="210" t="s">
        <v>742</v>
      </c>
      <c r="B15" s="108"/>
      <c r="C15" s="108"/>
      <c r="D15" s="108"/>
      <c r="E15" s="211"/>
    </row>
    <row r="16" spans="1:10" x14ac:dyDescent="0.2">
      <c r="A16" s="212" t="s">
        <v>388</v>
      </c>
      <c r="B16" s="108"/>
      <c r="C16" s="108"/>
      <c r="D16" s="108"/>
      <c r="E16" s="207">
        <f>SUM(B16:D16)</f>
        <v>0</v>
      </c>
    </row>
    <row r="17" spans="1:5" x14ac:dyDescent="0.2">
      <c r="A17" s="212" t="s">
        <v>389</v>
      </c>
      <c r="B17" s="108">
        <v>130</v>
      </c>
      <c r="C17" s="108">
        <v>0</v>
      </c>
      <c r="D17" s="108"/>
      <c r="E17" s="207">
        <f>SUM(B17:D17)</f>
        <v>130</v>
      </c>
    </row>
    <row r="18" spans="1:5" x14ac:dyDescent="0.2">
      <c r="A18" s="212" t="s">
        <v>390</v>
      </c>
      <c r="B18" s="108"/>
      <c r="C18" s="108"/>
      <c r="D18" s="108"/>
      <c r="E18" s="207">
        <f>SUM(B18:D18)</f>
        <v>0</v>
      </c>
    </row>
    <row r="19" spans="1:5" x14ac:dyDescent="0.2">
      <c r="A19" s="213"/>
      <c r="B19" s="108"/>
      <c r="C19" s="108"/>
      <c r="D19" s="108"/>
      <c r="E19" s="207">
        <f>SUM(B19:D19)</f>
        <v>0</v>
      </c>
    </row>
    <row r="20" spans="1:5" ht="4.5" customHeight="1" x14ac:dyDescent="0.2">
      <c r="A20" s="424"/>
      <c r="B20" s="425"/>
      <c r="C20" s="425"/>
      <c r="D20" s="425"/>
      <c r="E20" s="426"/>
    </row>
    <row r="21" spans="1:5" x14ac:dyDescent="0.2">
      <c r="A21" s="208" t="s">
        <v>385</v>
      </c>
      <c r="B21" s="195">
        <f>SUM(B16:B19)</f>
        <v>130</v>
      </c>
      <c r="C21" s="195">
        <f>SUM(C16:C19)</f>
        <v>0</v>
      </c>
      <c r="D21" s="195">
        <f>SUM(D16:D19)</f>
        <v>0</v>
      </c>
      <c r="E21" s="209">
        <f>SUM(E16:E19)</f>
        <v>130</v>
      </c>
    </row>
    <row r="22" spans="1:5" ht="5.25" customHeight="1" x14ac:dyDescent="0.2">
      <c r="A22" s="424"/>
      <c r="B22" s="425"/>
      <c r="C22" s="425"/>
      <c r="D22" s="425"/>
      <c r="E22" s="426"/>
    </row>
    <row r="23" spans="1:5" x14ac:dyDescent="0.2">
      <c r="A23" s="214" t="s">
        <v>391</v>
      </c>
      <c r="B23" s="195"/>
      <c r="C23" s="195"/>
      <c r="D23" s="195"/>
      <c r="E23" s="209">
        <f>SUM(B23:D23)</f>
        <v>0</v>
      </c>
    </row>
    <row r="24" spans="1:5" ht="4.5" customHeight="1" thickBot="1" x14ac:dyDescent="0.25">
      <c r="A24" s="427"/>
      <c r="B24" s="428"/>
      <c r="C24" s="428"/>
      <c r="D24" s="428"/>
      <c r="E24" s="429"/>
    </row>
    <row r="25" spans="1:5" ht="13.5" thickBot="1" x14ac:dyDescent="0.25">
      <c r="A25" s="333" t="s">
        <v>43</v>
      </c>
      <c r="B25" s="334"/>
      <c r="C25" s="334"/>
      <c r="D25" s="334"/>
      <c r="E25" s="335"/>
    </row>
    <row r="26" spans="1:5" x14ac:dyDescent="0.2">
      <c r="A26" s="385" t="s">
        <v>765</v>
      </c>
      <c r="B26" s="331">
        <v>517.4</v>
      </c>
      <c r="C26" s="331">
        <v>1034.8</v>
      </c>
      <c r="D26" s="331"/>
      <c r="E26" s="332">
        <f>SUM(B26:D26)</f>
        <v>1552.1999999999998</v>
      </c>
    </row>
    <row r="27" spans="1:5" x14ac:dyDescent="0.2">
      <c r="A27" s="388" t="s">
        <v>766</v>
      </c>
      <c r="B27" s="108">
        <v>375</v>
      </c>
      <c r="C27" s="108">
        <v>368.45</v>
      </c>
      <c r="D27" s="108">
        <v>372.6</v>
      </c>
      <c r="E27" s="207">
        <f t="shared" ref="E27:E45" si="0">SUM(B27:D27)</f>
        <v>1116.0500000000002</v>
      </c>
    </row>
    <row r="28" spans="1:5" x14ac:dyDescent="0.2">
      <c r="A28" s="388" t="s">
        <v>767</v>
      </c>
      <c r="B28" s="108">
        <v>746.55</v>
      </c>
      <c r="C28" s="108">
        <v>49</v>
      </c>
      <c r="D28" s="108"/>
      <c r="E28" s="207">
        <f t="shared" si="0"/>
        <v>795.55</v>
      </c>
    </row>
    <row r="29" spans="1:5" x14ac:dyDescent="0.2">
      <c r="A29" s="388" t="s">
        <v>768</v>
      </c>
      <c r="B29" s="108">
        <v>980.3</v>
      </c>
      <c r="C29" s="108">
        <v>995.6</v>
      </c>
      <c r="D29" s="108">
        <v>995.6</v>
      </c>
      <c r="E29" s="207">
        <f t="shared" si="0"/>
        <v>2971.5</v>
      </c>
    </row>
    <row r="30" spans="1:5" x14ac:dyDescent="0.2">
      <c r="A30" s="388" t="s">
        <v>769</v>
      </c>
      <c r="B30" s="108">
        <v>193.82</v>
      </c>
      <c r="C30" s="108">
        <v>193.97</v>
      </c>
      <c r="D30" s="108">
        <v>193.97</v>
      </c>
      <c r="E30" s="207">
        <f t="shared" si="0"/>
        <v>581.76</v>
      </c>
    </row>
    <row r="31" spans="1:5" x14ac:dyDescent="0.2">
      <c r="A31" s="388" t="s">
        <v>770</v>
      </c>
      <c r="B31" s="108">
        <v>871.04</v>
      </c>
      <c r="C31" s="108">
        <v>871.04</v>
      </c>
      <c r="D31" s="108">
        <v>871.04</v>
      </c>
      <c r="E31" s="207">
        <f t="shared" si="0"/>
        <v>2613.12</v>
      </c>
    </row>
    <row r="32" spans="1:5" x14ac:dyDescent="0.2">
      <c r="A32" s="388" t="s">
        <v>771</v>
      </c>
      <c r="B32" s="108">
        <v>466.04</v>
      </c>
      <c r="C32" s="108">
        <v>401.32</v>
      </c>
      <c r="D32" s="108">
        <v>401.32</v>
      </c>
      <c r="E32" s="207">
        <f t="shared" si="0"/>
        <v>1268.68</v>
      </c>
    </row>
    <row r="33" spans="1:5" x14ac:dyDescent="0.2">
      <c r="A33" s="388" t="s">
        <v>772</v>
      </c>
      <c r="B33" s="108">
        <v>639.79</v>
      </c>
      <c r="C33" s="108">
        <v>1951.04</v>
      </c>
      <c r="D33" s="108"/>
      <c r="E33" s="207">
        <f t="shared" si="0"/>
        <v>2590.83</v>
      </c>
    </row>
    <row r="34" spans="1:5" x14ac:dyDescent="0.2">
      <c r="A34" s="388" t="s">
        <v>773</v>
      </c>
      <c r="B34" s="108">
        <v>83.3</v>
      </c>
      <c r="C34" s="108">
        <v>98.6</v>
      </c>
      <c r="D34" s="108">
        <v>85</v>
      </c>
      <c r="E34" s="207">
        <f t="shared" si="0"/>
        <v>266.89999999999998</v>
      </c>
    </row>
    <row r="35" spans="1:5" x14ac:dyDescent="0.2">
      <c r="A35" s="388" t="s">
        <v>774</v>
      </c>
      <c r="B35" s="108">
        <v>412</v>
      </c>
      <c r="C35" s="108"/>
      <c r="D35" s="108"/>
      <c r="E35" s="207">
        <f t="shared" si="0"/>
        <v>412</v>
      </c>
    </row>
    <row r="36" spans="1:5" x14ac:dyDescent="0.2">
      <c r="A36" s="388" t="s">
        <v>775</v>
      </c>
      <c r="B36" s="108">
        <v>300</v>
      </c>
      <c r="C36" s="108">
        <v>300</v>
      </c>
      <c r="D36" s="108">
        <v>300</v>
      </c>
      <c r="E36" s="207">
        <f t="shared" si="0"/>
        <v>900</v>
      </c>
    </row>
    <row r="37" spans="1:5" x14ac:dyDescent="0.2">
      <c r="A37" s="388" t="s">
        <v>776</v>
      </c>
      <c r="B37" s="108">
        <v>70</v>
      </c>
      <c r="C37" s="108">
        <v>97.25</v>
      </c>
      <c r="D37" s="108"/>
      <c r="E37" s="207">
        <f t="shared" si="0"/>
        <v>167.25</v>
      </c>
    </row>
    <row r="38" spans="1:5" x14ac:dyDescent="0.2">
      <c r="A38" s="388" t="s">
        <v>777</v>
      </c>
      <c r="B38" s="108">
        <v>800</v>
      </c>
      <c r="C38" s="108"/>
      <c r="D38" s="108"/>
      <c r="E38" s="207">
        <f t="shared" si="0"/>
        <v>800</v>
      </c>
    </row>
    <row r="39" spans="1:5" x14ac:dyDescent="0.2">
      <c r="A39" s="388" t="s">
        <v>778</v>
      </c>
      <c r="B39" s="108">
        <v>1.7</v>
      </c>
      <c r="C39" s="108">
        <v>3.4</v>
      </c>
      <c r="D39" s="108">
        <v>1.7</v>
      </c>
      <c r="E39" s="207">
        <f t="shared" si="0"/>
        <v>6.8</v>
      </c>
    </row>
    <row r="40" spans="1:5" x14ac:dyDescent="0.2">
      <c r="A40" s="388" t="s">
        <v>779</v>
      </c>
      <c r="B40" s="108">
        <v>1000</v>
      </c>
      <c r="C40" s="108">
        <v>0</v>
      </c>
      <c r="D40" s="108">
        <v>3500</v>
      </c>
      <c r="E40" s="207">
        <f t="shared" si="0"/>
        <v>4500</v>
      </c>
    </row>
    <row r="41" spans="1:5" x14ac:dyDescent="0.2">
      <c r="A41" s="386" t="s">
        <v>780</v>
      </c>
      <c r="B41" s="108">
        <v>0</v>
      </c>
      <c r="C41" s="108">
        <v>320</v>
      </c>
      <c r="D41" s="108">
        <v>35</v>
      </c>
      <c r="E41" s="207">
        <f t="shared" si="0"/>
        <v>355</v>
      </c>
    </row>
    <row r="42" spans="1:5" x14ac:dyDescent="0.2">
      <c r="A42" s="386" t="s">
        <v>781</v>
      </c>
      <c r="B42" s="108">
        <v>0</v>
      </c>
      <c r="C42" s="108">
        <v>245.8</v>
      </c>
      <c r="D42" s="108"/>
      <c r="E42" s="207">
        <f t="shared" si="0"/>
        <v>245.8</v>
      </c>
    </row>
    <row r="43" spans="1:5" x14ac:dyDescent="0.2">
      <c r="A43" s="386" t="s">
        <v>782</v>
      </c>
      <c r="B43" s="108">
        <v>0</v>
      </c>
      <c r="C43" s="108">
        <v>36.729999999999997</v>
      </c>
      <c r="D43" s="108"/>
      <c r="E43" s="207">
        <f t="shared" si="0"/>
        <v>36.729999999999997</v>
      </c>
    </row>
    <row r="44" spans="1:5" x14ac:dyDescent="0.2">
      <c r="A44" s="386"/>
      <c r="B44" s="108"/>
      <c r="C44" s="108"/>
      <c r="D44" s="108"/>
      <c r="E44" s="207">
        <f t="shared" si="0"/>
        <v>0</v>
      </c>
    </row>
    <row r="45" spans="1:5" ht="13.5" thickBot="1" x14ac:dyDescent="0.25">
      <c r="A45" s="387"/>
      <c r="B45" s="191"/>
      <c r="C45" s="191"/>
      <c r="D45" s="191"/>
      <c r="E45" s="215">
        <f t="shared" si="0"/>
        <v>0</v>
      </c>
    </row>
    <row r="46" spans="1:5" ht="13.5" thickBot="1" x14ac:dyDescent="0.25">
      <c r="A46" s="196" t="s">
        <v>385</v>
      </c>
      <c r="B46" s="197">
        <f>SUM(B26:B45)</f>
        <v>7456.9400000000005</v>
      </c>
      <c r="C46" s="197">
        <f>SUM(C26:C45)</f>
        <v>6966.9999999999991</v>
      </c>
      <c r="D46" s="197">
        <f>SUM(D26:D45)</f>
        <v>6756.23</v>
      </c>
      <c r="E46" s="198">
        <f>SUM(E26:E45)</f>
        <v>21180.17</v>
      </c>
    </row>
    <row r="47" spans="1:5" ht="13.5" thickBot="1" x14ac:dyDescent="0.25">
      <c r="A47" s="421"/>
      <c r="B47" s="422"/>
      <c r="C47" s="422"/>
      <c r="D47" s="422"/>
      <c r="E47" s="423"/>
    </row>
    <row r="48" spans="1:5" ht="18" customHeight="1" thickBot="1" x14ac:dyDescent="0.25">
      <c r="A48" s="194" t="s">
        <v>68</v>
      </c>
      <c r="B48" s="192">
        <f>SUM(B46,B23,B21,B13)</f>
        <v>14362.01</v>
      </c>
      <c r="C48" s="192">
        <f>SUM(C46,C23,C21,C13)</f>
        <v>13742.07</v>
      </c>
      <c r="D48" s="192">
        <f>SUM(D46,D23,D21,D13)</f>
        <v>13999.419999999998</v>
      </c>
      <c r="E48" s="193">
        <f>SUM(E46,E23,E21,E13)</f>
        <v>42103.5</v>
      </c>
    </row>
  </sheetData>
  <mergeCells count="10">
    <mergeCell ref="A3:E3"/>
    <mergeCell ref="A4:E4"/>
    <mergeCell ref="A6:E6"/>
    <mergeCell ref="A47:E47"/>
    <mergeCell ref="A22:E22"/>
    <mergeCell ref="A12:E12"/>
    <mergeCell ref="A20:E20"/>
    <mergeCell ref="A24:E24"/>
    <mergeCell ref="A14:E14"/>
    <mergeCell ref="A5:E5"/>
  </mergeCells>
  <pageMargins left="0.23622047244094491" right="0.23622047244094491" top="0.43307086614173229" bottom="0.51181102362204722" header="0.31496062992125984" footer="0.31496062992125984"/>
  <pageSetup scale="9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C000"/>
    <pageSetUpPr fitToPage="1"/>
  </sheetPr>
  <dimension ref="A1:Y390"/>
  <sheetViews>
    <sheetView showZeros="0" zoomScaleNormal="100" zoomScaleSheetLayoutView="80" workbookViewId="0">
      <selection activeCell="G122" sqref="G122"/>
    </sheetView>
  </sheetViews>
  <sheetFormatPr baseColWidth="10" defaultRowHeight="12" x14ac:dyDescent="0.2"/>
  <cols>
    <col min="1" max="1" width="5" style="307" customWidth="1"/>
    <col min="2" max="2" width="42.7109375" style="273" customWidth="1"/>
    <col min="3" max="3" width="27.85546875" style="273" customWidth="1"/>
    <col min="4" max="4" width="16" style="273" bestFit="1" customWidth="1"/>
    <col min="5" max="8" width="17.5703125" style="273" customWidth="1"/>
    <col min="9" max="9" width="18" style="273" customWidth="1"/>
    <col min="10" max="12" width="11.85546875" style="273" customWidth="1"/>
    <col min="13" max="13" width="13.5703125" style="273" customWidth="1"/>
    <col min="14" max="14" width="16.7109375" style="273" customWidth="1"/>
    <col min="15" max="15" width="17" style="162" hidden="1" customWidth="1"/>
    <col min="16" max="16" width="11.42578125" style="162" hidden="1" customWidth="1"/>
    <col min="17" max="17" width="3" style="273" customWidth="1"/>
    <col min="18" max="18" width="13.5703125" style="273" customWidth="1"/>
    <col min="19" max="19" width="11.42578125" style="273"/>
    <col min="20" max="21" width="3" style="273" bestFit="1" customWidth="1"/>
    <col min="22" max="22" width="11.42578125" style="273"/>
    <col min="23" max="23" width="3" style="273" bestFit="1" customWidth="1"/>
    <col min="24" max="24" width="2.85546875" style="273" customWidth="1"/>
    <col min="25" max="16384" width="11.42578125" style="273"/>
  </cols>
  <sheetData>
    <row r="1" spans="1:25" ht="67.5" customHeight="1" x14ac:dyDescent="0.2">
      <c r="A1" s="513"/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</row>
    <row r="2" spans="1:25" ht="19.5" customHeight="1" x14ac:dyDescent="0.2">
      <c r="A2" s="274"/>
      <c r="B2" s="515" t="str">
        <f>"MUNICIPIO: " &amp; 'Reporte FODES'!F6&amp;" DEPARTAMENTO DE "&amp;'Reporte FODES'!F5</f>
        <v>MUNICIPIO: SENSEMBRA DEPARTAMENTO DE MORAZAN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</row>
    <row r="3" spans="1:25" ht="19.5" customHeight="1" x14ac:dyDescent="0.2">
      <c r="A3" s="274"/>
      <c r="B3" s="516" t="s">
        <v>90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</row>
    <row r="4" spans="1:25" ht="19.5" customHeight="1" x14ac:dyDescent="0.2">
      <c r="A4" s="275"/>
      <c r="B4" s="516" t="s">
        <v>91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1:25" ht="13.5" customHeight="1" thickBot="1" x14ac:dyDescent="0.25">
      <c r="A5" s="517"/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</row>
    <row r="6" spans="1:25" ht="14.25" customHeight="1" thickBot="1" x14ac:dyDescent="0.25">
      <c r="A6" s="276" t="s">
        <v>18</v>
      </c>
      <c r="B6" s="376" t="s">
        <v>19</v>
      </c>
      <c r="C6" s="375" t="s">
        <v>21</v>
      </c>
      <c r="D6" s="375" t="s">
        <v>20</v>
      </c>
      <c r="E6" s="375" t="s">
        <v>22</v>
      </c>
      <c r="F6" s="375" t="s">
        <v>23</v>
      </c>
      <c r="G6" s="375" t="s">
        <v>24</v>
      </c>
      <c r="H6" s="376" t="s">
        <v>25</v>
      </c>
      <c r="I6" s="376" t="s">
        <v>755</v>
      </c>
      <c r="J6" s="376" t="s">
        <v>756</v>
      </c>
      <c r="K6" s="376" t="s">
        <v>757</v>
      </c>
      <c r="L6" s="376" t="s">
        <v>758</v>
      </c>
      <c r="M6" s="376" t="s">
        <v>759</v>
      </c>
      <c r="N6" s="377" t="s">
        <v>760</v>
      </c>
    </row>
    <row r="7" spans="1:25" ht="18.75" customHeight="1" thickTop="1" thickBot="1" x14ac:dyDescent="0.25">
      <c r="A7" s="491" t="s">
        <v>530</v>
      </c>
      <c r="B7" s="492"/>
      <c r="C7" s="492"/>
      <c r="D7" s="507" t="s">
        <v>443</v>
      </c>
      <c r="E7" s="508"/>
      <c r="F7" s="508"/>
      <c r="G7" s="509"/>
      <c r="H7" s="279"/>
      <c r="I7" s="279"/>
      <c r="J7" s="279"/>
      <c r="K7" s="279"/>
      <c r="L7" s="279"/>
      <c r="M7" s="279"/>
      <c r="N7" s="280"/>
      <c r="O7" s="162" t="str">
        <f>VLOOKUP(D7,TITULOS!$B$2:$C$15,2,FALSE)</f>
        <v>VIALES</v>
      </c>
      <c r="P7" s="162">
        <f>VLOOKUP(O7,TITULOS!$C$2:$D$15,2,FALSE)</f>
        <v>4</v>
      </c>
    </row>
    <row r="8" spans="1:25" ht="22.5" customHeight="1" x14ac:dyDescent="0.2">
      <c r="A8" s="510" t="s">
        <v>30</v>
      </c>
      <c r="B8" s="489" t="s">
        <v>29</v>
      </c>
      <c r="C8" s="489" t="s">
        <v>415</v>
      </c>
      <c r="D8" s="514" t="s">
        <v>45</v>
      </c>
      <c r="E8" s="514" t="s">
        <v>33</v>
      </c>
      <c r="F8" s="514" t="s">
        <v>60</v>
      </c>
      <c r="G8" s="514" t="s">
        <v>32</v>
      </c>
      <c r="H8" s="489" t="s">
        <v>46</v>
      </c>
      <c r="I8" s="489" t="s">
        <v>47</v>
      </c>
      <c r="J8" s="489" t="s">
        <v>48</v>
      </c>
      <c r="K8" s="489"/>
      <c r="L8" s="489"/>
      <c r="M8" s="489"/>
      <c r="N8" s="487" t="s">
        <v>761</v>
      </c>
    </row>
    <row r="9" spans="1:25" ht="20.25" customHeight="1" thickBot="1" x14ac:dyDescent="0.25">
      <c r="A9" s="511"/>
      <c r="B9" s="490"/>
      <c r="C9" s="512"/>
      <c r="D9" s="490"/>
      <c r="E9" s="490"/>
      <c r="F9" s="490"/>
      <c r="G9" s="490"/>
      <c r="H9" s="490"/>
      <c r="I9" s="490"/>
      <c r="J9" s="281" t="s">
        <v>49</v>
      </c>
      <c r="K9" s="281" t="s">
        <v>50</v>
      </c>
      <c r="L9" s="281" t="s">
        <v>51</v>
      </c>
      <c r="M9" s="281" t="s">
        <v>52</v>
      </c>
      <c r="N9" s="488"/>
    </row>
    <row r="10" spans="1:25" ht="21.75" customHeight="1" x14ac:dyDescent="0.2">
      <c r="A10" s="282">
        <v>1</v>
      </c>
      <c r="B10" s="283" t="s">
        <v>783</v>
      </c>
      <c r="C10" s="389" t="s">
        <v>512</v>
      </c>
      <c r="D10" s="284" t="s">
        <v>784</v>
      </c>
      <c r="E10" s="380">
        <v>60537.53</v>
      </c>
      <c r="F10" s="380">
        <v>4162.72</v>
      </c>
      <c r="G10" s="285"/>
      <c r="H10" s="285">
        <v>4162.72</v>
      </c>
      <c r="I10" s="309">
        <f t="shared" ref="I10:I29" si="0">+F10+G10-H10</f>
        <v>0</v>
      </c>
      <c r="J10" s="284">
        <v>500</v>
      </c>
      <c r="K10" s="284">
        <v>500</v>
      </c>
      <c r="L10" s="284">
        <v>1000</v>
      </c>
      <c r="M10" s="284">
        <v>1000</v>
      </c>
      <c r="N10" s="286"/>
      <c r="O10" s="267" t="str">
        <f>IF(C10=" "," ",$P$7&amp;C10)</f>
        <v>4Puentes</v>
      </c>
      <c r="Q10" s="287"/>
      <c r="R10" s="287"/>
      <c r="S10" s="287"/>
      <c r="T10" s="287"/>
      <c r="U10" s="287"/>
      <c r="V10" s="287"/>
      <c r="W10" s="287"/>
      <c r="X10" s="287"/>
      <c r="Y10" s="287"/>
    </row>
    <row r="11" spans="1:25" ht="54.75" customHeight="1" x14ac:dyDescent="0.2">
      <c r="A11" s="288">
        <v>2</v>
      </c>
      <c r="B11" s="289" t="s">
        <v>786</v>
      </c>
      <c r="C11" s="389" t="s">
        <v>462</v>
      </c>
      <c r="D11" s="290" t="s">
        <v>784</v>
      </c>
      <c r="E11" s="383">
        <v>31415</v>
      </c>
      <c r="F11" s="383">
        <v>1460.79</v>
      </c>
      <c r="G11" s="291"/>
      <c r="H11" s="291">
        <v>1460.79</v>
      </c>
      <c r="I11" s="310">
        <f>+F11+G11-H11</f>
        <v>0</v>
      </c>
      <c r="J11" s="290">
        <v>400</v>
      </c>
      <c r="K11" s="290">
        <v>400</v>
      </c>
      <c r="L11" s="290">
        <v>950</v>
      </c>
      <c r="M11" s="290">
        <v>950</v>
      </c>
      <c r="N11" s="292"/>
      <c r="O11" s="267" t="str">
        <f t="shared" ref="O11:O29" si="1">IF(C11=" "," ",$P$7&amp;C11)</f>
        <v>4Calles</v>
      </c>
      <c r="Q11" s="287"/>
      <c r="R11" s="287"/>
      <c r="S11" s="287"/>
      <c r="T11" s="287"/>
      <c r="U11" s="287"/>
      <c r="V11" s="287"/>
      <c r="W11" s="287"/>
      <c r="X11" s="287"/>
      <c r="Y11" s="287"/>
    </row>
    <row r="12" spans="1:25" ht="50.25" customHeight="1" x14ac:dyDescent="0.2">
      <c r="A12" s="288">
        <v>3</v>
      </c>
      <c r="B12" s="289" t="s">
        <v>787</v>
      </c>
      <c r="C12" s="389" t="s">
        <v>462</v>
      </c>
      <c r="D12" s="290" t="s">
        <v>784</v>
      </c>
      <c r="E12" s="383">
        <v>27810</v>
      </c>
      <c r="F12" s="383">
        <v>1295.8499999999999</v>
      </c>
      <c r="G12" s="291"/>
      <c r="H12" s="291">
        <v>1295.8499999999999</v>
      </c>
      <c r="I12" s="310">
        <f t="shared" ref="I12:I22" si="2">+F12+G12-H12</f>
        <v>0</v>
      </c>
      <c r="J12" s="290">
        <v>400</v>
      </c>
      <c r="K12" s="290">
        <v>400</v>
      </c>
      <c r="L12" s="290">
        <v>950</v>
      </c>
      <c r="M12" s="290">
        <v>950</v>
      </c>
      <c r="N12" s="292"/>
      <c r="O12" s="267" t="str">
        <f t="shared" si="1"/>
        <v>4Calles</v>
      </c>
      <c r="Q12" s="287"/>
      <c r="R12" s="287"/>
      <c r="S12" s="287"/>
      <c r="T12" s="287"/>
      <c r="U12" s="287"/>
      <c r="V12" s="287"/>
      <c r="W12" s="287"/>
      <c r="X12" s="287"/>
      <c r="Y12" s="287"/>
    </row>
    <row r="13" spans="1:25" ht="30" customHeight="1" x14ac:dyDescent="0.2">
      <c r="A13" s="288">
        <v>4</v>
      </c>
      <c r="B13" s="289" t="s">
        <v>788</v>
      </c>
      <c r="C13" s="389" t="s">
        <v>462</v>
      </c>
      <c r="D13" s="290" t="s">
        <v>785</v>
      </c>
      <c r="E13" s="383">
        <v>6695</v>
      </c>
      <c r="F13" s="383">
        <v>320.83</v>
      </c>
      <c r="G13" s="291"/>
      <c r="H13" s="291">
        <v>320.83</v>
      </c>
      <c r="I13" s="310">
        <f t="shared" si="2"/>
        <v>0</v>
      </c>
      <c r="J13" s="290">
        <v>100</v>
      </c>
      <c r="K13" s="290">
        <v>100</v>
      </c>
      <c r="L13" s="290">
        <v>400</v>
      </c>
      <c r="M13" s="290">
        <v>400</v>
      </c>
      <c r="N13" s="292"/>
      <c r="O13" s="267" t="str">
        <f t="shared" si="1"/>
        <v>4Calles</v>
      </c>
      <c r="Q13" s="287"/>
      <c r="R13" s="287"/>
      <c r="S13" s="287"/>
      <c r="T13" s="287"/>
      <c r="U13" s="287"/>
      <c r="V13" s="287"/>
      <c r="W13" s="287"/>
      <c r="X13" s="287"/>
      <c r="Y13" s="287"/>
    </row>
    <row r="14" spans="1:25" ht="24" customHeight="1" x14ac:dyDescent="0.2">
      <c r="A14" s="288">
        <v>5</v>
      </c>
      <c r="B14" s="289" t="s">
        <v>789</v>
      </c>
      <c r="C14" s="389" t="s">
        <v>462</v>
      </c>
      <c r="D14" s="290" t="s">
        <v>785</v>
      </c>
      <c r="E14" s="383">
        <v>7210</v>
      </c>
      <c r="F14" s="383">
        <v>345.38</v>
      </c>
      <c r="G14" s="291"/>
      <c r="H14" s="291">
        <v>345.38</v>
      </c>
      <c r="I14" s="310">
        <f t="shared" si="2"/>
        <v>0</v>
      </c>
      <c r="J14" s="290">
        <v>400</v>
      </c>
      <c r="K14" s="290">
        <v>400</v>
      </c>
      <c r="L14" s="290">
        <v>950</v>
      </c>
      <c r="M14" s="290">
        <v>950</v>
      </c>
      <c r="N14" s="292"/>
      <c r="O14" s="267" t="str">
        <f t="shared" si="1"/>
        <v>4Calles</v>
      </c>
      <c r="Q14" s="287"/>
      <c r="R14" s="287"/>
      <c r="S14" s="287"/>
      <c r="T14" s="287"/>
      <c r="U14" s="287"/>
      <c r="V14" s="287"/>
      <c r="W14" s="287"/>
      <c r="X14" s="287"/>
      <c r="Y14" s="287"/>
    </row>
    <row r="15" spans="1:25" ht="45" customHeight="1" x14ac:dyDescent="0.2">
      <c r="A15" s="288">
        <v>6</v>
      </c>
      <c r="B15" s="289" t="s">
        <v>799</v>
      </c>
      <c r="C15" s="389" t="s">
        <v>512</v>
      </c>
      <c r="D15" s="290" t="s">
        <v>785</v>
      </c>
      <c r="E15" s="383">
        <v>38819.42</v>
      </c>
      <c r="F15" s="383">
        <v>38285.18</v>
      </c>
      <c r="G15" s="291"/>
      <c r="H15" s="291">
        <v>38285.18</v>
      </c>
      <c r="I15" s="310">
        <f t="shared" si="2"/>
        <v>0</v>
      </c>
      <c r="J15" s="290">
        <v>400</v>
      </c>
      <c r="K15" s="290">
        <v>400</v>
      </c>
      <c r="L15" s="290">
        <v>950</v>
      </c>
      <c r="M15" s="290">
        <v>950</v>
      </c>
      <c r="N15" s="292"/>
      <c r="O15" s="267" t="str">
        <f t="shared" si="1"/>
        <v>4Puentes</v>
      </c>
      <c r="Q15" s="287"/>
      <c r="R15" s="287"/>
      <c r="S15" s="287"/>
      <c r="T15" s="287"/>
      <c r="U15" s="287"/>
      <c r="V15" s="287"/>
      <c r="W15" s="287"/>
      <c r="X15" s="287"/>
      <c r="Y15" s="287"/>
    </row>
    <row r="16" spans="1:25" ht="34.5" customHeight="1" thickBot="1" x14ac:dyDescent="0.25">
      <c r="A16" s="288">
        <v>7</v>
      </c>
      <c r="B16" s="289" t="s">
        <v>791</v>
      </c>
      <c r="C16" s="389" t="s">
        <v>512</v>
      </c>
      <c r="D16" s="290" t="s">
        <v>784</v>
      </c>
      <c r="E16" s="291">
        <v>3400.8</v>
      </c>
      <c r="F16" s="291">
        <v>3577.06</v>
      </c>
      <c r="G16" s="291"/>
      <c r="H16" s="291">
        <v>3577.06</v>
      </c>
      <c r="I16" s="310">
        <f t="shared" si="2"/>
        <v>0</v>
      </c>
      <c r="J16" s="290">
        <v>507</v>
      </c>
      <c r="K16" s="290">
        <v>507</v>
      </c>
      <c r="L16" s="290">
        <v>868</v>
      </c>
      <c r="M16" s="290">
        <v>1058</v>
      </c>
      <c r="N16" s="292"/>
      <c r="O16" s="267" t="str">
        <f t="shared" si="1"/>
        <v>4Puentes</v>
      </c>
      <c r="Q16" s="287"/>
      <c r="R16" s="287"/>
      <c r="S16" s="287"/>
      <c r="T16" s="287"/>
      <c r="U16" s="287"/>
      <c r="V16" s="287"/>
      <c r="W16" s="287"/>
      <c r="X16" s="287"/>
      <c r="Y16" s="287"/>
    </row>
    <row r="17" spans="1:25" ht="15.95" hidden="1" customHeight="1" x14ac:dyDescent="0.2">
      <c r="A17" s="288">
        <v>8</v>
      </c>
      <c r="B17" s="289"/>
      <c r="C17" s="289" t="s">
        <v>744</v>
      </c>
      <c r="D17" s="290"/>
      <c r="E17" s="291"/>
      <c r="F17" s="291"/>
      <c r="G17" s="291"/>
      <c r="H17" s="291"/>
      <c r="I17" s="310">
        <f t="shared" si="2"/>
        <v>0</v>
      </c>
      <c r="J17" s="290"/>
      <c r="K17" s="290"/>
      <c r="L17" s="290"/>
      <c r="M17" s="290"/>
      <c r="N17" s="292"/>
      <c r="O17" s="267" t="str">
        <f t="shared" si="1"/>
        <v xml:space="preserve"> </v>
      </c>
      <c r="Q17" s="287"/>
      <c r="R17" s="287"/>
      <c r="S17" s="287"/>
      <c r="T17" s="287"/>
      <c r="U17" s="287"/>
      <c r="V17" s="287"/>
      <c r="W17" s="287"/>
      <c r="X17" s="287"/>
      <c r="Y17" s="287"/>
    </row>
    <row r="18" spans="1:25" ht="15.95" hidden="1" customHeight="1" x14ac:dyDescent="0.2">
      <c r="A18" s="288">
        <v>9</v>
      </c>
      <c r="B18" s="289"/>
      <c r="C18" s="289" t="s">
        <v>744</v>
      </c>
      <c r="D18" s="290"/>
      <c r="E18" s="291"/>
      <c r="F18" s="291"/>
      <c r="G18" s="291"/>
      <c r="H18" s="291"/>
      <c r="I18" s="310">
        <f t="shared" si="2"/>
        <v>0</v>
      </c>
      <c r="J18" s="290"/>
      <c r="K18" s="290"/>
      <c r="L18" s="290"/>
      <c r="M18" s="290"/>
      <c r="N18" s="292"/>
      <c r="O18" s="267" t="str">
        <f t="shared" si="1"/>
        <v xml:space="preserve"> </v>
      </c>
      <c r="Q18" s="287"/>
      <c r="R18" s="287"/>
      <c r="S18" s="287"/>
      <c r="T18" s="287"/>
      <c r="U18" s="287"/>
      <c r="V18" s="287"/>
      <c r="W18" s="287"/>
      <c r="X18" s="287"/>
      <c r="Y18" s="287"/>
    </row>
    <row r="19" spans="1:25" ht="15.95" hidden="1" customHeight="1" x14ac:dyDescent="0.2">
      <c r="A19" s="314">
        <v>10</v>
      </c>
      <c r="B19" s="293"/>
      <c r="C19" s="293" t="s">
        <v>744</v>
      </c>
      <c r="D19" s="294"/>
      <c r="E19" s="295"/>
      <c r="F19" s="295"/>
      <c r="G19" s="295"/>
      <c r="H19" s="295"/>
      <c r="I19" s="310">
        <f t="shared" si="2"/>
        <v>0</v>
      </c>
      <c r="J19" s="294"/>
      <c r="K19" s="294"/>
      <c r="L19" s="294"/>
      <c r="M19" s="294"/>
      <c r="N19" s="296"/>
      <c r="O19" s="267" t="str">
        <f t="shared" si="1"/>
        <v xml:space="preserve"> </v>
      </c>
      <c r="Q19" s="287"/>
      <c r="R19" s="287"/>
      <c r="S19" s="287"/>
      <c r="T19" s="287"/>
      <c r="U19" s="287"/>
      <c r="V19" s="287"/>
      <c r="W19" s="287"/>
      <c r="X19" s="287"/>
      <c r="Y19" s="287"/>
    </row>
    <row r="20" spans="1:25" ht="15.95" hidden="1" customHeight="1" x14ac:dyDescent="0.2">
      <c r="A20" s="314">
        <v>11</v>
      </c>
      <c r="B20" s="293"/>
      <c r="C20" s="293" t="s">
        <v>744</v>
      </c>
      <c r="D20" s="294"/>
      <c r="E20" s="295"/>
      <c r="F20" s="295"/>
      <c r="G20" s="295"/>
      <c r="H20" s="295"/>
      <c r="I20" s="310">
        <f t="shared" si="2"/>
        <v>0</v>
      </c>
      <c r="J20" s="294"/>
      <c r="K20" s="294"/>
      <c r="L20" s="294"/>
      <c r="M20" s="294"/>
      <c r="N20" s="296"/>
      <c r="O20" s="267" t="str">
        <f t="shared" si="1"/>
        <v xml:space="preserve"> </v>
      </c>
      <c r="Q20" s="287"/>
      <c r="R20" s="287"/>
      <c r="S20" s="287"/>
      <c r="T20" s="287"/>
      <c r="U20" s="287"/>
      <c r="V20" s="287"/>
      <c r="W20" s="287"/>
      <c r="X20" s="287"/>
      <c r="Y20" s="287"/>
    </row>
    <row r="21" spans="1:25" ht="15.95" hidden="1" customHeight="1" x14ac:dyDescent="0.2">
      <c r="A21" s="314">
        <v>12</v>
      </c>
      <c r="B21" s="293"/>
      <c r="C21" s="293" t="s">
        <v>744</v>
      </c>
      <c r="D21" s="294"/>
      <c r="E21" s="295"/>
      <c r="F21" s="295"/>
      <c r="G21" s="295"/>
      <c r="H21" s="295"/>
      <c r="I21" s="310">
        <f t="shared" si="2"/>
        <v>0</v>
      </c>
      <c r="J21" s="294"/>
      <c r="K21" s="294"/>
      <c r="L21" s="294"/>
      <c r="M21" s="294"/>
      <c r="N21" s="296"/>
      <c r="O21" s="267" t="str">
        <f t="shared" si="1"/>
        <v xml:space="preserve"> </v>
      </c>
      <c r="Q21" s="287"/>
      <c r="R21" s="287"/>
      <c r="S21" s="287"/>
      <c r="T21" s="287"/>
      <c r="U21" s="287"/>
      <c r="V21" s="287"/>
      <c r="W21" s="287"/>
      <c r="X21" s="287"/>
      <c r="Y21" s="287"/>
    </row>
    <row r="22" spans="1:25" ht="15.95" hidden="1" customHeight="1" x14ac:dyDescent="0.2">
      <c r="A22" s="314">
        <v>13</v>
      </c>
      <c r="B22" s="293"/>
      <c r="C22" s="293" t="s">
        <v>744</v>
      </c>
      <c r="D22" s="294"/>
      <c r="E22" s="295"/>
      <c r="F22" s="295"/>
      <c r="G22" s="295"/>
      <c r="H22" s="295"/>
      <c r="I22" s="310">
        <f t="shared" si="2"/>
        <v>0</v>
      </c>
      <c r="J22" s="294"/>
      <c r="K22" s="294"/>
      <c r="L22" s="294"/>
      <c r="M22" s="294"/>
      <c r="N22" s="296"/>
      <c r="O22" s="267" t="str">
        <f t="shared" si="1"/>
        <v xml:space="preserve"> </v>
      </c>
      <c r="Q22" s="287"/>
      <c r="R22" s="287"/>
      <c r="S22" s="287"/>
      <c r="T22" s="287"/>
      <c r="U22" s="287"/>
      <c r="V22" s="287"/>
      <c r="W22" s="287"/>
      <c r="X22" s="287"/>
      <c r="Y22" s="287"/>
    </row>
    <row r="23" spans="1:25" ht="15.95" hidden="1" customHeight="1" x14ac:dyDescent="0.2">
      <c r="A23" s="314">
        <v>14</v>
      </c>
      <c r="B23" s="293"/>
      <c r="C23" s="293" t="s">
        <v>744</v>
      </c>
      <c r="D23" s="294"/>
      <c r="E23" s="295"/>
      <c r="F23" s="295"/>
      <c r="G23" s="295"/>
      <c r="H23" s="295"/>
      <c r="I23" s="311">
        <f>+F23+G23-H23</f>
        <v>0</v>
      </c>
      <c r="J23" s="294"/>
      <c r="K23" s="294"/>
      <c r="L23" s="294"/>
      <c r="M23" s="294"/>
      <c r="N23" s="296"/>
      <c r="O23" s="267" t="str">
        <f t="shared" si="1"/>
        <v xml:space="preserve"> </v>
      </c>
      <c r="Q23" s="287"/>
      <c r="R23" s="287"/>
      <c r="S23" s="287"/>
      <c r="T23" s="287"/>
      <c r="U23" s="287"/>
      <c r="V23" s="287"/>
      <c r="W23" s="287"/>
      <c r="X23" s="287"/>
      <c r="Y23" s="287"/>
    </row>
    <row r="24" spans="1:25" ht="15.95" hidden="1" customHeight="1" x14ac:dyDescent="0.2">
      <c r="A24" s="314">
        <v>15</v>
      </c>
      <c r="B24" s="293"/>
      <c r="C24" s="293" t="s">
        <v>744</v>
      </c>
      <c r="D24" s="294"/>
      <c r="E24" s="295"/>
      <c r="F24" s="295"/>
      <c r="G24" s="295"/>
      <c r="H24" s="295"/>
      <c r="I24" s="311">
        <f t="shared" si="0"/>
        <v>0</v>
      </c>
      <c r="J24" s="294"/>
      <c r="K24" s="294"/>
      <c r="L24" s="294"/>
      <c r="M24" s="294"/>
      <c r="N24" s="296"/>
      <c r="O24" s="267" t="str">
        <f t="shared" si="1"/>
        <v xml:space="preserve"> </v>
      </c>
    </row>
    <row r="25" spans="1:25" ht="15.95" hidden="1" customHeight="1" x14ac:dyDescent="0.2">
      <c r="A25" s="314">
        <v>16</v>
      </c>
      <c r="B25" s="293"/>
      <c r="C25" s="293" t="s">
        <v>744</v>
      </c>
      <c r="D25" s="294"/>
      <c r="E25" s="295"/>
      <c r="F25" s="295"/>
      <c r="G25" s="295"/>
      <c r="H25" s="295"/>
      <c r="I25" s="311">
        <f t="shared" si="0"/>
        <v>0</v>
      </c>
      <c r="J25" s="294"/>
      <c r="K25" s="294"/>
      <c r="L25" s="294"/>
      <c r="M25" s="294"/>
      <c r="N25" s="296"/>
      <c r="O25" s="267" t="str">
        <f t="shared" si="1"/>
        <v xml:space="preserve"> </v>
      </c>
    </row>
    <row r="26" spans="1:25" ht="15.95" hidden="1" customHeight="1" x14ac:dyDescent="0.2">
      <c r="A26" s="314">
        <v>17</v>
      </c>
      <c r="B26" s="293"/>
      <c r="C26" s="293" t="s">
        <v>744</v>
      </c>
      <c r="D26" s="294"/>
      <c r="E26" s="295"/>
      <c r="F26" s="295"/>
      <c r="G26" s="295"/>
      <c r="H26" s="295"/>
      <c r="I26" s="311">
        <f>+F26+G26-H26</f>
        <v>0</v>
      </c>
      <c r="J26" s="294"/>
      <c r="K26" s="294"/>
      <c r="L26" s="294"/>
      <c r="M26" s="294"/>
      <c r="N26" s="296"/>
      <c r="O26" s="267" t="str">
        <f t="shared" si="1"/>
        <v xml:space="preserve"> </v>
      </c>
    </row>
    <row r="27" spans="1:25" ht="15.95" hidden="1" customHeight="1" x14ac:dyDescent="0.2">
      <c r="A27" s="314">
        <v>18</v>
      </c>
      <c r="B27" s="293"/>
      <c r="C27" s="293" t="s">
        <v>744</v>
      </c>
      <c r="D27" s="294"/>
      <c r="E27" s="295"/>
      <c r="F27" s="295"/>
      <c r="G27" s="295"/>
      <c r="H27" s="295"/>
      <c r="I27" s="311">
        <f t="shared" si="0"/>
        <v>0</v>
      </c>
      <c r="J27" s="294"/>
      <c r="K27" s="294"/>
      <c r="L27" s="294"/>
      <c r="M27" s="294"/>
      <c r="N27" s="296"/>
      <c r="O27" s="267" t="str">
        <f t="shared" si="1"/>
        <v xml:space="preserve"> </v>
      </c>
    </row>
    <row r="28" spans="1:25" ht="15.95" hidden="1" customHeight="1" x14ac:dyDescent="0.2">
      <c r="A28" s="314">
        <v>19</v>
      </c>
      <c r="B28" s="293"/>
      <c r="C28" s="293" t="s">
        <v>744</v>
      </c>
      <c r="D28" s="294"/>
      <c r="E28" s="295"/>
      <c r="F28" s="295"/>
      <c r="G28" s="295"/>
      <c r="H28" s="295"/>
      <c r="I28" s="311">
        <f t="shared" si="0"/>
        <v>0</v>
      </c>
      <c r="J28" s="294"/>
      <c r="K28" s="294"/>
      <c r="L28" s="294"/>
      <c r="M28" s="294"/>
      <c r="N28" s="296"/>
      <c r="O28" s="267" t="str">
        <f t="shared" si="1"/>
        <v xml:space="preserve"> </v>
      </c>
    </row>
    <row r="29" spans="1:25" ht="15.95" hidden="1" customHeight="1" thickBot="1" x14ac:dyDescent="0.25">
      <c r="A29" s="297">
        <v>20</v>
      </c>
      <c r="B29" s="298"/>
      <c r="C29" s="298" t="s">
        <v>744</v>
      </c>
      <c r="D29" s="299"/>
      <c r="E29" s="300"/>
      <c r="F29" s="300"/>
      <c r="G29" s="300"/>
      <c r="H29" s="300"/>
      <c r="I29" s="312">
        <f t="shared" si="0"/>
        <v>0</v>
      </c>
      <c r="J29" s="299"/>
      <c r="K29" s="299"/>
      <c r="L29" s="299"/>
      <c r="M29" s="299"/>
      <c r="N29" s="301"/>
      <c r="O29" s="267" t="str">
        <f t="shared" si="1"/>
        <v xml:space="preserve"> </v>
      </c>
    </row>
    <row r="30" spans="1:25" ht="15.95" customHeight="1" thickBot="1" x14ac:dyDescent="0.25">
      <c r="A30" s="500" t="s">
        <v>53</v>
      </c>
      <c r="B30" s="448"/>
      <c r="C30" s="448"/>
      <c r="D30" s="448"/>
      <c r="E30" s="302">
        <f t="shared" ref="E30:M30" si="3">SUM(E10:E29)</f>
        <v>175887.75</v>
      </c>
      <c r="F30" s="302">
        <f t="shared" si="3"/>
        <v>49447.81</v>
      </c>
      <c r="G30" s="302">
        <f t="shared" si="3"/>
        <v>0</v>
      </c>
      <c r="H30" s="302">
        <f>SUM(H10:H29)</f>
        <v>49447.81</v>
      </c>
      <c r="I30" s="163">
        <f t="shared" si="3"/>
        <v>0</v>
      </c>
      <c r="J30" s="303">
        <f t="shared" si="3"/>
        <v>2707</v>
      </c>
      <c r="K30" s="303">
        <f t="shared" si="3"/>
        <v>2707</v>
      </c>
      <c r="L30" s="303">
        <f t="shared" si="3"/>
        <v>6068</v>
      </c>
      <c r="M30" s="303">
        <f t="shared" si="3"/>
        <v>6258</v>
      </c>
      <c r="N30" s="304"/>
    </row>
    <row r="31" spans="1:25" ht="17.25" thickTop="1" thickBot="1" x14ac:dyDescent="0.25">
      <c r="A31" s="491" t="s">
        <v>530</v>
      </c>
      <c r="B31" s="492"/>
      <c r="C31" s="493"/>
      <c r="D31" s="507" t="s">
        <v>440</v>
      </c>
      <c r="E31" s="508"/>
      <c r="F31" s="508"/>
      <c r="G31" s="509"/>
      <c r="H31" s="279"/>
      <c r="I31" s="313"/>
      <c r="J31" s="279"/>
      <c r="K31" s="279"/>
      <c r="L31" s="279"/>
      <c r="M31" s="279"/>
      <c r="N31" s="280"/>
      <c r="O31" s="162" t="str">
        <f>VLOOKUP(D31,TITULOS!$B$2:$C$15,2,FALSE)</f>
        <v>EDUCACION</v>
      </c>
      <c r="P31" s="162">
        <f>VLOOKUP(O31,TITULOS!$C$2:$D$15,2,FALSE)</f>
        <v>1</v>
      </c>
    </row>
    <row r="32" spans="1:25" ht="22.5" customHeight="1" x14ac:dyDescent="0.2">
      <c r="A32" s="282">
        <v>1</v>
      </c>
      <c r="B32" s="283" t="s">
        <v>801</v>
      </c>
      <c r="C32" s="390" t="s">
        <v>460</v>
      </c>
      <c r="D32" s="284" t="s">
        <v>784</v>
      </c>
      <c r="E32" s="285">
        <v>22430.799999999999</v>
      </c>
      <c r="F32" s="285">
        <v>21800</v>
      </c>
      <c r="G32" s="285"/>
      <c r="H32" s="285">
        <v>21800</v>
      </c>
      <c r="I32" s="309">
        <f t="shared" ref="I32:I51" si="4">+F32+G32-H32</f>
        <v>0</v>
      </c>
      <c r="J32" s="284">
        <v>150</v>
      </c>
      <c r="K32" s="284">
        <v>150</v>
      </c>
      <c r="L32" s="284">
        <v>250</v>
      </c>
      <c r="M32" s="284">
        <v>250</v>
      </c>
      <c r="N32" s="286"/>
      <c r="O32" s="267" t="str">
        <f>IF(C32=" "," ",$P$31&amp;C32)</f>
        <v>1Infraestructura</v>
      </c>
      <c r="Q32" s="287"/>
      <c r="R32" s="287"/>
      <c r="S32" s="287"/>
      <c r="T32" s="287"/>
      <c r="U32" s="287"/>
      <c r="V32" s="287"/>
      <c r="W32" s="287"/>
      <c r="X32" s="287"/>
      <c r="Y32" s="287"/>
    </row>
    <row r="33" spans="1:25" ht="37.5" customHeight="1" x14ac:dyDescent="0.2">
      <c r="A33" s="288">
        <v>2</v>
      </c>
      <c r="B33" s="289" t="s">
        <v>800</v>
      </c>
      <c r="C33" s="389" t="s">
        <v>460</v>
      </c>
      <c r="D33" s="290" t="s">
        <v>785</v>
      </c>
      <c r="E33" s="291">
        <v>35080.050000000003</v>
      </c>
      <c r="F33" s="291">
        <v>984.39</v>
      </c>
      <c r="G33" s="291"/>
      <c r="H33" s="291">
        <v>984.39</v>
      </c>
      <c r="I33" s="310">
        <f t="shared" si="4"/>
        <v>0</v>
      </c>
      <c r="J33" s="290">
        <v>100</v>
      </c>
      <c r="K33" s="290">
        <v>100</v>
      </c>
      <c r="L33" s="290">
        <v>200</v>
      </c>
      <c r="M33" s="290">
        <v>200</v>
      </c>
      <c r="N33" s="292"/>
      <c r="O33" s="267" t="str">
        <f t="shared" ref="O33:O51" si="5">IF(C33=" "," ",$P$31&amp;C33)</f>
        <v>1Infraestructura</v>
      </c>
      <c r="Q33" s="287"/>
      <c r="R33" s="287"/>
      <c r="S33" s="287"/>
      <c r="T33" s="287"/>
      <c r="U33" s="287"/>
      <c r="V33" s="287"/>
      <c r="W33" s="287"/>
      <c r="X33" s="287"/>
      <c r="Y33" s="287"/>
    </row>
    <row r="34" spans="1:25" ht="23.25" customHeight="1" thickBot="1" x14ac:dyDescent="0.25">
      <c r="A34" s="288">
        <v>3</v>
      </c>
      <c r="B34" s="289" t="s">
        <v>793</v>
      </c>
      <c r="C34" s="389" t="s">
        <v>484</v>
      </c>
      <c r="D34" s="290" t="s">
        <v>763</v>
      </c>
      <c r="E34" s="291">
        <v>33350</v>
      </c>
      <c r="F34" s="291">
        <v>6688</v>
      </c>
      <c r="G34" s="291"/>
      <c r="H34" s="291">
        <v>6688</v>
      </c>
      <c r="I34" s="310">
        <f t="shared" si="4"/>
        <v>0</v>
      </c>
      <c r="J34" s="290">
        <v>15</v>
      </c>
      <c r="K34" s="290">
        <v>15</v>
      </c>
      <c r="L34" s="290">
        <v>70</v>
      </c>
      <c r="M34" s="290">
        <v>70</v>
      </c>
      <c r="N34" s="292"/>
      <c r="O34" s="267" t="str">
        <f t="shared" si="5"/>
        <v>1Funcionamiento</v>
      </c>
      <c r="Q34" s="287"/>
      <c r="R34" s="287"/>
      <c r="S34" s="287"/>
      <c r="T34" s="287"/>
      <c r="U34" s="287"/>
      <c r="V34" s="287"/>
      <c r="W34" s="287"/>
      <c r="X34" s="287"/>
      <c r="Y34" s="287"/>
    </row>
    <row r="35" spans="1:25" ht="15.95" hidden="1" customHeight="1" x14ac:dyDescent="0.2">
      <c r="A35" s="288">
        <v>4</v>
      </c>
      <c r="B35" s="289"/>
      <c r="C35" s="289" t="s">
        <v>744</v>
      </c>
      <c r="D35" s="290"/>
      <c r="E35" s="291"/>
      <c r="F35" s="291"/>
      <c r="G35" s="291"/>
      <c r="H35" s="291"/>
      <c r="I35" s="310">
        <f t="shared" si="4"/>
        <v>0</v>
      </c>
      <c r="J35" s="290"/>
      <c r="K35" s="290"/>
      <c r="L35" s="290"/>
      <c r="M35" s="290"/>
      <c r="N35" s="292"/>
      <c r="O35" s="267" t="str">
        <f t="shared" si="5"/>
        <v xml:space="preserve"> </v>
      </c>
      <c r="Q35" s="287"/>
      <c r="R35" s="287"/>
      <c r="S35" s="287"/>
      <c r="T35" s="287"/>
      <c r="U35" s="287"/>
      <c r="V35" s="287"/>
      <c r="W35" s="287"/>
      <c r="X35" s="287"/>
      <c r="Y35" s="287"/>
    </row>
    <row r="36" spans="1:25" ht="15.95" hidden="1" customHeight="1" x14ac:dyDescent="0.2">
      <c r="A36" s="288">
        <v>5</v>
      </c>
      <c r="B36" s="289"/>
      <c r="C36" s="289" t="s">
        <v>744</v>
      </c>
      <c r="D36" s="290"/>
      <c r="E36" s="291"/>
      <c r="F36" s="291"/>
      <c r="G36" s="291"/>
      <c r="H36" s="291"/>
      <c r="I36" s="310">
        <f t="shared" si="4"/>
        <v>0</v>
      </c>
      <c r="J36" s="290"/>
      <c r="K36" s="290"/>
      <c r="L36" s="290"/>
      <c r="M36" s="290"/>
      <c r="N36" s="292"/>
      <c r="O36" s="267" t="str">
        <f t="shared" si="5"/>
        <v xml:space="preserve"> </v>
      </c>
      <c r="Q36" s="287"/>
      <c r="R36" s="287"/>
      <c r="S36" s="287"/>
      <c r="T36" s="287"/>
      <c r="U36" s="287"/>
      <c r="V36" s="287"/>
      <c r="W36" s="287"/>
      <c r="X36" s="287"/>
      <c r="Y36" s="287"/>
    </row>
    <row r="37" spans="1:25" ht="15.95" hidden="1" customHeight="1" x14ac:dyDescent="0.2">
      <c r="A37" s="288">
        <v>6</v>
      </c>
      <c r="B37" s="289"/>
      <c r="C37" s="289" t="s">
        <v>744</v>
      </c>
      <c r="D37" s="290"/>
      <c r="E37" s="291"/>
      <c r="F37" s="291"/>
      <c r="G37" s="291"/>
      <c r="H37" s="291"/>
      <c r="I37" s="310">
        <f t="shared" si="4"/>
        <v>0</v>
      </c>
      <c r="J37" s="290"/>
      <c r="K37" s="290"/>
      <c r="L37" s="290"/>
      <c r="M37" s="290"/>
      <c r="N37" s="292"/>
      <c r="O37" s="267" t="str">
        <f t="shared" si="5"/>
        <v xml:space="preserve"> </v>
      </c>
      <c r="Q37" s="287"/>
      <c r="R37" s="287"/>
      <c r="S37" s="287"/>
      <c r="T37" s="287"/>
      <c r="U37" s="287"/>
      <c r="V37" s="287"/>
      <c r="W37" s="287"/>
      <c r="X37" s="287"/>
      <c r="Y37" s="287"/>
    </row>
    <row r="38" spans="1:25" ht="15.95" hidden="1" customHeight="1" x14ac:dyDescent="0.2">
      <c r="A38" s="288">
        <v>7</v>
      </c>
      <c r="B38" s="289"/>
      <c r="C38" s="289" t="s">
        <v>744</v>
      </c>
      <c r="D38" s="290"/>
      <c r="E38" s="291"/>
      <c r="F38" s="291"/>
      <c r="G38" s="291"/>
      <c r="H38" s="291"/>
      <c r="I38" s="310">
        <f t="shared" si="4"/>
        <v>0</v>
      </c>
      <c r="J38" s="290"/>
      <c r="K38" s="290"/>
      <c r="L38" s="290"/>
      <c r="M38" s="290"/>
      <c r="N38" s="292"/>
      <c r="O38" s="267" t="str">
        <f t="shared" si="5"/>
        <v xml:space="preserve"> </v>
      </c>
      <c r="Q38" s="287"/>
      <c r="R38" s="287"/>
      <c r="S38" s="287"/>
      <c r="T38" s="287"/>
      <c r="U38" s="287"/>
      <c r="V38" s="287"/>
      <c r="W38" s="287"/>
      <c r="X38" s="287"/>
      <c r="Y38" s="287"/>
    </row>
    <row r="39" spans="1:25" ht="15.95" hidden="1" customHeight="1" x14ac:dyDescent="0.2">
      <c r="A39" s="288">
        <v>8</v>
      </c>
      <c r="B39" s="289"/>
      <c r="C39" s="289" t="s">
        <v>744</v>
      </c>
      <c r="D39" s="290"/>
      <c r="E39" s="291"/>
      <c r="F39" s="291"/>
      <c r="G39" s="291"/>
      <c r="H39" s="291"/>
      <c r="I39" s="310">
        <f t="shared" si="4"/>
        <v>0</v>
      </c>
      <c r="J39" s="290"/>
      <c r="K39" s="290"/>
      <c r="L39" s="290"/>
      <c r="M39" s="290"/>
      <c r="N39" s="292"/>
      <c r="O39" s="267" t="str">
        <f t="shared" si="5"/>
        <v xml:space="preserve"> </v>
      </c>
      <c r="Q39" s="287"/>
      <c r="R39" s="287"/>
      <c r="S39" s="287"/>
      <c r="T39" s="287"/>
      <c r="U39" s="287"/>
      <c r="V39" s="287"/>
      <c r="W39" s="287"/>
      <c r="X39" s="287"/>
      <c r="Y39" s="287"/>
    </row>
    <row r="40" spans="1:25" ht="15.95" hidden="1" customHeight="1" x14ac:dyDescent="0.2">
      <c r="A40" s="288">
        <v>9</v>
      </c>
      <c r="B40" s="289"/>
      <c r="C40" s="289" t="s">
        <v>744</v>
      </c>
      <c r="D40" s="290"/>
      <c r="E40" s="291"/>
      <c r="F40" s="291"/>
      <c r="G40" s="291"/>
      <c r="H40" s="291"/>
      <c r="I40" s="310">
        <f t="shared" si="4"/>
        <v>0</v>
      </c>
      <c r="J40" s="290"/>
      <c r="K40" s="290"/>
      <c r="L40" s="290"/>
      <c r="M40" s="290"/>
      <c r="N40" s="292"/>
      <c r="O40" s="267" t="str">
        <f t="shared" si="5"/>
        <v xml:space="preserve"> </v>
      </c>
      <c r="Q40" s="287"/>
      <c r="R40" s="287"/>
      <c r="S40" s="287"/>
      <c r="T40" s="287"/>
      <c r="U40" s="287"/>
      <c r="V40" s="287"/>
      <c r="W40" s="287"/>
      <c r="X40" s="287"/>
      <c r="Y40" s="287"/>
    </row>
    <row r="41" spans="1:25" ht="15.95" hidden="1" customHeight="1" x14ac:dyDescent="0.2">
      <c r="A41" s="288">
        <v>10</v>
      </c>
      <c r="B41" s="289"/>
      <c r="C41" s="289" t="s">
        <v>744</v>
      </c>
      <c r="D41" s="290"/>
      <c r="E41" s="291"/>
      <c r="F41" s="291"/>
      <c r="G41" s="291"/>
      <c r="H41" s="291"/>
      <c r="I41" s="310">
        <f t="shared" si="4"/>
        <v>0</v>
      </c>
      <c r="J41" s="290"/>
      <c r="K41" s="290"/>
      <c r="L41" s="290"/>
      <c r="M41" s="290"/>
      <c r="N41" s="292"/>
      <c r="O41" s="267" t="str">
        <f t="shared" si="5"/>
        <v xml:space="preserve"> </v>
      </c>
      <c r="Q41" s="287"/>
      <c r="R41" s="287"/>
      <c r="S41" s="287"/>
      <c r="T41" s="287"/>
      <c r="U41" s="287"/>
      <c r="V41" s="287"/>
      <c r="W41" s="287"/>
      <c r="X41" s="287"/>
      <c r="Y41" s="287"/>
    </row>
    <row r="42" spans="1:25" ht="15.95" hidden="1" customHeight="1" x14ac:dyDescent="0.2">
      <c r="A42" s="288">
        <v>11</v>
      </c>
      <c r="B42" s="289"/>
      <c r="C42" s="289" t="s">
        <v>744</v>
      </c>
      <c r="D42" s="290"/>
      <c r="E42" s="291"/>
      <c r="F42" s="291"/>
      <c r="G42" s="291"/>
      <c r="H42" s="291"/>
      <c r="I42" s="310">
        <f t="shared" si="4"/>
        <v>0</v>
      </c>
      <c r="J42" s="290"/>
      <c r="K42" s="290"/>
      <c r="L42" s="290"/>
      <c r="M42" s="290"/>
      <c r="N42" s="292"/>
      <c r="O42" s="267" t="str">
        <f t="shared" si="5"/>
        <v xml:space="preserve"> </v>
      </c>
      <c r="Q42" s="287"/>
      <c r="R42" s="287"/>
      <c r="S42" s="287"/>
      <c r="T42" s="287"/>
      <c r="U42" s="287"/>
      <c r="V42" s="287"/>
      <c r="W42" s="287"/>
      <c r="X42" s="287"/>
      <c r="Y42" s="287"/>
    </row>
    <row r="43" spans="1:25" ht="15.95" hidden="1" customHeight="1" x14ac:dyDescent="0.2">
      <c r="A43" s="288">
        <v>12</v>
      </c>
      <c r="B43" s="289"/>
      <c r="C43" s="289" t="s">
        <v>744</v>
      </c>
      <c r="D43" s="290"/>
      <c r="E43" s="291"/>
      <c r="F43" s="291"/>
      <c r="G43" s="291"/>
      <c r="H43" s="291"/>
      <c r="I43" s="310">
        <f t="shared" si="4"/>
        <v>0</v>
      </c>
      <c r="J43" s="290"/>
      <c r="K43" s="290"/>
      <c r="L43" s="290"/>
      <c r="M43" s="290"/>
      <c r="N43" s="292"/>
      <c r="O43" s="267" t="str">
        <f t="shared" si="5"/>
        <v xml:space="preserve"> </v>
      </c>
      <c r="Q43" s="287"/>
      <c r="R43" s="287"/>
      <c r="S43" s="287"/>
      <c r="T43" s="287"/>
      <c r="U43" s="287"/>
      <c r="V43" s="287"/>
      <c r="W43" s="287"/>
      <c r="X43" s="287"/>
      <c r="Y43" s="287"/>
    </row>
    <row r="44" spans="1:25" ht="15.95" hidden="1" customHeight="1" x14ac:dyDescent="0.2">
      <c r="A44" s="288">
        <v>13</v>
      </c>
      <c r="B44" s="289"/>
      <c r="C44" s="289" t="s">
        <v>744</v>
      </c>
      <c r="D44" s="290"/>
      <c r="E44" s="291"/>
      <c r="F44" s="291"/>
      <c r="G44" s="291"/>
      <c r="H44" s="291"/>
      <c r="I44" s="310">
        <f t="shared" si="4"/>
        <v>0</v>
      </c>
      <c r="J44" s="290"/>
      <c r="K44" s="290"/>
      <c r="L44" s="290"/>
      <c r="M44" s="290"/>
      <c r="N44" s="292"/>
      <c r="O44" s="267" t="str">
        <f t="shared" si="5"/>
        <v xml:space="preserve"> </v>
      </c>
      <c r="Q44" s="287"/>
      <c r="R44" s="287"/>
      <c r="S44" s="287"/>
      <c r="T44" s="287"/>
      <c r="U44" s="287"/>
      <c r="V44" s="287"/>
      <c r="W44" s="287"/>
      <c r="X44" s="287"/>
      <c r="Y44" s="287"/>
    </row>
    <row r="45" spans="1:25" ht="15.95" hidden="1" customHeight="1" x14ac:dyDescent="0.2">
      <c r="A45" s="288">
        <v>14</v>
      </c>
      <c r="B45" s="289"/>
      <c r="C45" s="289" t="s">
        <v>744</v>
      </c>
      <c r="D45" s="290"/>
      <c r="E45" s="291"/>
      <c r="F45" s="291"/>
      <c r="G45" s="291"/>
      <c r="H45" s="291"/>
      <c r="I45" s="310">
        <f t="shared" si="4"/>
        <v>0</v>
      </c>
      <c r="J45" s="290"/>
      <c r="K45" s="290"/>
      <c r="L45" s="290"/>
      <c r="M45" s="290"/>
      <c r="N45" s="292"/>
      <c r="O45" s="267" t="str">
        <f t="shared" si="5"/>
        <v xml:space="preserve"> </v>
      </c>
      <c r="Q45" s="287"/>
      <c r="R45" s="287"/>
      <c r="S45" s="287"/>
      <c r="T45" s="287"/>
      <c r="U45" s="287"/>
      <c r="V45" s="287"/>
      <c r="W45" s="287"/>
      <c r="X45" s="287"/>
      <c r="Y45" s="287"/>
    </row>
    <row r="46" spans="1:25" ht="15.95" hidden="1" customHeight="1" x14ac:dyDescent="0.2">
      <c r="A46" s="288">
        <v>15</v>
      </c>
      <c r="B46" s="289"/>
      <c r="C46" s="289" t="s">
        <v>744</v>
      </c>
      <c r="D46" s="290"/>
      <c r="E46" s="291"/>
      <c r="F46" s="291"/>
      <c r="G46" s="291"/>
      <c r="H46" s="291"/>
      <c r="I46" s="310">
        <f t="shared" si="4"/>
        <v>0</v>
      </c>
      <c r="J46" s="290"/>
      <c r="K46" s="290"/>
      <c r="L46" s="290"/>
      <c r="M46" s="290"/>
      <c r="N46" s="292"/>
      <c r="O46" s="267" t="str">
        <f t="shared" si="5"/>
        <v xml:space="preserve"> </v>
      </c>
      <c r="Q46" s="287"/>
      <c r="R46" s="287"/>
      <c r="S46" s="287"/>
      <c r="T46" s="287"/>
      <c r="U46" s="287"/>
      <c r="V46" s="287"/>
      <c r="W46" s="287"/>
      <c r="X46" s="287"/>
      <c r="Y46" s="287"/>
    </row>
    <row r="47" spans="1:25" ht="15.95" hidden="1" customHeight="1" x14ac:dyDescent="0.2">
      <c r="A47" s="288">
        <v>16</v>
      </c>
      <c r="B47" s="293"/>
      <c r="C47" s="293" t="s">
        <v>744</v>
      </c>
      <c r="D47" s="294"/>
      <c r="E47" s="295"/>
      <c r="F47" s="295"/>
      <c r="G47" s="295"/>
      <c r="H47" s="295"/>
      <c r="I47" s="311">
        <f t="shared" si="4"/>
        <v>0</v>
      </c>
      <c r="J47" s="294"/>
      <c r="K47" s="294"/>
      <c r="L47" s="294"/>
      <c r="M47" s="294"/>
      <c r="N47" s="296"/>
      <c r="O47" s="267" t="str">
        <f t="shared" si="5"/>
        <v xml:space="preserve"> </v>
      </c>
      <c r="Q47" s="287"/>
      <c r="R47" s="287"/>
      <c r="S47" s="287"/>
      <c r="T47" s="287"/>
      <c r="U47" s="287"/>
      <c r="V47" s="287"/>
      <c r="W47" s="287"/>
      <c r="X47" s="287"/>
      <c r="Y47" s="287"/>
    </row>
    <row r="48" spans="1:25" ht="15.95" hidden="1" customHeight="1" x14ac:dyDescent="0.2">
      <c r="A48" s="288">
        <v>17</v>
      </c>
      <c r="B48" s="293"/>
      <c r="C48" s="293" t="s">
        <v>744</v>
      </c>
      <c r="D48" s="294"/>
      <c r="E48" s="295"/>
      <c r="F48" s="295"/>
      <c r="G48" s="295"/>
      <c r="H48" s="295"/>
      <c r="I48" s="311">
        <f t="shared" si="4"/>
        <v>0</v>
      </c>
      <c r="J48" s="294"/>
      <c r="K48" s="294"/>
      <c r="L48" s="294"/>
      <c r="M48" s="294"/>
      <c r="N48" s="296"/>
      <c r="O48" s="267" t="str">
        <f t="shared" si="5"/>
        <v xml:space="preserve"> </v>
      </c>
      <c r="Q48" s="287"/>
      <c r="R48" s="287"/>
      <c r="S48" s="287"/>
      <c r="T48" s="287"/>
      <c r="U48" s="287"/>
      <c r="V48" s="287"/>
      <c r="W48" s="287"/>
      <c r="X48" s="287"/>
      <c r="Y48" s="287"/>
    </row>
    <row r="49" spans="1:25" ht="15.95" hidden="1" customHeight="1" x14ac:dyDescent="0.2">
      <c r="A49" s="288">
        <v>18</v>
      </c>
      <c r="B49" s="293"/>
      <c r="C49" s="293" t="s">
        <v>744</v>
      </c>
      <c r="D49" s="294"/>
      <c r="E49" s="295"/>
      <c r="F49" s="295"/>
      <c r="G49" s="295"/>
      <c r="H49" s="295"/>
      <c r="I49" s="311">
        <f t="shared" si="4"/>
        <v>0</v>
      </c>
      <c r="J49" s="294"/>
      <c r="K49" s="294"/>
      <c r="L49" s="294"/>
      <c r="M49" s="294"/>
      <c r="N49" s="296"/>
      <c r="O49" s="267" t="str">
        <f t="shared" si="5"/>
        <v xml:space="preserve"> </v>
      </c>
    </row>
    <row r="50" spans="1:25" ht="15.95" hidden="1" customHeight="1" x14ac:dyDescent="0.2">
      <c r="A50" s="288">
        <v>19</v>
      </c>
      <c r="B50" s="293"/>
      <c r="C50" s="293" t="s">
        <v>744</v>
      </c>
      <c r="D50" s="294"/>
      <c r="E50" s="295"/>
      <c r="F50" s="295"/>
      <c r="G50" s="295"/>
      <c r="H50" s="295"/>
      <c r="I50" s="311">
        <f t="shared" si="4"/>
        <v>0</v>
      </c>
      <c r="J50" s="294"/>
      <c r="K50" s="294"/>
      <c r="L50" s="294"/>
      <c r="M50" s="294"/>
      <c r="N50" s="296"/>
      <c r="O50" s="267" t="str">
        <f t="shared" si="5"/>
        <v xml:space="preserve"> </v>
      </c>
    </row>
    <row r="51" spans="1:25" ht="15.95" hidden="1" customHeight="1" thickBot="1" x14ac:dyDescent="0.25">
      <c r="A51" s="288">
        <v>20</v>
      </c>
      <c r="B51" s="293"/>
      <c r="C51" s="293" t="s">
        <v>744</v>
      </c>
      <c r="D51" s="294"/>
      <c r="E51" s="295"/>
      <c r="F51" s="295"/>
      <c r="G51" s="295"/>
      <c r="H51" s="295"/>
      <c r="I51" s="311">
        <f t="shared" si="4"/>
        <v>0</v>
      </c>
      <c r="J51" s="294"/>
      <c r="K51" s="294"/>
      <c r="L51" s="294"/>
      <c r="M51" s="294"/>
      <c r="N51" s="296"/>
      <c r="O51" s="267" t="str">
        <f t="shared" si="5"/>
        <v xml:space="preserve"> </v>
      </c>
    </row>
    <row r="52" spans="1:25" ht="15.95" customHeight="1" thickBot="1" x14ac:dyDescent="0.25">
      <c r="A52" s="500" t="s">
        <v>53</v>
      </c>
      <c r="B52" s="448"/>
      <c r="C52" s="448"/>
      <c r="D52" s="448"/>
      <c r="E52" s="302">
        <f t="shared" ref="E52:M52" si="6">SUM(E32:E51)</f>
        <v>90860.85</v>
      </c>
      <c r="F52" s="302">
        <f t="shared" si="6"/>
        <v>29472.39</v>
      </c>
      <c r="G52" s="302">
        <f t="shared" si="6"/>
        <v>0</v>
      </c>
      <c r="H52" s="302">
        <f t="shared" si="6"/>
        <v>29472.39</v>
      </c>
      <c r="I52" s="163">
        <f t="shared" si="6"/>
        <v>0</v>
      </c>
      <c r="J52" s="303">
        <f t="shared" si="6"/>
        <v>265</v>
      </c>
      <c r="K52" s="303">
        <f t="shared" si="6"/>
        <v>265</v>
      </c>
      <c r="L52" s="303">
        <f t="shared" si="6"/>
        <v>520</v>
      </c>
      <c r="M52" s="303">
        <f t="shared" si="6"/>
        <v>520</v>
      </c>
      <c r="N52" s="304"/>
    </row>
    <row r="53" spans="1:25" ht="17.25" thickTop="1" thickBot="1" x14ac:dyDescent="0.25">
      <c r="A53" s="491" t="s">
        <v>530</v>
      </c>
      <c r="B53" s="492"/>
      <c r="C53" s="493"/>
      <c r="D53" s="507" t="s">
        <v>539</v>
      </c>
      <c r="E53" s="508"/>
      <c r="F53" s="508"/>
      <c r="G53" s="509"/>
      <c r="H53" s="279"/>
      <c r="I53" s="313"/>
      <c r="J53" s="279"/>
      <c r="K53" s="279"/>
      <c r="L53" s="279"/>
      <c r="M53" s="279"/>
      <c r="N53" s="280"/>
      <c r="O53" s="162" t="str">
        <f>VLOOKUP(D53,TITULOS!$B$2:$C$15,2,FALSE)</f>
        <v>GESTION</v>
      </c>
      <c r="P53" s="162">
        <f>VLOOKUP(O53,TITULOS!$C$2:$D$15,2,FALSE)</f>
        <v>10</v>
      </c>
    </row>
    <row r="54" spans="1:25" ht="27" customHeight="1" thickBot="1" x14ac:dyDescent="0.25">
      <c r="A54" s="282">
        <v>1</v>
      </c>
      <c r="B54" s="378" t="s">
        <v>790</v>
      </c>
      <c r="C54" s="391" t="s">
        <v>493</v>
      </c>
      <c r="D54" s="379" t="s">
        <v>763</v>
      </c>
      <c r="E54" s="380">
        <v>389.09</v>
      </c>
      <c r="F54" s="380">
        <v>325</v>
      </c>
      <c r="G54" s="380"/>
      <c r="H54" s="380">
        <v>325</v>
      </c>
      <c r="I54" s="309">
        <f t="shared" ref="I54:I73" si="7">+F54+G54-H54</f>
        <v>0</v>
      </c>
      <c r="J54" s="284">
        <v>507</v>
      </c>
      <c r="K54" s="284">
        <v>507</v>
      </c>
      <c r="L54" s="284">
        <v>868</v>
      </c>
      <c r="M54" s="284">
        <v>1058</v>
      </c>
      <c r="N54" s="286"/>
      <c r="O54" s="267" t="str">
        <f>IF(C54=" "," ",$P$53&amp;C54)</f>
        <v>10Reconstrucción</v>
      </c>
      <c r="Q54" s="287"/>
      <c r="R54" s="287"/>
      <c r="S54" s="287"/>
      <c r="T54" s="287"/>
      <c r="U54" s="287"/>
      <c r="V54" s="287"/>
      <c r="W54" s="287"/>
      <c r="X54" s="287"/>
      <c r="Y54" s="287"/>
    </row>
    <row r="55" spans="1:25" hidden="1" x14ac:dyDescent="0.2">
      <c r="A55" s="288">
        <v>2</v>
      </c>
      <c r="B55" s="381"/>
      <c r="C55" s="381" t="s">
        <v>744</v>
      </c>
      <c r="D55" s="382"/>
      <c r="E55" s="383"/>
      <c r="F55" s="383"/>
      <c r="G55" s="383"/>
      <c r="H55" s="383"/>
      <c r="I55" s="310">
        <f t="shared" si="7"/>
        <v>0</v>
      </c>
      <c r="J55" s="290"/>
      <c r="K55" s="290"/>
      <c r="L55" s="290"/>
      <c r="M55" s="290"/>
      <c r="N55" s="292"/>
      <c r="O55" s="267" t="str">
        <f t="shared" ref="O55:O73" si="8">IF(C55=" "," ",$P$53&amp;C55)</f>
        <v xml:space="preserve"> </v>
      </c>
      <c r="Q55" s="287"/>
      <c r="R55" s="287"/>
      <c r="S55" s="287"/>
      <c r="T55" s="287"/>
      <c r="U55" s="287"/>
      <c r="V55" s="287"/>
      <c r="W55" s="287"/>
      <c r="X55" s="287"/>
      <c r="Y55" s="287"/>
    </row>
    <row r="56" spans="1:25" ht="23.25" hidden="1" customHeight="1" x14ac:dyDescent="0.2">
      <c r="A56" s="288">
        <v>3</v>
      </c>
      <c r="B56" s="381"/>
      <c r="C56" s="381" t="s">
        <v>744</v>
      </c>
      <c r="D56" s="382"/>
      <c r="E56" s="383"/>
      <c r="F56" s="383"/>
      <c r="G56" s="383"/>
      <c r="H56" s="383"/>
      <c r="I56" s="310">
        <f t="shared" si="7"/>
        <v>0</v>
      </c>
      <c r="J56" s="290"/>
      <c r="K56" s="290"/>
      <c r="L56" s="290"/>
      <c r="M56" s="290"/>
      <c r="N56" s="292"/>
      <c r="O56" s="267" t="str">
        <f t="shared" si="8"/>
        <v xml:space="preserve"> </v>
      </c>
      <c r="Q56" s="287"/>
      <c r="R56" s="287"/>
      <c r="S56" s="287"/>
      <c r="T56" s="287"/>
      <c r="U56" s="287"/>
      <c r="V56" s="287"/>
      <c r="W56" s="287"/>
      <c r="X56" s="287"/>
      <c r="Y56" s="287"/>
    </row>
    <row r="57" spans="1:25" ht="26.25" hidden="1" customHeight="1" x14ac:dyDescent="0.2">
      <c r="A57" s="288">
        <v>4</v>
      </c>
      <c r="B57" s="381"/>
      <c r="C57" s="381" t="s">
        <v>744</v>
      </c>
      <c r="D57" s="382"/>
      <c r="E57" s="383"/>
      <c r="F57" s="383"/>
      <c r="G57" s="383"/>
      <c r="H57" s="383"/>
      <c r="I57" s="310">
        <f t="shared" si="7"/>
        <v>0</v>
      </c>
      <c r="J57" s="290"/>
      <c r="K57" s="290"/>
      <c r="L57" s="290"/>
      <c r="M57" s="290"/>
      <c r="N57" s="292"/>
      <c r="O57" s="267" t="str">
        <f t="shared" si="8"/>
        <v xml:space="preserve"> </v>
      </c>
      <c r="Q57" s="287"/>
      <c r="R57" s="287"/>
      <c r="S57" s="287"/>
      <c r="T57" s="287"/>
      <c r="U57" s="287"/>
      <c r="V57" s="287"/>
      <c r="W57" s="287"/>
      <c r="X57" s="287"/>
      <c r="Y57" s="287"/>
    </row>
    <row r="58" spans="1:25" ht="22.5" hidden="1" customHeight="1" x14ac:dyDescent="0.2">
      <c r="A58" s="288">
        <v>5</v>
      </c>
      <c r="B58" s="381"/>
      <c r="C58" s="381" t="s">
        <v>744</v>
      </c>
      <c r="D58" s="382"/>
      <c r="E58" s="383"/>
      <c r="F58" s="383"/>
      <c r="G58" s="383"/>
      <c r="H58" s="383"/>
      <c r="I58" s="310">
        <f t="shared" si="7"/>
        <v>0</v>
      </c>
      <c r="J58" s="290"/>
      <c r="K58" s="290"/>
      <c r="L58" s="290"/>
      <c r="M58" s="290"/>
      <c r="N58" s="292"/>
      <c r="O58" s="267" t="str">
        <f t="shared" si="8"/>
        <v xml:space="preserve"> </v>
      </c>
      <c r="Q58" s="287"/>
      <c r="R58" s="287"/>
      <c r="S58" s="287"/>
      <c r="T58" s="287"/>
      <c r="U58" s="287"/>
      <c r="V58" s="287"/>
      <c r="W58" s="287"/>
      <c r="X58" s="287"/>
      <c r="Y58" s="287"/>
    </row>
    <row r="59" spans="1:25" ht="15.95" hidden="1" customHeight="1" x14ac:dyDescent="0.2">
      <c r="A59" s="288">
        <v>6</v>
      </c>
      <c r="B59" s="381"/>
      <c r="C59" s="381" t="s">
        <v>744</v>
      </c>
      <c r="D59" s="382"/>
      <c r="E59" s="383"/>
      <c r="F59" s="383"/>
      <c r="G59" s="383"/>
      <c r="H59" s="383"/>
      <c r="I59" s="310">
        <f t="shared" si="7"/>
        <v>0</v>
      </c>
      <c r="J59" s="290"/>
      <c r="K59" s="290"/>
      <c r="L59" s="290"/>
      <c r="M59" s="290"/>
      <c r="N59" s="292"/>
      <c r="O59" s="267" t="str">
        <f t="shared" si="8"/>
        <v xml:space="preserve"> </v>
      </c>
      <c r="Q59" s="287"/>
      <c r="R59" s="287"/>
      <c r="S59" s="287"/>
      <c r="T59" s="287"/>
      <c r="U59" s="287"/>
      <c r="V59" s="287"/>
      <c r="W59" s="287"/>
      <c r="X59" s="287"/>
      <c r="Y59" s="287"/>
    </row>
    <row r="60" spans="1:25" ht="15.95" hidden="1" customHeight="1" x14ac:dyDescent="0.2">
      <c r="A60" s="288">
        <v>7</v>
      </c>
      <c r="B60" s="381"/>
      <c r="C60" s="381" t="s">
        <v>744</v>
      </c>
      <c r="D60" s="382"/>
      <c r="E60" s="383"/>
      <c r="F60" s="383"/>
      <c r="G60" s="383"/>
      <c r="H60" s="383"/>
      <c r="I60" s="310">
        <f t="shared" si="7"/>
        <v>0</v>
      </c>
      <c r="J60" s="290"/>
      <c r="K60" s="290"/>
      <c r="L60" s="290"/>
      <c r="M60" s="290"/>
      <c r="N60" s="292"/>
      <c r="O60" s="267" t="str">
        <f t="shared" si="8"/>
        <v xml:space="preserve"> </v>
      </c>
      <c r="Q60" s="287"/>
      <c r="R60" s="287"/>
      <c r="S60" s="287"/>
      <c r="T60" s="287"/>
      <c r="U60" s="287"/>
      <c r="V60" s="287"/>
      <c r="W60" s="287"/>
      <c r="X60" s="287"/>
      <c r="Y60" s="287"/>
    </row>
    <row r="61" spans="1:25" ht="15.95" hidden="1" customHeight="1" x14ac:dyDescent="0.2">
      <c r="A61" s="288">
        <v>8</v>
      </c>
      <c r="B61" s="381"/>
      <c r="C61" s="381" t="s">
        <v>744</v>
      </c>
      <c r="D61" s="382"/>
      <c r="E61" s="383"/>
      <c r="F61" s="383"/>
      <c r="G61" s="383"/>
      <c r="H61" s="383"/>
      <c r="I61" s="310">
        <f t="shared" si="7"/>
        <v>0</v>
      </c>
      <c r="J61" s="290"/>
      <c r="K61" s="290"/>
      <c r="L61" s="290"/>
      <c r="M61" s="290"/>
      <c r="N61" s="292"/>
      <c r="O61" s="267" t="str">
        <f t="shared" si="8"/>
        <v xml:space="preserve"> </v>
      </c>
      <c r="Q61" s="287"/>
      <c r="R61" s="287"/>
      <c r="S61" s="287"/>
      <c r="T61" s="287"/>
      <c r="U61" s="287"/>
      <c r="V61" s="287"/>
      <c r="W61" s="287"/>
      <c r="X61" s="287"/>
      <c r="Y61" s="287"/>
    </row>
    <row r="62" spans="1:25" hidden="1" x14ac:dyDescent="0.2">
      <c r="A62" s="288">
        <v>9</v>
      </c>
      <c r="B62" s="381"/>
      <c r="C62" s="381" t="s">
        <v>744</v>
      </c>
      <c r="D62" s="382"/>
      <c r="E62" s="383"/>
      <c r="F62" s="383"/>
      <c r="G62" s="383"/>
      <c r="H62" s="383"/>
      <c r="I62" s="310">
        <f t="shared" si="7"/>
        <v>0</v>
      </c>
      <c r="J62" s="290"/>
      <c r="K62" s="290"/>
      <c r="L62" s="290"/>
      <c r="M62" s="290"/>
      <c r="N62" s="292"/>
      <c r="O62" s="267" t="str">
        <f t="shared" si="8"/>
        <v xml:space="preserve"> </v>
      </c>
      <c r="Q62" s="287"/>
      <c r="R62" s="287"/>
      <c r="S62" s="287"/>
      <c r="T62" s="287"/>
      <c r="U62" s="287"/>
      <c r="V62" s="287"/>
      <c r="W62" s="287"/>
      <c r="X62" s="287"/>
      <c r="Y62" s="287"/>
    </row>
    <row r="63" spans="1:25" hidden="1" x14ac:dyDescent="0.2">
      <c r="A63" s="288">
        <v>10</v>
      </c>
      <c r="B63" s="381"/>
      <c r="C63" s="381" t="s">
        <v>744</v>
      </c>
      <c r="D63" s="382"/>
      <c r="E63" s="383"/>
      <c r="F63" s="383"/>
      <c r="G63" s="383"/>
      <c r="H63" s="383"/>
      <c r="I63" s="310">
        <f t="shared" si="7"/>
        <v>0</v>
      </c>
      <c r="J63" s="290"/>
      <c r="K63" s="290"/>
      <c r="L63" s="290"/>
      <c r="M63" s="290"/>
      <c r="N63" s="292"/>
      <c r="O63" s="267" t="str">
        <f t="shared" si="8"/>
        <v xml:space="preserve"> </v>
      </c>
      <c r="Q63" s="287"/>
      <c r="R63" s="287"/>
      <c r="S63" s="287"/>
      <c r="T63" s="287"/>
      <c r="U63" s="287"/>
      <c r="V63" s="287"/>
      <c r="W63" s="287"/>
      <c r="X63" s="287"/>
      <c r="Y63" s="287"/>
    </row>
    <row r="64" spans="1:25" hidden="1" x14ac:dyDescent="0.2">
      <c r="A64" s="288">
        <v>11</v>
      </c>
      <c r="B64" s="381"/>
      <c r="C64" s="381" t="s">
        <v>744</v>
      </c>
      <c r="D64" s="384"/>
      <c r="E64" s="383"/>
      <c r="F64" s="383"/>
      <c r="G64" s="383"/>
      <c r="H64" s="383"/>
      <c r="I64" s="310">
        <f t="shared" si="7"/>
        <v>0</v>
      </c>
      <c r="J64" s="290"/>
      <c r="K64" s="290"/>
      <c r="L64" s="290"/>
      <c r="M64" s="290"/>
      <c r="N64" s="292"/>
      <c r="O64" s="267" t="str">
        <f t="shared" si="8"/>
        <v xml:space="preserve"> </v>
      </c>
      <c r="Q64" s="287"/>
      <c r="R64" s="287"/>
      <c r="S64" s="287"/>
      <c r="T64" s="287"/>
      <c r="U64" s="287"/>
      <c r="V64" s="287"/>
      <c r="W64" s="287"/>
      <c r="X64" s="287"/>
      <c r="Y64" s="287"/>
    </row>
    <row r="65" spans="1:25" ht="18.75" hidden="1" customHeight="1" x14ac:dyDescent="0.2">
      <c r="A65" s="288">
        <v>12</v>
      </c>
      <c r="B65" s="381"/>
      <c r="C65" s="381" t="s">
        <v>744</v>
      </c>
      <c r="D65" s="382"/>
      <c r="E65" s="383"/>
      <c r="F65" s="383"/>
      <c r="G65" s="383"/>
      <c r="H65" s="383"/>
      <c r="I65" s="310">
        <f t="shared" si="7"/>
        <v>0</v>
      </c>
      <c r="J65" s="290"/>
      <c r="K65" s="290"/>
      <c r="L65" s="290"/>
      <c r="M65" s="290"/>
      <c r="N65" s="292"/>
      <c r="O65" s="267" t="str">
        <f t="shared" si="8"/>
        <v xml:space="preserve"> </v>
      </c>
      <c r="Q65" s="287"/>
      <c r="R65" s="287"/>
      <c r="S65" s="287"/>
      <c r="T65" s="287"/>
      <c r="U65" s="287"/>
      <c r="V65" s="287"/>
      <c r="W65" s="287"/>
      <c r="X65" s="287"/>
      <c r="Y65" s="287"/>
    </row>
    <row r="66" spans="1:25" hidden="1" x14ac:dyDescent="0.2">
      <c r="A66" s="288">
        <v>13</v>
      </c>
      <c r="B66" s="289"/>
      <c r="C66" s="289" t="s">
        <v>744</v>
      </c>
      <c r="D66" s="290"/>
      <c r="E66" s="291"/>
      <c r="F66" s="291"/>
      <c r="G66" s="291"/>
      <c r="H66" s="291"/>
      <c r="I66" s="310">
        <f t="shared" si="7"/>
        <v>0</v>
      </c>
      <c r="J66" s="290"/>
      <c r="K66" s="290"/>
      <c r="L66" s="290"/>
      <c r="M66" s="290"/>
      <c r="N66" s="292"/>
      <c r="O66" s="267" t="str">
        <f t="shared" si="8"/>
        <v xml:space="preserve"> </v>
      </c>
      <c r="Q66" s="287"/>
      <c r="R66" s="287"/>
      <c r="S66" s="287"/>
      <c r="T66" s="287"/>
      <c r="U66" s="287"/>
      <c r="V66" s="287"/>
      <c r="W66" s="287"/>
      <c r="X66" s="287"/>
      <c r="Y66" s="287"/>
    </row>
    <row r="67" spans="1:25" ht="15.95" hidden="1" customHeight="1" x14ac:dyDescent="0.2">
      <c r="A67" s="288">
        <v>14</v>
      </c>
      <c r="B67" s="293"/>
      <c r="C67" s="293" t="s">
        <v>744</v>
      </c>
      <c r="D67" s="294"/>
      <c r="E67" s="295"/>
      <c r="F67" s="295"/>
      <c r="G67" s="295"/>
      <c r="H67" s="295"/>
      <c r="I67" s="311">
        <f t="shared" si="7"/>
        <v>0</v>
      </c>
      <c r="J67" s="294"/>
      <c r="K67" s="294"/>
      <c r="L67" s="294"/>
      <c r="M67" s="294"/>
      <c r="N67" s="296"/>
      <c r="O67" s="267" t="str">
        <f t="shared" si="8"/>
        <v xml:space="preserve"> </v>
      </c>
      <c r="Q67" s="287"/>
      <c r="R67" s="287"/>
      <c r="S67" s="287"/>
      <c r="T67" s="287"/>
      <c r="U67" s="287"/>
      <c r="V67" s="287"/>
      <c r="W67" s="287"/>
      <c r="X67" s="287"/>
      <c r="Y67" s="287"/>
    </row>
    <row r="68" spans="1:25" ht="15.95" hidden="1" customHeight="1" x14ac:dyDescent="0.2">
      <c r="A68" s="288">
        <v>15</v>
      </c>
      <c r="B68" s="293"/>
      <c r="C68" s="293" t="s">
        <v>744</v>
      </c>
      <c r="D68" s="294"/>
      <c r="E68" s="295"/>
      <c r="F68" s="295"/>
      <c r="G68" s="295"/>
      <c r="H68" s="295"/>
      <c r="I68" s="311">
        <f t="shared" si="7"/>
        <v>0</v>
      </c>
      <c r="J68" s="294"/>
      <c r="K68" s="294"/>
      <c r="L68" s="294"/>
      <c r="M68" s="294"/>
      <c r="N68" s="296"/>
      <c r="O68" s="267" t="str">
        <f t="shared" si="8"/>
        <v xml:space="preserve"> </v>
      </c>
      <c r="Q68" s="287"/>
      <c r="R68" s="287"/>
      <c r="S68" s="287"/>
      <c r="T68" s="287"/>
      <c r="U68" s="287"/>
      <c r="V68" s="287"/>
      <c r="W68" s="287"/>
      <c r="X68" s="287"/>
      <c r="Y68" s="287"/>
    </row>
    <row r="69" spans="1:25" ht="15.95" hidden="1" customHeight="1" x14ac:dyDescent="0.2">
      <c r="A69" s="288">
        <v>16</v>
      </c>
      <c r="B69" s="293"/>
      <c r="C69" s="293" t="s">
        <v>744</v>
      </c>
      <c r="D69" s="294"/>
      <c r="E69" s="295"/>
      <c r="F69" s="295"/>
      <c r="G69" s="295"/>
      <c r="H69" s="295"/>
      <c r="I69" s="311">
        <f t="shared" si="7"/>
        <v>0</v>
      </c>
      <c r="J69" s="294"/>
      <c r="K69" s="294"/>
      <c r="L69" s="294"/>
      <c r="M69" s="294"/>
      <c r="N69" s="296"/>
      <c r="O69" s="267" t="str">
        <f t="shared" si="8"/>
        <v xml:space="preserve"> </v>
      </c>
    </row>
    <row r="70" spans="1:25" ht="15.95" hidden="1" customHeight="1" x14ac:dyDescent="0.2">
      <c r="A70" s="288">
        <v>17</v>
      </c>
      <c r="B70" s="293"/>
      <c r="C70" s="293" t="s">
        <v>744</v>
      </c>
      <c r="D70" s="294"/>
      <c r="E70" s="295"/>
      <c r="F70" s="295"/>
      <c r="G70" s="295"/>
      <c r="H70" s="295"/>
      <c r="I70" s="311">
        <f t="shared" si="7"/>
        <v>0</v>
      </c>
      <c r="J70" s="294"/>
      <c r="K70" s="294"/>
      <c r="L70" s="294"/>
      <c r="M70" s="294"/>
      <c r="N70" s="296"/>
      <c r="O70" s="267" t="str">
        <f t="shared" si="8"/>
        <v xml:space="preserve"> </v>
      </c>
    </row>
    <row r="71" spans="1:25" ht="15.95" hidden="1" customHeight="1" x14ac:dyDescent="0.2">
      <c r="A71" s="288">
        <v>18</v>
      </c>
      <c r="B71" s="293"/>
      <c r="C71" s="293" t="s">
        <v>744</v>
      </c>
      <c r="D71" s="294"/>
      <c r="E71" s="295"/>
      <c r="F71" s="295"/>
      <c r="G71" s="295"/>
      <c r="H71" s="295"/>
      <c r="I71" s="311">
        <f t="shared" si="7"/>
        <v>0</v>
      </c>
      <c r="J71" s="294"/>
      <c r="K71" s="294"/>
      <c r="L71" s="294"/>
      <c r="M71" s="294"/>
      <c r="N71" s="296"/>
      <c r="O71" s="267" t="str">
        <f t="shared" si="8"/>
        <v xml:space="preserve"> </v>
      </c>
    </row>
    <row r="72" spans="1:25" ht="15.95" hidden="1" customHeight="1" x14ac:dyDescent="0.2">
      <c r="A72" s="288">
        <v>19</v>
      </c>
      <c r="B72" s="293"/>
      <c r="C72" s="293" t="s">
        <v>744</v>
      </c>
      <c r="D72" s="294"/>
      <c r="E72" s="295"/>
      <c r="F72" s="295"/>
      <c r="G72" s="295"/>
      <c r="H72" s="295"/>
      <c r="I72" s="311">
        <f t="shared" si="7"/>
        <v>0</v>
      </c>
      <c r="J72" s="294"/>
      <c r="K72" s="294"/>
      <c r="L72" s="294"/>
      <c r="M72" s="294"/>
      <c r="N72" s="296"/>
      <c r="O72" s="267" t="str">
        <f t="shared" si="8"/>
        <v xml:space="preserve"> </v>
      </c>
    </row>
    <row r="73" spans="1:25" ht="15.95" hidden="1" customHeight="1" thickBot="1" x14ac:dyDescent="0.25">
      <c r="A73" s="288">
        <v>20</v>
      </c>
      <c r="B73" s="298"/>
      <c r="C73" s="298" t="s">
        <v>744</v>
      </c>
      <c r="D73" s="299"/>
      <c r="E73" s="300"/>
      <c r="F73" s="300"/>
      <c r="G73" s="300"/>
      <c r="H73" s="300"/>
      <c r="I73" s="312">
        <f t="shared" si="7"/>
        <v>0</v>
      </c>
      <c r="J73" s="299"/>
      <c r="K73" s="299"/>
      <c r="L73" s="299"/>
      <c r="M73" s="299"/>
      <c r="N73" s="301"/>
      <c r="O73" s="267" t="str">
        <f t="shared" si="8"/>
        <v xml:space="preserve"> </v>
      </c>
    </row>
    <row r="74" spans="1:25" ht="15.95" customHeight="1" thickBot="1" x14ac:dyDescent="0.25">
      <c r="A74" s="500" t="s">
        <v>53</v>
      </c>
      <c r="B74" s="448"/>
      <c r="C74" s="448"/>
      <c r="D74" s="448"/>
      <c r="E74" s="302">
        <f>SUM(E54:E73)</f>
        <v>389.09</v>
      </c>
      <c r="F74" s="302">
        <f>SUM(F54:F73)</f>
        <v>325</v>
      </c>
      <c r="G74" s="302">
        <f>SUM(G54:G73)</f>
        <v>0</v>
      </c>
      <c r="H74" s="302">
        <f>SUM(H54:H73)</f>
        <v>325</v>
      </c>
      <c r="I74" s="163">
        <f>SUM(I54:I73)</f>
        <v>0</v>
      </c>
      <c r="J74" s="303">
        <f>SUM(J53:J73)</f>
        <v>507</v>
      </c>
      <c r="K74" s="303">
        <f>SUM(K53:K73)</f>
        <v>507</v>
      </c>
      <c r="L74" s="303">
        <f>SUM(L53:L73)</f>
        <v>868</v>
      </c>
      <c r="M74" s="303">
        <f>SUM(M53:M73)</f>
        <v>1058</v>
      </c>
      <c r="N74" s="304"/>
    </row>
    <row r="75" spans="1:25" ht="18.75" customHeight="1" thickTop="1" thickBot="1" x14ac:dyDescent="0.25">
      <c r="A75" s="491" t="s">
        <v>530</v>
      </c>
      <c r="B75" s="492"/>
      <c r="C75" s="493"/>
      <c r="D75" s="507" t="s">
        <v>448</v>
      </c>
      <c r="E75" s="508"/>
      <c r="F75" s="508"/>
      <c r="G75" s="509"/>
      <c r="H75" s="279"/>
      <c r="I75" s="313"/>
      <c r="J75" s="279"/>
      <c r="K75" s="279"/>
      <c r="L75" s="279"/>
      <c r="M75" s="279"/>
      <c r="N75" s="280"/>
      <c r="O75" s="162" t="str">
        <f>VLOOKUP(D75,TITULOS!$B$2:$C$15,2,FALSE)</f>
        <v>CULTURAL</v>
      </c>
      <c r="P75" s="162">
        <f>VLOOKUP(O75,TITULOS!$C$2:$D$15,2,FALSE)</f>
        <v>9</v>
      </c>
      <c r="R75" s="287"/>
      <c r="S75" s="287"/>
      <c r="T75" s="287"/>
      <c r="U75" s="287"/>
      <c r="V75" s="287"/>
      <c r="W75" s="287"/>
      <c r="X75" s="287"/>
      <c r="Y75" s="287"/>
    </row>
    <row r="76" spans="1:25" ht="22.5" customHeight="1" x14ac:dyDescent="0.2">
      <c r="A76" s="510" t="s">
        <v>30</v>
      </c>
      <c r="B76" s="489" t="s">
        <v>29</v>
      </c>
      <c r="C76" s="489" t="s">
        <v>415</v>
      </c>
      <c r="D76" s="489" t="s">
        <v>45</v>
      </c>
      <c r="E76" s="489" t="s">
        <v>33</v>
      </c>
      <c r="F76" s="489" t="s">
        <v>60</v>
      </c>
      <c r="G76" s="489" t="s">
        <v>32</v>
      </c>
      <c r="H76" s="489" t="s">
        <v>46</v>
      </c>
      <c r="I76" s="503" t="s">
        <v>47</v>
      </c>
      <c r="J76" s="489" t="s">
        <v>48</v>
      </c>
      <c r="K76" s="489"/>
      <c r="L76" s="489"/>
      <c r="M76" s="489"/>
      <c r="N76" s="487" t="s">
        <v>761</v>
      </c>
    </row>
    <row r="77" spans="1:25" ht="20.25" customHeight="1" thickBot="1" x14ac:dyDescent="0.25">
      <c r="A77" s="511"/>
      <c r="B77" s="490"/>
      <c r="C77" s="512"/>
      <c r="D77" s="490"/>
      <c r="E77" s="490"/>
      <c r="F77" s="490"/>
      <c r="G77" s="490"/>
      <c r="H77" s="490"/>
      <c r="I77" s="504"/>
      <c r="J77" s="281" t="s">
        <v>49</v>
      </c>
      <c r="K77" s="281" t="s">
        <v>50</v>
      </c>
      <c r="L77" s="281" t="s">
        <v>51</v>
      </c>
      <c r="M77" s="281" t="s">
        <v>52</v>
      </c>
      <c r="N77" s="488"/>
    </row>
    <row r="78" spans="1:25" ht="24" customHeight="1" x14ac:dyDescent="0.2">
      <c r="A78" s="282">
        <v>1</v>
      </c>
      <c r="B78" s="283" t="s">
        <v>794</v>
      </c>
      <c r="C78" s="390" t="s">
        <v>502</v>
      </c>
      <c r="D78" s="284" t="s">
        <v>763</v>
      </c>
      <c r="E78" s="285">
        <v>21500</v>
      </c>
      <c r="F78" s="285">
        <v>3125.05</v>
      </c>
      <c r="G78" s="285"/>
      <c r="H78" s="285">
        <v>3125.05</v>
      </c>
      <c r="I78" s="309">
        <f t="shared" ref="I78:I97" si="9">+F78+G78-H78</f>
        <v>0</v>
      </c>
      <c r="J78" s="284">
        <v>250</v>
      </c>
      <c r="K78" s="284">
        <v>250</v>
      </c>
      <c r="L78" s="284">
        <v>400</v>
      </c>
      <c r="M78" s="284">
        <v>400</v>
      </c>
      <c r="N78" s="286"/>
      <c r="O78" s="267" t="str">
        <f>IF(C78=" "," ",$P$75&amp;C78)</f>
        <v>9Fomento de Actividades Deportivas</v>
      </c>
      <c r="Q78" s="287"/>
      <c r="R78" s="287"/>
      <c r="S78" s="287"/>
      <c r="T78" s="287"/>
      <c r="U78" s="287"/>
      <c r="V78" s="287"/>
      <c r="W78" s="287"/>
      <c r="X78" s="287"/>
      <c r="Y78" s="287"/>
    </row>
    <row r="79" spans="1:25" ht="24" customHeight="1" thickBot="1" x14ac:dyDescent="0.25">
      <c r="A79" s="288">
        <v>2</v>
      </c>
      <c r="B79" s="289" t="s">
        <v>795</v>
      </c>
      <c r="C79" s="389" t="s">
        <v>467</v>
      </c>
      <c r="D79" s="290" t="s">
        <v>763</v>
      </c>
      <c r="E79" s="291">
        <v>31260</v>
      </c>
      <c r="F79" s="291">
        <v>22932.97</v>
      </c>
      <c r="G79" s="291"/>
      <c r="H79" s="291">
        <v>22932.97</v>
      </c>
      <c r="I79" s="310">
        <f t="shared" si="9"/>
        <v>0</v>
      </c>
      <c r="J79" s="290">
        <v>900</v>
      </c>
      <c r="K79" s="290">
        <v>950</v>
      </c>
      <c r="L79" s="290">
        <v>1500</v>
      </c>
      <c r="M79" s="290">
        <v>1300</v>
      </c>
      <c r="N79" s="292"/>
      <c r="O79" s="267" t="str">
        <f t="shared" ref="O79:O97" si="10">IF(C79=" "," ",$P$75&amp;C79)</f>
        <v>9Fiestas patronales</v>
      </c>
      <c r="Q79" s="287"/>
      <c r="R79" s="287"/>
      <c r="S79" s="287"/>
      <c r="T79" s="287"/>
      <c r="U79" s="287"/>
      <c r="V79" s="287"/>
      <c r="W79" s="287"/>
      <c r="X79" s="287"/>
      <c r="Y79" s="287"/>
    </row>
    <row r="80" spans="1:25" ht="24" hidden="1" customHeight="1" x14ac:dyDescent="0.2">
      <c r="A80" s="288">
        <v>3</v>
      </c>
      <c r="B80" s="289"/>
      <c r="C80" s="289" t="s">
        <v>744</v>
      </c>
      <c r="D80" s="290"/>
      <c r="E80" s="291"/>
      <c r="F80" s="291"/>
      <c r="G80" s="291"/>
      <c r="H80" s="291"/>
      <c r="I80" s="310">
        <f t="shared" si="9"/>
        <v>0</v>
      </c>
      <c r="J80" s="290"/>
      <c r="K80" s="290"/>
      <c r="L80" s="290"/>
      <c r="M80" s="290"/>
      <c r="N80" s="292"/>
      <c r="O80" s="267" t="str">
        <f t="shared" si="10"/>
        <v xml:space="preserve"> </v>
      </c>
      <c r="Q80" s="287"/>
      <c r="R80" s="287"/>
      <c r="S80" s="287"/>
      <c r="T80" s="287"/>
      <c r="U80" s="287"/>
      <c r="V80" s="287"/>
      <c r="W80" s="287"/>
      <c r="X80" s="287"/>
      <c r="Y80" s="287"/>
    </row>
    <row r="81" spans="1:25" ht="22.5" hidden="1" customHeight="1" x14ac:dyDescent="0.2">
      <c r="A81" s="288">
        <v>4</v>
      </c>
      <c r="B81" s="289"/>
      <c r="C81" s="289" t="s">
        <v>744</v>
      </c>
      <c r="D81" s="290"/>
      <c r="E81" s="291"/>
      <c r="F81" s="291"/>
      <c r="G81" s="291"/>
      <c r="H81" s="291"/>
      <c r="I81" s="310">
        <f t="shared" si="9"/>
        <v>0</v>
      </c>
      <c r="J81" s="290"/>
      <c r="K81" s="290"/>
      <c r="L81" s="290"/>
      <c r="M81" s="290"/>
      <c r="N81" s="292"/>
      <c r="O81" s="267" t="str">
        <f t="shared" si="10"/>
        <v xml:space="preserve"> </v>
      </c>
      <c r="Q81" s="287"/>
      <c r="R81" s="287"/>
      <c r="S81" s="287"/>
      <c r="T81" s="287"/>
      <c r="U81" s="287"/>
      <c r="V81" s="287"/>
      <c r="W81" s="287"/>
      <c r="X81" s="287"/>
      <c r="Y81" s="287"/>
    </row>
    <row r="82" spans="1:25" ht="21.75" hidden="1" customHeight="1" x14ac:dyDescent="0.2">
      <c r="A82" s="288">
        <v>5</v>
      </c>
      <c r="B82" s="289"/>
      <c r="C82" s="289" t="s">
        <v>744</v>
      </c>
      <c r="D82" s="290"/>
      <c r="E82" s="291"/>
      <c r="F82" s="291"/>
      <c r="G82" s="291"/>
      <c r="H82" s="291"/>
      <c r="I82" s="310">
        <f t="shared" si="9"/>
        <v>0</v>
      </c>
      <c r="J82" s="290"/>
      <c r="K82" s="290"/>
      <c r="L82" s="290"/>
      <c r="M82" s="290"/>
      <c r="N82" s="292"/>
      <c r="O82" s="267" t="str">
        <f t="shared" si="10"/>
        <v xml:space="preserve"> </v>
      </c>
      <c r="Q82" s="287"/>
      <c r="R82" s="287"/>
      <c r="S82" s="287"/>
      <c r="T82" s="287"/>
      <c r="U82" s="287"/>
      <c r="V82" s="287"/>
      <c r="W82" s="287"/>
      <c r="X82" s="287"/>
      <c r="Y82" s="287"/>
    </row>
    <row r="83" spans="1:25" ht="15.95" hidden="1" customHeight="1" x14ac:dyDescent="0.2">
      <c r="A83" s="288">
        <v>6</v>
      </c>
      <c r="B83" s="289"/>
      <c r="C83" s="289" t="s">
        <v>744</v>
      </c>
      <c r="D83" s="290"/>
      <c r="E83" s="291"/>
      <c r="F83" s="291"/>
      <c r="G83" s="291"/>
      <c r="H83" s="291"/>
      <c r="I83" s="310">
        <f t="shared" si="9"/>
        <v>0</v>
      </c>
      <c r="J83" s="290"/>
      <c r="K83" s="290"/>
      <c r="L83" s="290"/>
      <c r="M83" s="290"/>
      <c r="N83" s="292"/>
      <c r="O83" s="267" t="str">
        <f t="shared" si="10"/>
        <v xml:space="preserve"> </v>
      </c>
      <c r="Q83" s="287"/>
      <c r="R83" s="287"/>
      <c r="S83" s="287"/>
      <c r="T83" s="287"/>
      <c r="U83" s="287"/>
      <c r="V83" s="287"/>
      <c r="W83" s="287"/>
      <c r="X83" s="287"/>
      <c r="Y83" s="287"/>
    </row>
    <row r="84" spans="1:25" ht="15.95" hidden="1" customHeight="1" x14ac:dyDescent="0.2">
      <c r="A84" s="288">
        <v>7</v>
      </c>
      <c r="B84" s="289"/>
      <c r="C84" s="289" t="s">
        <v>744</v>
      </c>
      <c r="D84" s="290"/>
      <c r="E84" s="291"/>
      <c r="F84" s="291"/>
      <c r="G84" s="291"/>
      <c r="H84" s="291"/>
      <c r="I84" s="310">
        <f t="shared" si="9"/>
        <v>0</v>
      </c>
      <c r="J84" s="290"/>
      <c r="K84" s="290"/>
      <c r="L84" s="290"/>
      <c r="M84" s="290"/>
      <c r="N84" s="292"/>
      <c r="O84" s="267" t="str">
        <f t="shared" si="10"/>
        <v xml:space="preserve"> </v>
      </c>
      <c r="Q84" s="287"/>
      <c r="R84" s="287"/>
      <c r="S84" s="287"/>
      <c r="T84" s="287"/>
      <c r="U84" s="287"/>
      <c r="V84" s="287"/>
      <c r="W84" s="287"/>
      <c r="X84" s="287"/>
      <c r="Y84" s="287"/>
    </row>
    <row r="85" spans="1:25" ht="15.95" hidden="1" customHeight="1" x14ac:dyDescent="0.2">
      <c r="A85" s="288">
        <v>8</v>
      </c>
      <c r="B85" s="289"/>
      <c r="C85" s="289" t="s">
        <v>744</v>
      </c>
      <c r="D85" s="290"/>
      <c r="E85" s="291"/>
      <c r="F85" s="291"/>
      <c r="G85" s="291"/>
      <c r="H85" s="291"/>
      <c r="I85" s="310">
        <f t="shared" si="9"/>
        <v>0</v>
      </c>
      <c r="J85" s="290"/>
      <c r="K85" s="290"/>
      <c r="L85" s="290"/>
      <c r="M85" s="290"/>
      <c r="N85" s="292"/>
      <c r="O85" s="267" t="str">
        <f t="shared" si="10"/>
        <v xml:space="preserve"> </v>
      </c>
      <c r="Q85" s="287"/>
      <c r="R85" s="287"/>
      <c r="S85" s="287"/>
      <c r="T85" s="287"/>
      <c r="U85" s="287"/>
      <c r="V85" s="287"/>
      <c r="W85" s="287"/>
      <c r="X85" s="287"/>
      <c r="Y85" s="287"/>
    </row>
    <row r="86" spans="1:25" ht="15.95" hidden="1" customHeight="1" x14ac:dyDescent="0.2">
      <c r="A86" s="288">
        <v>9</v>
      </c>
      <c r="B86" s="289"/>
      <c r="C86" s="289" t="s">
        <v>744</v>
      </c>
      <c r="D86" s="290"/>
      <c r="E86" s="291"/>
      <c r="F86" s="291"/>
      <c r="G86" s="291"/>
      <c r="H86" s="291"/>
      <c r="I86" s="310">
        <f t="shared" si="9"/>
        <v>0</v>
      </c>
      <c r="J86" s="290"/>
      <c r="K86" s="290"/>
      <c r="L86" s="290"/>
      <c r="M86" s="290"/>
      <c r="N86" s="292"/>
      <c r="O86" s="267" t="str">
        <f t="shared" si="10"/>
        <v xml:space="preserve"> </v>
      </c>
      <c r="Q86" s="287"/>
      <c r="R86" s="287"/>
      <c r="S86" s="287"/>
      <c r="T86" s="287"/>
      <c r="U86" s="287"/>
      <c r="V86" s="287"/>
      <c r="W86" s="287"/>
      <c r="X86" s="287"/>
      <c r="Y86" s="287"/>
    </row>
    <row r="87" spans="1:25" ht="15.95" hidden="1" customHeight="1" x14ac:dyDescent="0.2">
      <c r="A87" s="288">
        <v>10</v>
      </c>
      <c r="B87" s="289"/>
      <c r="C87" s="289" t="s">
        <v>744</v>
      </c>
      <c r="D87" s="290"/>
      <c r="E87" s="291"/>
      <c r="F87" s="291"/>
      <c r="G87" s="291"/>
      <c r="H87" s="291"/>
      <c r="I87" s="310">
        <f t="shared" si="9"/>
        <v>0</v>
      </c>
      <c r="J87" s="290"/>
      <c r="K87" s="290"/>
      <c r="L87" s="290"/>
      <c r="M87" s="290"/>
      <c r="N87" s="292"/>
      <c r="O87" s="267" t="str">
        <f t="shared" si="10"/>
        <v xml:space="preserve"> </v>
      </c>
      <c r="Q87" s="287"/>
      <c r="R87" s="287"/>
      <c r="S87" s="287"/>
      <c r="T87" s="287"/>
      <c r="U87" s="287"/>
      <c r="V87" s="287"/>
      <c r="W87" s="287"/>
      <c r="X87" s="287"/>
      <c r="Y87" s="287"/>
    </row>
    <row r="88" spans="1:25" ht="15.95" hidden="1" customHeight="1" x14ac:dyDescent="0.2">
      <c r="A88" s="288">
        <v>11</v>
      </c>
      <c r="B88" s="289"/>
      <c r="C88" s="289" t="s">
        <v>744</v>
      </c>
      <c r="D88" s="290"/>
      <c r="E88" s="291"/>
      <c r="F88" s="291"/>
      <c r="G88" s="291"/>
      <c r="H88" s="291"/>
      <c r="I88" s="310">
        <f t="shared" si="9"/>
        <v>0</v>
      </c>
      <c r="J88" s="290"/>
      <c r="K88" s="290"/>
      <c r="L88" s="290"/>
      <c r="M88" s="290"/>
      <c r="N88" s="292"/>
      <c r="O88" s="267" t="str">
        <f t="shared" si="10"/>
        <v xml:space="preserve"> </v>
      </c>
      <c r="Q88" s="287"/>
      <c r="R88" s="287"/>
      <c r="S88" s="287"/>
      <c r="T88" s="287"/>
      <c r="U88" s="287"/>
      <c r="V88" s="287"/>
      <c r="W88" s="287"/>
      <c r="X88" s="287"/>
      <c r="Y88" s="287"/>
    </row>
    <row r="89" spans="1:25" ht="15.95" hidden="1" customHeight="1" x14ac:dyDescent="0.2">
      <c r="A89" s="288">
        <v>12</v>
      </c>
      <c r="B89" s="289"/>
      <c r="C89" s="289" t="s">
        <v>744</v>
      </c>
      <c r="D89" s="290"/>
      <c r="E89" s="291"/>
      <c r="F89" s="291"/>
      <c r="G89" s="291"/>
      <c r="H89" s="291"/>
      <c r="I89" s="310">
        <f t="shared" si="9"/>
        <v>0</v>
      </c>
      <c r="J89" s="290"/>
      <c r="K89" s="290"/>
      <c r="L89" s="290"/>
      <c r="M89" s="290"/>
      <c r="N89" s="292"/>
      <c r="O89" s="267" t="str">
        <f t="shared" si="10"/>
        <v xml:space="preserve"> </v>
      </c>
      <c r="Q89" s="287"/>
      <c r="R89" s="287"/>
      <c r="S89" s="287"/>
      <c r="T89" s="287"/>
      <c r="U89" s="287"/>
      <c r="V89" s="287"/>
      <c r="W89" s="287"/>
      <c r="X89" s="287"/>
      <c r="Y89" s="287"/>
    </row>
    <row r="90" spans="1:25" ht="15.95" hidden="1" customHeight="1" x14ac:dyDescent="0.2">
      <c r="A90" s="288">
        <v>13</v>
      </c>
      <c r="B90" s="289"/>
      <c r="C90" s="289" t="s">
        <v>744</v>
      </c>
      <c r="D90" s="290"/>
      <c r="E90" s="291"/>
      <c r="F90" s="291"/>
      <c r="G90" s="291"/>
      <c r="H90" s="291"/>
      <c r="I90" s="310">
        <f t="shared" si="9"/>
        <v>0</v>
      </c>
      <c r="J90" s="290"/>
      <c r="K90" s="290"/>
      <c r="L90" s="290"/>
      <c r="M90" s="290"/>
      <c r="N90" s="292"/>
      <c r="O90" s="267" t="str">
        <f t="shared" si="10"/>
        <v xml:space="preserve"> </v>
      </c>
      <c r="Q90" s="287"/>
      <c r="R90" s="287"/>
      <c r="S90" s="287"/>
      <c r="T90" s="287"/>
      <c r="U90" s="287"/>
      <c r="V90" s="287"/>
      <c r="W90" s="287"/>
      <c r="X90" s="287"/>
      <c r="Y90" s="287"/>
    </row>
    <row r="91" spans="1:25" ht="15.95" hidden="1" customHeight="1" x14ac:dyDescent="0.2">
      <c r="A91" s="288">
        <v>14</v>
      </c>
      <c r="B91" s="293"/>
      <c r="C91" s="293" t="s">
        <v>744</v>
      </c>
      <c r="D91" s="294"/>
      <c r="E91" s="295"/>
      <c r="F91" s="295"/>
      <c r="G91" s="295"/>
      <c r="H91" s="295"/>
      <c r="I91" s="311">
        <f t="shared" si="9"/>
        <v>0</v>
      </c>
      <c r="J91" s="294"/>
      <c r="K91" s="294"/>
      <c r="L91" s="294"/>
      <c r="M91" s="294"/>
      <c r="N91" s="296"/>
      <c r="O91" s="267" t="str">
        <f t="shared" si="10"/>
        <v xml:space="preserve"> </v>
      </c>
      <c r="Q91" s="287"/>
      <c r="R91" s="287"/>
      <c r="S91" s="287"/>
      <c r="T91" s="287"/>
      <c r="U91" s="287"/>
      <c r="V91" s="287"/>
      <c r="W91" s="287"/>
      <c r="X91" s="287"/>
      <c r="Y91" s="287"/>
    </row>
    <row r="92" spans="1:25" ht="15.95" hidden="1" customHeight="1" x14ac:dyDescent="0.2">
      <c r="A92" s="288">
        <v>15</v>
      </c>
      <c r="B92" s="293"/>
      <c r="C92" s="293" t="s">
        <v>744</v>
      </c>
      <c r="D92" s="294"/>
      <c r="E92" s="295"/>
      <c r="F92" s="295"/>
      <c r="G92" s="295"/>
      <c r="H92" s="295"/>
      <c r="I92" s="311">
        <f t="shared" si="9"/>
        <v>0</v>
      </c>
      <c r="J92" s="294"/>
      <c r="K92" s="294"/>
      <c r="L92" s="294"/>
      <c r="M92" s="294"/>
      <c r="N92" s="296"/>
      <c r="O92" s="267" t="str">
        <f t="shared" si="10"/>
        <v xml:space="preserve"> </v>
      </c>
      <c r="Q92" s="287"/>
      <c r="R92" s="287"/>
      <c r="S92" s="287"/>
      <c r="T92" s="287"/>
      <c r="U92" s="287"/>
      <c r="V92" s="287"/>
      <c r="W92" s="287"/>
      <c r="X92" s="287"/>
      <c r="Y92" s="287"/>
    </row>
    <row r="93" spans="1:25" ht="15.95" hidden="1" customHeight="1" x14ac:dyDescent="0.2">
      <c r="A93" s="288">
        <v>16</v>
      </c>
      <c r="B93" s="293"/>
      <c r="C93" s="293" t="s">
        <v>744</v>
      </c>
      <c r="D93" s="294"/>
      <c r="E93" s="295"/>
      <c r="F93" s="295"/>
      <c r="G93" s="295"/>
      <c r="H93" s="295"/>
      <c r="I93" s="311">
        <f t="shared" si="9"/>
        <v>0</v>
      </c>
      <c r="J93" s="294"/>
      <c r="K93" s="294"/>
      <c r="L93" s="294"/>
      <c r="M93" s="294"/>
      <c r="N93" s="296"/>
      <c r="O93" s="267" t="str">
        <f t="shared" si="10"/>
        <v xml:space="preserve"> </v>
      </c>
    </row>
    <row r="94" spans="1:25" ht="15.95" hidden="1" customHeight="1" x14ac:dyDescent="0.2">
      <c r="A94" s="288">
        <v>17</v>
      </c>
      <c r="B94" s="293"/>
      <c r="C94" s="293" t="s">
        <v>744</v>
      </c>
      <c r="D94" s="294"/>
      <c r="E94" s="295"/>
      <c r="F94" s="295"/>
      <c r="G94" s="295"/>
      <c r="H94" s="295"/>
      <c r="I94" s="311">
        <f t="shared" si="9"/>
        <v>0</v>
      </c>
      <c r="J94" s="294"/>
      <c r="K94" s="294"/>
      <c r="L94" s="294"/>
      <c r="M94" s="294"/>
      <c r="N94" s="296"/>
      <c r="O94" s="267" t="str">
        <f t="shared" si="10"/>
        <v xml:space="preserve"> </v>
      </c>
    </row>
    <row r="95" spans="1:25" ht="15.95" hidden="1" customHeight="1" x14ac:dyDescent="0.2">
      <c r="A95" s="288">
        <v>18</v>
      </c>
      <c r="B95" s="293"/>
      <c r="C95" s="293" t="s">
        <v>744</v>
      </c>
      <c r="D95" s="294"/>
      <c r="E95" s="295"/>
      <c r="F95" s="295"/>
      <c r="G95" s="295"/>
      <c r="H95" s="295"/>
      <c r="I95" s="311">
        <f t="shared" si="9"/>
        <v>0</v>
      </c>
      <c r="J95" s="294"/>
      <c r="K95" s="294"/>
      <c r="L95" s="294"/>
      <c r="M95" s="294"/>
      <c r="N95" s="296"/>
      <c r="O95" s="267" t="str">
        <f t="shared" si="10"/>
        <v xml:space="preserve"> </v>
      </c>
    </row>
    <row r="96" spans="1:25" ht="15.95" hidden="1" customHeight="1" x14ac:dyDescent="0.2">
      <c r="A96" s="288">
        <v>19</v>
      </c>
      <c r="B96" s="293"/>
      <c r="C96" s="293" t="s">
        <v>744</v>
      </c>
      <c r="D96" s="294"/>
      <c r="E96" s="295"/>
      <c r="F96" s="295"/>
      <c r="G96" s="295"/>
      <c r="H96" s="295"/>
      <c r="I96" s="311">
        <f t="shared" si="9"/>
        <v>0</v>
      </c>
      <c r="J96" s="294"/>
      <c r="K96" s="294"/>
      <c r="L96" s="294"/>
      <c r="M96" s="294"/>
      <c r="N96" s="296"/>
      <c r="O96" s="267" t="str">
        <f t="shared" si="10"/>
        <v xml:space="preserve"> </v>
      </c>
    </row>
    <row r="97" spans="1:25" ht="15.95" hidden="1" customHeight="1" thickBot="1" x14ac:dyDescent="0.25">
      <c r="A97" s="288">
        <v>20</v>
      </c>
      <c r="B97" s="298"/>
      <c r="C97" s="298" t="s">
        <v>744</v>
      </c>
      <c r="D97" s="299"/>
      <c r="E97" s="300"/>
      <c r="F97" s="300"/>
      <c r="G97" s="300"/>
      <c r="H97" s="300"/>
      <c r="I97" s="312">
        <f t="shared" si="9"/>
        <v>0</v>
      </c>
      <c r="J97" s="299"/>
      <c r="K97" s="299"/>
      <c r="L97" s="299"/>
      <c r="M97" s="299"/>
      <c r="N97" s="301"/>
      <c r="O97" s="267" t="str">
        <f t="shared" si="10"/>
        <v xml:space="preserve"> </v>
      </c>
    </row>
    <row r="98" spans="1:25" ht="15.95" customHeight="1" thickBot="1" x14ac:dyDescent="0.25">
      <c r="A98" s="500" t="s">
        <v>53</v>
      </c>
      <c r="B98" s="448"/>
      <c r="C98" s="448"/>
      <c r="D98" s="448"/>
      <c r="E98" s="302">
        <f t="shared" ref="E98:M98" si="11">SUM(E78:E97)</f>
        <v>52760</v>
      </c>
      <c r="F98" s="302">
        <f t="shared" si="11"/>
        <v>26058.02</v>
      </c>
      <c r="G98" s="302">
        <f t="shared" si="11"/>
        <v>0</v>
      </c>
      <c r="H98" s="302">
        <f t="shared" si="11"/>
        <v>26058.02</v>
      </c>
      <c r="I98" s="163">
        <f t="shared" si="11"/>
        <v>0</v>
      </c>
      <c r="J98" s="303">
        <f t="shared" si="11"/>
        <v>1150</v>
      </c>
      <c r="K98" s="303">
        <f t="shared" si="11"/>
        <v>1200</v>
      </c>
      <c r="L98" s="303">
        <f t="shared" si="11"/>
        <v>1900</v>
      </c>
      <c r="M98" s="303">
        <f t="shared" si="11"/>
        <v>1700</v>
      </c>
      <c r="N98" s="304"/>
    </row>
    <row r="99" spans="1:25" ht="18" customHeight="1" thickTop="1" thickBot="1" x14ac:dyDescent="0.25">
      <c r="A99" s="491" t="s">
        <v>530</v>
      </c>
      <c r="B99" s="492"/>
      <c r="C99" s="493"/>
      <c r="D99" s="507" t="s">
        <v>445</v>
      </c>
      <c r="E99" s="508"/>
      <c r="F99" s="508"/>
      <c r="G99" s="509"/>
      <c r="H99" s="279"/>
      <c r="I99" s="313"/>
      <c r="J99" s="279"/>
      <c r="K99" s="279"/>
      <c r="L99" s="279"/>
      <c r="M99" s="279"/>
      <c r="N99" s="280"/>
      <c r="O99" s="162" t="str">
        <f>VLOOKUP(D99,TITULOS!$B$2:$C$15,2,FALSE)</f>
        <v>SERVICIOS</v>
      </c>
      <c r="P99" s="162">
        <f>VLOOKUP(O99,TITULOS!$C$2:$D$15,2,FALSE)</f>
        <v>6</v>
      </c>
      <c r="R99" s="287"/>
      <c r="S99" s="287"/>
      <c r="T99" s="287"/>
      <c r="U99" s="287"/>
      <c r="V99" s="287"/>
      <c r="W99" s="287"/>
      <c r="X99" s="287"/>
      <c r="Y99" s="287"/>
    </row>
    <row r="100" spans="1:25" ht="23.25" customHeight="1" thickBot="1" x14ac:dyDescent="0.25">
      <c r="A100" s="282">
        <v>1</v>
      </c>
      <c r="B100" s="289" t="s">
        <v>792</v>
      </c>
      <c r="C100" s="283" t="s">
        <v>489</v>
      </c>
      <c r="D100" s="284" t="s">
        <v>763</v>
      </c>
      <c r="E100" s="285">
        <v>14000</v>
      </c>
      <c r="F100" s="285">
        <v>2896.91</v>
      </c>
      <c r="G100" s="285"/>
      <c r="H100" s="285">
        <v>2896.91</v>
      </c>
      <c r="I100" s="309">
        <f t="shared" ref="I100:I119" si="12">+F100+G100-H100</f>
        <v>0</v>
      </c>
      <c r="J100" s="284">
        <v>250</v>
      </c>
      <c r="K100" s="284">
        <v>250</v>
      </c>
      <c r="L100" s="284">
        <v>600</v>
      </c>
      <c r="M100" s="284">
        <v>700</v>
      </c>
      <c r="N100" s="286"/>
      <c r="O100" s="267" t="str">
        <f>IF(C100=" "," ",$P$99&amp;C100)</f>
        <v>6Transporte de Desechos Solidos</v>
      </c>
      <c r="Q100" s="287"/>
      <c r="R100" s="287"/>
      <c r="S100" s="287"/>
      <c r="T100" s="287"/>
      <c r="U100" s="287"/>
      <c r="V100" s="287"/>
      <c r="W100" s="287"/>
      <c r="X100" s="287"/>
      <c r="Y100" s="287"/>
    </row>
    <row r="101" spans="1:25" ht="15.95" hidden="1" customHeight="1" x14ac:dyDescent="0.2">
      <c r="A101" s="288">
        <v>2</v>
      </c>
      <c r="B101" s="289"/>
      <c r="C101" s="289" t="s">
        <v>744</v>
      </c>
      <c r="D101" s="290"/>
      <c r="E101" s="291"/>
      <c r="F101" s="291"/>
      <c r="G101" s="291"/>
      <c r="H101" s="291"/>
      <c r="I101" s="310">
        <f t="shared" si="12"/>
        <v>0</v>
      </c>
      <c r="J101" s="290"/>
      <c r="K101" s="290"/>
      <c r="L101" s="290"/>
      <c r="M101" s="290"/>
      <c r="N101" s="292"/>
      <c r="O101" s="267" t="str">
        <f t="shared" ref="O101:O119" si="13">IF(C101=" "," ",$P$99&amp;C101)</f>
        <v xml:space="preserve"> </v>
      </c>
      <c r="Q101" s="287"/>
      <c r="R101" s="287"/>
      <c r="S101" s="287"/>
      <c r="T101" s="287"/>
      <c r="U101" s="287"/>
      <c r="V101" s="287"/>
      <c r="W101" s="287"/>
      <c r="X101" s="287"/>
      <c r="Y101" s="287"/>
    </row>
    <row r="102" spans="1:25" ht="15.95" hidden="1" customHeight="1" x14ac:dyDescent="0.2">
      <c r="A102" s="288">
        <v>3</v>
      </c>
      <c r="B102" s="289"/>
      <c r="C102" s="289" t="s">
        <v>744</v>
      </c>
      <c r="D102" s="290"/>
      <c r="E102" s="291"/>
      <c r="F102" s="291"/>
      <c r="G102" s="291"/>
      <c r="H102" s="291"/>
      <c r="I102" s="310">
        <f t="shared" si="12"/>
        <v>0</v>
      </c>
      <c r="J102" s="290"/>
      <c r="K102" s="290"/>
      <c r="L102" s="290"/>
      <c r="M102" s="290"/>
      <c r="N102" s="292"/>
      <c r="O102" s="267" t="str">
        <f t="shared" si="13"/>
        <v xml:space="preserve"> </v>
      </c>
      <c r="Q102" s="287"/>
      <c r="R102" s="287"/>
      <c r="S102" s="287"/>
      <c r="T102" s="287"/>
      <c r="U102" s="287"/>
      <c r="V102" s="287"/>
      <c r="W102" s="287"/>
      <c r="X102" s="287"/>
      <c r="Y102" s="287"/>
    </row>
    <row r="103" spans="1:25" ht="15.95" hidden="1" customHeight="1" x14ac:dyDescent="0.2">
      <c r="A103" s="288">
        <v>4</v>
      </c>
      <c r="B103" s="289"/>
      <c r="C103" s="289" t="s">
        <v>744</v>
      </c>
      <c r="D103" s="290"/>
      <c r="E103" s="291"/>
      <c r="F103" s="291"/>
      <c r="G103" s="291"/>
      <c r="H103" s="291"/>
      <c r="I103" s="310">
        <f t="shared" si="12"/>
        <v>0</v>
      </c>
      <c r="J103" s="290"/>
      <c r="K103" s="290"/>
      <c r="L103" s="290"/>
      <c r="M103" s="290"/>
      <c r="N103" s="292"/>
      <c r="O103" s="267" t="str">
        <f t="shared" si="13"/>
        <v xml:space="preserve"> </v>
      </c>
      <c r="Q103" s="287"/>
      <c r="R103" s="287"/>
      <c r="S103" s="287"/>
      <c r="T103" s="287"/>
      <c r="U103" s="287"/>
      <c r="V103" s="287"/>
      <c r="W103" s="287"/>
      <c r="X103" s="287"/>
      <c r="Y103" s="287"/>
    </row>
    <row r="104" spans="1:25" ht="15.95" hidden="1" customHeight="1" x14ac:dyDescent="0.2">
      <c r="A104" s="288">
        <v>5</v>
      </c>
      <c r="B104" s="289"/>
      <c r="C104" s="289" t="s">
        <v>744</v>
      </c>
      <c r="D104" s="290"/>
      <c r="E104" s="291"/>
      <c r="F104" s="291"/>
      <c r="G104" s="291"/>
      <c r="H104" s="291"/>
      <c r="I104" s="310">
        <f t="shared" si="12"/>
        <v>0</v>
      </c>
      <c r="J104" s="290"/>
      <c r="K104" s="290"/>
      <c r="L104" s="290"/>
      <c r="M104" s="290"/>
      <c r="N104" s="292"/>
      <c r="O104" s="267" t="str">
        <f t="shared" si="13"/>
        <v xml:space="preserve"> </v>
      </c>
      <c r="Q104" s="287"/>
      <c r="R104" s="287"/>
      <c r="S104" s="287"/>
      <c r="T104" s="287"/>
      <c r="U104" s="287"/>
      <c r="V104" s="287"/>
      <c r="W104" s="287"/>
      <c r="X104" s="287"/>
      <c r="Y104" s="287"/>
    </row>
    <row r="105" spans="1:25" ht="15.95" hidden="1" customHeight="1" x14ac:dyDescent="0.2">
      <c r="A105" s="288">
        <v>6</v>
      </c>
      <c r="B105" s="289"/>
      <c r="C105" s="289" t="s">
        <v>744</v>
      </c>
      <c r="D105" s="290"/>
      <c r="E105" s="291"/>
      <c r="F105" s="291"/>
      <c r="G105" s="291"/>
      <c r="H105" s="291"/>
      <c r="I105" s="310">
        <f t="shared" si="12"/>
        <v>0</v>
      </c>
      <c r="J105" s="290"/>
      <c r="K105" s="290"/>
      <c r="L105" s="290"/>
      <c r="M105" s="290"/>
      <c r="N105" s="292"/>
      <c r="O105" s="267" t="str">
        <f t="shared" si="13"/>
        <v xml:space="preserve"> </v>
      </c>
      <c r="Q105" s="287"/>
      <c r="R105" s="287"/>
      <c r="S105" s="287"/>
      <c r="T105" s="287"/>
      <c r="U105" s="287"/>
      <c r="V105" s="287"/>
      <c r="W105" s="287"/>
      <c r="X105" s="287"/>
      <c r="Y105" s="287"/>
    </row>
    <row r="106" spans="1:25" ht="15.95" hidden="1" customHeight="1" x14ac:dyDescent="0.2">
      <c r="A106" s="288">
        <v>7</v>
      </c>
      <c r="B106" s="289"/>
      <c r="C106" s="289" t="s">
        <v>744</v>
      </c>
      <c r="D106" s="290"/>
      <c r="E106" s="291"/>
      <c r="F106" s="291"/>
      <c r="G106" s="291"/>
      <c r="H106" s="291"/>
      <c r="I106" s="310">
        <f t="shared" si="12"/>
        <v>0</v>
      </c>
      <c r="J106" s="290"/>
      <c r="K106" s="290"/>
      <c r="L106" s="290"/>
      <c r="M106" s="290"/>
      <c r="N106" s="292"/>
      <c r="O106" s="267" t="str">
        <f t="shared" si="13"/>
        <v xml:space="preserve"> </v>
      </c>
      <c r="Q106" s="287"/>
      <c r="R106" s="287"/>
      <c r="S106" s="287"/>
      <c r="T106" s="287"/>
      <c r="U106" s="287"/>
      <c r="V106" s="287"/>
      <c r="W106" s="287"/>
      <c r="X106" s="287"/>
      <c r="Y106" s="287"/>
    </row>
    <row r="107" spans="1:25" ht="15.95" hidden="1" customHeight="1" x14ac:dyDescent="0.2">
      <c r="A107" s="288">
        <v>8</v>
      </c>
      <c r="B107" s="289"/>
      <c r="C107" s="289" t="s">
        <v>744</v>
      </c>
      <c r="D107" s="290"/>
      <c r="E107" s="291"/>
      <c r="F107" s="291"/>
      <c r="G107" s="291"/>
      <c r="H107" s="291"/>
      <c r="I107" s="310">
        <f t="shared" si="12"/>
        <v>0</v>
      </c>
      <c r="J107" s="290"/>
      <c r="K107" s="290"/>
      <c r="L107" s="290"/>
      <c r="M107" s="290"/>
      <c r="N107" s="292"/>
      <c r="O107" s="267" t="str">
        <f t="shared" si="13"/>
        <v xml:space="preserve"> </v>
      </c>
      <c r="Q107" s="287"/>
      <c r="R107" s="287"/>
      <c r="S107" s="287"/>
      <c r="T107" s="287"/>
      <c r="U107" s="287"/>
      <c r="V107" s="287"/>
      <c r="W107" s="287"/>
      <c r="X107" s="287"/>
      <c r="Y107" s="287"/>
    </row>
    <row r="108" spans="1:25" ht="15.95" hidden="1" customHeight="1" x14ac:dyDescent="0.2">
      <c r="A108" s="288">
        <v>9</v>
      </c>
      <c r="B108" s="289"/>
      <c r="C108" s="289" t="s">
        <v>744</v>
      </c>
      <c r="D108" s="290"/>
      <c r="E108" s="291"/>
      <c r="F108" s="291"/>
      <c r="G108" s="291"/>
      <c r="H108" s="291"/>
      <c r="I108" s="310">
        <f t="shared" si="12"/>
        <v>0</v>
      </c>
      <c r="J108" s="290"/>
      <c r="K108" s="290"/>
      <c r="L108" s="290"/>
      <c r="M108" s="290"/>
      <c r="N108" s="292"/>
      <c r="O108" s="267" t="str">
        <f t="shared" si="13"/>
        <v xml:space="preserve"> </v>
      </c>
      <c r="Q108" s="287"/>
      <c r="R108" s="287"/>
      <c r="S108" s="287"/>
      <c r="T108" s="287"/>
      <c r="U108" s="287"/>
      <c r="V108" s="287"/>
      <c r="W108" s="287"/>
      <c r="X108" s="287"/>
      <c r="Y108" s="287"/>
    </row>
    <row r="109" spans="1:25" ht="15.95" hidden="1" customHeight="1" x14ac:dyDescent="0.2">
      <c r="A109" s="288">
        <v>10</v>
      </c>
      <c r="B109" s="289"/>
      <c r="C109" s="289" t="s">
        <v>744</v>
      </c>
      <c r="D109" s="290"/>
      <c r="E109" s="291"/>
      <c r="F109" s="291"/>
      <c r="G109" s="291"/>
      <c r="H109" s="291"/>
      <c r="I109" s="310">
        <f t="shared" si="12"/>
        <v>0</v>
      </c>
      <c r="J109" s="290"/>
      <c r="K109" s="290"/>
      <c r="L109" s="290"/>
      <c r="M109" s="290"/>
      <c r="N109" s="292"/>
      <c r="O109" s="267" t="str">
        <f t="shared" si="13"/>
        <v xml:space="preserve"> </v>
      </c>
      <c r="Q109" s="287"/>
      <c r="R109" s="287"/>
      <c r="S109" s="287"/>
      <c r="T109" s="287"/>
      <c r="U109" s="287"/>
      <c r="V109" s="287"/>
      <c r="W109" s="287"/>
      <c r="X109" s="287"/>
      <c r="Y109" s="287"/>
    </row>
    <row r="110" spans="1:25" ht="15.95" hidden="1" customHeight="1" x14ac:dyDescent="0.2">
      <c r="A110" s="288">
        <v>11</v>
      </c>
      <c r="B110" s="289"/>
      <c r="C110" s="289" t="s">
        <v>744</v>
      </c>
      <c r="D110" s="290"/>
      <c r="E110" s="291"/>
      <c r="F110" s="291"/>
      <c r="G110" s="291"/>
      <c r="H110" s="291"/>
      <c r="I110" s="310">
        <f t="shared" si="12"/>
        <v>0</v>
      </c>
      <c r="J110" s="290"/>
      <c r="K110" s="290"/>
      <c r="L110" s="290"/>
      <c r="M110" s="290"/>
      <c r="N110" s="292"/>
      <c r="O110" s="267" t="str">
        <f t="shared" si="13"/>
        <v xml:space="preserve"> </v>
      </c>
      <c r="Q110" s="287"/>
      <c r="R110" s="287"/>
      <c r="S110" s="287"/>
      <c r="T110" s="287"/>
      <c r="U110" s="287"/>
      <c r="V110" s="287"/>
      <c r="W110" s="287"/>
      <c r="X110" s="287"/>
      <c r="Y110" s="287"/>
    </row>
    <row r="111" spans="1:25" ht="15.95" hidden="1" customHeight="1" x14ac:dyDescent="0.2">
      <c r="A111" s="288">
        <v>12</v>
      </c>
      <c r="B111" s="289"/>
      <c r="C111" s="289" t="s">
        <v>744</v>
      </c>
      <c r="D111" s="290"/>
      <c r="E111" s="291"/>
      <c r="F111" s="291"/>
      <c r="G111" s="291"/>
      <c r="H111" s="291"/>
      <c r="I111" s="310">
        <f t="shared" si="12"/>
        <v>0</v>
      </c>
      <c r="J111" s="290"/>
      <c r="K111" s="290"/>
      <c r="L111" s="290"/>
      <c r="M111" s="290"/>
      <c r="N111" s="292"/>
      <c r="O111" s="267" t="str">
        <f t="shared" si="13"/>
        <v xml:space="preserve"> </v>
      </c>
      <c r="Q111" s="287"/>
      <c r="R111" s="287"/>
      <c r="S111" s="287"/>
      <c r="T111" s="287"/>
      <c r="U111" s="287"/>
      <c r="V111" s="287"/>
      <c r="W111" s="287"/>
      <c r="X111" s="287"/>
      <c r="Y111" s="287"/>
    </row>
    <row r="112" spans="1:25" ht="15.95" hidden="1" customHeight="1" x14ac:dyDescent="0.2">
      <c r="A112" s="288">
        <v>13</v>
      </c>
      <c r="B112" s="289"/>
      <c r="C112" s="289" t="s">
        <v>744</v>
      </c>
      <c r="D112" s="290"/>
      <c r="E112" s="291"/>
      <c r="F112" s="291"/>
      <c r="G112" s="291"/>
      <c r="H112" s="291"/>
      <c r="I112" s="310">
        <f t="shared" si="12"/>
        <v>0</v>
      </c>
      <c r="J112" s="290"/>
      <c r="K112" s="290"/>
      <c r="L112" s="290"/>
      <c r="M112" s="290"/>
      <c r="N112" s="292"/>
      <c r="O112" s="267" t="str">
        <f t="shared" si="13"/>
        <v xml:space="preserve"> </v>
      </c>
      <c r="Q112" s="287"/>
      <c r="R112" s="287"/>
      <c r="S112" s="287"/>
      <c r="T112" s="287"/>
      <c r="U112" s="287"/>
      <c r="V112" s="287"/>
      <c r="W112" s="287"/>
      <c r="X112" s="287"/>
      <c r="Y112" s="287"/>
    </row>
    <row r="113" spans="1:25" ht="15.95" hidden="1" customHeight="1" x14ac:dyDescent="0.2">
      <c r="A113" s="288">
        <v>14</v>
      </c>
      <c r="B113" s="293"/>
      <c r="C113" s="293" t="s">
        <v>744</v>
      </c>
      <c r="D113" s="294"/>
      <c r="E113" s="295"/>
      <c r="F113" s="295"/>
      <c r="G113" s="295"/>
      <c r="H113" s="295"/>
      <c r="I113" s="311">
        <f t="shared" si="12"/>
        <v>0</v>
      </c>
      <c r="J113" s="294"/>
      <c r="K113" s="294"/>
      <c r="L113" s="294"/>
      <c r="M113" s="294"/>
      <c r="N113" s="296"/>
      <c r="O113" s="267" t="str">
        <f t="shared" si="13"/>
        <v xml:space="preserve"> </v>
      </c>
      <c r="Q113" s="287"/>
      <c r="R113" s="287"/>
      <c r="S113" s="287"/>
      <c r="T113" s="287"/>
      <c r="U113" s="287"/>
      <c r="V113" s="287"/>
      <c r="W113" s="287"/>
      <c r="X113" s="287"/>
      <c r="Y113" s="287"/>
    </row>
    <row r="114" spans="1:25" ht="15.95" hidden="1" customHeight="1" x14ac:dyDescent="0.2">
      <c r="A114" s="288">
        <v>15</v>
      </c>
      <c r="B114" s="293"/>
      <c r="C114" s="293" t="s">
        <v>744</v>
      </c>
      <c r="D114" s="294"/>
      <c r="E114" s="295"/>
      <c r="F114" s="295"/>
      <c r="G114" s="295"/>
      <c r="H114" s="295"/>
      <c r="I114" s="311">
        <f t="shared" si="12"/>
        <v>0</v>
      </c>
      <c r="J114" s="294"/>
      <c r="K114" s="294"/>
      <c r="L114" s="294"/>
      <c r="M114" s="294"/>
      <c r="N114" s="296"/>
      <c r="O114" s="267" t="str">
        <f t="shared" si="13"/>
        <v xml:space="preserve"> </v>
      </c>
      <c r="Q114" s="287"/>
      <c r="R114" s="287"/>
      <c r="S114" s="287"/>
      <c r="T114" s="287"/>
      <c r="U114" s="287"/>
      <c r="V114" s="287"/>
      <c r="W114" s="287"/>
      <c r="X114" s="287"/>
      <c r="Y114" s="287"/>
    </row>
    <row r="115" spans="1:25" ht="15.95" hidden="1" customHeight="1" x14ac:dyDescent="0.2">
      <c r="A115" s="288">
        <v>16</v>
      </c>
      <c r="B115" s="293"/>
      <c r="C115" s="293" t="s">
        <v>744</v>
      </c>
      <c r="D115" s="294"/>
      <c r="E115" s="295"/>
      <c r="F115" s="295"/>
      <c r="G115" s="295"/>
      <c r="H115" s="295"/>
      <c r="I115" s="311">
        <f t="shared" si="12"/>
        <v>0</v>
      </c>
      <c r="J115" s="294"/>
      <c r="K115" s="294"/>
      <c r="L115" s="294"/>
      <c r="M115" s="294"/>
      <c r="N115" s="296"/>
      <c r="O115" s="267" t="str">
        <f t="shared" si="13"/>
        <v xml:space="preserve"> </v>
      </c>
    </row>
    <row r="116" spans="1:25" ht="15.95" hidden="1" customHeight="1" x14ac:dyDescent="0.2">
      <c r="A116" s="288">
        <v>17</v>
      </c>
      <c r="B116" s="293"/>
      <c r="C116" s="293" t="s">
        <v>744</v>
      </c>
      <c r="D116" s="294"/>
      <c r="E116" s="295"/>
      <c r="F116" s="295"/>
      <c r="G116" s="295"/>
      <c r="H116" s="295"/>
      <c r="I116" s="311">
        <f t="shared" si="12"/>
        <v>0</v>
      </c>
      <c r="J116" s="294"/>
      <c r="K116" s="294"/>
      <c r="L116" s="294"/>
      <c r="M116" s="294"/>
      <c r="N116" s="296"/>
      <c r="O116" s="267" t="str">
        <f t="shared" si="13"/>
        <v xml:space="preserve"> </v>
      </c>
    </row>
    <row r="117" spans="1:25" ht="15.95" hidden="1" customHeight="1" x14ac:dyDescent="0.2">
      <c r="A117" s="288">
        <v>18</v>
      </c>
      <c r="B117" s="293"/>
      <c r="C117" s="293" t="s">
        <v>744</v>
      </c>
      <c r="D117" s="294"/>
      <c r="E117" s="295"/>
      <c r="F117" s="295"/>
      <c r="G117" s="295"/>
      <c r="H117" s="295"/>
      <c r="I117" s="311">
        <f t="shared" si="12"/>
        <v>0</v>
      </c>
      <c r="J117" s="294"/>
      <c r="K117" s="294"/>
      <c r="L117" s="294"/>
      <c r="M117" s="294"/>
      <c r="N117" s="296"/>
      <c r="O117" s="267" t="str">
        <f t="shared" si="13"/>
        <v xml:space="preserve"> </v>
      </c>
    </row>
    <row r="118" spans="1:25" ht="15.95" hidden="1" customHeight="1" x14ac:dyDescent="0.2">
      <c r="A118" s="288">
        <v>19</v>
      </c>
      <c r="B118" s="293"/>
      <c r="C118" s="293" t="s">
        <v>744</v>
      </c>
      <c r="D118" s="294"/>
      <c r="E118" s="295"/>
      <c r="F118" s="295"/>
      <c r="G118" s="295"/>
      <c r="H118" s="295"/>
      <c r="I118" s="311">
        <f t="shared" si="12"/>
        <v>0</v>
      </c>
      <c r="J118" s="294"/>
      <c r="K118" s="294"/>
      <c r="L118" s="294"/>
      <c r="M118" s="294"/>
      <c r="N118" s="296"/>
      <c r="O118" s="267" t="str">
        <f t="shared" si="13"/>
        <v xml:space="preserve"> </v>
      </c>
    </row>
    <row r="119" spans="1:25" ht="15.95" hidden="1" customHeight="1" thickBot="1" x14ac:dyDescent="0.25">
      <c r="A119" s="288">
        <v>20</v>
      </c>
      <c r="B119" s="298"/>
      <c r="C119" s="298" t="s">
        <v>744</v>
      </c>
      <c r="D119" s="299"/>
      <c r="E119" s="300"/>
      <c r="F119" s="300"/>
      <c r="G119" s="300"/>
      <c r="H119" s="300"/>
      <c r="I119" s="312">
        <f t="shared" si="12"/>
        <v>0</v>
      </c>
      <c r="J119" s="299"/>
      <c r="K119" s="299"/>
      <c r="L119" s="299"/>
      <c r="M119" s="299"/>
      <c r="N119" s="301"/>
      <c r="O119" s="267" t="str">
        <f t="shared" si="13"/>
        <v xml:space="preserve"> </v>
      </c>
    </row>
    <row r="120" spans="1:25" ht="15.95" customHeight="1" thickBot="1" x14ac:dyDescent="0.25">
      <c r="A120" s="500" t="s">
        <v>53</v>
      </c>
      <c r="B120" s="448"/>
      <c r="C120" s="448"/>
      <c r="D120" s="448"/>
      <c r="E120" s="302">
        <f t="shared" ref="E120:M120" si="14">SUM(E100:E119)</f>
        <v>14000</v>
      </c>
      <c r="F120" s="302">
        <f t="shared" si="14"/>
        <v>2896.91</v>
      </c>
      <c r="G120" s="302">
        <f t="shared" si="14"/>
        <v>0</v>
      </c>
      <c r="H120" s="302">
        <f>SUM(H100:H119)</f>
        <v>2896.91</v>
      </c>
      <c r="I120" s="163">
        <f>SUM(I100:I119)</f>
        <v>0</v>
      </c>
      <c r="J120" s="303">
        <f t="shared" si="14"/>
        <v>250</v>
      </c>
      <c r="K120" s="303">
        <f t="shared" si="14"/>
        <v>250</v>
      </c>
      <c r="L120" s="303">
        <f t="shared" si="14"/>
        <v>600</v>
      </c>
      <c r="M120" s="303">
        <f t="shared" si="14"/>
        <v>700</v>
      </c>
      <c r="N120" s="304"/>
    </row>
    <row r="121" spans="1:25" ht="17.25" thickTop="1" thickBot="1" x14ac:dyDescent="0.25">
      <c r="A121" s="491" t="s">
        <v>530</v>
      </c>
      <c r="B121" s="492"/>
      <c r="C121" s="493"/>
      <c r="D121" s="507" t="s">
        <v>447</v>
      </c>
      <c r="E121" s="508"/>
      <c r="F121" s="508"/>
      <c r="G121" s="509"/>
      <c r="H121" s="279"/>
      <c r="I121" s="313"/>
      <c r="J121" s="279"/>
      <c r="K121" s="279"/>
      <c r="L121" s="279"/>
      <c r="M121" s="279"/>
      <c r="N121" s="280"/>
      <c r="O121" s="162" t="str">
        <f>VLOOKUP(D121,TITULOS!$B$2:$C$15,2,FALSE)</f>
        <v>SOCIAL</v>
      </c>
      <c r="P121" s="162">
        <f>VLOOKUP(O121,TITULOS!$C$2:$D$15,2,FALSE)</f>
        <v>8</v>
      </c>
    </row>
    <row r="122" spans="1:25" ht="36.75" customHeight="1" thickBot="1" x14ac:dyDescent="0.25">
      <c r="A122" s="282">
        <v>1</v>
      </c>
      <c r="B122" s="283" t="s">
        <v>796</v>
      </c>
      <c r="C122" s="283" t="s">
        <v>491</v>
      </c>
      <c r="D122" s="284" t="s">
        <v>763</v>
      </c>
      <c r="E122" s="285">
        <v>12000</v>
      </c>
      <c r="F122" s="285">
        <v>273.75</v>
      </c>
      <c r="G122" s="285"/>
      <c r="H122" s="285">
        <v>273.75</v>
      </c>
      <c r="I122" s="309">
        <f t="shared" ref="I122:I141" si="15">+F122+G122-H122</f>
        <v>0</v>
      </c>
      <c r="J122" s="284">
        <v>600</v>
      </c>
      <c r="K122" s="284">
        <v>700</v>
      </c>
      <c r="L122" s="284">
        <v>1200</v>
      </c>
      <c r="M122" s="284">
        <v>1200</v>
      </c>
      <c r="N122" s="286"/>
      <c r="O122" s="267" t="str">
        <f>IF(C122=" "," ",$P$121&amp;C122)</f>
        <v>8Juventud, niñez y adolescencia</v>
      </c>
      <c r="Q122" s="287"/>
      <c r="R122" s="287"/>
      <c r="S122" s="287"/>
      <c r="T122" s="287"/>
      <c r="U122" s="287"/>
      <c r="V122" s="287"/>
      <c r="W122" s="287"/>
      <c r="X122" s="287"/>
      <c r="Y122" s="287"/>
    </row>
    <row r="123" spans="1:25" ht="15.95" hidden="1" customHeight="1" x14ac:dyDescent="0.2">
      <c r="A123" s="288"/>
      <c r="B123" s="289"/>
      <c r="C123" s="289" t="s">
        <v>744</v>
      </c>
      <c r="D123" s="290"/>
      <c r="E123" s="291"/>
      <c r="F123" s="291"/>
      <c r="G123" s="291"/>
      <c r="H123" s="291"/>
      <c r="I123" s="310">
        <f t="shared" si="15"/>
        <v>0</v>
      </c>
      <c r="J123" s="290"/>
      <c r="K123" s="290"/>
      <c r="L123" s="290"/>
      <c r="M123" s="290"/>
      <c r="N123" s="292"/>
      <c r="O123" s="267" t="str">
        <f t="shared" ref="O123:O141" si="16">IF(C123=" "," ",$P$121&amp;C123)</f>
        <v xml:space="preserve"> </v>
      </c>
      <c r="Q123" s="287"/>
      <c r="R123" s="287"/>
      <c r="S123" s="287"/>
      <c r="T123" s="287"/>
      <c r="U123" s="287"/>
      <c r="V123" s="287"/>
      <c r="W123" s="287"/>
      <c r="X123" s="287"/>
      <c r="Y123" s="287"/>
    </row>
    <row r="124" spans="1:25" ht="15.95" hidden="1" customHeight="1" x14ac:dyDescent="0.2">
      <c r="A124" s="288"/>
      <c r="B124" s="289"/>
      <c r="C124" s="289" t="s">
        <v>744</v>
      </c>
      <c r="D124" s="290"/>
      <c r="E124" s="291"/>
      <c r="F124" s="291"/>
      <c r="G124" s="291"/>
      <c r="H124" s="291"/>
      <c r="I124" s="310">
        <f t="shared" si="15"/>
        <v>0</v>
      </c>
      <c r="J124" s="290"/>
      <c r="K124" s="290"/>
      <c r="L124" s="290"/>
      <c r="M124" s="290"/>
      <c r="N124" s="292"/>
      <c r="O124" s="267" t="str">
        <f t="shared" si="16"/>
        <v xml:space="preserve"> </v>
      </c>
      <c r="Q124" s="287"/>
      <c r="R124" s="287"/>
      <c r="S124" s="287"/>
      <c r="T124" s="287"/>
      <c r="U124" s="287"/>
      <c r="V124" s="287"/>
      <c r="W124" s="287"/>
      <c r="X124" s="287"/>
      <c r="Y124" s="287"/>
    </row>
    <row r="125" spans="1:25" ht="15.95" hidden="1" customHeight="1" x14ac:dyDescent="0.2">
      <c r="A125" s="288"/>
      <c r="B125" s="289"/>
      <c r="C125" s="289" t="s">
        <v>744</v>
      </c>
      <c r="D125" s="290"/>
      <c r="E125" s="291"/>
      <c r="F125" s="291"/>
      <c r="G125" s="291"/>
      <c r="H125" s="291"/>
      <c r="I125" s="310">
        <f t="shared" si="15"/>
        <v>0</v>
      </c>
      <c r="J125" s="290"/>
      <c r="K125" s="290"/>
      <c r="L125" s="290"/>
      <c r="M125" s="290"/>
      <c r="N125" s="292"/>
      <c r="O125" s="267" t="str">
        <f t="shared" si="16"/>
        <v xml:space="preserve"> </v>
      </c>
      <c r="Q125" s="287"/>
      <c r="R125" s="287"/>
      <c r="S125" s="287"/>
      <c r="T125" s="287"/>
      <c r="U125" s="287"/>
      <c r="V125" s="287"/>
      <c r="W125" s="287"/>
      <c r="X125" s="287"/>
      <c r="Y125" s="287"/>
    </row>
    <row r="126" spans="1:25" ht="15.95" hidden="1" customHeight="1" x14ac:dyDescent="0.2">
      <c r="A126" s="288"/>
      <c r="B126" s="289"/>
      <c r="C126" s="289" t="s">
        <v>744</v>
      </c>
      <c r="D126" s="290"/>
      <c r="E126" s="291"/>
      <c r="F126" s="291"/>
      <c r="G126" s="291"/>
      <c r="H126" s="291"/>
      <c r="I126" s="310">
        <f t="shared" si="15"/>
        <v>0</v>
      </c>
      <c r="J126" s="290"/>
      <c r="K126" s="290"/>
      <c r="L126" s="290"/>
      <c r="M126" s="290"/>
      <c r="N126" s="292"/>
      <c r="O126" s="267" t="str">
        <f t="shared" si="16"/>
        <v xml:space="preserve"> </v>
      </c>
      <c r="Q126" s="287"/>
      <c r="R126" s="287"/>
      <c r="S126" s="287"/>
      <c r="T126" s="287"/>
      <c r="U126" s="287"/>
      <c r="V126" s="287"/>
      <c r="W126" s="287"/>
      <c r="X126" s="287"/>
      <c r="Y126" s="287"/>
    </row>
    <row r="127" spans="1:25" ht="15.95" hidden="1" customHeight="1" x14ac:dyDescent="0.2">
      <c r="A127" s="288"/>
      <c r="B127" s="289"/>
      <c r="C127" s="289" t="s">
        <v>744</v>
      </c>
      <c r="D127" s="290"/>
      <c r="E127" s="291"/>
      <c r="F127" s="291"/>
      <c r="G127" s="291"/>
      <c r="H127" s="291"/>
      <c r="I127" s="310">
        <f t="shared" si="15"/>
        <v>0</v>
      </c>
      <c r="J127" s="290"/>
      <c r="K127" s="290"/>
      <c r="L127" s="290"/>
      <c r="M127" s="290"/>
      <c r="N127" s="292"/>
      <c r="O127" s="267" t="str">
        <f t="shared" si="16"/>
        <v xml:space="preserve"> </v>
      </c>
      <c r="Q127" s="287"/>
      <c r="R127" s="287"/>
      <c r="S127" s="287"/>
      <c r="T127" s="287"/>
      <c r="U127" s="287"/>
      <c r="V127" s="287"/>
      <c r="W127" s="287"/>
      <c r="X127" s="287"/>
      <c r="Y127" s="287"/>
    </row>
    <row r="128" spans="1:25" ht="15.95" hidden="1" customHeight="1" x14ac:dyDescent="0.2">
      <c r="A128" s="288"/>
      <c r="B128" s="289"/>
      <c r="C128" s="289" t="s">
        <v>744</v>
      </c>
      <c r="D128" s="290"/>
      <c r="E128" s="291"/>
      <c r="F128" s="291"/>
      <c r="G128" s="291"/>
      <c r="H128" s="291"/>
      <c r="I128" s="310">
        <f t="shared" si="15"/>
        <v>0</v>
      </c>
      <c r="J128" s="290"/>
      <c r="K128" s="290"/>
      <c r="L128" s="290"/>
      <c r="M128" s="290"/>
      <c r="N128" s="292"/>
      <c r="O128" s="267" t="str">
        <f t="shared" si="16"/>
        <v xml:space="preserve"> </v>
      </c>
      <c r="Q128" s="287"/>
      <c r="R128" s="287"/>
      <c r="S128" s="287"/>
      <c r="T128" s="287"/>
      <c r="U128" s="287"/>
      <c r="V128" s="287"/>
      <c r="W128" s="287"/>
      <c r="X128" s="287"/>
      <c r="Y128" s="287"/>
    </row>
    <row r="129" spans="1:25" ht="15.95" hidden="1" customHeight="1" x14ac:dyDescent="0.2">
      <c r="A129" s="288"/>
      <c r="B129" s="289"/>
      <c r="C129" s="289" t="s">
        <v>744</v>
      </c>
      <c r="D129" s="290"/>
      <c r="E129" s="291"/>
      <c r="F129" s="291"/>
      <c r="G129" s="291"/>
      <c r="H129" s="291"/>
      <c r="I129" s="310">
        <f t="shared" si="15"/>
        <v>0</v>
      </c>
      <c r="J129" s="290"/>
      <c r="K129" s="290"/>
      <c r="L129" s="290"/>
      <c r="M129" s="290"/>
      <c r="N129" s="292"/>
      <c r="O129" s="267" t="str">
        <f t="shared" si="16"/>
        <v xml:space="preserve"> </v>
      </c>
      <c r="Q129" s="287"/>
      <c r="R129" s="287"/>
      <c r="S129" s="287"/>
      <c r="T129" s="287"/>
      <c r="U129" s="287"/>
      <c r="V129" s="287"/>
      <c r="W129" s="287"/>
      <c r="X129" s="287"/>
      <c r="Y129" s="287"/>
    </row>
    <row r="130" spans="1:25" ht="15.95" hidden="1" customHeight="1" x14ac:dyDescent="0.2">
      <c r="A130" s="288"/>
      <c r="B130" s="289"/>
      <c r="C130" s="289" t="s">
        <v>744</v>
      </c>
      <c r="D130" s="290"/>
      <c r="E130" s="291"/>
      <c r="F130" s="291"/>
      <c r="G130" s="291"/>
      <c r="H130" s="291"/>
      <c r="I130" s="310">
        <f t="shared" si="15"/>
        <v>0</v>
      </c>
      <c r="J130" s="290"/>
      <c r="K130" s="290"/>
      <c r="L130" s="290"/>
      <c r="M130" s="290"/>
      <c r="N130" s="292"/>
      <c r="O130" s="267" t="str">
        <f t="shared" si="16"/>
        <v xml:space="preserve"> </v>
      </c>
      <c r="Q130" s="287"/>
      <c r="R130" s="287"/>
      <c r="S130" s="287"/>
      <c r="T130" s="287"/>
      <c r="U130" s="287"/>
      <c r="V130" s="287"/>
      <c r="W130" s="287"/>
      <c r="X130" s="287"/>
      <c r="Y130" s="287"/>
    </row>
    <row r="131" spans="1:25" ht="15.95" hidden="1" customHeight="1" x14ac:dyDescent="0.2">
      <c r="A131" s="288"/>
      <c r="B131" s="289"/>
      <c r="C131" s="289" t="s">
        <v>744</v>
      </c>
      <c r="D131" s="290"/>
      <c r="E131" s="291"/>
      <c r="F131" s="291"/>
      <c r="G131" s="291"/>
      <c r="H131" s="291"/>
      <c r="I131" s="310">
        <f t="shared" si="15"/>
        <v>0</v>
      </c>
      <c r="J131" s="290"/>
      <c r="K131" s="290"/>
      <c r="L131" s="290"/>
      <c r="M131" s="290"/>
      <c r="N131" s="292"/>
      <c r="O131" s="267" t="str">
        <f t="shared" si="16"/>
        <v xml:space="preserve"> </v>
      </c>
      <c r="Q131" s="287"/>
      <c r="R131" s="287"/>
      <c r="S131" s="287"/>
      <c r="T131" s="287"/>
      <c r="U131" s="287"/>
      <c r="V131" s="287"/>
      <c r="W131" s="287"/>
      <c r="X131" s="287"/>
      <c r="Y131" s="287"/>
    </row>
    <row r="132" spans="1:25" ht="15.95" hidden="1" customHeight="1" x14ac:dyDescent="0.2">
      <c r="A132" s="288"/>
      <c r="B132" s="289"/>
      <c r="C132" s="289" t="s">
        <v>744</v>
      </c>
      <c r="D132" s="290"/>
      <c r="E132" s="291"/>
      <c r="F132" s="291"/>
      <c r="G132" s="291"/>
      <c r="H132" s="291"/>
      <c r="I132" s="310">
        <f t="shared" si="15"/>
        <v>0</v>
      </c>
      <c r="J132" s="290"/>
      <c r="K132" s="290"/>
      <c r="L132" s="290"/>
      <c r="M132" s="290"/>
      <c r="N132" s="292"/>
      <c r="O132" s="267" t="str">
        <f t="shared" si="16"/>
        <v xml:space="preserve"> </v>
      </c>
      <c r="Q132" s="287"/>
      <c r="R132" s="287"/>
      <c r="S132" s="287"/>
      <c r="T132" s="287"/>
      <c r="U132" s="287"/>
      <c r="V132" s="287"/>
      <c r="W132" s="287"/>
      <c r="X132" s="287"/>
      <c r="Y132" s="287"/>
    </row>
    <row r="133" spans="1:25" ht="15.95" hidden="1" customHeight="1" x14ac:dyDescent="0.2">
      <c r="A133" s="288"/>
      <c r="B133" s="289"/>
      <c r="C133" s="289" t="s">
        <v>744</v>
      </c>
      <c r="D133" s="290"/>
      <c r="E133" s="291"/>
      <c r="F133" s="291"/>
      <c r="G133" s="291"/>
      <c r="H133" s="291"/>
      <c r="I133" s="310">
        <f t="shared" si="15"/>
        <v>0</v>
      </c>
      <c r="J133" s="290"/>
      <c r="K133" s="290"/>
      <c r="L133" s="290"/>
      <c r="M133" s="290"/>
      <c r="N133" s="292"/>
      <c r="O133" s="267" t="str">
        <f t="shared" si="16"/>
        <v xml:space="preserve"> </v>
      </c>
      <c r="Q133" s="287"/>
      <c r="R133" s="287"/>
      <c r="S133" s="287"/>
      <c r="T133" s="287"/>
      <c r="U133" s="287"/>
      <c r="V133" s="287"/>
      <c r="W133" s="287"/>
      <c r="X133" s="287"/>
      <c r="Y133" s="287"/>
    </row>
    <row r="134" spans="1:25" ht="15.95" hidden="1" customHeight="1" x14ac:dyDescent="0.2">
      <c r="A134" s="288"/>
      <c r="B134" s="289"/>
      <c r="C134" s="289" t="s">
        <v>744</v>
      </c>
      <c r="D134" s="290"/>
      <c r="E134" s="291"/>
      <c r="F134" s="291"/>
      <c r="G134" s="291"/>
      <c r="H134" s="291"/>
      <c r="I134" s="310">
        <f t="shared" si="15"/>
        <v>0</v>
      </c>
      <c r="J134" s="290"/>
      <c r="K134" s="290"/>
      <c r="L134" s="290"/>
      <c r="M134" s="290"/>
      <c r="N134" s="292"/>
      <c r="O134" s="267" t="str">
        <f t="shared" si="16"/>
        <v xml:space="preserve"> </v>
      </c>
      <c r="Q134" s="287"/>
      <c r="R134" s="287"/>
      <c r="S134" s="287"/>
      <c r="T134" s="287"/>
      <c r="U134" s="287"/>
      <c r="V134" s="287"/>
      <c r="W134" s="287"/>
      <c r="X134" s="287"/>
      <c r="Y134" s="287"/>
    </row>
    <row r="135" spans="1:25" ht="15.95" hidden="1" customHeight="1" x14ac:dyDescent="0.2">
      <c r="A135" s="288"/>
      <c r="B135" s="293"/>
      <c r="C135" s="293" t="s">
        <v>744</v>
      </c>
      <c r="D135" s="294"/>
      <c r="E135" s="295"/>
      <c r="F135" s="295"/>
      <c r="G135" s="295"/>
      <c r="H135" s="295"/>
      <c r="I135" s="311">
        <f t="shared" si="15"/>
        <v>0</v>
      </c>
      <c r="J135" s="294"/>
      <c r="K135" s="294"/>
      <c r="L135" s="294"/>
      <c r="M135" s="294"/>
      <c r="N135" s="296"/>
      <c r="O135" s="267" t="str">
        <f t="shared" si="16"/>
        <v xml:space="preserve"> </v>
      </c>
      <c r="Q135" s="287"/>
      <c r="R135" s="287"/>
      <c r="S135" s="287"/>
      <c r="T135" s="287"/>
      <c r="U135" s="287"/>
      <c r="V135" s="287"/>
      <c r="W135" s="287"/>
      <c r="X135" s="287"/>
      <c r="Y135" s="287"/>
    </row>
    <row r="136" spans="1:25" ht="15.95" hidden="1" customHeight="1" x14ac:dyDescent="0.2">
      <c r="A136" s="288"/>
      <c r="B136" s="293"/>
      <c r="C136" s="293" t="s">
        <v>744</v>
      </c>
      <c r="D136" s="294"/>
      <c r="E136" s="295"/>
      <c r="F136" s="295"/>
      <c r="G136" s="295"/>
      <c r="H136" s="295"/>
      <c r="I136" s="311">
        <f t="shared" si="15"/>
        <v>0</v>
      </c>
      <c r="J136" s="294"/>
      <c r="K136" s="294"/>
      <c r="L136" s="294"/>
      <c r="M136" s="294"/>
      <c r="N136" s="296"/>
      <c r="O136" s="267" t="str">
        <f t="shared" si="16"/>
        <v xml:space="preserve"> </v>
      </c>
      <c r="Q136" s="287"/>
      <c r="R136" s="287"/>
      <c r="S136" s="287"/>
      <c r="T136" s="287"/>
      <c r="U136" s="287"/>
      <c r="V136" s="287"/>
      <c r="W136" s="287"/>
      <c r="X136" s="287"/>
      <c r="Y136" s="287"/>
    </row>
    <row r="137" spans="1:25" ht="21.75" hidden="1" customHeight="1" x14ac:dyDescent="0.2">
      <c r="A137" s="288"/>
      <c r="B137" s="293"/>
      <c r="C137" s="315" t="s">
        <v>744</v>
      </c>
      <c r="D137" s="294"/>
      <c r="E137" s="295"/>
      <c r="F137" s="295"/>
      <c r="G137" s="295"/>
      <c r="H137" s="295"/>
      <c r="I137" s="311">
        <f t="shared" si="15"/>
        <v>0</v>
      </c>
      <c r="J137" s="294"/>
      <c r="K137" s="294"/>
      <c r="L137" s="294"/>
      <c r="M137" s="294"/>
      <c r="N137" s="296"/>
      <c r="O137" s="267" t="str">
        <f t="shared" si="16"/>
        <v xml:space="preserve"> </v>
      </c>
    </row>
    <row r="138" spans="1:25" ht="15.95" hidden="1" customHeight="1" x14ac:dyDescent="0.2">
      <c r="A138" s="288"/>
      <c r="B138" s="293"/>
      <c r="C138" s="315" t="s">
        <v>744</v>
      </c>
      <c r="D138" s="294"/>
      <c r="E138" s="295"/>
      <c r="F138" s="295"/>
      <c r="G138" s="295"/>
      <c r="H138" s="295"/>
      <c r="I138" s="311">
        <f t="shared" si="15"/>
        <v>0</v>
      </c>
      <c r="J138" s="294"/>
      <c r="K138" s="294"/>
      <c r="L138" s="294"/>
      <c r="M138" s="294"/>
      <c r="N138" s="296"/>
      <c r="O138" s="267" t="str">
        <f t="shared" si="16"/>
        <v xml:space="preserve"> </v>
      </c>
    </row>
    <row r="139" spans="1:25" ht="15.95" hidden="1" customHeight="1" x14ac:dyDescent="0.2">
      <c r="A139" s="288"/>
      <c r="B139" s="293"/>
      <c r="C139" s="315" t="s">
        <v>744</v>
      </c>
      <c r="D139" s="294"/>
      <c r="E139" s="295"/>
      <c r="F139" s="295"/>
      <c r="G139" s="295"/>
      <c r="H139" s="295"/>
      <c r="I139" s="311">
        <f t="shared" si="15"/>
        <v>0</v>
      </c>
      <c r="J139" s="294"/>
      <c r="K139" s="294"/>
      <c r="L139" s="294"/>
      <c r="M139" s="294"/>
      <c r="N139" s="296"/>
      <c r="O139" s="267" t="str">
        <f t="shared" si="16"/>
        <v xml:space="preserve"> </v>
      </c>
    </row>
    <row r="140" spans="1:25" ht="15.95" hidden="1" customHeight="1" x14ac:dyDescent="0.2">
      <c r="A140" s="288"/>
      <c r="B140" s="293"/>
      <c r="C140" s="315" t="s">
        <v>744</v>
      </c>
      <c r="D140" s="294"/>
      <c r="E140" s="295"/>
      <c r="F140" s="295"/>
      <c r="G140" s="295"/>
      <c r="H140" s="295"/>
      <c r="I140" s="311">
        <f t="shared" si="15"/>
        <v>0</v>
      </c>
      <c r="J140" s="294"/>
      <c r="K140" s="294"/>
      <c r="L140" s="294"/>
      <c r="M140" s="294"/>
      <c r="N140" s="296"/>
      <c r="O140" s="267" t="str">
        <f t="shared" si="16"/>
        <v xml:space="preserve"> </v>
      </c>
    </row>
    <row r="141" spans="1:25" ht="15.95" hidden="1" customHeight="1" thickBot="1" x14ac:dyDescent="0.25">
      <c r="A141" s="288"/>
      <c r="B141" s="298"/>
      <c r="C141" s="298" t="s">
        <v>744</v>
      </c>
      <c r="D141" s="299"/>
      <c r="E141" s="300"/>
      <c r="F141" s="300"/>
      <c r="G141" s="300"/>
      <c r="H141" s="300"/>
      <c r="I141" s="312">
        <f t="shared" si="15"/>
        <v>0</v>
      </c>
      <c r="J141" s="299"/>
      <c r="K141" s="299"/>
      <c r="L141" s="299"/>
      <c r="M141" s="299"/>
      <c r="N141" s="301"/>
      <c r="O141" s="267" t="str">
        <f t="shared" si="16"/>
        <v xml:space="preserve"> </v>
      </c>
    </row>
    <row r="142" spans="1:25" ht="15.95" customHeight="1" thickBot="1" x14ac:dyDescent="0.25">
      <c r="A142" s="500" t="s">
        <v>53</v>
      </c>
      <c r="B142" s="448"/>
      <c r="C142" s="448"/>
      <c r="D142" s="448"/>
      <c r="E142" s="302">
        <f>SUM(E122:E141)</f>
        <v>12000</v>
      </c>
      <c r="F142" s="302">
        <f>SUM(F122:F141)</f>
        <v>273.75</v>
      </c>
      <c r="G142" s="302">
        <f>SUM(G122:G141)</f>
        <v>0</v>
      </c>
      <c r="H142" s="302">
        <f>SUM(H122:H141)</f>
        <v>273.75</v>
      </c>
      <c r="I142" s="163">
        <f>SUM(I122:I141)</f>
        <v>0</v>
      </c>
      <c r="J142" s="303">
        <f>SUM(J121:J141)</f>
        <v>600</v>
      </c>
      <c r="K142" s="303">
        <f>SUM(K121:K141)</f>
        <v>700</v>
      </c>
      <c r="L142" s="303">
        <f>SUM(L121:L141)</f>
        <v>1200</v>
      </c>
      <c r="M142" s="303">
        <f>SUM(M121:M141)</f>
        <v>1200</v>
      </c>
      <c r="N142" s="304"/>
    </row>
    <row r="143" spans="1:25" ht="18.75" customHeight="1" thickTop="1" thickBot="1" x14ac:dyDescent="0.25">
      <c r="A143" s="491" t="s">
        <v>530</v>
      </c>
      <c r="B143" s="492"/>
      <c r="C143" s="493"/>
      <c r="D143" s="507" t="s">
        <v>450</v>
      </c>
      <c r="E143" s="508"/>
      <c r="F143" s="508"/>
      <c r="G143" s="509"/>
      <c r="H143" s="279"/>
      <c r="I143" s="313"/>
      <c r="J143" s="279"/>
      <c r="K143" s="279"/>
      <c r="L143" s="279"/>
      <c r="M143" s="279"/>
      <c r="N143" s="280"/>
      <c r="O143" s="162" t="str">
        <f>VLOOKUP(D143,TITULOS!$B$2:$C$15,2,FALSE)</f>
        <v>COVID</v>
      </c>
      <c r="P143" s="162">
        <f>VLOOKUP(O143,TITULOS!$C$2:$D$15,2,FALSE)</f>
        <v>12</v>
      </c>
      <c r="R143" s="287"/>
      <c r="S143" s="287"/>
      <c r="T143" s="287"/>
      <c r="U143" s="287"/>
      <c r="V143" s="287"/>
      <c r="W143" s="287"/>
      <c r="X143" s="287"/>
      <c r="Y143" s="287"/>
    </row>
    <row r="144" spans="1:25" ht="22.5" customHeight="1" x14ac:dyDescent="0.2">
      <c r="A144" s="510" t="s">
        <v>30</v>
      </c>
      <c r="B144" s="489" t="s">
        <v>29</v>
      </c>
      <c r="C144" s="489" t="s">
        <v>415</v>
      </c>
      <c r="D144" s="489" t="s">
        <v>45</v>
      </c>
      <c r="E144" s="489" t="s">
        <v>33</v>
      </c>
      <c r="F144" s="489" t="s">
        <v>60</v>
      </c>
      <c r="G144" s="489" t="s">
        <v>32</v>
      </c>
      <c r="H144" s="489" t="s">
        <v>46</v>
      </c>
      <c r="I144" s="503" t="s">
        <v>47</v>
      </c>
      <c r="J144" s="489" t="s">
        <v>48</v>
      </c>
      <c r="K144" s="489"/>
      <c r="L144" s="489"/>
      <c r="M144" s="489"/>
      <c r="N144" s="487" t="s">
        <v>761</v>
      </c>
    </row>
    <row r="145" spans="1:25" ht="20.25" customHeight="1" thickBot="1" x14ac:dyDescent="0.25">
      <c r="A145" s="511"/>
      <c r="B145" s="490"/>
      <c r="C145" s="512"/>
      <c r="D145" s="490"/>
      <c r="E145" s="490"/>
      <c r="F145" s="490"/>
      <c r="G145" s="490"/>
      <c r="H145" s="490"/>
      <c r="I145" s="504"/>
      <c r="J145" s="281" t="s">
        <v>49</v>
      </c>
      <c r="K145" s="281" t="s">
        <v>50</v>
      </c>
      <c r="L145" s="281" t="s">
        <v>51</v>
      </c>
      <c r="M145" s="281" t="s">
        <v>52</v>
      </c>
      <c r="N145" s="488"/>
    </row>
    <row r="146" spans="1:25" ht="34.5" customHeight="1" thickBot="1" x14ac:dyDescent="0.25">
      <c r="A146" s="282">
        <v>1</v>
      </c>
      <c r="B146" s="283" t="s">
        <v>797</v>
      </c>
      <c r="C146" s="390" t="s">
        <v>482</v>
      </c>
      <c r="D146" s="284" t="s">
        <v>763</v>
      </c>
      <c r="E146" s="285">
        <v>11482.5</v>
      </c>
      <c r="F146" s="285">
        <v>8277.7000000000007</v>
      </c>
      <c r="G146" s="285"/>
      <c r="H146" s="285">
        <v>8277.7000000000007</v>
      </c>
      <c r="I146" s="309">
        <f t="shared" ref="I146:I165" si="17">+F146+G146-H146</f>
        <v>0</v>
      </c>
      <c r="J146" s="284">
        <v>100</v>
      </c>
      <c r="K146" s="284">
        <v>100</v>
      </c>
      <c r="L146" s="284">
        <v>1500</v>
      </c>
      <c r="M146" s="284">
        <v>1500</v>
      </c>
      <c r="N146" s="286"/>
      <c r="O146" s="267" t="str">
        <f>IF(C146="","",$P$143&amp;C146)</f>
        <v>12Asistencia a los hogares</v>
      </c>
      <c r="Q146" s="287"/>
      <c r="R146" s="287"/>
      <c r="S146" s="287"/>
      <c r="T146" s="287"/>
      <c r="U146" s="287"/>
      <c r="V146" s="287"/>
      <c r="W146" s="287"/>
      <c r="X146" s="287"/>
      <c r="Y146" s="287"/>
    </row>
    <row r="147" spans="1:25" ht="15.95" hidden="1" customHeight="1" x14ac:dyDescent="0.2">
      <c r="A147" s="288">
        <v>2</v>
      </c>
      <c r="B147" s="289"/>
      <c r="C147" s="289" t="s">
        <v>744</v>
      </c>
      <c r="D147" s="290"/>
      <c r="E147" s="291"/>
      <c r="F147" s="291"/>
      <c r="G147" s="291"/>
      <c r="H147" s="291"/>
      <c r="I147" s="310">
        <f t="shared" si="17"/>
        <v>0</v>
      </c>
      <c r="J147" s="290"/>
      <c r="K147" s="290"/>
      <c r="L147" s="290"/>
      <c r="M147" s="290"/>
      <c r="N147" s="292"/>
      <c r="O147" s="267" t="str">
        <f t="shared" ref="O147:O165" si="18">IF(C147="","",$P$143&amp;C147)</f>
        <v xml:space="preserve">12 </v>
      </c>
      <c r="Q147" s="287"/>
      <c r="R147" s="287"/>
      <c r="S147" s="287"/>
      <c r="T147" s="287"/>
      <c r="U147" s="287"/>
      <c r="V147" s="287"/>
      <c r="W147" s="287"/>
      <c r="X147" s="287"/>
      <c r="Y147" s="287"/>
    </row>
    <row r="148" spans="1:25" ht="15.95" hidden="1" customHeight="1" x14ac:dyDescent="0.2">
      <c r="A148" s="288">
        <v>3</v>
      </c>
      <c r="B148" s="289"/>
      <c r="C148" s="289" t="s">
        <v>744</v>
      </c>
      <c r="D148" s="290"/>
      <c r="E148" s="291"/>
      <c r="F148" s="291"/>
      <c r="G148" s="291"/>
      <c r="H148" s="291"/>
      <c r="I148" s="310">
        <f t="shared" si="17"/>
        <v>0</v>
      </c>
      <c r="J148" s="290"/>
      <c r="K148" s="290"/>
      <c r="L148" s="290"/>
      <c r="M148" s="290"/>
      <c r="N148" s="292"/>
      <c r="O148" s="267" t="str">
        <f t="shared" si="18"/>
        <v xml:space="preserve">12 </v>
      </c>
      <c r="Q148" s="287"/>
      <c r="R148" s="287"/>
      <c r="S148" s="287"/>
      <c r="T148" s="287"/>
      <c r="U148" s="287"/>
      <c r="V148" s="287"/>
      <c r="W148" s="287"/>
      <c r="X148" s="287"/>
      <c r="Y148" s="287"/>
    </row>
    <row r="149" spans="1:25" ht="15.95" hidden="1" customHeight="1" x14ac:dyDescent="0.2">
      <c r="A149" s="288">
        <v>4</v>
      </c>
      <c r="B149" s="289"/>
      <c r="C149" s="289" t="s">
        <v>744</v>
      </c>
      <c r="D149" s="290"/>
      <c r="E149" s="291"/>
      <c r="F149" s="291"/>
      <c r="G149" s="291"/>
      <c r="H149" s="291"/>
      <c r="I149" s="310">
        <f t="shared" si="17"/>
        <v>0</v>
      </c>
      <c r="J149" s="290"/>
      <c r="K149" s="290"/>
      <c r="L149" s="290"/>
      <c r="M149" s="290"/>
      <c r="N149" s="292"/>
      <c r="O149" s="267" t="str">
        <f t="shared" si="18"/>
        <v xml:space="preserve">12 </v>
      </c>
      <c r="Q149" s="287"/>
      <c r="R149" s="287"/>
      <c r="S149" s="287"/>
      <c r="T149" s="287"/>
      <c r="U149" s="287"/>
      <c r="V149" s="287"/>
      <c r="W149" s="287"/>
      <c r="X149" s="287"/>
      <c r="Y149" s="287"/>
    </row>
    <row r="150" spans="1:25" ht="15.95" hidden="1" customHeight="1" x14ac:dyDescent="0.2">
      <c r="A150" s="288">
        <v>5</v>
      </c>
      <c r="B150" s="289"/>
      <c r="C150" s="289" t="s">
        <v>744</v>
      </c>
      <c r="D150" s="290"/>
      <c r="E150" s="291"/>
      <c r="F150" s="291"/>
      <c r="G150" s="291"/>
      <c r="H150" s="291"/>
      <c r="I150" s="310">
        <f t="shared" si="17"/>
        <v>0</v>
      </c>
      <c r="J150" s="290"/>
      <c r="K150" s="290"/>
      <c r="L150" s="290"/>
      <c r="M150" s="290"/>
      <c r="N150" s="292"/>
      <c r="O150" s="267" t="str">
        <f t="shared" si="18"/>
        <v xml:space="preserve">12 </v>
      </c>
      <c r="Q150" s="287"/>
      <c r="R150" s="287"/>
      <c r="S150" s="287"/>
      <c r="T150" s="287"/>
      <c r="U150" s="287"/>
      <c r="V150" s="287"/>
      <c r="W150" s="287"/>
      <c r="X150" s="287"/>
      <c r="Y150" s="287"/>
    </row>
    <row r="151" spans="1:25" ht="15.95" hidden="1" customHeight="1" x14ac:dyDescent="0.2">
      <c r="A151" s="288">
        <v>6</v>
      </c>
      <c r="B151" s="289"/>
      <c r="C151" s="289" t="s">
        <v>744</v>
      </c>
      <c r="D151" s="290"/>
      <c r="E151" s="291"/>
      <c r="F151" s="291"/>
      <c r="G151" s="291"/>
      <c r="H151" s="291"/>
      <c r="I151" s="310">
        <f t="shared" si="17"/>
        <v>0</v>
      </c>
      <c r="J151" s="290"/>
      <c r="K151" s="290"/>
      <c r="L151" s="290"/>
      <c r="M151" s="290"/>
      <c r="N151" s="292"/>
      <c r="O151" s="267" t="str">
        <f t="shared" si="18"/>
        <v xml:space="preserve">12 </v>
      </c>
      <c r="Q151" s="287"/>
      <c r="R151" s="287"/>
      <c r="S151" s="287"/>
      <c r="T151" s="287"/>
      <c r="U151" s="287"/>
      <c r="V151" s="287"/>
      <c r="W151" s="287"/>
      <c r="X151" s="287"/>
      <c r="Y151" s="287"/>
    </row>
    <row r="152" spans="1:25" ht="15.95" hidden="1" customHeight="1" x14ac:dyDescent="0.2">
      <c r="A152" s="288">
        <v>7</v>
      </c>
      <c r="B152" s="289"/>
      <c r="C152" s="289" t="s">
        <v>744</v>
      </c>
      <c r="D152" s="290"/>
      <c r="E152" s="291"/>
      <c r="F152" s="291"/>
      <c r="G152" s="291"/>
      <c r="H152" s="291"/>
      <c r="I152" s="310">
        <f t="shared" si="17"/>
        <v>0</v>
      </c>
      <c r="J152" s="290"/>
      <c r="K152" s="290"/>
      <c r="L152" s="290"/>
      <c r="M152" s="290"/>
      <c r="N152" s="292"/>
      <c r="O152" s="267" t="str">
        <f t="shared" si="18"/>
        <v xml:space="preserve">12 </v>
      </c>
      <c r="Q152" s="287"/>
      <c r="R152" s="287"/>
      <c r="S152" s="287"/>
      <c r="T152" s="287"/>
      <c r="U152" s="287"/>
      <c r="V152" s="287"/>
      <c r="W152" s="287"/>
      <c r="X152" s="287"/>
      <c r="Y152" s="287"/>
    </row>
    <row r="153" spans="1:25" ht="15.95" hidden="1" customHeight="1" x14ac:dyDescent="0.2">
      <c r="A153" s="288">
        <v>8</v>
      </c>
      <c r="B153" s="289"/>
      <c r="C153" s="289" t="s">
        <v>744</v>
      </c>
      <c r="D153" s="290"/>
      <c r="E153" s="291"/>
      <c r="F153" s="291"/>
      <c r="G153" s="291"/>
      <c r="H153" s="291"/>
      <c r="I153" s="310">
        <f t="shared" si="17"/>
        <v>0</v>
      </c>
      <c r="J153" s="290"/>
      <c r="K153" s="290"/>
      <c r="L153" s="290"/>
      <c r="M153" s="290"/>
      <c r="N153" s="292"/>
      <c r="O153" s="267" t="str">
        <f t="shared" si="18"/>
        <v xml:space="preserve">12 </v>
      </c>
      <c r="Q153" s="287"/>
      <c r="R153" s="287"/>
      <c r="S153" s="287"/>
      <c r="T153" s="287"/>
      <c r="U153" s="287"/>
      <c r="V153" s="287"/>
      <c r="W153" s="287"/>
      <c r="X153" s="287"/>
      <c r="Y153" s="287"/>
    </row>
    <row r="154" spans="1:25" ht="15.95" hidden="1" customHeight="1" x14ac:dyDescent="0.2">
      <c r="A154" s="288">
        <v>9</v>
      </c>
      <c r="B154" s="289"/>
      <c r="C154" s="289" t="s">
        <v>744</v>
      </c>
      <c r="D154" s="290"/>
      <c r="E154" s="291"/>
      <c r="F154" s="291"/>
      <c r="G154" s="291"/>
      <c r="H154" s="291"/>
      <c r="I154" s="310">
        <f t="shared" si="17"/>
        <v>0</v>
      </c>
      <c r="J154" s="290"/>
      <c r="K154" s="290"/>
      <c r="L154" s="290"/>
      <c r="M154" s="290"/>
      <c r="N154" s="292"/>
      <c r="O154" s="267" t="str">
        <f t="shared" si="18"/>
        <v xml:space="preserve">12 </v>
      </c>
      <c r="Q154" s="287"/>
      <c r="R154" s="287"/>
      <c r="S154" s="287"/>
      <c r="T154" s="287"/>
      <c r="U154" s="287"/>
      <c r="V154" s="287"/>
      <c r="W154" s="287"/>
      <c r="X154" s="287"/>
      <c r="Y154" s="287"/>
    </row>
    <row r="155" spans="1:25" ht="15.95" hidden="1" customHeight="1" x14ac:dyDescent="0.2">
      <c r="A155" s="288">
        <v>10</v>
      </c>
      <c r="B155" s="289"/>
      <c r="C155" s="289" t="s">
        <v>744</v>
      </c>
      <c r="D155" s="290"/>
      <c r="E155" s="291"/>
      <c r="F155" s="291"/>
      <c r="G155" s="291"/>
      <c r="H155" s="291"/>
      <c r="I155" s="310">
        <f t="shared" si="17"/>
        <v>0</v>
      </c>
      <c r="J155" s="290"/>
      <c r="K155" s="290"/>
      <c r="L155" s="290"/>
      <c r="M155" s="290"/>
      <c r="N155" s="292"/>
      <c r="O155" s="267" t="str">
        <f t="shared" si="18"/>
        <v xml:space="preserve">12 </v>
      </c>
      <c r="Q155" s="287"/>
      <c r="R155" s="287"/>
      <c r="S155" s="287"/>
      <c r="T155" s="287"/>
      <c r="U155" s="287"/>
      <c r="V155" s="287"/>
      <c r="W155" s="287"/>
      <c r="X155" s="287"/>
      <c r="Y155" s="287"/>
    </row>
    <row r="156" spans="1:25" ht="15.95" hidden="1" customHeight="1" x14ac:dyDescent="0.2">
      <c r="A156" s="288">
        <v>11</v>
      </c>
      <c r="B156" s="289"/>
      <c r="C156" s="289" t="s">
        <v>744</v>
      </c>
      <c r="D156" s="290"/>
      <c r="E156" s="291"/>
      <c r="F156" s="291"/>
      <c r="G156" s="291"/>
      <c r="H156" s="291"/>
      <c r="I156" s="310">
        <f t="shared" si="17"/>
        <v>0</v>
      </c>
      <c r="J156" s="290"/>
      <c r="K156" s="290"/>
      <c r="L156" s="290"/>
      <c r="M156" s="290"/>
      <c r="N156" s="292"/>
      <c r="O156" s="267" t="str">
        <f t="shared" si="18"/>
        <v xml:space="preserve">12 </v>
      </c>
      <c r="Q156" s="287"/>
      <c r="R156" s="287"/>
      <c r="S156" s="287"/>
      <c r="T156" s="287"/>
      <c r="U156" s="287"/>
      <c r="V156" s="287"/>
      <c r="W156" s="287"/>
      <c r="X156" s="287"/>
      <c r="Y156" s="287"/>
    </row>
    <row r="157" spans="1:25" ht="15.95" hidden="1" customHeight="1" x14ac:dyDescent="0.2">
      <c r="A157" s="288">
        <v>12</v>
      </c>
      <c r="B157" s="289"/>
      <c r="C157" s="289" t="s">
        <v>744</v>
      </c>
      <c r="D157" s="290"/>
      <c r="E157" s="291"/>
      <c r="F157" s="291"/>
      <c r="G157" s="291"/>
      <c r="H157" s="291"/>
      <c r="I157" s="310">
        <f t="shared" si="17"/>
        <v>0</v>
      </c>
      <c r="J157" s="290"/>
      <c r="K157" s="290"/>
      <c r="L157" s="290"/>
      <c r="M157" s="290"/>
      <c r="N157" s="292"/>
      <c r="O157" s="267" t="str">
        <f t="shared" si="18"/>
        <v xml:space="preserve">12 </v>
      </c>
      <c r="Q157" s="287"/>
      <c r="R157" s="287"/>
      <c r="S157" s="287"/>
      <c r="T157" s="287"/>
      <c r="U157" s="287"/>
      <c r="V157" s="287"/>
      <c r="W157" s="287"/>
      <c r="X157" s="287"/>
      <c r="Y157" s="287"/>
    </row>
    <row r="158" spans="1:25" ht="15.95" hidden="1" customHeight="1" x14ac:dyDescent="0.2">
      <c r="A158" s="288">
        <v>13</v>
      </c>
      <c r="B158" s="289"/>
      <c r="C158" s="289" t="s">
        <v>744</v>
      </c>
      <c r="D158" s="290"/>
      <c r="E158" s="291"/>
      <c r="F158" s="291"/>
      <c r="G158" s="291"/>
      <c r="H158" s="291"/>
      <c r="I158" s="310">
        <f t="shared" si="17"/>
        <v>0</v>
      </c>
      <c r="J158" s="290"/>
      <c r="K158" s="290"/>
      <c r="L158" s="290"/>
      <c r="M158" s="290"/>
      <c r="N158" s="292"/>
      <c r="O158" s="267" t="str">
        <f t="shared" si="18"/>
        <v xml:space="preserve">12 </v>
      </c>
      <c r="Q158" s="287"/>
      <c r="R158" s="287"/>
      <c r="S158" s="287"/>
      <c r="T158" s="287"/>
      <c r="U158" s="287"/>
      <c r="V158" s="287"/>
      <c r="W158" s="287"/>
      <c r="X158" s="287"/>
      <c r="Y158" s="287"/>
    </row>
    <row r="159" spans="1:25" ht="15.95" hidden="1" customHeight="1" x14ac:dyDescent="0.2">
      <c r="A159" s="288">
        <v>14</v>
      </c>
      <c r="B159" s="293"/>
      <c r="C159" s="293" t="s">
        <v>744</v>
      </c>
      <c r="D159" s="294"/>
      <c r="E159" s="295"/>
      <c r="F159" s="295"/>
      <c r="G159" s="295"/>
      <c r="H159" s="295"/>
      <c r="I159" s="311">
        <f t="shared" si="17"/>
        <v>0</v>
      </c>
      <c r="J159" s="294"/>
      <c r="K159" s="294"/>
      <c r="L159" s="294"/>
      <c r="M159" s="294"/>
      <c r="N159" s="296"/>
      <c r="O159" s="267" t="str">
        <f t="shared" si="18"/>
        <v xml:space="preserve">12 </v>
      </c>
      <c r="Q159" s="287"/>
      <c r="R159" s="287"/>
      <c r="S159" s="287"/>
      <c r="T159" s="287"/>
      <c r="U159" s="287"/>
      <c r="V159" s="287"/>
      <c r="W159" s="287"/>
      <c r="X159" s="287"/>
      <c r="Y159" s="287"/>
    </row>
    <row r="160" spans="1:25" ht="15.95" hidden="1" customHeight="1" x14ac:dyDescent="0.2">
      <c r="A160" s="288">
        <v>15</v>
      </c>
      <c r="B160" s="293"/>
      <c r="C160" s="293" t="s">
        <v>744</v>
      </c>
      <c r="D160" s="294"/>
      <c r="E160" s="295"/>
      <c r="F160" s="295"/>
      <c r="G160" s="295"/>
      <c r="H160" s="295"/>
      <c r="I160" s="311">
        <f t="shared" si="17"/>
        <v>0</v>
      </c>
      <c r="J160" s="294"/>
      <c r="K160" s="294"/>
      <c r="L160" s="294"/>
      <c r="M160" s="294"/>
      <c r="N160" s="296"/>
      <c r="O160" s="267" t="str">
        <f t="shared" si="18"/>
        <v xml:space="preserve">12 </v>
      </c>
      <c r="Q160" s="287"/>
      <c r="R160" s="287"/>
      <c r="S160" s="287"/>
      <c r="T160" s="287"/>
      <c r="U160" s="287"/>
      <c r="V160" s="287"/>
      <c r="W160" s="287"/>
      <c r="X160" s="287"/>
      <c r="Y160" s="287"/>
    </row>
    <row r="161" spans="1:25" ht="15.95" hidden="1" customHeight="1" x14ac:dyDescent="0.2">
      <c r="A161" s="288">
        <v>16</v>
      </c>
      <c r="B161" s="293"/>
      <c r="C161" s="293" t="s">
        <v>744</v>
      </c>
      <c r="D161" s="294"/>
      <c r="E161" s="295"/>
      <c r="F161" s="295"/>
      <c r="G161" s="295"/>
      <c r="H161" s="295"/>
      <c r="I161" s="311">
        <f t="shared" si="17"/>
        <v>0</v>
      </c>
      <c r="J161" s="294"/>
      <c r="K161" s="294"/>
      <c r="L161" s="294"/>
      <c r="M161" s="294"/>
      <c r="N161" s="296"/>
      <c r="O161" s="267" t="str">
        <f t="shared" si="18"/>
        <v xml:space="preserve">12 </v>
      </c>
    </row>
    <row r="162" spans="1:25" ht="15.95" hidden="1" customHeight="1" x14ac:dyDescent="0.2">
      <c r="A162" s="288">
        <v>17</v>
      </c>
      <c r="B162" s="293"/>
      <c r="C162" s="293" t="s">
        <v>744</v>
      </c>
      <c r="D162" s="294"/>
      <c r="E162" s="295"/>
      <c r="F162" s="295"/>
      <c r="G162" s="295"/>
      <c r="H162" s="295"/>
      <c r="I162" s="311">
        <f t="shared" si="17"/>
        <v>0</v>
      </c>
      <c r="J162" s="294"/>
      <c r="K162" s="294"/>
      <c r="L162" s="294"/>
      <c r="M162" s="294"/>
      <c r="N162" s="296"/>
      <c r="O162" s="267" t="str">
        <f t="shared" si="18"/>
        <v xml:space="preserve">12 </v>
      </c>
    </row>
    <row r="163" spans="1:25" ht="15.95" hidden="1" customHeight="1" x14ac:dyDescent="0.2">
      <c r="A163" s="288">
        <v>18</v>
      </c>
      <c r="B163" s="293"/>
      <c r="C163" s="293" t="s">
        <v>744</v>
      </c>
      <c r="D163" s="294"/>
      <c r="E163" s="295"/>
      <c r="F163" s="295"/>
      <c r="G163" s="295"/>
      <c r="H163" s="295"/>
      <c r="I163" s="311">
        <f t="shared" si="17"/>
        <v>0</v>
      </c>
      <c r="J163" s="294"/>
      <c r="K163" s="294"/>
      <c r="L163" s="294"/>
      <c r="M163" s="294"/>
      <c r="N163" s="296"/>
      <c r="O163" s="267" t="str">
        <f t="shared" si="18"/>
        <v xml:space="preserve">12 </v>
      </c>
    </row>
    <row r="164" spans="1:25" ht="15.95" hidden="1" customHeight="1" x14ac:dyDescent="0.2">
      <c r="A164" s="288">
        <v>19</v>
      </c>
      <c r="B164" s="293"/>
      <c r="C164" s="293" t="s">
        <v>744</v>
      </c>
      <c r="D164" s="294"/>
      <c r="E164" s="295"/>
      <c r="F164" s="295"/>
      <c r="G164" s="295"/>
      <c r="H164" s="295"/>
      <c r="I164" s="311">
        <f t="shared" si="17"/>
        <v>0</v>
      </c>
      <c r="J164" s="294"/>
      <c r="K164" s="294"/>
      <c r="L164" s="294"/>
      <c r="M164" s="294"/>
      <c r="N164" s="296"/>
      <c r="O164" s="267" t="str">
        <f t="shared" si="18"/>
        <v xml:space="preserve">12 </v>
      </c>
    </row>
    <row r="165" spans="1:25" ht="15.95" hidden="1" customHeight="1" thickBot="1" x14ac:dyDescent="0.25">
      <c r="A165" s="288">
        <v>20</v>
      </c>
      <c r="B165" s="298"/>
      <c r="C165" s="298" t="s">
        <v>744</v>
      </c>
      <c r="D165" s="299"/>
      <c r="E165" s="300"/>
      <c r="F165" s="300"/>
      <c r="G165" s="300"/>
      <c r="H165" s="300"/>
      <c r="I165" s="312">
        <f t="shared" si="17"/>
        <v>0</v>
      </c>
      <c r="J165" s="299"/>
      <c r="K165" s="299"/>
      <c r="L165" s="299"/>
      <c r="M165" s="299"/>
      <c r="N165" s="301"/>
      <c r="O165" s="267" t="str">
        <f t="shared" si="18"/>
        <v xml:space="preserve">12 </v>
      </c>
    </row>
    <row r="166" spans="1:25" ht="15.95" customHeight="1" thickBot="1" x14ac:dyDescent="0.25">
      <c r="A166" s="500" t="s">
        <v>53</v>
      </c>
      <c r="B166" s="448"/>
      <c r="C166" s="448"/>
      <c r="D166" s="448"/>
      <c r="E166" s="302">
        <f t="shared" ref="E166:M166" si="19">SUM(E146:E165)</f>
        <v>11482.5</v>
      </c>
      <c r="F166" s="302">
        <f t="shared" si="19"/>
        <v>8277.7000000000007</v>
      </c>
      <c r="G166" s="302">
        <f t="shared" si="19"/>
        <v>0</v>
      </c>
      <c r="H166" s="302">
        <f t="shared" si="19"/>
        <v>8277.7000000000007</v>
      </c>
      <c r="I166" s="163">
        <f>SUM(I146:I165)</f>
        <v>0</v>
      </c>
      <c r="J166" s="303">
        <f t="shared" si="19"/>
        <v>100</v>
      </c>
      <c r="K166" s="303">
        <f t="shared" si="19"/>
        <v>100</v>
      </c>
      <c r="L166" s="303">
        <f t="shared" si="19"/>
        <v>1500</v>
      </c>
      <c r="M166" s="303">
        <f t="shared" si="19"/>
        <v>1500</v>
      </c>
      <c r="N166" s="304"/>
    </row>
    <row r="167" spans="1:25" ht="17.25" thickTop="1" thickBot="1" x14ac:dyDescent="0.25">
      <c r="A167" s="491" t="s">
        <v>530</v>
      </c>
      <c r="B167" s="492"/>
      <c r="C167" s="493"/>
      <c r="D167" s="507" t="s">
        <v>446</v>
      </c>
      <c r="E167" s="508"/>
      <c r="F167" s="508"/>
      <c r="G167" s="509"/>
      <c r="H167" s="279"/>
      <c r="I167" s="313"/>
      <c r="J167" s="279"/>
      <c r="K167" s="279"/>
      <c r="L167" s="279"/>
      <c r="M167" s="279"/>
      <c r="N167" s="280"/>
      <c r="O167" s="162" t="str">
        <f>VLOOKUP(D167,TITULOS!$B$2:$C$15,2,FALSE)</f>
        <v>DESARROLLO</v>
      </c>
      <c r="P167" s="162">
        <f>VLOOKUP(O167,TITULOS!$C$2:$D$15,2,FALSE)</f>
        <v>7</v>
      </c>
      <c r="R167" s="287"/>
      <c r="S167" s="287"/>
      <c r="T167" s="287"/>
      <c r="U167" s="287"/>
      <c r="V167" s="287"/>
      <c r="W167" s="287"/>
      <c r="X167" s="287"/>
      <c r="Y167" s="287"/>
    </row>
    <row r="168" spans="1:25" ht="36.75" customHeight="1" thickBot="1" x14ac:dyDescent="0.25">
      <c r="A168" s="282">
        <v>1</v>
      </c>
      <c r="B168" s="283" t="s">
        <v>798</v>
      </c>
      <c r="C168" s="390" t="s">
        <v>518</v>
      </c>
      <c r="D168" s="284" t="s">
        <v>763</v>
      </c>
      <c r="E168" s="285">
        <v>9634.24</v>
      </c>
      <c r="F168" s="285">
        <v>1311.9</v>
      </c>
      <c r="G168" s="285"/>
      <c r="H168" s="285">
        <v>1311.9</v>
      </c>
      <c r="I168" s="309">
        <f t="shared" ref="I168:I187" si="20">+F168+G168-H168</f>
        <v>0</v>
      </c>
      <c r="J168" s="284">
        <v>150</v>
      </c>
      <c r="K168" s="284">
        <v>175</v>
      </c>
      <c r="L168" s="284">
        <v>300</v>
      </c>
      <c r="M168" s="284">
        <v>250</v>
      </c>
      <c r="N168" s="286"/>
      <c r="O168" s="267" t="str">
        <f>IF(C168="","",$P$167&amp;C168)</f>
        <v>7Talleres Vocacionales</v>
      </c>
      <c r="Q168" s="287"/>
      <c r="R168" s="287"/>
      <c r="S168" s="287"/>
      <c r="T168" s="287"/>
      <c r="U168" s="287"/>
      <c r="V168" s="287"/>
      <c r="W168" s="287"/>
      <c r="X168" s="287"/>
      <c r="Y168" s="287"/>
    </row>
    <row r="169" spans="1:25" ht="15.95" hidden="1" customHeight="1" x14ac:dyDescent="0.2">
      <c r="A169" s="288">
        <v>2</v>
      </c>
      <c r="B169" s="289"/>
      <c r="C169" s="289" t="s">
        <v>744</v>
      </c>
      <c r="D169" s="290"/>
      <c r="E169" s="291"/>
      <c r="F169" s="291"/>
      <c r="G169" s="291"/>
      <c r="H169" s="291"/>
      <c r="I169" s="310">
        <f t="shared" si="20"/>
        <v>0</v>
      </c>
      <c r="J169" s="290"/>
      <c r="K169" s="290"/>
      <c r="L169" s="290"/>
      <c r="M169" s="290"/>
      <c r="N169" s="292"/>
      <c r="O169" s="267" t="str">
        <f t="shared" ref="O169:O187" si="21">IF(C169="","",$P$167&amp;C169)</f>
        <v xml:space="preserve">7 </v>
      </c>
      <c r="Q169" s="287"/>
      <c r="R169" s="287"/>
      <c r="S169" s="287"/>
      <c r="T169" s="287"/>
      <c r="U169" s="287"/>
      <c r="V169" s="287"/>
      <c r="W169" s="287"/>
      <c r="X169" s="287"/>
      <c r="Y169" s="287"/>
    </row>
    <row r="170" spans="1:25" ht="15.95" hidden="1" customHeight="1" x14ac:dyDescent="0.2">
      <c r="A170" s="288">
        <v>3</v>
      </c>
      <c r="B170" s="289"/>
      <c r="C170" s="289" t="s">
        <v>744</v>
      </c>
      <c r="D170" s="290"/>
      <c r="E170" s="291"/>
      <c r="F170" s="291"/>
      <c r="G170" s="291"/>
      <c r="H170" s="291"/>
      <c r="I170" s="310">
        <f t="shared" si="20"/>
        <v>0</v>
      </c>
      <c r="J170" s="290"/>
      <c r="K170" s="290"/>
      <c r="L170" s="290"/>
      <c r="M170" s="290"/>
      <c r="N170" s="292"/>
      <c r="O170" s="267" t="str">
        <f t="shared" si="21"/>
        <v xml:space="preserve">7 </v>
      </c>
      <c r="Q170" s="287"/>
      <c r="R170" s="287"/>
      <c r="S170" s="287"/>
      <c r="T170" s="287"/>
      <c r="U170" s="287"/>
      <c r="V170" s="287"/>
      <c r="W170" s="287"/>
      <c r="X170" s="287"/>
      <c r="Y170" s="287"/>
    </row>
    <row r="171" spans="1:25" ht="15.95" hidden="1" customHeight="1" x14ac:dyDescent="0.2">
      <c r="A171" s="288">
        <v>4</v>
      </c>
      <c r="B171" s="289"/>
      <c r="C171" s="289" t="s">
        <v>744</v>
      </c>
      <c r="D171" s="290"/>
      <c r="E171" s="291"/>
      <c r="F171" s="291"/>
      <c r="G171" s="291"/>
      <c r="H171" s="291"/>
      <c r="I171" s="310">
        <f t="shared" si="20"/>
        <v>0</v>
      </c>
      <c r="J171" s="290"/>
      <c r="K171" s="290"/>
      <c r="L171" s="290"/>
      <c r="M171" s="290"/>
      <c r="N171" s="292"/>
      <c r="O171" s="267" t="str">
        <f t="shared" si="21"/>
        <v xml:space="preserve">7 </v>
      </c>
      <c r="Q171" s="287"/>
      <c r="R171" s="287"/>
      <c r="S171" s="287"/>
      <c r="T171" s="287"/>
      <c r="U171" s="287"/>
      <c r="V171" s="287"/>
      <c r="W171" s="287"/>
      <c r="X171" s="287"/>
      <c r="Y171" s="287"/>
    </row>
    <row r="172" spans="1:25" ht="15.95" hidden="1" customHeight="1" x14ac:dyDescent="0.2">
      <c r="A172" s="288">
        <v>5</v>
      </c>
      <c r="B172" s="289"/>
      <c r="C172" s="289" t="s">
        <v>744</v>
      </c>
      <c r="D172" s="290"/>
      <c r="E172" s="291"/>
      <c r="F172" s="291"/>
      <c r="G172" s="291"/>
      <c r="H172" s="291"/>
      <c r="I172" s="310">
        <f t="shared" si="20"/>
        <v>0</v>
      </c>
      <c r="J172" s="290"/>
      <c r="K172" s="290"/>
      <c r="L172" s="290"/>
      <c r="M172" s="290"/>
      <c r="N172" s="292"/>
      <c r="O172" s="267" t="str">
        <f t="shared" si="21"/>
        <v xml:space="preserve">7 </v>
      </c>
      <c r="Q172" s="287"/>
      <c r="R172" s="287"/>
      <c r="S172" s="287"/>
      <c r="T172" s="287"/>
      <c r="U172" s="287"/>
      <c r="V172" s="287"/>
      <c r="W172" s="287"/>
      <c r="X172" s="287"/>
      <c r="Y172" s="287"/>
    </row>
    <row r="173" spans="1:25" ht="15.95" hidden="1" customHeight="1" x14ac:dyDescent="0.2">
      <c r="A173" s="288">
        <v>6</v>
      </c>
      <c r="B173" s="289"/>
      <c r="C173" s="289" t="s">
        <v>744</v>
      </c>
      <c r="D173" s="290"/>
      <c r="E173" s="291"/>
      <c r="F173" s="291"/>
      <c r="G173" s="291"/>
      <c r="H173" s="291"/>
      <c r="I173" s="310">
        <f t="shared" si="20"/>
        <v>0</v>
      </c>
      <c r="J173" s="290"/>
      <c r="K173" s="290"/>
      <c r="L173" s="290"/>
      <c r="M173" s="290"/>
      <c r="N173" s="292"/>
      <c r="O173" s="267" t="str">
        <f t="shared" si="21"/>
        <v xml:space="preserve">7 </v>
      </c>
      <c r="Q173" s="287"/>
      <c r="R173" s="287"/>
      <c r="S173" s="287"/>
      <c r="T173" s="287"/>
      <c r="U173" s="287"/>
      <c r="V173" s="287"/>
      <c r="W173" s="287"/>
      <c r="X173" s="287"/>
      <c r="Y173" s="287"/>
    </row>
    <row r="174" spans="1:25" ht="15.95" hidden="1" customHeight="1" x14ac:dyDescent="0.2">
      <c r="A174" s="288">
        <v>7</v>
      </c>
      <c r="B174" s="289"/>
      <c r="C174" s="289" t="s">
        <v>744</v>
      </c>
      <c r="D174" s="290"/>
      <c r="E174" s="291"/>
      <c r="F174" s="291"/>
      <c r="G174" s="291"/>
      <c r="H174" s="291"/>
      <c r="I174" s="310">
        <f t="shared" si="20"/>
        <v>0</v>
      </c>
      <c r="J174" s="290"/>
      <c r="K174" s="290"/>
      <c r="L174" s="290"/>
      <c r="M174" s="290"/>
      <c r="N174" s="292"/>
      <c r="O174" s="267" t="str">
        <f t="shared" si="21"/>
        <v xml:space="preserve">7 </v>
      </c>
      <c r="Q174" s="287"/>
      <c r="R174" s="287"/>
      <c r="S174" s="287"/>
      <c r="T174" s="287"/>
      <c r="U174" s="287"/>
      <c r="V174" s="287"/>
      <c r="W174" s="287"/>
      <c r="X174" s="287"/>
      <c r="Y174" s="287"/>
    </row>
    <row r="175" spans="1:25" ht="15.95" hidden="1" customHeight="1" x14ac:dyDescent="0.2">
      <c r="A175" s="288">
        <v>8</v>
      </c>
      <c r="B175" s="289"/>
      <c r="C175" s="289" t="s">
        <v>744</v>
      </c>
      <c r="D175" s="290"/>
      <c r="E175" s="291"/>
      <c r="F175" s="291"/>
      <c r="G175" s="291"/>
      <c r="H175" s="291"/>
      <c r="I175" s="310">
        <f t="shared" si="20"/>
        <v>0</v>
      </c>
      <c r="J175" s="290"/>
      <c r="K175" s="290"/>
      <c r="L175" s="290"/>
      <c r="M175" s="290"/>
      <c r="N175" s="292"/>
      <c r="O175" s="267" t="str">
        <f t="shared" si="21"/>
        <v xml:space="preserve">7 </v>
      </c>
      <c r="Q175" s="287"/>
      <c r="R175" s="287"/>
      <c r="S175" s="287"/>
      <c r="T175" s="287"/>
      <c r="U175" s="287"/>
      <c r="V175" s="287"/>
      <c r="W175" s="287"/>
      <c r="X175" s="287"/>
      <c r="Y175" s="287"/>
    </row>
    <row r="176" spans="1:25" ht="15.95" hidden="1" customHeight="1" x14ac:dyDescent="0.2">
      <c r="A176" s="288">
        <v>9</v>
      </c>
      <c r="B176" s="289"/>
      <c r="C176" s="289" t="s">
        <v>744</v>
      </c>
      <c r="D176" s="290"/>
      <c r="E176" s="291"/>
      <c r="F176" s="291"/>
      <c r="G176" s="291"/>
      <c r="H176" s="291"/>
      <c r="I176" s="310">
        <f t="shared" si="20"/>
        <v>0</v>
      </c>
      <c r="J176" s="290"/>
      <c r="K176" s="290"/>
      <c r="L176" s="290"/>
      <c r="M176" s="290"/>
      <c r="N176" s="292"/>
      <c r="O176" s="267" t="str">
        <f t="shared" si="21"/>
        <v xml:space="preserve">7 </v>
      </c>
      <c r="Q176" s="287"/>
      <c r="R176" s="287"/>
      <c r="S176" s="287"/>
      <c r="T176" s="287"/>
      <c r="U176" s="287"/>
      <c r="V176" s="287"/>
      <c r="W176" s="287"/>
      <c r="X176" s="287"/>
      <c r="Y176" s="287"/>
    </row>
    <row r="177" spans="1:25" ht="15.95" hidden="1" customHeight="1" x14ac:dyDescent="0.2">
      <c r="A177" s="288">
        <v>10</v>
      </c>
      <c r="B177" s="289"/>
      <c r="C177" s="289" t="s">
        <v>744</v>
      </c>
      <c r="D177" s="290"/>
      <c r="E177" s="291"/>
      <c r="F177" s="291"/>
      <c r="G177" s="291"/>
      <c r="H177" s="291"/>
      <c r="I177" s="310">
        <f t="shared" si="20"/>
        <v>0</v>
      </c>
      <c r="J177" s="290"/>
      <c r="K177" s="290"/>
      <c r="L177" s="290"/>
      <c r="M177" s="290"/>
      <c r="N177" s="292"/>
      <c r="O177" s="267" t="str">
        <f t="shared" si="21"/>
        <v xml:space="preserve">7 </v>
      </c>
      <c r="Q177" s="287"/>
      <c r="R177" s="287"/>
      <c r="S177" s="287"/>
      <c r="T177" s="287"/>
      <c r="U177" s="287"/>
      <c r="V177" s="287"/>
      <c r="W177" s="287"/>
      <c r="X177" s="287"/>
      <c r="Y177" s="287"/>
    </row>
    <row r="178" spans="1:25" ht="15.95" hidden="1" customHeight="1" x14ac:dyDescent="0.2">
      <c r="A178" s="288">
        <v>11</v>
      </c>
      <c r="B178" s="289"/>
      <c r="C178" s="289" t="s">
        <v>744</v>
      </c>
      <c r="D178" s="290"/>
      <c r="E178" s="291"/>
      <c r="F178" s="291"/>
      <c r="G178" s="291"/>
      <c r="H178" s="291"/>
      <c r="I178" s="310">
        <f t="shared" si="20"/>
        <v>0</v>
      </c>
      <c r="J178" s="290"/>
      <c r="K178" s="290"/>
      <c r="L178" s="290"/>
      <c r="M178" s="290"/>
      <c r="N178" s="292"/>
      <c r="O178" s="267" t="str">
        <f t="shared" si="21"/>
        <v xml:space="preserve">7 </v>
      </c>
      <c r="Q178" s="287"/>
      <c r="R178" s="287"/>
      <c r="S178" s="287"/>
      <c r="T178" s="287"/>
      <c r="U178" s="287"/>
      <c r="V178" s="287"/>
      <c r="W178" s="287"/>
      <c r="X178" s="287"/>
      <c r="Y178" s="287"/>
    </row>
    <row r="179" spans="1:25" ht="15.95" hidden="1" customHeight="1" x14ac:dyDescent="0.2">
      <c r="A179" s="288">
        <v>12</v>
      </c>
      <c r="B179" s="289"/>
      <c r="C179" s="289" t="s">
        <v>744</v>
      </c>
      <c r="D179" s="290"/>
      <c r="E179" s="291"/>
      <c r="F179" s="291"/>
      <c r="G179" s="291"/>
      <c r="H179" s="291"/>
      <c r="I179" s="310">
        <f t="shared" si="20"/>
        <v>0</v>
      </c>
      <c r="J179" s="290"/>
      <c r="K179" s="290"/>
      <c r="L179" s="290"/>
      <c r="M179" s="290"/>
      <c r="N179" s="292"/>
      <c r="O179" s="267" t="str">
        <f t="shared" si="21"/>
        <v xml:space="preserve">7 </v>
      </c>
      <c r="Q179" s="287"/>
      <c r="R179" s="287"/>
      <c r="S179" s="287"/>
      <c r="T179" s="287"/>
      <c r="U179" s="287"/>
      <c r="V179" s="287"/>
      <c r="W179" s="287"/>
      <c r="X179" s="287"/>
      <c r="Y179" s="287"/>
    </row>
    <row r="180" spans="1:25" ht="15.95" hidden="1" customHeight="1" x14ac:dyDescent="0.2">
      <c r="A180" s="288">
        <v>13</v>
      </c>
      <c r="B180" s="289"/>
      <c r="C180" s="289" t="s">
        <v>744</v>
      </c>
      <c r="D180" s="290"/>
      <c r="E180" s="291"/>
      <c r="F180" s="291"/>
      <c r="G180" s="291"/>
      <c r="H180" s="291"/>
      <c r="I180" s="310">
        <f t="shared" si="20"/>
        <v>0</v>
      </c>
      <c r="J180" s="290"/>
      <c r="K180" s="290"/>
      <c r="L180" s="290"/>
      <c r="M180" s="290"/>
      <c r="N180" s="292"/>
      <c r="O180" s="267" t="str">
        <f t="shared" si="21"/>
        <v xml:space="preserve">7 </v>
      </c>
      <c r="Q180" s="287"/>
      <c r="R180" s="287"/>
      <c r="S180" s="287"/>
      <c r="T180" s="287"/>
      <c r="U180" s="287"/>
      <c r="V180" s="287"/>
      <c r="W180" s="287"/>
      <c r="X180" s="287"/>
      <c r="Y180" s="287"/>
    </row>
    <row r="181" spans="1:25" ht="15.95" hidden="1" customHeight="1" x14ac:dyDescent="0.2">
      <c r="A181" s="288">
        <v>14</v>
      </c>
      <c r="B181" s="293"/>
      <c r="C181" s="293" t="s">
        <v>744</v>
      </c>
      <c r="D181" s="294"/>
      <c r="E181" s="295"/>
      <c r="F181" s="295"/>
      <c r="G181" s="295"/>
      <c r="H181" s="295"/>
      <c r="I181" s="311">
        <f t="shared" si="20"/>
        <v>0</v>
      </c>
      <c r="J181" s="294"/>
      <c r="K181" s="294"/>
      <c r="L181" s="294"/>
      <c r="M181" s="294"/>
      <c r="N181" s="296"/>
      <c r="O181" s="267" t="str">
        <f t="shared" si="21"/>
        <v xml:space="preserve">7 </v>
      </c>
      <c r="Q181" s="287"/>
      <c r="R181" s="287"/>
      <c r="S181" s="287"/>
      <c r="T181" s="287"/>
      <c r="U181" s="287"/>
      <c r="V181" s="287"/>
      <c r="W181" s="287"/>
      <c r="X181" s="287"/>
      <c r="Y181" s="287"/>
    </row>
    <row r="182" spans="1:25" ht="15.95" hidden="1" customHeight="1" x14ac:dyDescent="0.2">
      <c r="A182" s="288">
        <v>15</v>
      </c>
      <c r="B182" s="293"/>
      <c r="C182" s="293" t="s">
        <v>744</v>
      </c>
      <c r="D182" s="294"/>
      <c r="E182" s="295"/>
      <c r="F182" s="295"/>
      <c r="G182" s="295"/>
      <c r="H182" s="295"/>
      <c r="I182" s="311">
        <f t="shared" si="20"/>
        <v>0</v>
      </c>
      <c r="J182" s="294"/>
      <c r="K182" s="294"/>
      <c r="L182" s="294"/>
      <c r="M182" s="294"/>
      <c r="N182" s="296"/>
      <c r="O182" s="267" t="str">
        <f t="shared" si="21"/>
        <v xml:space="preserve">7 </v>
      </c>
      <c r="Q182" s="287"/>
      <c r="R182" s="287"/>
      <c r="S182" s="287"/>
      <c r="T182" s="287"/>
      <c r="U182" s="287"/>
      <c r="V182" s="287"/>
      <c r="W182" s="287"/>
      <c r="X182" s="287"/>
      <c r="Y182" s="287"/>
    </row>
    <row r="183" spans="1:25" ht="15.95" hidden="1" customHeight="1" x14ac:dyDescent="0.2">
      <c r="A183" s="288">
        <v>16</v>
      </c>
      <c r="B183" s="293"/>
      <c r="C183" s="293" t="s">
        <v>744</v>
      </c>
      <c r="D183" s="294"/>
      <c r="E183" s="295"/>
      <c r="F183" s="295"/>
      <c r="G183" s="295"/>
      <c r="H183" s="295"/>
      <c r="I183" s="311">
        <f t="shared" si="20"/>
        <v>0</v>
      </c>
      <c r="J183" s="294"/>
      <c r="K183" s="294"/>
      <c r="L183" s="294"/>
      <c r="M183" s="294"/>
      <c r="N183" s="296"/>
      <c r="O183" s="267" t="str">
        <f t="shared" si="21"/>
        <v xml:space="preserve">7 </v>
      </c>
    </row>
    <row r="184" spans="1:25" ht="15.95" hidden="1" customHeight="1" x14ac:dyDescent="0.2">
      <c r="A184" s="288">
        <v>17</v>
      </c>
      <c r="B184" s="293"/>
      <c r="C184" s="293" t="s">
        <v>744</v>
      </c>
      <c r="D184" s="294"/>
      <c r="E184" s="295"/>
      <c r="F184" s="295"/>
      <c r="G184" s="295"/>
      <c r="H184" s="295"/>
      <c r="I184" s="311">
        <f t="shared" si="20"/>
        <v>0</v>
      </c>
      <c r="J184" s="294"/>
      <c r="K184" s="294"/>
      <c r="L184" s="294"/>
      <c r="M184" s="294"/>
      <c r="N184" s="296"/>
      <c r="O184" s="267" t="str">
        <f t="shared" si="21"/>
        <v xml:space="preserve">7 </v>
      </c>
    </row>
    <row r="185" spans="1:25" ht="15.95" hidden="1" customHeight="1" x14ac:dyDescent="0.2">
      <c r="A185" s="288">
        <v>18</v>
      </c>
      <c r="B185" s="293"/>
      <c r="C185" s="293" t="s">
        <v>744</v>
      </c>
      <c r="D185" s="294"/>
      <c r="E185" s="295"/>
      <c r="F185" s="295"/>
      <c r="G185" s="295"/>
      <c r="H185" s="295"/>
      <c r="I185" s="311">
        <f t="shared" si="20"/>
        <v>0</v>
      </c>
      <c r="J185" s="294"/>
      <c r="K185" s="294"/>
      <c r="L185" s="294"/>
      <c r="M185" s="294"/>
      <c r="N185" s="296"/>
      <c r="O185" s="267" t="str">
        <f t="shared" si="21"/>
        <v xml:space="preserve">7 </v>
      </c>
    </row>
    <row r="186" spans="1:25" ht="15.95" hidden="1" customHeight="1" x14ac:dyDescent="0.2">
      <c r="A186" s="288">
        <v>19</v>
      </c>
      <c r="B186" s="293"/>
      <c r="C186" s="293" t="s">
        <v>744</v>
      </c>
      <c r="D186" s="294"/>
      <c r="E186" s="295"/>
      <c r="F186" s="295"/>
      <c r="G186" s="295"/>
      <c r="H186" s="295"/>
      <c r="I186" s="311">
        <f t="shared" si="20"/>
        <v>0</v>
      </c>
      <c r="J186" s="294"/>
      <c r="K186" s="294"/>
      <c r="L186" s="294"/>
      <c r="M186" s="294"/>
      <c r="N186" s="296"/>
      <c r="O186" s="267" t="str">
        <f t="shared" si="21"/>
        <v xml:space="preserve">7 </v>
      </c>
    </row>
    <row r="187" spans="1:25" ht="15.95" hidden="1" customHeight="1" thickBot="1" x14ac:dyDescent="0.25">
      <c r="A187" s="288">
        <v>20</v>
      </c>
      <c r="B187" s="298"/>
      <c r="C187" s="298" t="s">
        <v>744</v>
      </c>
      <c r="D187" s="299"/>
      <c r="E187" s="300"/>
      <c r="F187" s="300"/>
      <c r="G187" s="300"/>
      <c r="H187" s="300"/>
      <c r="I187" s="312">
        <f t="shared" si="20"/>
        <v>0</v>
      </c>
      <c r="J187" s="299"/>
      <c r="K187" s="299"/>
      <c r="L187" s="299"/>
      <c r="M187" s="299"/>
      <c r="N187" s="301"/>
      <c r="O187" s="267" t="str">
        <f t="shared" si="21"/>
        <v xml:space="preserve">7 </v>
      </c>
    </row>
    <row r="188" spans="1:25" ht="15.95" customHeight="1" thickBot="1" x14ac:dyDescent="0.25">
      <c r="A188" s="500" t="s">
        <v>53</v>
      </c>
      <c r="B188" s="448"/>
      <c r="C188" s="448"/>
      <c r="D188" s="448"/>
      <c r="E188" s="302">
        <f t="shared" ref="E188:M188" si="22">SUM(E168:E187)</f>
        <v>9634.24</v>
      </c>
      <c r="F188" s="302">
        <f t="shared" si="22"/>
        <v>1311.9</v>
      </c>
      <c r="G188" s="302">
        <f t="shared" si="22"/>
        <v>0</v>
      </c>
      <c r="H188" s="302">
        <f t="shared" si="22"/>
        <v>1311.9</v>
      </c>
      <c r="I188" s="163">
        <f>SUM(I168:I187)</f>
        <v>0</v>
      </c>
      <c r="J188" s="303">
        <f t="shared" si="22"/>
        <v>150</v>
      </c>
      <c r="K188" s="303">
        <f t="shared" si="22"/>
        <v>175</v>
      </c>
      <c r="L188" s="303">
        <f t="shared" si="22"/>
        <v>300</v>
      </c>
      <c r="M188" s="303">
        <f t="shared" si="22"/>
        <v>250</v>
      </c>
      <c r="N188" s="304"/>
    </row>
    <row r="189" spans="1:25" ht="17.25" hidden="1" thickTop="1" thickBot="1" x14ac:dyDescent="0.25">
      <c r="A189" s="491" t="s">
        <v>530</v>
      </c>
      <c r="B189" s="492"/>
      <c r="C189" s="493"/>
      <c r="D189" s="507" t="s">
        <v>448</v>
      </c>
      <c r="E189" s="508"/>
      <c r="F189" s="508"/>
      <c r="G189" s="509"/>
      <c r="H189" s="279"/>
      <c r="I189" s="313"/>
      <c r="J189" s="279"/>
      <c r="K189" s="279"/>
      <c r="L189" s="279"/>
      <c r="M189" s="279"/>
      <c r="N189" s="280"/>
      <c r="O189" s="162" t="str">
        <f>VLOOKUP(D189,TITULOS!$B$2:$C$15,2,FALSE)</f>
        <v>CULTURAL</v>
      </c>
      <c r="P189" s="162">
        <f>VLOOKUP(O189,TITULOS!$C$2:$D$15,2,FALSE)</f>
        <v>9</v>
      </c>
    </row>
    <row r="190" spans="1:25" ht="31.5" hidden="1" customHeight="1" x14ac:dyDescent="0.2">
      <c r="A190" s="282">
        <v>1</v>
      </c>
      <c r="B190" s="283"/>
      <c r="C190" s="283"/>
      <c r="D190" s="284"/>
      <c r="E190" s="285"/>
      <c r="F190" s="285"/>
      <c r="G190" s="285"/>
      <c r="H190" s="285"/>
      <c r="I190" s="309">
        <f t="shared" ref="I190:I209" si="23">+F190+G190-H190</f>
        <v>0</v>
      </c>
      <c r="J190" s="284"/>
      <c r="K190" s="284"/>
      <c r="L190" s="284"/>
      <c r="M190" s="284"/>
      <c r="N190" s="286"/>
      <c r="O190" s="267" t="str">
        <f>IF(C190="","",$P$189&amp;C190)</f>
        <v/>
      </c>
      <c r="Q190" s="287"/>
      <c r="R190" s="287"/>
      <c r="S190" s="287"/>
      <c r="T190" s="287"/>
      <c r="U190" s="287"/>
      <c r="V190" s="287"/>
      <c r="W190" s="287"/>
      <c r="X190" s="287"/>
      <c r="Y190" s="287"/>
    </row>
    <row r="191" spans="1:25" ht="15.95" hidden="1" customHeight="1" x14ac:dyDescent="0.2">
      <c r="A191" s="288">
        <v>2</v>
      </c>
      <c r="B191" s="289"/>
      <c r="C191" s="289"/>
      <c r="D191" s="290"/>
      <c r="E191" s="291"/>
      <c r="F191" s="291"/>
      <c r="G191" s="291"/>
      <c r="H191" s="291"/>
      <c r="I191" s="310">
        <f t="shared" si="23"/>
        <v>0</v>
      </c>
      <c r="J191" s="290"/>
      <c r="K191" s="290"/>
      <c r="L191" s="290"/>
      <c r="M191" s="290"/>
      <c r="N191" s="292"/>
      <c r="O191" s="267" t="str">
        <f t="shared" ref="O191:O209" si="24">IF(C191="","",$P$189&amp;C191)</f>
        <v/>
      </c>
      <c r="Q191" s="287"/>
      <c r="R191" s="287"/>
      <c r="S191" s="287"/>
      <c r="T191" s="287"/>
      <c r="U191" s="287"/>
      <c r="V191" s="287"/>
      <c r="W191" s="287"/>
      <c r="X191" s="287"/>
      <c r="Y191" s="287"/>
    </row>
    <row r="192" spans="1:25" ht="15.95" hidden="1" customHeight="1" x14ac:dyDescent="0.2">
      <c r="A192" s="288">
        <v>3</v>
      </c>
      <c r="B192" s="289"/>
      <c r="C192" s="289"/>
      <c r="D192" s="290"/>
      <c r="E192" s="291"/>
      <c r="F192" s="291"/>
      <c r="G192" s="291"/>
      <c r="H192" s="291"/>
      <c r="I192" s="310">
        <f t="shared" si="23"/>
        <v>0</v>
      </c>
      <c r="J192" s="290"/>
      <c r="K192" s="290"/>
      <c r="L192" s="290"/>
      <c r="M192" s="290"/>
      <c r="N192" s="292"/>
      <c r="O192" s="267" t="str">
        <f t="shared" si="24"/>
        <v/>
      </c>
      <c r="Q192" s="287"/>
      <c r="R192" s="287"/>
      <c r="S192" s="287"/>
      <c r="T192" s="287"/>
      <c r="U192" s="287"/>
      <c r="V192" s="287"/>
      <c r="W192" s="287"/>
      <c r="X192" s="287"/>
      <c r="Y192" s="287"/>
    </row>
    <row r="193" spans="1:25" ht="15.95" hidden="1" customHeight="1" x14ac:dyDescent="0.2">
      <c r="A193" s="288">
        <v>4</v>
      </c>
      <c r="B193" s="289"/>
      <c r="C193" s="289"/>
      <c r="D193" s="290"/>
      <c r="E193" s="291"/>
      <c r="F193" s="291"/>
      <c r="G193" s="291"/>
      <c r="H193" s="291"/>
      <c r="I193" s="310">
        <f t="shared" si="23"/>
        <v>0</v>
      </c>
      <c r="J193" s="290"/>
      <c r="K193" s="290"/>
      <c r="L193" s="290"/>
      <c r="M193" s="290"/>
      <c r="N193" s="292"/>
      <c r="O193" s="267" t="str">
        <f t="shared" si="24"/>
        <v/>
      </c>
      <c r="Q193" s="287"/>
      <c r="R193" s="287"/>
      <c r="S193" s="287"/>
      <c r="T193" s="287"/>
      <c r="U193" s="287"/>
      <c r="V193" s="287"/>
      <c r="W193" s="287"/>
      <c r="X193" s="287"/>
      <c r="Y193" s="287"/>
    </row>
    <row r="194" spans="1:25" ht="15.95" hidden="1" customHeight="1" x14ac:dyDescent="0.2">
      <c r="A194" s="288">
        <v>5</v>
      </c>
      <c r="B194" s="289"/>
      <c r="C194" s="289"/>
      <c r="D194" s="290"/>
      <c r="E194" s="291"/>
      <c r="F194" s="291"/>
      <c r="G194" s="291"/>
      <c r="H194" s="291"/>
      <c r="I194" s="310">
        <f t="shared" si="23"/>
        <v>0</v>
      </c>
      <c r="J194" s="290"/>
      <c r="K194" s="290"/>
      <c r="L194" s="290"/>
      <c r="M194" s="290"/>
      <c r="N194" s="292"/>
      <c r="O194" s="267" t="str">
        <f t="shared" si="24"/>
        <v/>
      </c>
      <c r="Q194" s="287"/>
      <c r="R194" s="287"/>
      <c r="S194" s="287"/>
      <c r="T194" s="287"/>
      <c r="U194" s="287"/>
      <c r="V194" s="287"/>
      <c r="W194" s="287"/>
      <c r="X194" s="287"/>
      <c r="Y194" s="287"/>
    </row>
    <row r="195" spans="1:25" ht="15.95" hidden="1" customHeight="1" x14ac:dyDescent="0.2">
      <c r="A195" s="288">
        <v>6</v>
      </c>
      <c r="B195" s="289"/>
      <c r="C195" s="289"/>
      <c r="D195" s="290"/>
      <c r="E195" s="291"/>
      <c r="F195" s="291"/>
      <c r="G195" s="291"/>
      <c r="H195" s="291"/>
      <c r="I195" s="310">
        <f t="shared" si="23"/>
        <v>0</v>
      </c>
      <c r="J195" s="290"/>
      <c r="K195" s="290"/>
      <c r="L195" s="290"/>
      <c r="M195" s="290"/>
      <c r="N195" s="292"/>
      <c r="O195" s="267" t="str">
        <f t="shared" si="24"/>
        <v/>
      </c>
      <c r="Q195" s="287"/>
      <c r="R195" s="287"/>
      <c r="S195" s="287"/>
      <c r="T195" s="287"/>
      <c r="U195" s="287"/>
      <c r="V195" s="287"/>
      <c r="W195" s="287"/>
      <c r="X195" s="287"/>
      <c r="Y195" s="287"/>
    </row>
    <row r="196" spans="1:25" ht="15.95" hidden="1" customHeight="1" x14ac:dyDescent="0.2">
      <c r="A196" s="288">
        <v>7</v>
      </c>
      <c r="B196" s="289"/>
      <c r="C196" s="289"/>
      <c r="D196" s="290"/>
      <c r="E196" s="291"/>
      <c r="F196" s="291"/>
      <c r="G196" s="291"/>
      <c r="H196" s="291"/>
      <c r="I196" s="310">
        <f t="shared" si="23"/>
        <v>0</v>
      </c>
      <c r="J196" s="290"/>
      <c r="K196" s="290"/>
      <c r="L196" s="290"/>
      <c r="M196" s="290"/>
      <c r="N196" s="292"/>
      <c r="O196" s="267" t="str">
        <f t="shared" si="24"/>
        <v/>
      </c>
      <c r="Q196" s="287"/>
      <c r="R196" s="287"/>
      <c r="S196" s="287"/>
      <c r="T196" s="287"/>
      <c r="U196" s="287"/>
      <c r="V196" s="287"/>
      <c r="W196" s="287"/>
      <c r="X196" s="287"/>
      <c r="Y196" s="287"/>
    </row>
    <row r="197" spans="1:25" ht="15.95" hidden="1" customHeight="1" x14ac:dyDescent="0.2">
      <c r="A197" s="288">
        <v>8</v>
      </c>
      <c r="B197" s="289"/>
      <c r="C197" s="289"/>
      <c r="D197" s="290"/>
      <c r="E197" s="291"/>
      <c r="F197" s="291"/>
      <c r="G197" s="291"/>
      <c r="H197" s="291"/>
      <c r="I197" s="310">
        <f t="shared" si="23"/>
        <v>0</v>
      </c>
      <c r="J197" s="290"/>
      <c r="K197" s="290"/>
      <c r="L197" s="290"/>
      <c r="M197" s="290"/>
      <c r="N197" s="292"/>
      <c r="O197" s="267" t="str">
        <f t="shared" si="24"/>
        <v/>
      </c>
      <c r="Q197" s="287"/>
      <c r="R197" s="287"/>
      <c r="S197" s="287"/>
      <c r="T197" s="287"/>
      <c r="U197" s="287"/>
      <c r="V197" s="287"/>
      <c r="W197" s="287"/>
      <c r="X197" s="287"/>
      <c r="Y197" s="287"/>
    </row>
    <row r="198" spans="1:25" ht="15.95" hidden="1" customHeight="1" x14ac:dyDescent="0.2">
      <c r="A198" s="288">
        <v>9</v>
      </c>
      <c r="B198" s="289"/>
      <c r="C198" s="289"/>
      <c r="D198" s="290"/>
      <c r="E198" s="291"/>
      <c r="F198" s="291"/>
      <c r="G198" s="291"/>
      <c r="H198" s="291"/>
      <c r="I198" s="310">
        <f t="shared" si="23"/>
        <v>0</v>
      </c>
      <c r="J198" s="290"/>
      <c r="K198" s="290"/>
      <c r="L198" s="290"/>
      <c r="M198" s="290"/>
      <c r="N198" s="292"/>
      <c r="O198" s="267" t="str">
        <f t="shared" si="24"/>
        <v/>
      </c>
      <c r="Q198" s="287"/>
      <c r="R198" s="287"/>
      <c r="S198" s="287"/>
      <c r="T198" s="287"/>
      <c r="U198" s="287"/>
      <c r="V198" s="287"/>
      <c r="W198" s="287"/>
      <c r="X198" s="287"/>
      <c r="Y198" s="287"/>
    </row>
    <row r="199" spans="1:25" ht="15.95" hidden="1" customHeight="1" x14ac:dyDescent="0.2">
      <c r="A199" s="288">
        <v>10</v>
      </c>
      <c r="B199" s="289"/>
      <c r="C199" s="289"/>
      <c r="D199" s="290"/>
      <c r="E199" s="291"/>
      <c r="F199" s="291"/>
      <c r="G199" s="291"/>
      <c r="H199" s="291"/>
      <c r="I199" s="310">
        <f t="shared" si="23"/>
        <v>0</v>
      </c>
      <c r="J199" s="290"/>
      <c r="K199" s="290"/>
      <c r="L199" s="290"/>
      <c r="M199" s="290"/>
      <c r="N199" s="292"/>
      <c r="O199" s="267" t="str">
        <f t="shared" si="24"/>
        <v/>
      </c>
      <c r="Q199" s="287"/>
      <c r="R199" s="287"/>
      <c r="S199" s="287"/>
      <c r="T199" s="287"/>
      <c r="U199" s="287"/>
      <c r="V199" s="287"/>
      <c r="W199" s="287"/>
      <c r="X199" s="287"/>
      <c r="Y199" s="287"/>
    </row>
    <row r="200" spans="1:25" ht="15.95" hidden="1" customHeight="1" x14ac:dyDescent="0.2">
      <c r="A200" s="288">
        <v>11</v>
      </c>
      <c r="B200" s="289"/>
      <c r="C200" s="289"/>
      <c r="D200" s="290"/>
      <c r="E200" s="291"/>
      <c r="F200" s="291"/>
      <c r="G200" s="291"/>
      <c r="H200" s="291"/>
      <c r="I200" s="310">
        <f t="shared" si="23"/>
        <v>0</v>
      </c>
      <c r="J200" s="290"/>
      <c r="K200" s="290"/>
      <c r="L200" s="290"/>
      <c r="M200" s="290"/>
      <c r="N200" s="292"/>
      <c r="O200" s="267" t="str">
        <f t="shared" si="24"/>
        <v/>
      </c>
      <c r="Q200" s="287"/>
      <c r="R200" s="287"/>
      <c r="S200" s="287"/>
      <c r="T200" s="287"/>
      <c r="U200" s="287"/>
      <c r="V200" s="287"/>
      <c r="W200" s="287"/>
      <c r="X200" s="287"/>
      <c r="Y200" s="287"/>
    </row>
    <row r="201" spans="1:25" ht="15.95" hidden="1" customHeight="1" x14ac:dyDescent="0.2">
      <c r="A201" s="288">
        <v>12</v>
      </c>
      <c r="B201" s="289"/>
      <c r="C201" s="289"/>
      <c r="D201" s="290"/>
      <c r="E201" s="291"/>
      <c r="F201" s="291"/>
      <c r="G201" s="291"/>
      <c r="H201" s="291"/>
      <c r="I201" s="310">
        <f t="shared" si="23"/>
        <v>0</v>
      </c>
      <c r="J201" s="290"/>
      <c r="K201" s="290"/>
      <c r="L201" s="290"/>
      <c r="M201" s="290"/>
      <c r="N201" s="292"/>
      <c r="O201" s="267" t="str">
        <f t="shared" si="24"/>
        <v/>
      </c>
      <c r="Q201" s="287"/>
      <c r="R201" s="287"/>
      <c r="S201" s="287"/>
      <c r="T201" s="287"/>
      <c r="U201" s="287"/>
      <c r="V201" s="287"/>
      <c r="W201" s="287"/>
      <c r="X201" s="287"/>
      <c r="Y201" s="287"/>
    </row>
    <row r="202" spans="1:25" ht="15.95" hidden="1" customHeight="1" x14ac:dyDescent="0.2">
      <c r="A202" s="288">
        <v>13</v>
      </c>
      <c r="B202" s="289"/>
      <c r="C202" s="289"/>
      <c r="D202" s="290"/>
      <c r="E202" s="291"/>
      <c r="F202" s="291"/>
      <c r="G202" s="291"/>
      <c r="H202" s="291"/>
      <c r="I202" s="310">
        <f t="shared" si="23"/>
        <v>0</v>
      </c>
      <c r="J202" s="290"/>
      <c r="K202" s="290"/>
      <c r="L202" s="290"/>
      <c r="M202" s="290"/>
      <c r="N202" s="292"/>
      <c r="O202" s="267" t="str">
        <f t="shared" si="24"/>
        <v/>
      </c>
      <c r="Q202" s="287"/>
      <c r="R202" s="287"/>
      <c r="S202" s="287"/>
      <c r="T202" s="287"/>
      <c r="U202" s="287"/>
      <c r="V202" s="287"/>
      <c r="W202" s="287"/>
      <c r="X202" s="287"/>
      <c r="Y202" s="287"/>
    </row>
    <row r="203" spans="1:25" ht="15.95" hidden="1" customHeight="1" x14ac:dyDescent="0.2">
      <c r="A203" s="288">
        <v>14</v>
      </c>
      <c r="B203" s="293"/>
      <c r="C203" s="293"/>
      <c r="D203" s="294"/>
      <c r="E203" s="295"/>
      <c r="F203" s="295"/>
      <c r="G203" s="295"/>
      <c r="H203" s="295"/>
      <c r="I203" s="311">
        <f t="shared" si="23"/>
        <v>0</v>
      </c>
      <c r="J203" s="294"/>
      <c r="K203" s="294"/>
      <c r="L203" s="294"/>
      <c r="M203" s="294"/>
      <c r="N203" s="296"/>
      <c r="O203" s="267" t="str">
        <f t="shared" si="24"/>
        <v/>
      </c>
      <c r="Q203" s="287"/>
      <c r="R203" s="287"/>
      <c r="S203" s="287"/>
      <c r="T203" s="287"/>
      <c r="U203" s="287"/>
      <c r="V203" s="287"/>
      <c r="W203" s="287"/>
      <c r="X203" s="287"/>
      <c r="Y203" s="287"/>
    </row>
    <row r="204" spans="1:25" ht="15.95" hidden="1" customHeight="1" x14ac:dyDescent="0.2">
      <c r="A204" s="288">
        <v>15</v>
      </c>
      <c r="B204" s="293"/>
      <c r="C204" s="293"/>
      <c r="D204" s="294"/>
      <c r="E204" s="295"/>
      <c r="F204" s="295"/>
      <c r="G204" s="295"/>
      <c r="H204" s="295"/>
      <c r="I204" s="311">
        <f t="shared" si="23"/>
        <v>0</v>
      </c>
      <c r="J204" s="294"/>
      <c r="K204" s="294"/>
      <c r="L204" s="294"/>
      <c r="M204" s="294"/>
      <c r="N204" s="296"/>
      <c r="O204" s="267" t="str">
        <f t="shared" si="24"/>
        <v/>
      </c>
      <c r="Q204" s="287"/>
      <c r="R204" s="287"/>
      <c r="S204" s="287"/>
      <c r="T204" s="287"/>
      <c r="U204" s="287"/>
      <c r="V204" s="287"/>
      <c r="W204" s="287"/>
      <c r="X204" s="287"/>
      <c r="Y204" s="287"/>
    </row>
    <row r="205" spans="1:25" ht="15.95" hidden="1" customHeight="1" x14ac:dyDescent="0.2">
      <c r="A205" s="288">
        <v>16</v>
      </c>
      <c r="B205" s="293"/>
      <c r="C205" s="293"/>
      <c r="D205" s="294"/>
      <c r="E205" s="295"/>
      <c r="F205" s="295"/>
      <c r="G205" s="295"/>
      <c r="H205" s="295"/>
      <c r="I205" s="311">
        <f t="shared" si="23"/>
        <v>0</v>
      </c>
      <c r="J205" s="294"/>
      <c r="K205" s="294"/>
      <c r="L205" s="294"/>
      <c r="M205" s="294"/>
      <c r="N205" s="296"/>
      <c r="O205" s="267" t="str">
        <f t="shared" si="24"/>
        <v/>
      </c>
    </row>
    <row r="206" spans="1:25" ht="15.95" hidden="1" customHeight="1" x14ac:dyDescent="0.2">
      <c r="A206" s="288">
        <v>17</v>
      </c>
      <c r="B206" s="293"/>
      <c r="C206" s="293"/>
      <c r="D206" s="294"/>
      <c r="E206" s="295"/>
      <c r="F206" s="295"/>
      <c r="G206" s="295"/>
      <c r="H206" s="295"/>
      <c r="I206" s="311">
        <f t="shared" si="23"/>
        <v>0</v>
      </c>
      <c r="J206" s="294"/>
      <c r="K206" s="294"/>
      <c r="L206" s="294"/>
      <c r="M206" s="294"/>
      <c r="N206" s="296"/>
      <c r="O206" s="267" t="str">
        <f t="shared" si="24"/>
        <v/>
      </c>
    </row>
    <row r="207" spans="1:25" ht="15.95" hidden="1" customHeight="1" x14ac:dyDescent="0.2">
      <c r="A207" s="288">
        <v>18</v>
      </c>
      <c r="B207" s="293"/>
      <c r="C207" s="293"/>
      <c r="D207" s="294"/>
      <c r="E207" s="295"/>
      <c r="F207" s="295"/>
      <c r="G207" s="295"/>
      <c r="H207" s="295"/>
      <c r="I207" s="311">
        <f t="shared" si="23"/>
        <v>0</v>
      </c>
      <c r="J207" s="294"/>
      <c r="K207" s="294"/>
      <c r="L207" s="294"/>
      <c r="M207" s="294"/>
      <c r="N207" s="296"/>
      <c r="O207" s="267" t="str">
        <f t="shared" si="24"/>
        <v/>
      </c>
    </row>
    <row r="208" spans="1:25" ht="15.95" hidden="1" customHeight="1" x14ac:dyDescent="0.2">
      <c r="A208" s="288">
        <v>19</v>
      </c>
      <c r="B208" s="293"/>
      <c r="C208" s="293"/>
      <c r="D208" s="294"/>
      <c r="E208" s="295"/>
      <c r="F208" s="295"/>
      <c r="G208" s="295"/>
      <c r="H208" s="295"/>
      <c r="I208" s="311">
        <f t="shared" si="23"/>
        <v>0</v>
      </c>
      <c r="J208" s="294"/>
      <c r="K208" s="294"/>
      <c r="L208" s="294"/>
      <c r="M208" s="294"/>
      <c r="N208" s="296"/>
      <c r="O208" s="267" t="str">
        <f t="shared" si="24"/>
        <v/>
      </c>
    </row>
    <row r="209" spans="1:25" ht="15.95" hidden="1" customHeight="1" thickBot="1" x14ac:dyDescent="0.25">
      <c r="A209" s="288">
        <v>20</v>
      </c>
      <c r="B209" s="298"/>
      <c r="C209" s="298"/>
      <c r="D209" s="299"/>
      <c r="E209" s="300"/>
      <c r="F209" s="300"/>
      <c r="G209" s="300"/>
      <c r="H209" s="300"/>
      <c r="I209" s="312">
        <f t="shared" si="23"/>
        <v>0</v>
      </c>
      <c r="J209" s="299"/>
      <c r="K209" s="299"/>
      <c r="L209" s="299"/>
      <c r="M209" s="299"/>
      <c r="N209" s="301"/>
      <c r="O209" s="267" t="str">
        <f t="shared" si="24"/>
        <v/>
      </c>
    </row>
    <row r="210" spans="1:25" ht="15.95" hidden="1" customHeight="1" thickBot="1" x14ac:dyDescent="0.25">
      <c r="A210" s="282" t="s">
        <v>53</v>
      </c>
      <c r="B210" s="283"/>
      <c r="C210" s="283"/>
      <c r="D210" s="284"/>
      <c r="E210" s="302">
        <f>SUM(E190:E209)</f>
        <v>0</v>
      </c>
      <c r="F210" s="302">
        <f>SUM(F190:F209)</f>
        <v>0</v>
      </c>
      <c r="G210" s="302">
        <f>SUM(G190:G209)</f>
        <v>0</v>
      </c>
      <c r="H210" s="302">
        <f>SUM(H190:H209)</f>
        <v>0</v>
      </c>
      <c r="I210" s="163">
        <f>SUM(I190:I209)</f>
        <v>0</v>
      </c>
      <c r="J210" s="303">
        <f>SUM(J189:J209)</f>
        <v>0</v>
      </c>
      <c r="K210" s="303">
        <f>SUM(K189:K209)</f>
        <v>0</v>
      </c>
      <c r="L210" s="303">
        <f>SUM(L189:L209)</f>
        <v>0</v>
      </c>
      <c r="M210" s="303">
        <f>SUM(M189:M209)</f>
        <v>0</v>
      </c>
      <c r="N210" s="304"/>
    </row>
    <row r="211" spans="1:25" ht="18.75" hidden="1" customHeight="1" thickTop="1" thickBot="1" x14ac:dyDescent="0.25">
      <c r="A211" s="491" t="s">
        <v>530</v>
      </c>
      <c r="B211" s="492"/>
      <c r="C211" s="493"/>
      <c r="D211" s="507" t="s">
        <v>539</v>
      </c>
      <c r="E211" s="508"/>
      <c r="F211" s="508"/>
      <c r="G211" s="509"/>
      <c r="H211" s="279"/>
      <c r="I211" s="313"/>
      <c r="J211" s="279"/>
      <c r="K211" s="279"/>
      <c r="L211" s="279"/>
      <c r="M211" s="279"/>
      <c r="N211" s="280"/>
      <c r="O211" s="162" t="str">
        <f>VLOOKUP(D211,TITULOS!$B$2:$C$15,2,FALSE)</f>
        <v>GESTION</v>
      </c>
      <c r="P211" s="162">
        <f>VLOOKUP(O211,TITULOS!$C$2:$D$15,2,FALSE)</f>
        <v>10</v>
      </c>
      <c r="R211" s="287"/>
      <c r="S211" s="287"/>
      <c r="T211" s="287"/>
      <c r="U211" s="287"/>
      <c r="V211" s="287"/>
      <c r="W211" s="287"/>
      <c r="X211" s="287"/>
      <c r="Y211" s="287"/>
    </row>
    <row r="212" spans="1:25" ht="22.5" hidden="1" customHeight="1" x14ac:dyDescent="0.2">
      <c r="A212" s="510" t="s">
        <v>30</v>
      </c>
      <c r="B212" s="489" t="s">
        <v>29</v>
      </c>
      <c r="C212" s="489" t="s">
        <v>415</v>
      </c>
      <c r="D212" s="489" t="s">
        <v>45</v>
      </c>
      <c r="E212" s="489" t="s">
        <v>33</v>
      </c>
      <c r="F212" s="489" t="s">
        <v>60</v>
      </c>
      <c r="G212" s="489" t="s">
        <v>32</v>
      </c>
      <c r="H212" s="489" t="s">
        <v>46</v>
      </c>
      <c r="I212" s="503" t="s">
        <v>47</v>
      </c>
      <c r="J212" s="489" t="s">
        <v>48</v>
      </c>
      <c r="K212" s="489"/>
      <c r="L212" s="489"/>
      <c r="M212" s="489"/>
      <c r="N212" s="487" t="s">
        <v>761</v>
      </c>
    </row>
    <row r="213" spans="1:25" ht="20.25" hidden="1" customHeight="1" thickBot="1" x14ac:dyDescent="0.25">
      <c r="A213" s="511"/>
      <c r="B213" s="490"/>
      <c r="C213" s="512"/>
      <c r="D213" s="490"/>
      <c r="E213" s="490"/>
      <c r="F213" s="490"/>
      <c r="G213" s="490"/>
      <c r="H213" s="490"/>
      <c r="I213" s="504"/>
      <c r="J213" s="281" t="s">
        <v>49</v>
      </c>
      <c r="K213" s="281" t="s">
        <v>50</v>
      </c>
      <c r="L213" s="281" t="s">
        <v>51</v>
      </c>
      <c r="M213" s="281" t="s">
        <v>52</v>
      </c>
      <c r="N213" s="488"/>
    </row>
    <row r="214" spans="1:25" ht="15.95" hidden="1" customHeight="1" x14ac:dyDescent="0.2">
      <c r="A214" s="282">
        <v>1</v>
      </c>
      <c r="B214" s="283"/>
      <c r="C214" s="283"/>
      <c r="D214" s="284"/>
      <c r="E214" s="285"/>
      <c r="F214" s="285"/>
      <c r="G214" s="285"/>
      <c r="H214" s="285"/>
      <c r="I214" s="309">
        <f t="shared" ref="I214:I233" si="25">+F214+G214-H214</f>
        <v>0</v>
      </c>
      <c r="J214" s="284"/>
      <c r="K214" s="284"/>
      <c r="L214" s="284"/>
      <c r="M214" s="284"/>
      <c r="N214" s="286"/>
      <c r="O214" s="267" t="str">
        <f>IF(C214="","",$P$211&amp;C214)</f>
        <v/>
      </c>
      <c r="Q214" s="287"/>
      <c r="R214" s="287"/>
      <c r="S214" s="287"/>
      <c r="T214" s="287"/>
      <c r="U214" s="287"/>
      <c r="V214" s="287"/>
      <c r="W214" s="287"/>
      <c r="X214" s="287"/>
      <c r="Y214" s="287"/>
    </row>
    <row r="215" spans="1:25" ht="15.95" hidden="1" customHeight="1" x14ac:dyDescent="0.2">
      <c r="A215" s="288">
        <v>2</v>
      </c>
      <c r="B215" s="289"/>
      <c r="C215" s="289"/>
      <c r="D215" s="290"/>
      <c r="E215" s="291"/>
      <c r="F215" s="291"/>
      <c r="G215" s="291"/>
      <c r="H215" s="291"/>
      <c r="I215" s="310">
        <f t="shared" si="25"/>
        <v>0</v>
      </c>
      <c r="J215" s="290"/>
      <c r="K215" s="290"/>
      <c r="L215" s="290"/>
      <c r="M215" s="290"/>
      <c r="N215" s="292"/>
      <c r="O215" s="267" t="str">
        <f t="shared" ref="O215:O233" si="26">IF(C215="","",$P$211&amp;C215)</f>
        <v/>
      </c>
      <c r="Q215" s="287"/>
      <c r="R215" s="287"/>
      <c r="S215" s="287"/>
      <c r="T215" s="287"/>
      <c r="U215" s="287"/>
      <c r="V215" s="287"/>
      <c r="W215" s="287"/>
      <c r="X215" s="287"/>
      <c r="Y215" s="287"/>
    </row>
    <row r="216" spans="1:25" ht="15.95" hidden="1" customHeight="1" x14ac:dyDescent="0.2">
      <c r="A216" s="288">
        <v>3</v>
      </c>
      <c r="B216" s="289"/>
      <c r="C216" s="289"/>
      <c r="D216" s="290"/>
      <c r="E216" s="291"/>
      <c r="F216" s="291"/>
      <c r="G216" s="291"/>
      <c r="H216" s="291"/>
      <c r="I216" s="310">
        <f t="shared" si="25"/>
        <v>0</v>
      </c>
      <c r="J216" s="290"/>
      <c r="K216" s="290"/>
      <c r="L216" s="290"/>
      <c r="M216" s="290"/>
      <c r="N216" s="292"/>
      <c r="O216" s="267" t="str">
        <f t="shared" si="26"/>
        <v/>
      </c>
      <c r="Q216" s="287"/>
      <c r="R216" s="287"/>
      <c r="S216" s="287"/>
      <c r="T216" s="287"/>
      <c r="U216" s="287"/>
      <c r="V216" s="287"/>
      <c r="W216" s="287"/>
      <c r="X216" s="287"/>
      <c r="Y216" s="287"/>
    </row>
    <row r="217" spans="1:25" ht="15.95" hidden="1" customHeight="1" x14ac:dyDescent="0.2">
      <c r="A217" s="288">
        <v>4</v>
      </c>
      <c r="B217" s="289"/>
      <c r="C217" s="289"/>
      <c r="D217" s="290"/>
      <c r="E217" s="291"/>
      <c r="F217" s="291"/>
      <c r="G217" s="291"/>
      <c r="H217" s="291"/>
      <c r="I217" s="310">
        <f t="shared" si="25"/>
        <v>0</v>
      </c>
      <c r="J217" s="290"/>
      <c r="K217" s="290"/>
      <c r="L217" s="290"/>
      <c r="M217" s="290"/>
      <c r="N217" s="292"/>
      <c r="O217" s="267" t="str">
        <f t="shared" si="26"/>
        <v/>
      </c>
      <c r="Q217" s="287"/>
      <c r="R217" s="287"/>
      <c r="S217" s="287"/>
      <c r="T217" s="287"/>
      <c r="U217" s="287"/>
      <c r="V217" s="287"/>
      <c r="W217" s="287"/>
      <c r="X217" s="287"/>
      <c r="Y217" s="287"/>
    </row>
    <row r="218" spans="1:25" ht="15.95" hidden="1" customHeight="1" x14ac:dyDescent="0.2">
      <c r="A218" s="288">
        <v>5</v>
      </c>
      <c r="B218" s="289"/>
      <c r="C218" s="289"/>
      <c r="D218" s="290"/>
      <c r="E218" s="291"/>
      <c r="F218" s="291"/>
      <c r="G218" s="291"/>
      <c r="H218" s="291"/>
      <c r="I218" s="310">
        <f t="shared" si="25"/>
        <v>0</v>
      </c>
      <c r="J218" s="290"/>
      <c r="K218" s="290"/>
      <c r="L218" s="290"/>
      <c r="M218" s="290"/>
      <c r="N218" s="292"/>
      <c r="O218" s="267" t="str">
        <f t="shared" si="26"/>
        <v/>
      </c>
      <c r="Q218" s="287"/>
      <c r="R218" s="287"/>
      <c r="S218" s="287"/>
      <c r="T218" s="287"/>
      <c r="U218" s="287"/>
      <c r="V218" s="287"/>
      <c r="W218" s="287"/>
      <c r="X218" s="287"/>
      <c r="Y218" s="287"/>
    </row>
    <row r="219" spans="1:25" ht="15.95" hidden="1" customHeight="1" x14ac:dyDescent="0.2">
      <c r="A219" s="288">
        <v>6</v>
      </c>
      <c r="B219" s="289"/>
      <c r="C219" s="289"/>
      <c r="D219" s="290"/>
      <c r="E219" s="291"/>
      <c r="F219" s="291"/>
      <c r="G219" s="291"/>
      <c r="H219" s="291"/>
      <c r="I219" s="310">
        <f t="shared" si="25"/>
        <v>0</v>
      </c>
      <c r="J219" s="290"/>
      <c r="K219" s="290"/>
      <c r="L219" s="290"/>
      <c r="M219" s="290"/>
      <c r="N219" s="292"/>
      <c r="O219" s="267" t="str">
        <f t="shared" si="26"/>
        <v/>
      </c>
      <c r="Q219" s="287"/>
      <c r="R219" s="287"/>
      <c r="S219" s="287"/>
      <c r="T219" s="287"/>
      <c r="U219" s="287"/>
      <c r="V219" s="287"/>
      <c r="W219" s="287"/>
      <c r="X219" s="287"/>
      <c r="Y219" s="287"/>
    </row>
    <row r="220" spans="1:25" ht="15.95" hidden="1" customHeight="1" x14ac:dyDescent="0.2">
      <c r="A220" s="288">
        <v>7</v>
      </c>
      <c r="B220" s="289"/>
      <c r="C220" s="289"/>
      <c r="D220" s="290"/>
      <c r="E220" s="291"/>
      <c r="F220" s="291"/>
      <c r="G220" s="291"/>
      <c r="H220" s="291"/>
      <c r="I220" s="310">
        <f t="shared" si="25"/>
        <v>0</v>
      </c>
      <c r="J220" s="290"/>
      <c r="K220" s="290"/>
      <c r="L220" s="290"/>
      <c r="M220" s="290"/>
      <c r="N220" s="292"/>
      <c r="O220" s="267" t="str">
        <f t="shared" si="26"/>
        <v/>
      </c>
      <c r="Q220" s="287"/>
      <c r="R220" s="287"/>
      <c r="S220" s="287"/>
      <c r="T220" s="287"/>
      <c r="U220" s="287"/>
      <c r="V220" s="287"/>
      <c r="W220" s="287"/>
      <c r="X220" s="287"/>
      <c r="Y220" s="287"/>
    </row>
    <row r="221" spans="1:25" ht="15.95" hidden="1" customHeight="1" x14ac:dyDescent="0.2">
      <c r="A221" s="288">
        <v>8</v>
      </c>
      <c r="B221" s="289"/>
      <c r="C221" s="289"/>
      <c r="D221" s="290"/>
      <c r="E221" s="291"/>
      <c r="F221" s="291"/>
      <c r="G221" s="291"/>
      <c r="H221" s="291"/>
      <c r="I221" s="310">
        <f t="shared" si="25"/>
        <v>0</v>
      </c>
      <c r="J221" s="290"/>
      <c r="K221" s="290"/>
      <c r="L221" s="290"/>
      <c r="M221" s="290"/>
      <c r="N221" s="292"/>
      <c r="O221" s="267" t="str">
        <f t="shared" si="26"/>
        <v/>
      </c>
      <c r="Q221" s="287"/>
      <c r="R221" s="287"/>
      <c r="S221" s="287"/>
      <c r="T221" s="287"/>
      <c r="U221" s="287"/>
      <c r="V221" s="287"/>
      <c r="W221" s="287"/>
      <c r="X221" s="287"/>
      <c r="Y221" s="287"/>
    </row>
    <row r="222" spans="1:25" ht="15.95" hidden="1" customHeight="1" x14ac:dyDescent="0.2">
      <c r="A222" s="288">
        <v>9</v>
      </c>
      <c r="B222" s="289"/>
      <c r="C222" s="289"/>
      <c r="D222" s="290"/>
      <c r="E222" s="291"/>
      <c r="F222" s="291"/>
      <c r="G222" s="291"/>
      <c r="H222" s="291"/>
      <c r="I222" s="310">
        <f t="shared" si="25"/>
        <v>0</v>
      </c>
      <c r="J222" s="290"/>
      <c r="K222" s="290"/>
      <c r="L222" s="290"/>
      <c r="M222" s="290"/>
      <c r="N222" s="292"/>
      <c r="O222" s="267" t="str">
        <f t="shared" si="26"/>
        <v/>
      </c>
      <c r="Q222" s="287"/>
      <c r="R222" s="287"/>
      <c r="S222" s="287"/>
      <c r="T222" s="287"/>
      <c r="U222" s="287"/>
      <c r="V222" s="287"/>
      <c r="W222" s="287"/>
      <c r="X222" s="287"/>
      <c r="Y222" s="287"/>
    </row>
    <row r="223" spans="1:25" ht="15.95" hidden="1" customHeight="1" x14ac:dyDescent="0.2">
      <c r="A223" s="288">
        <v>10</v>
      </c>
      <c r="B223" s="289"/>
      <c r="C223" s="289"/>
      <c r="D223" s="290"/>
      <c r="E223" s="291"/>
      <c r="F223" s="291"/>
      <c r="G223" s="291"/>
      <c r="H223" s="291"/>
      <c r="I223" s="310">
        <f t="shared" si="25"/>
        <v>0</v>
      </c>
      <c r="J223" s="290"/>
      <c r="K223" s="290"/>
      <c r="L223" s="290"/>
      <c r="M223" s="290"/>
      <c r="N223" s="292"/>
      <c r="O223" s="267" t="str">
        <f t="shared" si="26"/>
        <v/>
      </c>
      <c r="Q223" s="287"/>
      <c r="R223" s="287"/>
      <c r="S223" s="287"/>
      <c r="T223" s="287"/>
      <c r="U223" s="287"/>
      <c r="V223" s="287"/>
      <c r="W223" s="287"/>
      <c r="X223" s="287"/>
      <c r="Y223" s="287"/>
    </row>
    <row r="224" spans="1:25" ht="15.95" hidden="1" customHeight="1" x14ac:dyDescent="0.2">
      <c r="A224" s="288">
        <v>11</v>
      </c>
      <c r="B224" s="289"/>
      <c r="C224" s="289"/>
      <c r="D224" s="290"/>
      <c r="E224" s="291"/>
      <c r="F224" s="291"/>
      <c r="G224" s="291"/>
      <c r="H224" s="291"/>
      <c r="I224" s="310">
        <f t="shared" si="25"/>
        <v>0</v>
      </c>
      <c r="J224" s="290"/>
      <c r="K224" s="290"/>
      <c r="L224" s="290"/>
      <c r="M224" s="290"/>
      <c r="N224" s="292"/>
      <c r="O224" s="267" t="str">
        <f t="shared" si="26"/>
        <v/>
      </c>
      <c r="Q224" s="287"/>
      <c r="R224" s="287"/>
      <c r="S224" s="287"/>
      <c r="T224" s="287"/>
      <c r="U224" s="287"/>
      <c r="V224" s="287"/>
      <c r="W224" s="287"/>
      <c r="X224" s="287"/>
      <c r="Y224" s="287"/>
    </row>
    <row r="225" spans="1:25" ht="15.95" hidden="1" customHeight="1" x14ac:dyDescent="0.2">
      <c r="A225" s="288">
        <v>12</v>
      </c>
      <c r="B225" s="289"/>
      <c r="C225" s="289"/>
      <c r="D225" s="290"/>
      <c r="E225" s="291"/>
      <c r="F225" s="291"/>
      <c r="G225" s="291"/>
      <c r="H225" s="291"/>
      <c r="I225" s="310">
        <f t="shared" si="25"/>
        <v>0</v>
      </c>
      <c r="J225" s="290"/>
      <c r="K225" s="290"/>
      <c r="L225" s="290"/>
      <c r="M225" s="290"/>
      <c r="N225" s="292"/>
      <c r="O225" s="267" t="str">
        <f t="shared" si="26"/>
        <v/>
      </c>
      <c r="Q225" s="287"/>
      <c r="R225" s="287"/>
      <c r="S225" s="287"/>
      <c r="T225" s="287"/>
      <c r="U225" s="287"/>
      <c r="V225" s="287"/>
      <c r="W225" s="287"/>
      <c r="X225" s="287"/>
      <c r="Y225" s="287"/>
    </row>
    <row r="226" spans="1:25" ht="15.95" hidden="1" customHeight="1" x14ac:dyDescent="0.2">
      <c r="A226" s="288">
        <v>13</v>
      </c>
      <c r="B226" s="289"/>
      <c r="C226" s="289"/>
      <c r="D226" s="290"/>
      <c r="E226" s="291"/>
      <c r="F226" s="291"/>
      <c r="G226" s="291"/>
      <c r="H226" s="291"/>
      <c r="I226" s="310">
        <f t="shared" si="25"/>
        <v>0</v>
      </c>
      <c r="J226" s="290"/>
      <c r="K226" s="290"/>
      <c r="L226" s="290"/>
      <c r="M226" s="290"/>
      <c r="N226" s="292"/>
      <c r="O226" s="267" t="str">
        <f t="shared" si="26"/>
        <v/>
      </c>
      <c r="Q226" s="287"/>
      <c r="R226" s="287"/>
      <c r="S226" s="287"/>
      <c r="T226" s="287"/>
      <c r="U226" s="287"/>
      <c r="V226" s="287"/>
      <c r="W226" s="287"/>
      <c r="X226" s="287"/>
      <c r="Y226" s="287"/>
    </row>
    <row r="227" spans="1:25" ht="15.95" hidden="1" customHeight="1" x14ac:dyDescent="0.2">
      <c r="A227" s="288">
        <v>14</v>
      </c>
      <c r="B227" s="293"/>
      <c r="C227" s="293"/>
      <c r="D227" s="294"/>
      <c r="E227" s="295"/>
      <c r="F227" s="295"/>
      <c r="G227" s="295"/>
      <c r="H227" s="295"/>
      <c r="I227" s="311">
        <f t="shared" si="25"/>
        <v>0</v>
      </c>
      <c r="J227" s="294"/>
      <c r="K227" s="294"/>
      <c r="L227" s="294"/>
      <c r="M227" s="294"/>
      <c r="N227" s="296"/>
      <c r="O227" s="267" t="str">
        <f t="shared" si="26"/>
        <v/>
      </c>
      <c r="Q227" s="287"/>
      <c r="R227" s="287"/>
      <c r="S227" s="287"/>
      <c r="T227" s="287"/>
      <c r="U227" s="287"/>
      <c r="V227" s="287"/>
      <c r="W227" s="287"/>
      <c r="X227" s="287"/>
      <c r="Y227" s="287"/>
    </row>
    <row r="228" spans="1:25" ht="15.95" hidden="1" customHeight="1" x14ac:dyDescent="0.2">
      <c r="A228" s="288">
        <v>15</v>
      </c>
      <c r="B228" s="293"/>
      <c r="C228" s="293"/>
      <c r="D228" s="294"/>
      <c r="E228" s="295"/>
      <c r="F228" s="295"/>
      <c r="G228" s="295"/>
      <c r="H228" s="295"/>
      <c r="I228" s="311">
        <f t="shared" si="25"/>
        <v>0</v>
      </c>
      <c r="J228" s="294"/>
      <c r="K228" s="294"/>
      <c r="L228" s="294"/>
      <c r="M228" s="294"/>
      <c r="N228" s="296"/>
      <c r="O228" s="267" t="str">
        <f t="shared" si="26"/>
        <v/>
      </c>
      <c r="Q228" s="287"/>
      <c r="R228" s="287"/>
      <c r="S228" s="287"/>
      <c r="T228" s="287"/>
      <c r="U228" s="287"/>
      <c r="V228" s="287"/>
      <c r="W228" s="287"/>
      <c r="X228" s="287"/>
      <c r="Y228" s="287"/>
    </row>
    <row r="229" spans="1:25" ht="15.95" hidden="1" customHeight="1" x14ac:dyDescent="0.2">
      <c r="A229" s="288">
        <v>16</v>
      </c>
      <c r="B229" s="293"/>
      <c r="C229" s="293"/>
      <c r="D229" s="294"/>
      <c r="E229" s="295"/>
      <c r="F229" s="295"/>
      <c r="G229" s="295"/>
      <c r="H229" s="295"/>
      <c r="I229" s="311">
        <f t="shared" si="25"/>
        <v>0</v>
      </c>
      <c r="J229" s="294"/>
      <c r="K229" s="294"/>
      <c r="L229" s="294"/>
      <c r="M229" s="294"/>
      <c r="N229" s="296"/>
      <c r="O229" s="267" t="str">
        <f t="shared" si="26"/>
        <v/>
      </c>
    </row>
    <row r="230" spans="1:25" ht="15.95" hidden="1" customHeight="1" x14ac:dyDescent="0.2">
      <c r="A230" s="288">
        <v>17</v>
      </c>
      <c r="B230" s="293"/>
      <c r="C230" s="293"/>
      <c r="D230" s="294"/>
      <c r="E230" s="295"/>
      <c r="F230" s="295"/>
      <c r="G230" s="295"/>
      <c r="H230" s="295"/>
      <c r="I230" s="311">
        <f t="shared" si="25"/>
        <v>0</v>
      </c>
      <c r="J230" s="294"/>
      <c r="K230" s="294"/>
      <c r="L230" s="294"/>
      <c r="M230" s="294"/>
      <c r="N230" s="296"/>
      <c r="O230" s="267" t="str">
        <f t="shared" si="26"/>
        <v/>
      </c>
    </row>
    <row r="231" spans="1:25" ht="15.95" hidden="1" customHeight="1" x14ac:dyDescent="0.2">
      <c r="A231" s="288">
        <v>18</v>
      </c>
      <c r="B231" s="293"/>
      <c r="C231" s="293"/>
      <c r="D231" s="294"/>
      <c r="E231" s="295"/>
      <c r="F231" s="295"/>
      <c r="G231" s="295"/>
      <c r="H231" s="295"/>
      <c r="I231" s="311">
        <f t="shared" si="25"/>
        <v>0</v>
      </c>
      <c r="J231" s="294"/>
      <c r="K231" s="294"/>
      <c r="L231" s="294"/>
      <c r="M231" s="294"/>
      <c r="N231" s="296"/>
      <c r="O231" s="267" t="str">
        <f t="shared" si="26"/>
        <v/>
      </c>
    </row>
    <row r="232" spans="1:25" ht="15.95" hidden="1" customHeight="1" x14ac:dyDescent="0.2">
      <c r="A232" s="288">
        <v>19</v>
      </c>
      <c r="B232" s="293"/>
      <c r="C232" s="293"/>
      <c r="D232" s="294"/>
      <c r="E232" s="295"/>
      <c r="F232" s="295"/>
      <c r="G232" s="295"/>
      <c r="H232" s="295"/>
      <c r="I232" s="311">
        <f t="shared" si="25"/>
        <v>0</v>
      </c>
      <c r="J232" s="294"/>
      <c r="K232" s="294"/>
      <c r="L232" s="294"/>
      <c r="M232" s="294"/>
      <c r="N232" s="296"/>
      <c r="O232" s="267" t="str">
        <f t="shared" si="26"/>
        <v/>
      </c>
    </row>
    <row r="233" spans="1:25" ht="15.95" hidden="1" customHeight="1" thickBot="1" x14ac:dyDescent="0.25">
      <c r="A233" s="288">
        <v>20</v>
      </c>
      <c r="B233" s="298"/>
      <c r="C233" s="298"/>
      <c r="D233" s="299"/>
      <c r="E233" s="300"/>
      <c r="F233" s="300"/>
      <c r="G233" s="300"/>
      <c r="H233" s="300"/>
      <c r="I233" s="312">
        <f t="shared" si="25"/>
        <v>0</v>
      </c>
      <c r="J233" s="299"/>
      <c r="K233" s="299"/>
      <c r="L233" s="299"/>
      <c r="M233" s="299"/>
      <c r="N233" s="301"/>
      <c r="O233" s="267" t="str">
        <f t="shared" si="26"/>
        <v/>
      </c>
    </row>
    <row r="234" spans="1:25" ht="15.95" hidden="1" customHeight="1" thickBot="1" x14ac:dyDescent="0.25">
      <c r="A234" s="500" t="s">
        <v>53</v>
      </c>
      <c r="B234" s="448"/>
      <c r="C234" s="448"/>
      <c r="D234" s="448"/>
      <c r="E234" s="302">
        <f t="shared" ref="E234:M234" si="27">SUM(E214:E233)</f>
        <v>0</v>
      </c>
      <c r="F234" s="302">
        <f t="shared" si="27"/>
        <v>0</v>
      </c>
      <c r="G234" s="302">
        <f t="shared" si="27"/>
        <v>0</v>
      </c>
      <c r="H234" s="302">
        <f t="shared" si="27"/>
        <v>0</v>
      </c>
      <c r="I234" s="163">
        <f>SUM(I214:I233)</f>
        <v>0</v>
      </c>
      <c r="J234" s="303">
        <f t="shared" si="27"/>
        <v>0</v>
      </c>
      <c r="K234" s="303">
        <f t="shared" si="27"/>
        <v>0</v>
      </c>
      <c r="L234" s="303">
        <f t="shared" si="27"/>
        <v>0</v>
      </c>
      <c r="M234" s="303">
        <f t="shared" si="27"/>
        <v>0</v>
      </c>
      <c r="N234" s="304"/>
    </row>
    <row r="235" spans="1:25" ht="17.25" hidden="1" thickTop="1" thickBot="1" x14ac:dyDescent="0.25">
      <c r="A235" s="491" t="s">
        <v>530</v>
      </c>
      <c r="B235" s="492"/>
      <c r="C235" s="493"/>
      <c r="D235" s="507" t="s">
        <v>449</v>
      </c>
      <c r="E235" s="508"/>
      <c r="F235" s="508"/>
      <c r="G235" s="509"/>
      <c r="H235" s="279"/>
      <c r="I235" s="313"/>
      <c r="J235" s="279"/>
      <c r="K235" s="279"/>
      <c r="L235" s="279"/>
      <c r="M235" s="279"/>
      <c r="N235" s="280"/>
      <c r="O235" s="162" t="str">
        <f>VLOOKUP(D235,TITULOS!$B$2:$C$15,2,FALSE)</f>
        <v>MEDIO</v>
      </c>
      <c r="P235" s="162">
        <f>VLOOKUP(O235,TITULOS!$C$2:$D$15,2,FALSE)</f>
        <v>11</v>
      </c>
      <c r="Q235" s="287"/>
      <c r="R235" s="287"/>
      <c r="S235" s="287"/>
      <c r="T235" s="287"/>
      <c r="U235" s="287"/>
      <c r="V235" s="287"/>
      <c r="W235" s="287"/>
      <c r="X235" s="287"/>
      <c r="Y235" s="287"/>
    </row>
    <row r="236" spans="1:25" ht="15.95" hidden="1" customHeight="1" x14ac:dyDescent="0.2">
      <c r="A236" s="282">
        <v>1</v>
      </c>
      <c r="B236" s="283"/>
      <c r="C236" s="283"/>
      <c r="D236" s="284"/>
      <c r="E236" s="285"/>
      <c r="F236" s="285"/>
      <c r="G236" s="285"/>
      <c r="H236" s="285"/>
      <c r="I236" s="309">
        <f t="shared" ref="I236:I255" si="28">+F236+G236-H236</f>
        <v>0</v>
      </c>
      <c r="J236" s="284"/>
      <c r="K236" s="284"/>
      <c r="L236" s="284"/>
      <c r="M236" s="284"/>
      <c r="N236" s="286"/>
      <c r="O236" s="267" t="str">
        <f>IF(C236="","",$P$235&amp;C236)</f>
        <v/>
      </c>
      <c r="Q236" s="287"/>
      <c r="R236" s="287"/>
      <c r="S236" s="287"/>
      <c r="T236" s="287"/>
      <c r="U236" s="287"/>
      <c r="V236" s="287"/>
      <c r="W236" s="287"/>
      <c r="X236" s="287"/>
      <c r="Y236" s="287"/>
    </row>
    <row r="237" spans="1:25" ht="15.95" hidden="1" customHeight="1" x14ac:dyDescent="0.2">
      <c r="A237" s="288">
        <v>2</v>
      </c>
      <c r="B237" s="289"/>
      <c r="C237" s="289"/>
      <c r="D237" s="290"/>
      <c r="E237" s="291"/>
      <c r="F237" s="291"/>
      <c r="G237" s="291"/>
      <c r="H237" s="291"/>
      <c r="I237" s="310">
        <f t="shared" si="28"/>
        <v>0</v>
      </c>
      <c r="J237" s="290"/>
      <c r="K237" s="290"/>
      <c r="L237" s="290"/>
      <c r="M237" s="290"/>
      <c r="N237" s="292"/>
      <c r="O237" s="267" t="str">
        <f t="shared" ref="O237:O255" si="29">IF(C237="","",$P$235&amp;C237)</f>
        <v/>
      </c>
      <c r="Q237" s="287"/>
      <c r="R237" s="287"/>
      <c r="S237" s="287"/>
      <c r="T237" s="287"/>
      <c r="U237" s="287"/>
      <c r="V237" s="287"/>
      <c r="W237" s="287"/>
      <c r="X237" s="287"/>
      <c r="Y237" s="287"/>
    </row>
    <row r="238" spans="1:25" ht="15.95" hidden="1" customHeight="1" x14ac:dyDescent="0.2">
      <c r="A238" s="288">
        <v>3</v>
      </c>
      <c r="B238" s="289"/>
      <c r="C238" s="289"/>
      <c r="D238" s="290"/>
      <c r="E238" s="291"/>
      <c r="F238" s="291"/>
      <c r="G238" s="291"/>
      <c r="H238" s="291"/>
      <c r="I238" s="310">
        <f t="shared" si="28"/>
        <v>0</v>
      </c>
      <c r="J238" s="290"/>
      <c r="K238" s="290"/>
      <c r="L238" s="290"/>
      <c r="M238" s="290"/>
      <c r="N238" s="292"/>
      <c r="O238" s="267" t="str">
        <f t="shared" si="29"/>
        <v/>
      </c>
      <c r="Q238" s="287"/>
      <c r="R238" s="287"/>
      <c r="S238" s="287"/>
      <c r="T238" s="287"/>
      <c r="U238" s="287"/>
      <c r="V238" s="287"/>
      <c r="W238" s="287"/>
      <c r="X238" s="287"/>
      <c r="Y238" s="287"/>
    </row>
    <row r="239" spans="1:25" ht="15.95" hidden="1" customHeight="1" x14ac:dyDescent="0.2">
      <c r="A239" s="288">
        <v>4</v>
      </c>
      <c r="B239" s="289"/>
      <c r="C239" s="289"/>
      <c r="D239" s="290"/>
      <c r="E239" s="291"/>
      <c r="F239" s="291"/>
      <c r="G239" s="291"/>
      <c r="H239" s="291"/>
      <c r="I239" s="310">
        <f t="shared" si="28"/>
        <v>0</v>
      </c>
      <c r="J239" s="290"/>
      <c r="K239" s="290"/>
      <c r="L239" s="290"/>
      <c r="M239" s="290"/>
      <c r="N239" s="292"/>
      <c r="O239" s="267" t="str">
        <f t="shared" si="29"/>
        <v/>
      </c>
      <c r="Q239" s="287"/>
      <c r="R239" s="287"/>
      <c r="S239" s="287"/>
      <c r="T239" s="287"/>
      <c r="U239" s="287"/>
      <c r="V239" s="287"/>
      <c r="W239" s="287"/>
      <c r="X239" s="287"/>
      <c r="Y239" s="287"/>
    </row>
    <row r="240" spans="1:25" ht="15.95" hidden="1" customHeight="1" x14ac:dyDescent="0.2">
      <c r="A240" s="288">
        <v>5</v>
      </c>
      <c r="B240" s="289"/>
      <c r="C240" s="289"/>
      <c r="D240" s="290"/>
      <c r="E240" s="291"/>
      <c r="F240" s="291"/>
      <c r="G240" s="291"/>
      <c r="H240" s="291"/>
      <c r="I240" s="310">
        <f t="shared" si="28"/>
        <v>0</v>
      </c>
      <c r="J240" s="290"/>
      <c r="K240" s="290"/>
      <c r="L240" s="290"/>
      <c r="M240" s="290"/>
      <c r="N240" s="292"/>
      <c r="O240" s="267" t="str">
        <f t="shared" si="29"/>
        <v/>
      </c>
      <c r="Q240" s="287"/>
      <c r="R240" s="287"/>
      <c r="S240" s="287"/>
      <c r="T240" s="287"/>
      <c r="U240" s="287"/>
      <c r="V240" s="287"/>
      <c r="W240" s="287"/>
      <c r="X240" s="287"/>
      <c r="Y240" s="287"/>
    </row>
    <row r="241" spans="1:25" ht="15.95" hidden="1" customHeight="1" x14ac:dyDescent="0.2">
      <c r="A241" s="288">
        <v>6</v>
      </c>
      <c r="B241" s="289"/>
      <c r="C241" s="289"/>
      <c r="D241" s="290"/>
      <c r="E241" s="291"/>
      <c r="F241" s="291"/>
      <c r="G241" s="291"/>
      <c r="H241" s="291"/>
      <c r="I241" s="310">
        <f t="shared" si="28"/>
        <v>0</v>
      </c>
      <c r="J241" s="290"/>
      <c r="K241" s="290"/>
      <c r="L241" s="290"/>
      <c r="M241" s="290"/>
      <c r="N241" s="292"/>
      <c r="O241" s="267" t="str">
        <f t="shared" si="29"/>
        <v/>
      </c>
      <c r="Q241" s="287"/>
      <c r="R241" s="287"/>
      <c r="S241" s="287"/>
      <c r="T241" s="287"/>
      <c r="U241" s="287"/>
      <c r="V241" s="287"/>
      <c r="W241" s="287"/>
      <c r="X241" s="287"/>
      <c r="Y241" s="287"/>
    </row>
    <row r="242" spans="1:25" ht="15.95" hidden="1" customHeight="1" x14ac:dyDescent="0.2">
      <c r="A242" s="288">
        <v>7</v>
      </c>
      <c r="B242" s="289"/>
      <c r="C242" s="289"/>
      <c r="D242" s="290"/>
      <c r="E242" s="291"/>
      <c r="F242" s="291"/>
      <c r="G242" s="291"/>
      <c r="H242" s="291"/>
      <c r="I242" s="310">
        <f t="shared" si="28"/>
        <v>0</v>
      </c>
      <c r="J242" s="290"/>
      <c r="K242" s="290"/>
      <c r="L242" s="290"/>
      <c r="M242" s="290"/>
      <c r="N242" s="292"/>
      <c r="O242" s="267" t="str">
        <f t="shared" si="29"/>
        <v/>
      </c>
      <c r="Q242" s="287"/>
      <c r="R242" s="287"/>
      <c r="S242" s="287"/>
      <c r="T242" s="287"/>
      <c r="U242" s="287"/>
      <c r="V242" s="287"/>
      <c r="W242" s="287"/>
      <c r="X242" s="287"/>
      <c r="Y242" s="287"/>
    </row>
    <row r="243" spans="1:25" ht="15.95" hidden="1" customHeight="1" x14ac:dyDescent="0.2">
      <c r="A243" s="288">
        <v>8</v>
      </c>
      <c r="B243" s="289"/>
      <c r="C243" s="289"/>
      <c r="D243" s="290"/>
      <c r="E243" s="291"/>
      <c r="F243" s="291"/>
      <c r="G243" s="291"/>
      <c r="H243" s="291"/>
      <c r="I243" s="310">
        <f t="shared" si="28"/>
        <v>0</v>
      </c>
      <c r="J243" s="290"/>
      <c r="K243" s="290"/>
      <c r="L243" s="290"/>
      <c r="M243" s="290"/>
      <c r="N243" s="292"/>
      <c r="O243" s="267" t="str">
        <f t="shared" si="29"/>
        <v/>
      </c>
      <c r="Q243" s="287"/>
      <c r="R243" s="287"/>
      <c r="S243" s="287"/>
      <c r="T243" s="287"/>
      <c r="U243" s="287"/>
      <c r="V243" s="287"/>
      <c r="W243" s="287"/>
      <c r="X243" s="287"/>
      <c r="Y243" s="287"/>
    </row>
    <row r="244" spans="1:25" ht="15.95" hidden="1" customHeight="1" x14ac:dyDescent="0.2">
      <c r="A244" s="288">
        <v>9</v>
      </c>
      <c r="B244" s="289"/>
      <c r="C244" s="289"/>
      <c r="D244" s="290"/>
      <c r="E244" s="291"/>
      <c r="F244" s="291"/>
      <c r="G244" s="291"/>
      <c r="H244" s="291"/>
      <c r="I244" s="310">
        <f t="shared" si="28"/>
        <v>0</v>
      </c>
      <c r="J244" s="290"/>
      <c r="K244" s="290"/>
      <c r="L244" s="290"/>
      <c r="M244" s="290"/>
      <c r="N244" s="292"/>
      <c r="O244" s="267" t="str">
        <f t="shared" si="29"/>
        <v/>
      </c>
      <c r="Q244" s="287"/>
      <c r="R244" s="287"/>
      <c r="S244" s="287"/>
      <c r="T244" s="287"/>
      <c r="U244" s="287"/>
      <c r="V244" s="287"/>
      <c r="W244" s="287"/>
      <c r="X244" s="287"/>
      <c r="Y244" s="287"/>
    </row>
    <row r="245" spans="1:25" ht="15.95" hidden="1" customHeight="1" x14ac:dyDescent="0.2">
      <c r="A245" s="288">
        <v>10</v>
      </c>
      <c r="B245" s="289"/>
      <c r="C245" s="289"/>
      <c r="D245" s="290"/>
      <c r="E245" s="291"/>
      <c r="F245" s="291"/>
      <c r="G245" s="291"/>
      <c r="H245" s="291"/>
      <c r="I245" s="310">
        <f t="shared" si="28"/>
        <v>0</v>
      </c>
      <c r="J245" s="290"/>
      <c r="K245" s="290"/>
      <c r="L245" s="290"/>
      <c r="M245" s="290"/>
      <c r="N245" s="292"/>
      <c r="O245" s="267" t="str">
        <f t="shared" si="29"/>
        <v/>
      </c>
      <c r="Q245" s="287"/>
      <c r="R245" s="287"/>
      <c r="S245" s="287"/>
      <c r="T245" s="287"/>
      <c r="U245" s="287"/>
      <c r="V245" s="287"/>
      <c r="W245" s="287"/>
      <c r="X245" s="287"/>
      <c r="Y245" s="287"/>
    </row>
    <row r="246" spans="1:25" ht="15.95" hidden="1" customHeight="1" x14ac:dyDescent="0.2">
      <c r="A246" s="288">
        <v>11</v>
      </c>
      <c r="B246" s="289"/>
      <c r="C246" s="289"/>
      <c r="D246" s="290"/>
      <c r="E246" s="291"/>
      <c r="F246" s="291"/>
      <c r="G246" s="291"/>
      <c r="H246" s="291"/>
      <c r="I246" s="310">
        <f t="shared" si="28"/>
        <v>0</v>
      </c>
      <c r="J246" s="290"/>
      <c r="K246" s="290"/>
      <c r="L246" s="290"/>
      <c r="M246" s="290"/>
      <c r="N246" s="292"/>
      <c r="O246" s="267" t="str">
        <f t="shared" si="29"/>
        <v/>
      </c>
      <c r="Q246" s="287"/>
      <c r="R246" s="287"/>
      <c r="S246" s="287"/>
      <c r="T246" s="287"/>
      <c r="U246" s="287"/>
      <c r="V246" s="287"/>
      <c r="W246" s="287"/>
      <c r="X246" s="287"/>
      <c r="Y246" s="287"/>
    </row>
    <row r="247" spans="1:25" ht="15.95" hidden="1" customHeight="1" x14ac:dyDescent="0.2">
      <c r="A247" s="288">
        <v>12</v>
      </c>
      <c r="B247" s="289"/>
      <c r="C247" s="289"/>
      <c r="D247" s="290"/>
      <c r="E247" s="291"/>
      <c r="F247" s="291"/>
      <c r="G247" s="291"/>
      <c r="H247" s="291"/>
      <c r="I247" s="310">
        <f t="shared" si="28"/>
        <v>0</v>
      </c>
      <c r="J247" s="290"/>
      <c r="K247" s="290"/>
      <c r="L247" s="290"/>
      <c r="M247" s="290"/>
      <c r="N247" s="292"/>
      <c r="O247" s="267" t="str">
        <f t="shared" si="29"/>
        <v/>
      </c>
      <c r="Q247" s="287"/>
      <c r="R247" s="287"/>
      <c r="S247" s="287"/>
      <c r="T247" s="287"/>
      <c r="U247" s="287"/>
      <c r="V247" s="287"/>
      <c r="W247" s="287"/>
      <c r="X247" s="287"/>
      <c r="Y247" s="287"/>
    </row>
    <row r="248" spans="1:25" ht="15.95" hidden="1" customHeight="1" x14ac:dyDescent="0.2">
      <c r="A248" s="288">
        <v>13</v>
      </c>
      <c r="B248" s="289"/>
      <c r="C248" s="289"/>
      <c r="D248" s="290"/>
      <c r="E248" s="291"/>
      <c r="F248" s="291"/>
      <c r="G248" s="291"/>
      <c r="H248" s="291"/>
      <c r="I248" s="310">
        <f t="shared" si="28"/>
        <v>0</v>
      </c>
      <c r="J248" s="290"/>
      <c r="K248" s="290"/>
      <c r="L248" s="290"/>
      <c r="M248" s="290"/>
      <c r="N248" s="292"/>
      <c r="O248" s="267" t="str">
        <f t="shared" si="29"/>
        <v/>
      </c>
      <c r="Q248" s="287"/>
      <c r="R248" s="287"/>
      <c r="S248" s="287"/>
      <c r="T248" s="287"/>
      <c r="U248" s="287"/>
      <c r="V248" s="287"/>
      <c r="W248" s="287"/>
      <c r="X248" s="287"/>
      <c r="Y248" s="287"/>
    </row>
    <row r="249" spans="1:25" ht="15.95" hidden="1" customHeight="1" x14ac:dyDescent="0.2">
      <c r="A249" s="288">
        <v>14</v>
      </c>
      <c r="B249" s="293"/>
      <c r="C249" s="293"/>
      <c r="D249" s="294"/>
      <c r="E249" s="295"/>
      <c r="F249" s="295"/>
      <c r="G249" s="295"/>
      <c r="H249" s="295"/>
      <c r="I249" s="311">
        <f t="shared" si="28"/>
        <v>0</v>
      </c>
      <c r="J249" s="294"/>
      <c r="K249" s="294"/>
      <c r="L249" s="294"/>
      <c r="M249" s="294"/>
      <c r="N249" s="296"/>
      <c r="O249" s="267" t="str">
        <f t="shared" si="29"/>
        <v/>
      </c>
      <c r="Q249" s="287"/>
      <c r="R249" s="287"/>
      <c r="S249" s="287"/>
      <c r="T249" s="287"/>
      <c r="U249" s="287"/>
      <c r="V249" s="287"/>
      <c r="W249" s="287"/>
      <c r="X249" s="287"/>
      <c r="Y249" s="287"/>
    </row>
    <row r="250" spans="1:25" ht="15.95" hidden="1" customHeight="1" x14ac:dyDescent="0.2">
      <c r="A250" s="288">
        <v>15</v>
      </c>
      <c r="B250" s="293"/>
      <c r="C250" s="293"/>
      <c r="D250" s="294"/>
      <c r="E250" s="295"/>
      <c r="F250" s="295"/>
      <c r="G250" s="295"/>
      <c r="H250" s="295"/>
      <c r="I250" s="311">
        <f t="shared" si="28"/>
        <v>0</v>
      </c>
      <c r="J250" s="294"/>
      <c r="K250" s="294"/>
      <c r="L250" s="294"/>
      <c r="M250" s="294"/>
      <c r="N250" s="296"/>
      <c r="O250" s="267" t="str">
        <f t="shared" si="29"/>
        <v/>
      </c>
      <c r="Q250" s="287"/>
      <c r="R250" s="287"/>
      <c r="S250" s="287"/>
      <c r="T250" s="287"/>
      <c r="U250" s="287"/>
      <c r="V250" s="287"/>
      <c r="W250" s="287"/>
      <c r="X250" s="287"/>
      <c r="Y250" s="287"/>
    </row>
    <row r="251" spans="1:25" ht="15.95" hidden="1" customHeight="1" x14ac:dyDescent="0.2">
      <c r="A251" s="288">
        <v>16</v>
      </c>
      <c r="B251" s="293"/>
      <c r="C251" s="293"/>
      <c r="D251" s="294"/>
      <c r="E251" s="295"/>
      <c r="F251" s="295"/>
      <c r="G251" s="295"/>
      <c r="H251" s="295"/>
      <c r="I251" s="311">
        <f t="shared" si="28"/>
        <v>0</v>
      </c>
      <c r="J251" s="294"/>
      <c r="K251" s="294"/>
      <c r="L251" s="294"/>
      <c r="M251" s="294"/>
      <c r="N251" s="296"/>
      <c r="O251" s="267" t="str">
        <f t="shared" si="29"/>
        <v/>
      </c>
    </row>
    <row r="252" spans="1:25" ht="15.95" hidden="1" customHeight="1" x14ac:dyDescent="0.2">
      <c r="A252" s="288">
        <v>17</v>
      </c>
      <c r="B252" s="293"/>
      <c r="C252" s="293"/>
      <c r="D252" s="294"/>
      <c r="E252" s="295"/>
      <c r="F252" s="295"/>
      <c r="G252" s="295"/>
      <c r="H252" s="295"/>
      <c r="I252" s="311">
        <f t="shared" si="28"/>
        <v>0</v>
      </c>
      <c r="J252" s="294"/>
      <c r="K252" s="294"/>
      <c r="L252" s="294"/>
      <c r="M252" s="294"/>
      <c r="N252" s="296"/>
      <c r="O252" s="267" t="str">
        <f t="shared" si="29"/>
        <v/>
      </c>
    </row>
    <row r="253" spans="1:25" ht="15.95" hidden="1" customHeight="1" x14ac:dyDescent="0.2">
      <c r="A253" s="288">
        <v>18</v>
      </c>
      <c r="B253" s="293"/>
      <c r="C253" s="293"/>
      <c r="D253" s="294"/>
      <c r="E253" s="295"/>
      <c r="F253" s="295"/>
      <c r="G253" s="295"/>
      <c r="H253" s="295"/>
      <c r="I253" s="311">
        <f t="shared" si="28"/>
        <v>0</v>
      </c>
      <c r="J253" s="294"/>
      <c r="K253" s="294"/>
      <c r="L253" s="294"/>
      <c r="M253" s="294"/>
      <c r="N253" s="296"/>
      <c r="O253" s="267" t="str">
        <f t="shared" si="29"/>
        <v/>
      </c>
    </row>
    <row r="254" spans="1:25" ht="15.95" hidden="1" customHeight="1" x14ac:dyDescent="0.2">
      <c r="A254" s="288">
        <v>19</v>
      </c>
      <c r="B254" s="293"/>
      <c r="C254" s="293"/>
      <c r="D254" s="294"/>
      <c r="E254" s="295"/>
      <c r="F254" s="295"/>
      <c r="G254" s="295"/>
      <c r="H254" s="295"/>
      <c r="I254" s="311">
        <f t="shared" si="28"/>
        <v>0</v>
      </c>
      <c r="J254" s="294"/>
      <c r="K254" s="294"/>
      <c r="L254" s="294"/>
      <c r="M254" s="294"/>
      <c r="N254" s="296"/>
      <c r="O254" s="267" t="str">
        <f t="shared" si="29"/>
        <v/>
      </c>
    </row>
    <row r="255" spans="1:25" ht="15.95" hidden="1" customHeight="1" thickBot="1" x14ac:dyDescent="0.25">
      <c r="A255" s="288">
        <v>20</v>
      </c>
      <c r="B255" s="298"/>
      <c r="C255" s="298"/>
      <c r="D255" s="299"/>
      <c r="E255" s="300"/>
      <c r="F255" s="300"/>
      <c r="G255" s="300"/>
      <c r="H255" s="300"/>
      <c r="I255" s="312">
        <f t="shared" si="28"/>
        <v>0</v>
      </c>
      <c r="J255" s="299"/>
      <c r="K255" s="299"/>
      <c r="L255" s="299"/>
      <c r="M255" s="299"/>
      <c r="N255" s="301"/>
      <c r="O255" s="267" t="str">
        <f t="shared" si="29"/>
        <v/>
      </c>
    </row>
    <row r="256" spans="1:25" ht="15.95" hidden="1" customHeight="1" thickBot="1" x14ac:dyDescent="0.25">
      <c r="A256" s="500" t="s">
        <v>53</v>
      </c>
      <c r="B256" s="448"/>
      <c r="C256" s="448"/>
      <c r="D256" s="448"/>
      <c r="E256" s="302">
        <f t="shared" ref="E256:M256" si="30">SUM(E236:E255)</f>
        <v>0</v>
      </c>
      <c r="F256" s="302">
        <f t="shared" si="30"/>
        <v>0</v>
      </c>
      <c r="G256" s="302">
        <f t="shared" si="30"/>
        <v>0</v>
      </c>
      <c r="H256" s="302">
        <f t="shared" si="30"/>
        <v>0</v>
      </c>
      <c r="I256" s="163">
        <f>SUM(I236:I255)</f>
        <v>0</v>
      </c>
      <c r="J256" s="303">
        <f t="shared" si="30"/>
        <v>0</v>
      </c>
      <c r="K256" s="303">
        <f t="shared" si="30"/>
        <v>0</v>
      </c>
      <c r="L256" s="303">
        <f t="shared" si="30"/>
        <v>0</v>
      </c>
      <c r="M256" s="303">
        <f t="shared" si="30"/>
        <v>0</v>
      </c>
      <c r="N256" s="304"/>
    </row>
    <row r="257" spans="1:25" ht="17.25" hidden="1" thickTop="1" thickBot="1" x14ac:dyDescent="0.25">
      <c r="A257" s="491" t="s">
        <v>530</v>
      </c>
      <c r="B257" s="492"/>
      <c r="C257" s="493"/>
      <c r="D257" s="507" t="s">
        <v>450</v>
      </c>
      <c r="E257" s="508"/>
      <c r="F257" s="508"/>
      <c r="G257" s="509"/>
      <c r="H257" s="279"/>
      <c r="I257" s="313"/>
      <c r="J257" s="279"/>
      <c r="K257" s="279"/>
      <c r="L257" s="279"/>
      <c r="M257" s="279"/>
      <c r="N257" s="280"/>
      <c r="O257" s="162" t="str">
        <f>VLOOKUP(D257,TITULOS!$B$2:$C$15,2,FALSE)</f>
        <v>COVID</v>
      </c>
      <c r="P257" s="162">
        <f>VLOOKUP(O257,TITULOS!$C$2:$D$15,2,FALSE)</f>
        <v>12</v>
      </c>
    </row>
    <row r="258" spans="1:25" ht="15.95" hidden="1" customHeight="1" x14ac:dyDescent="0.2">
      <c r="A258" s="282">
        <v>1</v>
      </c>
      <c r="B258" s="283"/>
      <c r="C258" s="283" t="s">
        <v>744</v>
      </c>
      <c r="D258" s="284"/>
      <c r="E258" s="285"/>
      <c r="F258" s="285"/>
      <c r="G258" s="285"/>
      <c r="H258" s="285"/>
      <c r="I258" s="309">
        <f t="shared" ref="I258:I277" si="31">+F258+G258-H258</f>
        <v>0</v>
      </c>
      <c r="J258" s="284"/>
      <c r="K258" s="284"/>
      <c r="L258" s="284"/>
      <c r="M258" s="284"/>
      <c r="N258" s="286"/>
      <c r="O258" s="267" t="str">
        <f>IF(C258=" "," ",$P$257&amp;C258)</f>
        <v xml:space="preserve"> </v>
      </c>
      <c r="Q258" s="287"/>
      <c r="R258" s="287"/>
      <c r="S258" s="287"/>
      <c r="T258" s="287"/>
      <c r="U258" s="287"/>
      <c r="V258" s="287"/>
      <c r="W258" s="287"/>
      <c r="X258" s="287"/>
      <c r="Y258" s="287"/>
    </row>
    <row r="259" spans="1:25" ht="15.95" hidden="1" customHeight="1" x14ac:dyDescent="0.2">
      <c r="A259" s="288">
        <v>2</v>
      </c>
      <c r="B259" s="289"/>
      <c r="C259" s="289" t="s">
        <v>744</v>
      </c>
      <c r="D259" s="290"/>
      <c r="E259" s="291"/>
      <c r="F259" s="291"/>
      <c r="G259" s="291"/>
      <c r="H259" s="291"/>
      <c r="I259" s="310">
        <f t="shared" si="31"/>
        <v>0</v>
      </c>
      <c r="J259" s="290"/>
      <c r="K259" s="290"/>
      <c r="L259" s="290"/>
      <c r="M259" s="290"/>
      <c r="N259" s="292"/>
      <c r="O259" s="267" t="str">
        <f t="shared" ref="O259:O277" si="32">IF(C259=" "," ",$P$257&amp;C259)</f>
        <v xml:space="preserve"> </v>
      </c>
      <c r="Q259" s="287"/>
      <c r="R259" s="287"/>
      <c r="S259" s="287"/>
      <c r="T259" s="287"/>
      <c r="U259" s="287"/>
      <c r="V259" s="287"/>
      <c r="W259" s="287"/>
      <c r="X259" s="287"/>
      <c r="Y259" s="287"/>
    </row>
    <row r="260" spans="1:25" ht="15.95" hidden="1" customHeight="1" x14ac:dyDescent="0.2">
      <c r="A260" s="288">
        <v>3</v>
      </c>
      <c r="B260" s="289"/>
      <c r="C260" s="289" t="s">
        <v>744</v>
      </c>
      <c r="D260" s="290"/>
      <c r="E260" s="291"/>
      <c r="F260" s="291"/>
      <c r="G260" s="291"/>
      <c r="H260" s="291"/>
      <c r="I260" s="310">
        <f t="shared" si="31"/>
        <v>0</v>
      </c>
      <c r="J260" s="290"/>
      <c r="K260" s="290"/>
      <c r="L260" s="290"/>
      <c r="M260" s="290"/>
      <c r="N260" s="292"/>
      <c r="O260" s="267" t="str">
        <f t="shared" si="32"/>
        <v xml:space="preserve"> </v>
      </c>
      <c r="Q260" s="287"/>
      <c r="R260" s="287"/>
      <c r="S260" s="287"/>
      <c r="T260" s="287"/>
      <c r="U260" s="287"/>
      <c r="V260" s="287"/>
      <c r="W260" s="287"/>
      <c r="X260" s="287"/>
      <c r="Y260" s="287"/>
    </row>
    <row r="261" spans="1:25" ht="15.95" hidden="1" customHeight="1" x14ac:dyDescent="0.2">
      <c r="A261" s="288">
        <v>4</v>
      </c>
      <c r="B261" s="289"/>
      <c r="C261" s="289" t="s">
        <v>744</v>
      </c>
      <c r="D261" s="290"/>
      <c r="E261" s="291"/>
      <c r="F261" s="291"/>
      <c r="G261" s="291"/>
      <c r="H261" s="291"/>
      <c r="I261" s="310">
        <f t="shared" si="31"/>
        <v>0</v>
      </c>
      <c r="J261" s="290"/>
      <c r="K261" s="290"/>
      <c r="L261" s="290"/>
      <c r="M261" s="290"/>
      <c r="N261" s="292"/>
      <c r="O261" s="267" t="str">
        <f t="shared" si="32"/>
        <v xml:space="preserve"> </v>
      </c>
      <c r="Q261" s="287"/>
      <c r="R261" s="287"/>
      <c r="S261" s="287"/>
      <c r="T261" s="287"/>
      <c r="U261" s="287"/>
      <c r="V261" s="287"/>
      <c r="W261" s="287"/>
      <c r="X261" s="287"/>
      <c r="Y261" s="287"/>
    </row>
    <row r="262" spans="1:25" ht="15.95" hidden="1" customHeight="1" x14ac:dyDescent="0.2">
      <c r="A262" s="288">
        <v>5</v>
      </c>
      <c r="B262" s="289"/>
      <c r="C262" s="289" t="s">
        <v>744</v>
      </c>
      <c r="D262" s="290"/>
      <c r="E262" s="291"/>
      <c r="F262" s="291"/>
      <c r="G262" s="291"/>
      <c r="H262" s="291"/>
      <c r="I262" s="310">
        <f t="shared" si="31"/>
        <v>0</v>
      </c>
      <c r="J262" s="290"/>
      <c r="K262" s="290"/>
      <c r="L262" s="290"/>
      <c r="M262" s="290"/>
      <c r="N262" s="292"/>
      <c r="O262" s="267" t="str">
        <f t="shared" si="32"/>
        <v xml:space="preserve"> </v>
      </c>
      <c r="Q262" s="287"/>
      <c r="R262" s="287"/>
      <c r="S262" s="287"/>
      <c r="T262" s="287"/>
      <c r="U262" s="287"/>
      <c r="V262" s="287"/>
      <c r="W262" s="287"/>
      <c r="X262" s="287"/>
      <c r="Y262" s="287"/>
    </row>
    <row r="263" spans="1:25" ht="15.95" hidden="1" customHeight="1" x14ac:dyDescent="0.2">
      <c r="A263" s="288">
        <v>6</v>
      </c>
      <c r="B263" s="289"/>
      <c r="C263" s="289" t="s">
        <v>744</v>
      </c>
      <c r="D263" s="290"/>
      <c r="E263" s="291"/>
      <c r="F263" s="291"/>
      <c r="G263" s="291"/>
      <c r="H263" s="291"/>
      <c r="I263" s="310">
        <f t="shared" si="31"/>
        <v>0</v>
      </c>
      <c r="J263" s="290"/>
      <c r="K263" s="290"/>
      <c r="L263" s="290"/>
      <c r="M263" s="290"/>
      <c r="N263" s="292"/>
      <c r="O263" s="267" t="str">
        <f t="shared" si="32"/>
        <v xml:space="preserve"> </v>
      </c>
      <c r="Q263" s="287"/>
      <c r="R263" s="287"/>
      <c r="S263" s="287"/>
      <c r="T263" s="287"/>
      <c r="U263" s="287"/>
      <c r="V263" s="287"/>
      <c r="W263" s="287"/>
      <c r="X263" s="287"/>
      <c r="Y263" s="287"/>
    </row>
    <row r="264" spans="1:25" ht="15.95" hidden="1" customHeight="1" x14ac:dyDescent="0.2">
      <c r="A264" s="288">
        <v>7</v>
      </c>
      <c r="B264" s="289"/>
      <c r="C264" s="289" t="s">
        <v>744</v>
      </c>
      <c r="D264" s="290"/>
      <c r="E264" s="291"/>
      <c r="F264" s="291"/>
      <c r="G264" s="291"/>
      <c r="H264" s="291"/>
      <c r="I264" s="310">
        <f t="shared" si="31"/>
        <v>0</v>
      </c>
      <c r="J264" s="290"/>
      <c r="K264" s="290"/>
      <c r="L264" s="290"/>
      <c r="M264" s="290"/>
      <c r="N264" s="292"/>
      <c r="O264" s="267" t="str">
        <f t="shared" si="32"/>
        <v xml:space="preserve"> </v>
      </c>
      <c r="Q264" s="287"/>
      <c r="R264" s="287"/>
      <c r="S264" s="287"/>
      <c r="T264" s="287"/>
      <c r="U264" s="287"/>
      <c r="V264" s="287"/>
      <c r="W264" s="287"/>
      <c r="X264" s="287"/>
      <c r="Y264" s="287"/>
    </row>
    <row r="265" spans="1:25" ht="15.95" hidden="1" customHeight="1" x14ac:dyDescent="0.2">
      <c r="A265" s="288">
        <v>8</v>
      </c>
      <c r="B265" s="289"/>
      <c r="C265" s="289" t="s">
        <v>744</v>
      </c>
      <c r="D265" s="290"/>
      <c r="E265" s="291"/>
      <c r="F265" s="291"/>
      <c r="G265" s="291"/>
      <c r="H265" s="291"/>
      <c r="I265" s="310">
        <f t="shared" si="31"/>
        <v>0</v>
      </c>
      <c r="J265" s="290"/>
      <c r="K265" s="290"/>
      <c r="L265" s="290"/>
      <c r="M265" s="290"/>
      <c r="N265" s="292"/>
      <c r="O265" s="267" t="str">
        <f t="shared" si="32"/>
        <v xml:space="preserve"> </v>
      </c>
      <c r="Q265" s="287"/>
      <c r="R265" s="287"/>
      <c r="S265" s="287"/>
      <c r="T265" s="287"/>
      <c r="U265" s="287"/>
      <c r="V265" s="287"/>
      <c r="W265" s="287"/>
      <c r="X265" s="287"/>
      <c r="Y265" s="287"/>
    </row>
    <row r="266" spans="1:25" ht="15.95" hidden="1" customHeight="1" x14ac:dyDescent="0.2">
      <c r="A266" s="288">
        <v>9</v>
      </c>
      <c r="B266" s="289"/>
      <c r="C266" s="289" t="s">
        <v>744</v>
      </c>
      <c r="D266" s="290"/>
      <c r="E266" s="291"/>
      <c r="F266" s="291"/>
      <c r="G266" s="291"/>
      <c r="H266" s="291"/>
      <c r="I266" s="310">
        <f t="shared" si="31"/>
        <v>0</v>
      </c>
      <c r="J266" s="290"/>
      <c r="K266" s="290"/>
      <c r="L266" s="290"/>
      <c r="M266" s="290"/>
      <c r="N266" s="292"/>
      <c r="O266" s="267" t="str">
        <f t="shared" si="32"/>
        <v xml:space="preserve"> </v>
      </c>
      <c r="Q266" s="287"/>
      <c r="R266" s="287"/>
      <c r="S266" s="287"/>
      <c r="T266" s="287"/>
      <c r="U266" s="287"/>
      <c r="V266" s="287"/>
      <c r="W266" s="287"/>
      <c r="X266" s="287"/>
      <c r="Y266" s="287"/>
    </row>
    <row r="267" spans="1:25" ht="15.95" hidden="1" customHeight="1" x14ac:dyDescent="0.2">
      <c r="A267" s="288">
        <v>10</v>
      </c>
      <c r="B267" s="289"/>
      <c r="C267" s="289" t="s">
        <v>744</v>
      </c>
      <c r="D267" s="290"/>
      <c r="E267" s="291"/>
      <c r="F267" s="291"/>
      <c r="G267" s="291"/>
      <c r="H267" s="291"/>
      <c r="I267" s="310">
        <f t="shared" si="31"/>
        <v>0</v>
      </c>
      <c r="J267" s="290"/>
      <c r="K267" s="290"/>
      <c r="L267" s="290"/>
      <c r="M267" s="290"/>
      <c r="N267" s="292"/>
      <c r="O267" s="267" t="str">
        <f t="shared" si="32"/>
        <v xml:space="preserve"> </v>
      </c>
      <c r="Q267" s="287"/>
      <c r="R267" s="287"/>
      <c r="S267" s="287"/>
      <c r="T267" s="287"/>
      <c r="U267" s="287"/>
      <c r="V267" s="287"/>
      <c r="W267" s="287"/>
      <c r="X267" s="287"/>
      <c r="Y267" s="287"/>
    </row>
    <row r="268" spans="1:25" ht="15.95" hidden="1" customHeight="1" x14ac:dyDescent="0.2">
      <c r="A268" s="288">
        <v>11</v>
      </c>
      <c r="B268" s="289"/>
      <c r="C268" s="289" t="s">
        <v>744</v>
      </c>
      <c r="D268" s="290"/>
      <c r="E268" s="291"/>
      <c r="F268" s="291"/>
      <c r="G268" s="291"/>
      <c r="H268" s="291"/>
      <c r="I268" s="310">
        <f t="shared" si="31"/>
        <v>0</v>
      </c>
      <c r="J268" s="290"/>
      <c r="K268" s="290"/>
      <c r="L268" s="290"/>
      <c r="M268" s="290"/>
      <c r="N268" s="292"/>
      <c r="O268" s="267" t="str">
        <f t="shared" si="32"/>
        <v xml:space="preserve"> </v>
      </c>
      <c r="Q268" s="287"/>
      <c r="R268" s="287"/>
      <c r="S268" s="287"/>
      <c r="T268" s="287"/>
      <c r="U268" s="287"/>
      <c r="V268" s="287"/>
      <c r="W268" s="287"/>
      <c r="X268" s="287"/>
      <c r="Y268" s="287"/>
    </row>
    <row r="269" spans="1:25" ht="15.95" hidden="1" customHeight="1" x14ac:dyDescent="0.2">
      <c r="A269" s="288">
        <v>12</v>
      </c>
      <c r="B269" s="289"/>
      <c r="C269" s="289" t="s">
        <v>744</v>
      </c>
      <c r="D269" s="290"/>
      <c r="E269" s="291"/>
      <c r="F269" s="291"/>
      <c r="G269" s="291"/>
      <c r="H269" s="291"/>
      <c r="I269" s="310">
        <f t="shared" si="31"/>
        <v>0</v>
      </c>
      <c r="J269" s="290"/>
      <c r="K269" s="290"/>
      <c r="L269" s="290"/>
      <c r="M269" s="290"/>
      <c r="N269" s="292"/>
      <c r="O269" s="267" t="str">
        <f t="shared" si="32"/>
        <v xml:space="preserve"> </v>
      </c>
      <c r="Q269" s="287"/>
      <c r="R269" s="287"/>
      <c r="S269" s="287"/>
      <c r="T269" s="287"/>
      <c r="U269" s="287"/>
      <c r="V269" s="287"/>
      <c r="W269" s="287"/>
      <c r="X269" s="287"/>
      <c r="Y269" s="287"/>
    </row>
    <row r="270" spans="1:25" ht="15.95" hidden="1" customHeight="1" x14ac:dyDescent="0.2">
      <c r="A270" s="288">
        <v>13</v>
      </c>
      <c r="B270" s="289"/>
      <c r="C270" s="289" t="s">
        <v>744</v>
      </c>
      <c r="D270" s="290"/>
      <c r="E270" s="291"/>
      <c r="F270" s="291"/>
      <c r="G270" s="291"/>
      <c r="H270" s="291"/>
      <c r="I270" s="310">
        <f t="shared" si="31"/>
        <v>0</v>
      </c>
      <c r="J270" s="290"/>
      <c r="K270" s="290"/>
      <c r="L270" s="290"/>
      <c r="M270" s="290"/>
      <c r="N270" s="292"/>
      <c r="O270" s="267" t="str">
        <f t="shared" si="32"/>
        <v xml:space="preserve"> </v>
      </c>
      <c r="Q270" s="287"/>
      <c r="R270" s="287"/>
      <c r="S270" s="287"/>
      <c r="T270" s="287"/>
      <c r="U270" s="287"/>
      <c r="V270" s="287"/>
      <c r="W270" s="287"/>
      <c r="X270" s="287"/>
      <c r="Y270" s="287"/>
    </row>
    <row r="271" spans="1:25" ht="15.95" hidden="1" customHeight="1" x14ac:dyDescent="0.2">
      <c r="A271" s="288">
        <v>14</v>
      </c>
      <c r="B271" s="293"/>
      <c r="C271" s="293" t="s">
        <v>744</v>
      </c>
      <c r="D271" s="294"/>
      <c r="E271" s="295"/>
      <c r="F271" s="295"/>
      <c r="G271" s="295"/>
      <c r="H271" s="295"/>
      <c r="I271" s="311">
        <f t="shared" si="31"/>
        <v>0</v>
      </c>
      <c r="J271" s="294"/>
      <c r="K271" s="294"/>
      <c r="L271" s="294"/>
      <c r="M271" s="294"/>
      <c r="N271" s="296"/>
      <c r="O271" s="267" t="str">
        <f t="shared" si="32"/>
        <v xml:space="preserve"> </v>
      </c>
      <c r="Q271" s="287"/>
      <c r="R271" s="287"/>
      <c r="S271" s="287"/>
      <c r="T271" s="287"/>
      <c r="U271" s="287"/>
      <c r="V271" s="287"/>
      <c r="W271" s="287"/>
      <c r="X271" s="287"/>
      <c r="Y271" s="287"/>
    </row>
    <row r="272" spans="1:25" ht="15.95" hidden="1" customHeight="1" x14ac:dyDescent="0.2">
      <c r="A272" s="288">
        <v>15</v>
      </c>
      <c r="B272" s="293"/>
      <c r="C272" s="293" t="s">
        <v>744</v>
      </c>
      <c r="D272" s="294"/>
      <c r="E272" s="295"/>
      <c r="F272" s="295"/>
      <c r="G272" s="295"/>
      <c r="H272" s="295"/>
      <c r="I272" s="311">
        <f t="shared" si="31"/>
        <v>0</v>
      </c>
      <c r="J272" s="294"/>
      <c r="K272" s="294"/>
      <c r="L272" s="294"/>
      <c r="M272" s="294"/>
      <c r="N272" s="296"/>
      <c r="O272" s="267" t="str">
        <f t="shared" si="32"/>
        <v xml:space="preserve"> </v>
      </c>
      <c r="Q272" s="287"/>
      <c r="R272" s="287"/>
      <c r="S272" s="287"/>
      <c r="T272" s="287"/>
      <c r="U272" s="287"/>
      <c r="V272" s="287"/>
      <c r="W272" s="287"/>
      <c r="X272" s="287"/>
      <c r="Y272" s="287"/>
    </row>
    <row r="273" spans="1:25" ht="15.95" hidden="1" customHeight="1" x14ac:dyDescent="0.2">
      <c r="A273" s="288">
        <v>16</v>
      </c>
      <c r="B273" s="293"/>
      <c r="C273" s="293" t="s">
        <v>744</v>
      </c>
      <c r="D273" s="294"/>
      <c r="E273" s="295"/>
      <c r="F273" s="295"/>
      <c r="G273" s="295"/>
      <c r="H273" s="295"/>
      <c r="I273" s="311">
        <f t="shared" si="31"/>
        <v>0</v>
      </c>
      <c r="J273" s="294"/>
      <c r="K273" s="294"/>
      <c r="L273" s="294"/>
      <c r="M273" s="294"/>
      <c r="N273" s="296"/>
      <c r="O273" s="267" t="str">
        <f t="shared" si="32"/>
        <v xml:space="preserve"> </v>
      </c>
    </row>
    <row r="274" spans="1:25" ht="15.95" hidden="1" customHeight="1" x14ac:dyDescent="0.2">
      <c r="A274" s="288">
        <v>17</v>
      </c>
      <c r="B274" s="293"/>
      <c r="C274" s="293" t="s">
        <v>744</v>
      </c>
      <c r="D274" s="294"/>
      <c r="E274" s="295"/>
      <c r="F274" s="295"/>
      <c r="G274" s="295"/>
      <c r="H274" s="295"/>
      <c r="I274" s="311">
        <f t="shared" si="31"/>
        <v>0</v>
      </c>
      <c r="J274" s="294"/>
      <c r="K274" s="294"/>
      <c r="L274" s="294"/>
      <c r="M274" s="294"/>
      <c r="N274" s="296"/>
      <c r="O274" s="267" t="str">
        <f t="shared" si="32"/>
        <v xml:space="preserve"> </v>
      </c>
    </row>
    <row r="275" spans="1:25" ht="15.95" hidden="1" customHeight="1" x14ac:dyDescent="0.2">
      <c r="A275" s="288">
        <v>18</v>
      </c>
      <c r="B275" s="293"/>
      <c r="C275" s="293" t="s">
        <v>744</v>
      </c>
      <c r="D275" s="294"/>
      <c r="E275" s="295"/>
      <c r="F275" s="295"/>
      <c r="G275" s="295"/>
      <c r="H275" s="295"/>
      <c r="I275" s="311">
        <f t="shared" si="31"/>
        <v>0</v>
      </c>
      <c r="J275" s="294"/>
      <c r="K275" s="294"/>
      <c r="L275" s="294"/>
      <c r="M275" s="294"/>
      <c r="N275" s="296"/>
      <c r="O275" s="267" t="str">
        <f t="shared" si="32"/>
        <v xml:space="preserve"> </v>
      </c>
    </row>
    <row r="276" spans="1:25" ht="15.95" hidden="1" customHeight="1" x14ac:dyDescent="0.2">
      <c r="A276" s="288">
        <v>19</v>
      </c>
      <c r="B276" s="293"/>
      <c r="C276" s="293" t="s">
        <v>744</v>
      </c>
      <c r="D276" s="294"/>
      <c r="E276" s="295"/>
      <c r="F276" s="295"/>
      <c r="G276" s="295"/>
      <c r="H276" s="295"/>
      <c r="I276" s="311">
        <f t="shared" si="31"/>
        <v>0</v>
      </c>
      <c r="J276" s="294"/>
      <c r="K276" s="294"/>
      <c r="L276" s="294"/>
      <c r="M276" s="294"/>
      <c r="N276" s="296"/>
      <c r="O276" s="267" t="str">
        <f t="shared" si="32"/>
        <v xml:space="preserve"> </v>
      </c>
    </row>
    <row r="277" spans="1:25" ht="15.95" hidden="1" customHeight="1" thickBot="1" x14ac:dyDescent="0.25">
      <c r="A277" s="288">
        <v>20</v>
      </c>
      <c r="B277" s="298"/>
      <c r="C277" s="298" t="s">
        <v>744</v>
      </c>
      <c r="D277" s="299"/>
      <c r="E277" s="300"/>
      <c r="F277" s="300"/>
      <c r="G277" s="300"/>
      <c r="H277" s="300"/>
      <c r="I277" s="312">
        <f t="shared" si="31"/>
        <v>0</v>
      </c>
      <c r="J277" s="299"/>
      <c r="K277" s="299"/>
      <c r="L277" s="299"/>
      <c r="M277" s="299"/>
      <c r="N277" s="301"/>
      <c r="O277" s="267" t="str">
        <f t="shared" si="32"/>
        <v xml:space="preserve"> </v>
      </c>
    </row>
    <row r="278" spans="1:25" ht="15.95" hidden="1" customHeight="1" thickBot="1" x14ac:dyDescent="0.25">
      <c r="A278" s="500" t="s">
        <v>53</v>
      </c>
      <c r="B278" s="448"/>
      <c r="C278" s="448"/>
      <c r="D278" s="448"/>
      <c r="E278" s="302">
        <f>SUM(E258:E277)</f>
        <v>0</v>
      </c>
      <c r="F278" s="302">
        <f>SUM(F258:F277)</f>
        <v>0</v>
      </c>
      <c r="G278" s="302">
        <f>SUM(G258:G277)</f>
        <v>0</v>
      </c>
      <c r="H278" s="302">
        <f>SUM(H258:H277)</f>
        <v>0</v>
      </c>
      <c r="I278" s="163">
        <f>SUM(I258:I277)</f>
        <v>0</v>
      </c>
      <c r="J278" s="303">
        <f>SUM(J257:J277)</f>
        <v>0</v>
      </c>
      <c r="K278" s="303">
        <f>SUM(K257:K277)</f>
        <v>0</v>
      </c>
      <c r="L278" s="303">
        <f>SUM(L257:L277)</f>
        <v>0</v>
      </c>
      <c r="M278" s="303">
        <f>SUM(M257:M277)</f>
        <v>0</v>
      </c>
      <c r="N278" s="304"/>
    </row>
    <row r="279" spans="1:25" ht="18.75" hidden="1" customHeight="1" thickTop="1" thickBot="1" x14ac:dyDescent="0.25">
      <c r="A279" s="491" t="s">
        <v>530</v>
      </c>
      <c r="B279" s="492"/>
      <c r="C279" s="493"/>
      <c r="D279" s="507" t="s">
        <v>451</v>
      </c>
      <c r="E279" s="508"/>
      <c r="F279" s="508"/>
      <c r="G279" s="509"/>
      <c r="H279" s="279"/>
      <c r="I279" s="313"/>
      <c r="J279" s="279"/>
      <c r="K279" s="279"/>
      <c r="L279" s="279"/>
      <c r="M279" s="279"/>
      <c r="N279" s="280"/>
      <c r="O279" s="162" t="str">
        <f>VLOOKUP(D279,TITULOS!$B$2:$C$15,2,FALSE)</f>
        <v>TORMENTA</v>
      </c>
      <c r="P279" s="162">
        <f>VLOOKUP(O279,TITULOS!$C$2:$D$15,2,FALSE)</f>
        <v>13</v>
      </c>
      <c r="Q279" s="287"/>
      <c r="R279" s="287"/>
      <c r="S279" s="287"/>
      <c r="T279" s="287"/>
      <c r="U279" s="287"/>
      <c r="V279" s="287"/>
      <c r="W279" s="287"/>
      <c r="X279" s="287"/>
      <c r="Y279" s="287"/>
    </row>
    <row r="280" spans="1:25" ht="22.5" hidden="1" customHeight="1" x14ac:dyDescent="0.2">
      <c r="A280" s="510" t="s">
        <v>30</v>
      </c>
      <c r="B280" s="489" t="s">
        <v>29</v>
      </c>
      <c r="C280" s="489" t="s">
        <v>415</v>
      </c>
      <c r="D280" s="489" t="s">
        <v>45</v>
      </c>
      <c r="E280" s="489" t="s">
        <v>33</v>
      </c>
      <c r="F280" s="489" t="s">
        <v>60</v>
      </c>
      <c r="G280" s="489" t="s">
        <v>32</v>
      </c>
      <c r="H280" s="489" t="s">
        <v>46</v>
      </c>
      <c r="I280" s="503" t="s">
        <v>47</v>
      </c>
      <c r="J280" s="489" t="s">
        <v>48</v>
      </c>
      <c r="K280" s="489"/>
      <c r="L280" s="489"/>
      <c r="M280" s="489"/>
      <c r="N280" s="487" t="s">
        <v>761</v>
      </c>
    </row>
    <row r="281" spans="1:25" ht="20.25" hidden="1" customHeight="1" thickBot="1" x14ac:dyDescent="0.25">
      <c r="A281" s="511"/>
      <c r="B281" s="490"/>
      <c r="C281" s="512"/>
      <c r="D281" s="490"/>
      <c r="E281" s="490"/>
      <c r="F281" s="490"/>
      <c r="G281" s="490"/>
      <c r="H281" s="490"/>
      <c r="I281" s="504"/>
      <c r="J281" s="281" t="s">
        <v>49</v>
      </c>
      <c r="K281" s="281" t="s">
        <v>50</v>
      </c>
      <c r="L281" s="281" t="s">
        <v>51</v>
      </c>
      <c r="M281" s="281" t="s">
        <v>52</v>
      </c>
      <c r="N281" s="488"/>
    </row>
    <row r="282" spans="1:25" ht="15.95" hidden="1" customHeight="1" x14ac:dyDescent="0.2">
      <c r="A282" s="282">
        <v>1</v>
      </c>
      <c r="B282" s="283"/>
      <c r="C282" s="283"/>
      <c r="D282" s="284"/>
      <c r="E282" s="285"/>
      <c r="F282" s="285"/>
      <c r="G282" s="285"/>
      <c r="H282" s="285"/>
      <c r="I282" s="309">
        <f t="shared" ref="I282:I301" si="33">+F282+G282-H282</f>
        <v>0</v>
      </c>
      <c r="J282" s="284"/>
      <c r="K282" s="284"/>
      <c r="L282" s="284"/>
      <c r="M282" s="284"/>
      <c r="N282" s="286"/>
      <c r="O282" s="267" t="str">
        <f>IF(C282="","",$P$279&amp;C282)</f>
        <v/>
      </c>
      <c r="Q282" s="287"/>
      <c r="R282" s="287"/>
      <c r="S282" s="287"/>
      <c r="T282" s="287"/>
      <c r="U282" s="287"/>
      <c r="V282" s="287"/>
      <c r="W282" s="287"/>
      <c r="X282" s="287"/>
      <c r="Y282" s="287"/>
    </row>
    <row r="283" spans="1:25" ht="15.95" hidden="1" customHeight="1" x14ac:dyDescent="0.2">
      <c r="A283" s="288">
        <v>2</v>
      </c>
      <c r="B283" s="289"/>
      <c r="C283" s="289"/>
      <c r="D283" s="290"/>
      <c r="E283" s="291"/>
      <c r="F283" s="291"/>
      <c r="G283" s="291"/>
      <c r="H283" s="291"/>
      <c r="I283" s="310">
        <f t="shared" si="33"/>
        <v>0</v>
      </c>
      <c r="J283" s="290"/>
      <c r="K283" s="290"/>
      <c r="L283" s="290"/>
      <c r="M283" s="290"/>
      <c r="N283" s="292"/>
      <c r="O283" s="267" t="str">
        <f t="shared" ref="O283:O301" si="34">IF(C283="","",$P$279&amp;C283)</f>
        <v/>
      </c>
      <c r="Q283" s="287"/>
      <c r="R283" s="287"/>
      <c r="S283" s="287"/>
      <c r="T283" s="287"/>
      <c r="U283" s="287"/>
      <c r="V283" s="287"/>
      <c r="W283" s="287"/>
      <c r="X283" s="287"/>
      <c r="Y283" s="287"/>
    </row>
    <row r="284" spans="1:25" ht="15.95" hidden="1" customHeight="1" x14ac:dyDescent="0.2">
      <c r="A284" s="288">
        <v>3</v>
      </c>
      <c r="B284" s="289"/>
      <c r="C284" s="289"/>
      <c r="D284" s="290"/>
      <c r="E284" s="291"/>
      <c r="F284" s="291"/>
      <c r="G284" s="291"/>
      <c r="H284" s="291"/>
      <c r="I284" s="310">
        <f t="shared" si="33"/>
        <v>0</v>
      </c>
      <c r="J284" s="290"/>
      <c r="K284" s="290"/>
      <c r="L284" s="290"/>
      <c r="M284" s="290"/>
      <c r="N284" s="292"/>
      <c r="O284" s="267" t="str">
        <f t="shared" si="34"/>
        <v/>
      </c>
      <c r="Q284" s="287"/>
      <c r="R284" s="287"/>
      <c r="S284" s="287"/>
      <c r="T284" s="287"/>
      <c r="U284" s="287"/>
      <c r="V284" s="287"/>
      <c r="W284" s="287"/>
      <c r="X284" s="287"/>
      <c r="Y284" s="287"/>
    </row>
    <row r="285" spans="1:25" ht="15.95" hidden="1" customHeight="1" x14ac:dyDescent="0.2">
      <c r="A285" s="288">
        <v>4</v>
      </c>
      <c r="B285" s="289"/>
      <c r="C285" s="289"/>
      <c r="D285" s="290"/>
      <c r="E285" s="291"/>
      <c r="F285" s="291"/>
      <c r="G285" s="291"/>
      <c r="H285" s="291"/>
      <c r="I285" s="310">
        <f t="shared" si="33"/>
        <v>0</v>
      </c>
      <c r="J285" s="290"/>
      <c r="K285" s="290"/>
      <c r="L285" s="290"/>
      <c r="M285" s="290"/>
      <c r="N285" s="292"/>
      <c r="O285" s="267" t="str">
        <f t="shared" si="34"/>
        <v/>
      </c>
      <c r="Q285" s="287"/>
      <c r="R285" s="287"/>
      <c r="S285" s="287"/>
      <c r="T285" s="287"/>
      <c r="U285" s="287"/>
      <c r="V285" s="287"/>
      <c r="W285" s="287"/>
      <c r="X285" s="287"/>
      <c r="Y285" s="287"/>
    </row>
    <row r="286" spans="1:25" ht="15.95" hidden="1" customHeight="1" x14ac:dyDescent="0.2">
      <c r="A286" s="288">
        <v>5</v>
      </c>
      <c r="B286" s="289"/>
      <c r="C286" s="289"/>
      <c r="D286" s="290"/>
      <c r="E286" s="291"/>
      <c r="F286" s="291"/>
      <c r="G286" s="291"/>
      <c r="H286" s="291"/>
      <c r="I286" s="310">
        <f t="shared" si="33"/>
        <v>0</v>
      </c>
      <c r="J286" s="290"/>
      <c r="K286" s="290"/>
      <c r="L286" s="290"/>
      <c r="M286" s="290"/>
      <c r="N286" s="292"/>
      <c r="O286" s="267" t="str">
        <f t="shared" si="34"/>
        <v/>
      </c>
      <c r="Q286" s="287"/>
      <c r="R286" s="287"/>
      <c r="S286" s="287"/>
      <c r="T286" s="287"/>
      <c r="U286" s="287"/>
      <c r="V286" s="287"/>
      <c r="W286" s="287"/>
      <c r="X286" s="287"/>
      <c r="Y286" s="287"/>
    </row>
    <row r="287" spans="1:25" ht="15.95" hidden="1" customHeight="1" x14ac:dyDescent="0.2">
      <c r="A287" s="288">
        <v>6</v>
      </c>
      <c r="B287" s="289"/>
      <c r="C287" s="289"/>
      <c r="D287" s="290"/>
      <c r="E287" s="291"/>
      <c r="F287" s="291"/>
      <c r="G287" s="291"/>
      <c r="H287" s="291"/>
      <c r="I287" s="310">
        <f t="shared" si="33"/>
        <v>0</v>
      </c>
      <c r="J287" s="290"/>
      <c r="K287" s="290"/>
      <c r="L287" s="290"/>
      <c r="M287" s="290"/>
      <c r="N287" s="292"/>
      <c r="O287" s="267" t="str">
        <f t="shared" si="34"/>
        <v/>
      </c>
      <c r="Q287" s="287"/>
      <c r="R287" s="287"/>
      <c r="S287" s="287"/>
      <c r="T287" s="287"/>
      <c r="U287" s="287"/>
      <c r="V287" s="287"/>
      <c r="W287" s="287"/>
      <c r="X287" s="287"/>
      <c r="Y287" s="287"/>
    </row>
    <row r="288" spans="1:25" ht="15.95" hidden="1" customHeight="1" x14ac:dyDescent="0.2">
      <c r="A288" s="288">
        <v>7</v>
      </c>
      <c r="B288" s="289"/>
      <c r="C288" s="289"/>
      <c r="D288" s="290"/>
      <c r="E288" s="291"/>
      <c r="F288" s="291"/>
      <c r="G288" s="291"/>
      <c r="H288" s="291"/>
      <c r="I288" s="310">
        <f t="shared" si="33"/>
        <v>0</v>
      </c>
      <c r="J288" s="290"/>
      <c r="K288" s="290"/>
      <c r="L288" s="290"/>
      <c r="M288" s="290"/>
      <c r="N288" s="292"/>
      <c r="O288" s="267" t="str">
        <f t="shared" si="34"/>
        <v/>
      </c>
      <c r="Q288" s="287"/>
      <c r="R288" s="287"/>
      <c r="S288" s="287"/>
      <c r="T288" s="287"/>
      <c r="U288" s="287"/>
      <c r="V288" s="287"/>
      <c r="W288" s="287"/>
      <c r="X288" s="287"/>
      <c r="Y288" s="287"/>
    </row>
    <row r="289" spans="1:25" ht="15.95" hidden="1" customHeight="1" x14ac:dyDescent="0.2">
      <c r="A289" s="288">
        <v>8</v>
      </c>
      <c r="B289" s="289"/>
      <c r="C289" s="289"/>
      <c r="D289" s="290"/>
      <c r="E289" s="291"/>
      <c r="F289" s="291"/>
      <c r="G289" s="291"/>
      <c r="H289" s="291"/>
      <c r="I289" s="310">
        <f t="shared" si="33"/>
        <v>0</v>
      </c>
      <c r="J289" s="290"/>
      <c r="K289" s="290"/>
      <c r="L289" s="290"/>
      <c r="M289" s="290"/>
      <c r="N289" s="292"/>
      <c r="O289" s="267" t="str">
        <f t="shared" si="34"/>
        <v/>
      </c>
      <c r="Q289" s="287"/>
      <c r="R289" s="287"/>
      <c r="S289" s="287"/>
      <c r="T289" s="287"/>
      <c r="U289" s="287"/>
      <c r="V289" s="287"/>
      <c r="W289" s="287"/>
      <c r="X289" s="287"/>
      <c r="Y289" s="287"/>
    </row>
    <row r="290" spans="1:25" ht="15.95" hidden="1" customHeight="1" x14ac:dyDescent="0.2">
      <c r="A290" s="288">
        <v>9</v>
      </c>
      <c r="B290" s="289"/>
      <c r="C290" s="289"/>
      <c r="D290" s="290"/>
      <c r="E290" s="291"/>
      <c r="F290" s="291"/>
      <c r="G290" s="291"/>
      <c r="H290" s="291"/>
      <c r="I290" s="310">
        <f t="shared" si="33"/>
        <v>0</v>
      </c>
      <c r="J290" s="290"/>
      <c r="K290" s="290"/>
      <c r="L290" s="290"/>
      <c r="M290" s="290"/>
      <c r="N290" s="292"/>
      <c r="O290" s="267" t="str">
        <f t="shared" si="34"/>
        <v/>
      </c>
      <c r="Q290" s="287"/>
      <c r="R290" s="287"/>
      <c r="S290" s="287"/>
      <c r="T290" s="287"/>
      <c r="U290" s="287"/>
      <c r="V290" s="287"/>
      <c r="W290" s="287"/>
      <c r="X290" s="287"/>
      <c r="Y290" s="287"/>
    </row>
    <row r="291" spans="1:25" ht="15.95" hidden="1" customHeight="1" x14ac:dyDescent="0.2">
      <c r="A291" s="288">
        <v>10</v>
      </c>
      <c r="B291" s="289"/>
      <c r="C291" s="289"/>
      <c r="D291" s="290"/>
      <c r="E291" s="291"/>
      <c r="F291" s="291"/>
      <c r="G291" s="291"/>
      <c r="H291" s="291"/>
      <c r="I291" s="310">
        <f t="shared" si="33"/>
        <v>0</v>
      </c>
      <c r="J291" s="290"/>
      <c r="K291" s="290"/>
      <c r="L291" s="290"/>
      <c r="M291" s="290"/>
      <c r="N291" s="292"/>
      <c r="O291" s="267" t="str">
        <f t="shared" si="34"/>
        <v/>
      </c>
      <c r="Q291" s="287"/>
      <c r="R291" s="287"/>
      <c r="S291" s="287"/>
      <c r="T291" s="287"/>
      <c r="U291" s="287"/>
      <c r="V291" s="287"/>
      <c r="W291" s="287"/>
      <c r="X291" s="287"/>
      <c r="Y291" s="287"/>
    </row>
    <row r="292" spans="1:25" ht="15.95" hidden="1" customHeight="1" x14ac:dyDescent="0.2">
      <c r="A292" s="288">
        <v>11</v>
      </c>
      <c r="B292" s="289"/>
      <c r="C292" s="289"/>
      <c r="D292" s="290"/>
      <c r="E292" s="291"/>
      <c r="F292" s="291"/>
      <c r="G292" s="291"/>
      <c r="H292" s="291"/>
      <c r="I292" s="310">
        <f t="shared" si="33"/>
        <v>0</v>
      </c>
      <c r="J292" s="290"/>
      <c r="K292" s="290"/>
      <c r="L292" s="290"/>
      <c r="M292" s="290"/>
      <c r="N292" s="292"/>
      <c r="O292" s="267" t="str">
        <f t="shared" si="34"/>
        <v/>
      </c>
      <c r="Q292" s="287"/>
      <c r="R292" s="287"/>
      <c r="S292" s="287"/>
      <c r="T292" s="287"/>
      <c r="U292" s="287"/>
      <c r="V292" s="287"/>
      <c r="W292" s="287"/>
      <c r="X292" s="287"/>
      <c r="Y292" s="287"/>
    </row>
    <row r="293" spans="1:25" ht="15.95" hidden="1" customHeight="1" x14ac:dyDescent="0.2">
      <c r="A293" s="288">
        <v>12</v>
      </c>
      <c r="B293" s="289"/>
      <c r="C293" s="289"/>
      <c r="D293" s="290"/>
      <c r="E293" s="291"/>
      <c r="F293" s="291"/>
      <c r="G293" s="291"/>
      <c r="H293" s="291"/>
      <c r="I293" s="310">
        <f t="shared" si="33"/>
        <v>0</v>
      </c>
      <c r="J293" s="290"/>
      <c r="K293" s="290"/>
      <c r="L293" s="290"/>
      <c r="M293" s="290"/>
      <c r="N293" s="292"/>
      <c r="O293" s="267" t="str">
        <f t="shared" si="34"/>
        <v/>
      </c>
      <c r="Q293" s="287"/>
      <c r="R293" s="287"/>
      <c r="S293" s="287"/>
      <c r="T293" s="287"/>
      <c r="U293" s="287"/>
      <c r="V293" s="287"/>
      <c r="W293" s="287"/>
      <c r="X293" s="287"/>
      <c r="Y293" s="287"/>
    </row>
    <row r="294" spans="1:25" ht="15.95" hidden="1" customHeight="1" x14ac:dyDescent="0.2">
      <c r="A294" s="288">
        <v>13</v>
      </c>
      <c r="B294" s="289"/>
      <c r="C294" s="289"/>
      <c r="D294" s="290"/>
      <c r="E294" s="291"/>
      <c r="F294" s="291"/>
      <c r="G294" s="291"/>
      <c r="H294" s="291"/>
      <c r="I294" s="310">
        <f t="shared" si="33"/>
        <v>0</v>
      </c>
      <c r="J294" s="290"/>
      <c r="K294" s="290"/>
      <c r="L294" s="290"/>
      <c r="M294" s="290"/>
      <c r="N294" s="292"/>
      <c r="O294" s="267" t="str">
        <f t="shared" si="34"/>
        <v/>
      </c>
      <c r="Q294" s="287"/>
      <c r="R294" s="287"/>
      <c r="S294" s="287"/>
      <c r="T294" s="287"/>
      <c r="U294" s="287"/>
      <c r="V294" s="287"/>
      <c r="W294" s="287"/>
      <c r="X294" s="287"/>
      <c r="Y294" s="287"/>
    </row>
    <row r="295" spans="1:25" ht="15.95" hidden="1" customHeight="1" x14ac:dyDescent="0.2">
      <c r="A295" s="288">
        <v>14</v>
      </c>
      <c r="B295" s="293"/>
      <c r="C295" s="293"/>
      <c r="D295" s="294"/>
      <c r="E295" s="295"/>
      <c r="F295" s="295"/>
      <c r="G295" s="295"/>
      <c r="H295" s="295"/>
      <c r="I295" s="311">
        <f t="shared" si="33"/>
        <v>0</v>
      </c>
      <c r="J295" s="294"/>
      <c r="K295" s="294"/>
      <c r="L295" s="294"/>
      <c r="M295" s="294"/>
      <c r="N295" s="296"/>
      <c r="O295" s="267" t="str">
        <f t="shared" si="34"/>
        <v/>
      </c>
      <c r="Q295" s="287"/>
      <c r="R295" s="287"/>
      <c r="S295" s="287"/>
      <c r="T295" s="287"/>
      <c r="U295" s="287"/>
      <c r="V295" s="287"/>
      <c r="W295" s="287"/>
      <c r="X295" s="287"/>
      <c r="Y295" s="287"/>
    </row>
    <row r="296" spans="1:25" ht="15.95" hidden="1" customHeight="1" x14ac:dyDescent="0.2">
      <c r="A296" s="288">
        <v>15</v>
      </c>
      <c r="B296" s="293"/>
      <c r="C296" s="293"/>
      <c r="D296" s="294"/>
      <c r="E296" s="295"/>
      <c r="F296" s="295"/>
      <c r="G296" s="295"/>
      <c r="H296" s="295"/>
      <c r="I296" s="311">
        <f t="shared" si="33"/>
        <v>0</v>
      </c>
      <c r="J296" s="294"/>
      <c r="K296" s="294"/>
      <c r="L296" s="294"/>
      <c r="M296" s="294"/>
      <c r="N296" s="296"/>
      <c r="O296" s="267" t="str">
        <f t="shared" si="34"/>
        <v/>
      </c>
      <c r="Q296" s="287"/>
      <c r="R296" s="287"/>
      <c r="S296" s="287"/>
      <c r="T296" s="287"/>
      <c r="U296" s="287"/>
      <c r="V296" s="287"/>
      <c r="W296" s="287"/>
      <c r="X296" s="287"/>
      <c r="Y296" s="287"/>
    </row>
    <row r="297" spans="1:25" ht="15.95" hidden="1" customHeight="1" x14ac:dyDescent="0.2">
      <c r="A297" s="288">
        <v>16</v>
      </c>
      <c r="B297" s="293"/>
      <c r="C297" s="293"/>
      <c r="D297" s="294"/>
      <c r="E297" s="295"/>
      <c r="F297" s="295"/>
      <c r="G297" s="295"/>
      <c r="H297" s="295"/>
      <c r="I297" s="311">
        <f t="shared" si="33"/>
        <v>0</v>
      </c>
      <c r="J297" s="294"/>
      <c r="K297" s="294"/>
      <c r="L297" s="294"/>
      <c r="M297" s="294"/>
      <c r="N297" s="296"/>
      <c r="O297" s="267" t="str">
        <f t="shared" si="34"/>
        <v/>
      </c>
    </row>
    <row r="298" spans="1:25" ht="15.95" hidden="1" customHeight="1" x14ac:dyDescent="0.2">
      <c r="A298" s="288">
        <v>17</v>
      </c>
      <c r="B298" s="293"/>
      <c r="C298" s="293"/>
      <c r="D298" s="294"/>
      <c r="E298" s="295"/>
      <c r="F298" s="295"/>
      <c r="G298" s="295"/>
      <c r="H298" s="295"/>
      <c r="I298" s="311">
        <f t="shared" si="33"/>
        <v>0</v>
      </c>
      <c r="J298" s="294"/>
      <c r="K298" s="294"/>
      <c r="L298" s="294"/>
      <c r="M298" s="294"/>
      <c r="N298" s="296"/>
      <c r="O298" s="267" t="str">
        <f t="shared" si="34"/>
        <v/>
      </c>
    </row>
    <row r="299" spans="1:25" ht="15.95" hidden="1" customHeight="1" x14ac:dyDescent="0.2">
      <c r="A299" s="288">
        <v>18</v>
      </c>
      <c r="B299" s="293"/>
      <c r="C299" s="293"/>
      <c r="D299" s="294"/>
      <c r="E299" s="295"/>
      <c r="F299" s="295"/>
      <c r="G299" s="295"/>
      <c r="H299" s="295"/>
      <c r="I299" s="311">
        <f t="shared" si="33"/>
        <v>0</v>
      </c>
      <c r="J299" s="294"/>
      <c r="K299" s="294"/>
      <c r="L299" s="294"/>
      <c r="M299" s="294"/>
      <c r="N299" s="296"/>
      <c r="O299" s="267" t="str">
        <f t="shared" si="34"/>
        <v/>
      </c>
    </row>
    <row r="300" spans="1:25" ht="15.95" hidden="1" customHeight="1" x14ac:dyDescent="0.2">
      <c r="A300" s="288">
        <v>19</v>
      </c>
      <c r="B300" s="293"/>
      <c r="C300" s="293"/>
      <c r="D300" s="294"/>
      <c r="E300" s="295"/>
      <c r="F300" s="295"/>
      <c r="G300" s="295"/>
      <c r="H300" s="295"/>
      <c r="I300" s="311">
        <f t="shared" si="33"/>
        <v>0</v>
      </c>
      <c r="J300" s="294"/>
      <c r="K300" s="294"/>
      <c r="L300" s="294"/>
      <c r="M300" s="294"/>
      <c r="N300" s="296"/>
      <c r="O300" s="267" t="str">
        <f t="shared" si="34"/>
        <v/>
      </c>
    </row>
    <row r="301" spans="1:25" ht="15.95" hidden="1" customHeight="1" thickBot="1" x14ac:dyDescent="0.25">
      <c r="A301" s="288">
        <v>20</v>
      </c>
      <c r="B301" s="298"/>
      <c r="C301" s="298"/>
      <c r="D301" s="299"/>
      <c r="E301" s="300"/>
      <c r="F301" s="300"/>
      <c r="G301" s="300"/>
      <c r="H301" s="300"/>
      <c r="I301" s="312">
        <f t="shared" si="33"/>
        <v>0</v>
      </c>
      <c r="J301" s="299"/>
      <c r="K301" s="299"/>
      <c r="L301" s="299"/>
      <c r="M301" s="299"/>
      <c r="N301" s="301"/>
      <c r="O301" s="267" t="str">
        <f t="shared" si="34"/>
        <v/>
      </c>
    </row>
    <row r="302" spans="1:25" ht="15.95" hidden="1" customHeight="1" thickBot="1" x14ac:dyDescent="0.25">
      <c r="A302" s="500" t="s">
        <v>53</v>
      </c>
      <c r="B302" s="448"/>
      <c r="C302" s="448"/>
      <c r="D302" s="448"/>
      <c r="E302" s="302">
        <f t="shared" ref="E302:M302" si="35">SUM(E282:E301)</f>
        <v>0</v>
      </c>
      <c r="F302" s="302">
        <f t="shared" si="35"/>
        <v>0</v>
      </c>
      <c r="G302" s="302">
        <f t="shared" si="35"/>
        <v>0</v>
      </c>
      <c r="H302" s="302">
        <f>SUM(H282:H301)</f>
        <v>0</v>
      </c>
      <c r="I302" s="163">
        <f>SUM(I282:I301)</f>
        <v>0</v>
      </c>
      <c r="J302" s="303">
        <f t="shared" si="35"/>
        <v>0</v>
      </c>
      <c r="K302" s="303">
        <f t="shared" si="35"/>
        <v>0</v>
      </c>
      <c r="L302" s="303">
        <f t="shared" si="35"/>
        <v>0</v>
      </c>
      <c r="M302" s="303">
        <f t="shared" si="35"/>
        <v>0</v>
      </c>
      <c r="N302" s="304"/>
    </row>
    <row r="303" spans="1:25" ht="17.25" hidden="1" thickTop="1" thickBot="1" x14ac:dyDescent="0.25">
      <c r="A303" s="491" t="s">
        <v>530</v>
      </c>
      <c r="B303" s="492"/>
      <c r="C303" s="493"/>
      <c r="D303" s="507" t="s">
        <v>442</v>
      </c>
      <c r="E303" s="508"/>
      <c r="F303" s="508"/>
      <c r="G303" s="509"/>
      <c r="H303" s="279"/>
      <c r="I303" s="313"/>
      <c r="J303" s="279"/>
      <c r="K303" s="279"/>
      <c r="L303" s="279"/>
      <c r="M303" s="279"/>
      <c r="N303" s="280"/>
      <c r="O303" s="162" t="str">
        <f>VLOOKUP(D303,TITULOS!$B$2:$C$15,2,FALSE)</f>
        <v>SALUD</v>
      </c>
      <c r="P303" s="162">
        <f>VLOOKUP(O303,TITULOS!$C$2:$D$15,2,FALSE)</f>
        <v>3</v>
      </c>
      <c r="Q303" s="287"/>
      <c r="R303" s="287"/>
      <c r="S303" s="287"/>
      <c r="T303" s="287"/>
      <c r="U303" s="287"/>
      <c r="V303" s="287"/>
      <c r="W303" s="287"/>
      <c r="X303" s="287"/>
      <c r="Y303" s="287"/>
    </row>
    <row r="304" spans="1:25" ht="15.95" hidden="1" customHeight="1" x14ac:dyDescent="0.2">
      <c r="A304" s="282">
        <v>1</v>
      </c>
      <c r="B304" s="283"/>
      <c r="C304" s="283" t="s">
        <v>484</v>
      </c>
      <c r="D304" s="284"/>
      <c r="E304" s="285"/>
      <c r="F304" s="285"/>
      <c r="G304" s="285"/>
      <c r="H304" s="285"/>
      <c r="I304" s="309">
        <f t="shared" ref="I304:I323" si="36">+F304+G304-H304</f>
        <v>0</v>
      </c>
      <c r="J304" s="284"/>
      <c r="K304" s="284"/>
      <c r="L304" s="284"/>
      <c r="M304" s="284"/>
      <c r="N304" s="286"/>
      <c r="O304" s="267" t="str">
        <f>IF(C304=" "," ",$P$303&amp;C304)</f>
        <v>3Funcionamiento</v>
      </c>
      <c r="Q304" s="287"/>
      <c r="R304" s="287"/>
      <c r="S304" s="287"/>
      <c r="T304" s="287"/>
      <c r="U304" s="287"/>
      <c r="V304" s="287"/>
      <c r="W304" s="287"/>
      <c r="X304" s="287"/>
      <c r="Y304" s="287"/>
    </row>
    <row r="305" spans="1:25" ht="15.95" hidden="1" customHeight="1" x14ac:dyDescent="0.2">
      <c r="A305" s="288">
        <v>2</v>
      </c>
      <c r="B305" s="289"/>
      <c r="C305" s="289" t="s">
        <v>460</v>
      </c>
      <c r="D305" s="290"/>
      <c r="E305" s="291"/>
      <c r="F305" s="291"/>
      <c r="G305" s="291"/>
      <c r="H305" s="291"/>
      <c r="I305" s="310">
        <f t="shared" si="36"/>
        <v>0</v>
      </c>
      <c r="J305" s="290"/>
      <c r="K305" s="290"/>
      <c r="L305" s="290"/>
      <c r="M305" s="290"/>
      <c r="N305" s="292"/>
      <c r="O305" s="267" t="str">
        <f t="shared" ref="O305:O323" si="37">IF(C305=" "," ",$P$303&amp;C305)</f>
        <v>3Infraestructura</v>
      </c>
      <c r="Q305" s="287"/>
      <c r="R305" s="287"/>
      <c r="S305" s="287"/>
      <c r="T305" s="287"/>
      <c r="U305" s="287"/>
      <c r="V305" s="287"/>
      <c r="W305" s="287"/>
      <c r="X305" s="287"/>
      <c r="Y305" s="287"/>
    </row>
    <row r="306" spans="1:25" ht="15.95" hidden="1" customHeight="1" x14ac:dyDescent="0.2">
      <c r="A306" s="288">
        <v>3</v>
      </c>
      <c r="B306" s="289"/>
      <c r="C306" s="289" t="s">
        <v>744</v>
      </c>
      <c r="D306" s="290"/>
      <c r="E306" s="291"/>
      <c r="F306" s="291"/>
      <c r="G306" s="291"/>
      <c r="H306" s="291"/>
      <c r="I306" s="310">
        <f t="shared" si="36"/>
        <v>0</v>
      </c>
      <c r="J306" s="290"/>
      <c r="K306" s="290"/>
      <c r="L306" s="290"/>
      <c r="M306" s="290"/>
      <c r="N306" s="292"/>
      <c r="O306" s="267" t="str">
        <f t="shared" si="37"/>
        <v xml:space="preserve"> </v>
      </c>
      <c r="Q306" s="287"/>
      <c r="R306" s="287"/>
      <c r="S306" s="287"/>
      <c r="T306" s="287"/>
      <c r="U306" s="287"/>
      <c r="V306" s="287"/>
      <c r="W306" s="287"/>
      <c r="X306" s="287"/>
      <c r="Y306" s="287"/>
    </row>
    <row r="307" spans="1:25" ht="15.95" hidden="1" customHeight="1" x14ac:dyDescent="0.2">
      <c r="A307" s="288">
        <v>4</v>
      </c>
      <c r="B307" s="289"/>
      <c r="C307" s="289" t="s">
        <v>744</v>
      </c>
      <c r="D307" s="290"/>
      <c r="E307" s="291"/>
      <c r="F307" s="291"/>
      <c r="G307" s="291"/>
      <c r="H307" s="291"/>
      <c r="I307" s="310">
        <f t="shared" si="36"/>
        <v>0</v>
      </c>
      <c r="J307" s="290"/>
      <c r="K307" s="290"/>
      <c r="L307" s="290"/>
      <c r="M307" s="290"/>
      <c r="N307" s="292"/>
      <c r="O307" s="267" t="str">
        <f t="shared" si="37"/>
        <v xml:space="preserve"> </v>
      </c>
      <c r="Q307" s="287"/>
      <c r="R307" s="287"/>
      <c r="S307" s="287"/>
      <c r="T307" s="287"/>
      <c r="U307" s="287"/>
      <c r="V307" s="287"/>
      <c r="W307" s="287"/>
      <c r="X307" s="287"/>
      <c r="Y307" s="287"/>
    </row>
    <row r="308" spans="1:25" ht="15.95" hidden="1" customHeight="1" x14ac:dyDescent="0.2">
      <c r="A308" s="288">
        <v>5</v>
      </c>
      <c r="B308" s="289"/>
      <c r="C308" s="289" t="s">
        <v>744</v>
      </c>
      <c r="D308" s="290"/>
      <c r="E308" s="291"/>
      <c r="F308" s="291"/>
      <c r="G308" s="291"/>
      <c r="H308" s="291"/>
      <c r="I308" s="310">
        <f t="shared" si="36"/>
        <v>0</v>
      </c>
      <c r="J308" s="290"/>
      <c r="K308" s="290"/>
      <c r="L308" s="290"/>
      <c r="M308" s="290"/>
      <c r="N308" s="292"/>
      <c r="O308" s="267" t="str">
        <f t="shared" si="37"/>
        <v xml:space="preserve"> </v>
      </c>
      <c r="Q308" s="287"/>
      <c r="R308" s="287"/>
      <c r="S308" s="287"/>
      <c r="T308" s="287"/>
      <c r="U308" s="287"/>
      <c r="V308" s="287"/>
      <c r="W308" s="287"/>
      <c r="X308" s="287"/>
      <c r="Y308" s="287"/>
    </row>
    <row r="309" spans="1:25" ht="15.95" hidden="1" customHeight="1" x14ac:dyDescent="0.2">
      <c r="A309" s="288">
        <v>6</v>
      </c>
      <c r="B309" s="289"/>
      <c r="C309" s="289" t="s">
        <v>744</v>
      </c>
      <c r="D309" s="290"/>
      <c r="E309" s="291"/>
      <c r="F309" s="291"/>
      <c r="G309" s="291"/>
      <c r="H309" s="291"/>
      <c r="I309" s="310">
        <f t="shared" si="36"/>
        <v>0</v>
      </c>
      <c r="J309" s="290"/>
      <c r="K309" s="290"/>
      <c r="L309" s="290"/>
      <c r="M309" s="290"/>
      <c r="N309" s="292"/>
      <c r="O309" s="267" t="str">
        <f t="shared" si="37"/>
        <v xml:space="preserve"> </v>
      </c>
      <c r="Q309" s="287"/>
      <c r="R309" s="287"/>
      <c r="S309" s="287"/>
      <c r="T309" s="287"/>
      <c r="U309" s="287"/>
      <c r="V309" s="287"/>
      <c r="W309" s="287"/>
      <c r="X309" s="287"/>
      <c r="Y309" s="287"/>
    </row>
    <row r="310" spans="1:25" ht="15.95" hidden="1" customHeight="1" x14ac:dyDescent="0.2">
      <c r="A310" s="288">
        <v>7</v>
      </c>
      <c r="B310" s="289"/>
      <c r="C310" s="289" t="s">
        <v>744</v>
      </c>
      <c r="D310" s="290"/>
      <c r="E310" s="291"/>
      <c r="F310" s="291"/>
      <c r="G310" s="291"/>
      <c r="H310" s="291"/>
      <c r="I310" s="310">
        <f t="shared" si="36"/>
        <v>0</v>
      </c>
      <c r="J310" s="290"/>
      <c r="K310" s="290"/>
      <c r="L310" s="290"/>
      <c r="M310" s="290"/>
      <c r="N310" s="292"/>
      <c r="O310" s="267" t="str">
        <f t="shared" si="37"/>
        <v xml:space="preserve"> </v>
      </c>
      <c r="Q310" s="287"/>
      <c r="R310" s="287"/>
      <c r="S310" s="287"/>
      <c r="T310" s="287"/>
      <c r="U310" s="287"/>
      <c r="V310" s="287"/>
      <c r="W310" s="287"/>
      <c r="X310" s="287"/>
      <c r="Y310" s="287"/>
    </row>
    <row r="311" spans="1:25" ht="15.95" hidden="1" customHeight="1" x14ac:dyDescent="0.2">
      <c r="A311" s="288">
        <v>8</v>
      </c>
      <c r="B311" s="289"/>
      <c r="C311" s="289" t="s">
        <v>744</v>
      </c>
      <c r="D311" s="290"/>
      <c r="E311" s="291"/>
      <c r="F311" s="291"/>
      <c r="G311" s="291"/>
      <c r="H311" s="291"/>
      <c r="I311" s="310">
        <f t="shared" si="36"/>
        <v>0</v>
      </c>
      <c r="J311" s="290"/>
      <c r="K311" s="290"/>
      <c r="L311" s="290"/>
      <c r="M311" s="290"/>
      <c r="N311" s="292"/>
      <c r="O311" s="267" t="str">
        <f t="shared" si="37"/>
        <v xml:space="preserve"> </v>
      </c>
      <c r="Q311" s="287"/>
      <c r="R311" s="287"/>
      <c r="S311" s="287"/>
      <c r="T311" s="287"/>
      <c r="U311" s="287"/>
      <c r="V311" s="287"/>
      <c r="W311" s="287"/>
      <c r="X311" s="287"/>
      <c r="Y311" s="287"/>
    </row>
    <row r="312" spans="1:25" ht="15.95" hidden="1" customHeight="1" x14ac:dyDescent="0.2">
      <c r="A312" s="288">
        <v>9</v>
      </c>
      <c r="B312" s="289"/>
      <c r="C312" s="289" t="s">
        <v>744</v>
      </c>
      <c r="D312" s="290"/>
      <c r="E312" s="291"/>
      <c r="F312" s="291"/>
      <c r="G312" s="291"/>
      <c r="H312" s="291"/>
      <c r="I312" s="310">
        <f t="shared" si="36"/>
        <v>0</v>
      </c>
      <c r="J312" s="290"/>
      <c r="K312" s="290"/>
      <c r="L312" s="290"/>
      <c r="M312" s="290"/>
      <c r="N312" s="292"/>
      <c r="O312" s="267" t="str">
        <f t="shared" si="37"/>
        <v xml:space="preserve"> </v>
      </c>
      <c r="Q312" s="287"/>
      <c r="R312" s="287"/>
      <c r="S312" s="287"/>
      <c r="T312" s="287"/>
      <c r="U312" s="287"/>
      <c r="V312" s="287"/>
      <c r="W312" s="287"/>
      <c r="X312" s="287"/>
      <c r="Y312" s="287"/>
    </row>
    <row r="313" spans="1:25" ht="15.95" hidden="1" customHeight="1" x14ac:dyDescent="0.2">
      <c r="A313" s="288">
        <v>10</v>
      </c>
      <c r="B313" s="289"/>
      <c r="C313" s="289" t="s">
        <v>744</v>
      </c>
      <c r="D313" s="290"/>
      <c r="E313" s="291"/>
      <c r="F313" s="291"/>
      <c r="G313" s="291"/>
      <c r="H313" s="291"/>
      <c r="I313" s="310">
        <f t="shared" si="36"/>
        <v>0</v>
      </c>
      <c r="J313" s="290"/>
      <c r="K313" s="290"/>
      <c r="L313" s="290"/>
      <c r="M313" s="290"/>
      <c r="N313" s="292"/>
      <c r="O313" s="267" t="str">
        <f t="shared" si="37"/>
        <v xml:space="preserve"> </v>
      </c>
      <c r="Q313" s="287"/>
      <c r="R313" s="287"/>
      <c r="S313" s="287"/>
      <c r="T313" s="287"/>
      <c r="U313" s="287"/>
      <c r="V313" s="287"/>
      <c r="W313" s="287"/>
      <c r="X313" s="287"/>
      <c r="Y313" s="287"/>
    </row>
    <row r="314" spans="1:25" ht="15.95" hidden="1" customHeight="1" x14ac:dyDescent="0.2">
      <c r="A314" s="288">
        <v>11</v>
      </c>
      <c r="B314" s="289"/>
      <c r="C314" s="289" t="s">
        <v>744</v>
      </c>
      <c r="D314" s="290"/>
      <c r="E314" s="291"/>
      <c r="F314" s="291"/>
      <c r="G314" s="291"/>
      <c r="H314" s="291"/>
      <c r="I314" s="310">
        <f t="shared" si="36"/>
        <v>0</v>
      </c>
      <c r="J314" s="290"/>
      <c r="K314" s="290"/>
      <c r="L314" s="290"/>
      <c r="M314" s="290"/>
      <c r="N314" s="292"/>
      <c r="O314" s="267" t="str">
        <f t="shared" si="37"/>
        <v xml:space="preserve"> </v>
      </c>
      <c r="Q314" s="287"/>
      <c r="R314" s="287"/>
      <c r="S314" s="287"/>
      <c r="T314" s="287"/>
      <c r="U314" s="287"/>
      <c r="V314" s="287"/>
      <c r="W314" s="287"/>
      <c r="X314" s="287"/>
      <c r="Y314" s="287"/>
    </row>
    <row r="315" spans="1:25" ht="15.95" hidden="1" customHeight="1" x14ac:dyDescent="0.2">
      <c r="A315" s="288">
        <v>12</v>
      </c>
      <c r="B315" s="289"/>
      <c r="C315" s="289" t="s">
        <v>744</v>
      </c>
      <c r="D315" s="290"/>
      <c r="E315" s="291"/>
      <c r="F315" s="291"/>
      <c r="G315" s="291"/>
      <c r="H315" s="291"/>
      <c r="I315" s="310">
        <f t="shared" si="36"/>
        <v>0</v>
      </c>
      <c r="J315" s="290"/>
      <c r="K315" s="290"/>
      <c r="L315" s="290"/>
      <c r="M315" s="290"/>
      <c r="N315" s="292"/>
      <c r="O315" s="267" t="str">
        <f t="shared" si="37"/>
        <v xml:space="preserve"> </v>
      </c>
      <c r="Q315" s="287"/>
      <c r="R315" s="287"/>
      <c r="S315" s="287"/>
      <c r="T315" s="287"/>
      <c r="U315" s="287"/>
      <c r="V315" s="287"/>
      <c r="W315" s="287"/>
      <c r="X315" s="287"/>
      <c r="Y315" s="287"/>
    </row>
    <row r="316" spans="1:25" ht="15.95" hidden="1" customHeight="1" x14ac:dyDescent="0.2">
      <c r="A316" s="288">
        <v>13</v>
      </c>
      <c r="B316" s="289"/>
      <c r="C316" s="289" t="s">
        <v>744</v>
      </c>
      <c r="D316" s="290"/>
      <c r="E316" s="291"/>
      <c r="F316" s="291"/>
      <c r="G316" s="291"/>
      <c r="H316" s="291"/>
      <c r="I316" s="310">
        <f t="shared" si="36"/>
        <v>0</v>
      </c>
      <c r="J316" s="290"/>
      <c r="K316" s="290"/>
      <c r="L316" s="290"/>
      <c r="M316" s="290"/>
      <c r="N316" s="292"/>
      <c r="O316" s="267" t="str">
        <f t="shared" si="37"/>
        <v xml:space="preserve"> </v>
      </c>
      <c r="Q316" s="287"/>
      <c r="R316" s="287"/>
      <c r="S316" s="287"/>
      <c r="T316" s="287"/>
      <c r="U316" s="287"/>
      <c r="V316" s="287"/>
      <c r="W316" s="287"/>
      <c r="X316" s="287"/>
      <c r="Y316" s="287"/>
    </row>
    <row r="317" spans="1:25" ht="15.95" hidden="1" customHeight="1" x14ac:dyDescent="0.2">
      <c r="A317" s="288">
        <v>14</v>
      </c>
      <c r="B317" s="293"/>
      <c r="C317" s="293" t="s">
        <v>744</v>
      </c>
      <c r="D317" s="294"/>
      <c r="E317" s="295"/>
      <c r="F317" s="295"/>
      <c r="G317" s="295"/>
      <c r="H317" s="295"/>
      <c r="I317" s="311">
        <f t="shared" si="36"/>
        <v>0</v>
      </c>
      <c r="J317" s="294"/>
      <c r="K317" s="294"/>
      <c r="L317" s="294"/>
      <c r="M317" s="294"/>
      <c r="N317" s="296"/>
      <c r="O317" s="267" t="str">
        <f t="shared" si="37"/>
        <v xml:space="preserve"> </v>
      </c>
      <c r="Q317" s="287"/>
      <c r="R317" s="287"/>
      <c r="S317" s="287"/>
      <c r="T317" s="287"/>
      <c r="U317" s="287"/>
      <c r="V317" s="287"/>
      <c r="W317" s="287"/>
      <c r="X317" s="287"/>
      <c r="Y317" s="287"/>
    </row>
    <row r="318" spans="1:25" ht="15.95" hidden="1" customHeight="1" x14ac:dyDescent="0.2">
      <c r="A318" s="288">
        <v>15</v>
      </c>
      <c r="B318" s="293"/>
      <c r="C318" s="293" t="s">
        <v>744</v>
      </c>
      <c r="D318" s="294"/>
      <c r="E318" s="295"/>
      <c r="F318" s="295"/>
      <c r="G318" s="295"/>
      <c r="H318" s="295"/>
      <c r="I318" s="311">
        <f t="shared" si="36"/>
        <v>0</v>
      </c>
      <c r="J318" s="294"/>
      <c r="K318" s="294"/>
      <c r="L318" s="294"/>
      <c r="M318" s="294"/>
      <c r="N318" s="296"/>
      <c r="O318" s="267" t="str">
        <f t="shared" si="37"/>
        <v xml:space="preserve"> </v>
      </c>
      <c r="Q318" s="287"/>
      <c r="R318" s="287"/>
      <c r="S318" s="287"/>
      <c r="T318" s="287"/>
      <c r="U318" s="287"/>
      <c r="V318" s="287"/>
      <c r="W318" s="287"/>
      <c r="X318" s="287"/>
      <c r="Y318" s="287"/>
    </row>
    <row r="319" spans="1:25" ht="15.95" hidden="1" customHeight="1" x14ac:dyDescent="0.2">
      <c r="A319" s="288">
        <v>16</v>
      </c>
      <c r="B319" s="293"/>
      <c r="C319" s="293" t="s">
        <v>744</v>
      </c>
      <c r="D319" s="294"/>
      <c r="E319" s="295"/>
      <c r="F319" s="295"/>
      <c r="G319" s="295"/>
      <c r="H319" s="295"/>
      <c r="I319" s="311">
        <f t="shared" si="36"/>
        <v>0</v>
      </c>
      <c r="J319" s="294"/>
      <c r="K319" s="294"/>
      <c r="L319" s="294"/>
      <c r="M319" s="294"/>
      <c r="N319" s="296"/>
      <c r="O319" s="267" t="str">
        <f t="shared" si="37"/>
        <v xml:space="preserve"> </v>
      </c>
    </row>
    <row r="320" spans="1:25" ht="15.95" hidden="1" customHeight="1" x14ac:dyDescent="0.2">
      <c r="A320" s="288">
        <v>17</v>
      </c>
      <c r="B320" s="293"/>
      <c r="C320" s="293" t="s">
        <v>744</v>
      </c>
      <c r="D320" s="294"/>
      <c r="E320" s="295"/>
      <c r="F320" s="295"/>
      <c r="G320" s="295"/>
      <c r="H320" s="295"/>
      <c r="I320" s="311">
        <f t="shared" si="36"/>
        <v>0</v>
      </c>
      <c r="J320" s="294"/>
      <c r="K320" s="294"/>
      <c r="L320" s="294"/>
      <c r="M320" s="294"/>
      <c r="N320" s="296"/>
      <c r="O320" s="267" t="str">
        <f t="shared" si="37"/>
        <v xml:space="preserve"> </v>
      </c>
    </row>
    <row r="321" spans="1:18" ht="15.95" hidden="1" customHeight="1" x14ac:dyDescent="0.2">
      <c r="A321" s="288">
        <v>18</v>
      </c>
      <c r="B321" s="293"/>
      <c r="C321" s="293" t="s">
        <v>744</v>
      </c>
      <c r="D321" s="294"/>
      <c r="E321" s="295"/>
      <c r="F321" s="295"/>
      <c r="G321" s="295"/>
      <c r="H321" s="295"/>
      <c r="I321" s="311">
        <f t="shared" si="36"/>
        <v>0</v>
      </c>
      <c r="J321" s="294"/>
      <c r="K321" s="294"/>
      <c r="L321" s="294"/>
      <c r="M321" s="294"/>
      <c r="N321" s="296"/>
      <c r="O321" s="267" t="str">
        <f t="shared" si="37"/>
        <v xml:space="preserve"> </v>
      </c>
    </row>
    <row r="322" spans="1:18" ht="15.95" hidden="1" customHeight="1" x14ac:dyDescent="0.2">
      <c r="A322" s="288">
        <v>19</v>
      </c>
      <c r="B322" s="293"/>
      <c r="C322" s="293" t="s">
        <v>744</v>
      </c>
      <c r="D322" s="294"/>
      <c r="E322" s="295"/>
      <c r="F322" s="295"/>
      <c r="G322" s="295"/>
      <c r="H322" s="295"/>
      <c r="I322" s="311">
        <f t="shared" si="36"/>
        <v>0</v>
      </c>
      <c r="J322" s="294"/>
      <c r="K322" s="294"/>
      <c r="L322" s="294"/>
      <c r="M322" s="294"/>
      <c r="N322" s="296"/>
      <c r="O322" s="267" t="str">
        <f t="shared" si="37"/>
        <v xml:space="preserve"> </v>
      </c>
    </row>
    <row r="323" spans="1:18" ht="15.95" hidden="1" customHeight="1" thickBot="1" x14ac:dyDescent="0.25">
      <c r="A323" s="288">
        <v>20</v>
      </c>
      <c r="B323" s="298"/>
      <c r="C323" s="298" t="s">
        <v>744</v>
      </c>
      <c r="D323" s="299"/>
      <c r="E323" s="300"/>
      <c r="F323" s="300"/>
      <c r="G323" s="300"/>
      <c r="H323" s="300"/>
      <c r="I323" s="312">
        <f t="shared" si="36"/>
        <v>0</v>
      </c>
      <c r="J323" s="299"/>
      <c r="K323" s="299"/>
      <c r="L323" s="299"/>
      <c r="M323" s="299"/>
      <c r="N323" s="301"/>
      <c r="O323" s="267" t="str">
        <f t="shared" si="37"/>
        <v xml:space="preserve"> </v>
      </c>
    </row>
    <row r="324" spans="1:18" ht="15.95" hidden="1" customHeight="1" thickBot="1" x14ac:dyDescent="0.25">
      <c r="A324" s="500" t="s">
        <v>53</v>
      </c>
      <c r="B324" s="448"/>
      <c r="C324" s="448"/>
      <c r="D324" s="448"/>
      <c r="E324" s="302">
        <f t="shared" ref="E324:M324" si="38">SUM(E304:E323)</f>
        <v>0</v>
      </c>
      <c r="F324" s="302">
        <f t="shared" si="38"/>
        <v>0</v>
      </c>
      <c r="G324" s="302">
        <f t="shared" si="38"/>
        <v>0</v>
      </c>
      <c r="H324" s="302">
        <f>SUM(H304:H323)</f>
        <v>0</v>
      </c>
      <c r="I324" s="163">
        <f>SUM(I304:I323)</f>
        <v>0</v>
      </c>
      <c r="J324" s="303">
        <f t="shared" si="38"/>
        <v>0</v>
      </c>
      <c r="K324" s="303">
        <f t="shared" si="38"/>
        <v>0</v>
      </c>
      <c r="L324" s="303">
        <f t="shared" si="38"/>
        <v>0</v>
      </c>
      <c r="M324" s="303">
        <f t="shared" si="38"/>
        <v>0</v>
      </c>
      <c r="N324" s="304"/>
    </row>
    <row r="325" spans="1:18" ht="5.25" customHeight="1" thickBot="1" x14ac:dyDescent="0.25">
      <c r="A325" s="494"/>
      <c r="B325" s="495"/>
      <c r="C325" s="495"/>
      <c r="D325" s="495"/>
      <c r="E325" s="495"/>
      <c r="F325" s="495"/>
      <c r="G325" s="495"/>
      <c r="H325" s="495"/>
      <c r="I325" s="495"/>
      <c r="J325" s="495"/>
      <c r="K325" s="495"/>
      <c r="L325" s="495"/>
      <c r="M325" s="495"/>
      <c r="N325" s="496"/>
    </row>
    <row r="326" spans="1:18" ht="15.95" customHeight="1" thickBot="1" x14ac:dyDescent="0.25">
      <c r="A326" s="500" t="s">
        <v>92</v>
      </c>
      <c r="B326" s="448"/>
      <c r="C326" s="448"/>
      <c r="D326" s="448"/>
      <c r="E326" s="163">
        <f t="shared" ref="E326:M326" si="39">SUM(E30,E52,E74,E98,E120,E142,E166,E188,E210,E234,E256,E278,E302,E324)</f>
        <v>367014.43</v>
      </c>
      <c r="F326" s="163">
        <f t="shared" si="39"/>
        <v>118063.48</v>
      </c>
      <c r="G326" s="163">
        <f t="shared" si="39"/>
        <v>0</v>
      </c>
      <c r="H326" s="163">
        <f t="shared" si="39"/>
        <v>118063.48</v>
      </c>
      <c r="I326" s="163">
        <f t="shared" si="39"/>
        <v>0</v>
      </c>
      <c r="J326" s="327">
        <f t="shared" si="39"/>
        <v>5729</v>
      </c>
      <c r="K326" s="327">
        <f t="shared" si="39"/>
        <v>5904</v>
      </c>
      <c r="L326" s="327">
        <f t="shared" si="39"/>
        <v>12956</v>
      </c>
      <c r="M326" s="327">
        <f t="shared" si="39"/>
        <v>13186</v>
      </c>
      <c r="N326" s="304"/>
    </row>
    <row r="327" spans="1:18" ht="5.25" customHeight="1" thickBot="1" x14ac:dyDescent="0.25">
      <c r="A327" s="497" t="s">
        <v>80</v>
      </c>
      <c r="B327" s="498"/>
      <c r="C327" s="498"/>
      <c r="D327" s="498"/>
      <c r="E327" s="498"/>
      <c r="F327" s="498"/>
      <c r="G327" s="498"/>
      <c r="H327" s="498"/>
      <c r="I327" s="498"/>
      <c r="J327" s="498"/>
      <c r="K327" s="498"/>
      <c r="L327" s="498"/>
      <c r="M327" s="498"/>
      <c r="N327" s="499"/>
    </row>
    <row r="328" spans="1:18" s="317" customFormat="1" ht="32.25" customHeight="1" thickBot="1" x14ac:dyDescent="0.25">
      <c r="A328" s="316" t="s">
        <v>30</v>
      </c>
      <c r="B328" s="501" t="s">
        <v>531</v>
      </c>
      <c r="C328" s="502"/>
      <c r="D328" s="502"/>
      <c r="E328" s="502"/>
      <c r="F328" s="502"/>
      <c r="G328" s="525" t="s">
        <v>532</v>
      </c>
      <c r="H328" s="526"/>
      <c r="I328" s="525" t="s">
        <v>533</v>
      </c>
      <c r="J328" s="526"/>
      <c r="K328" s="525" t="s">
        <v>534</v>
      </c>
      <c r="L328" s="526"/>
      <c r="M328" s="525" t="s">
        <v>68</v>
      </c>
      <c r="N328" s="526"/>
      <c r="O328" s="162"/>
      <c r="P328" s="164"/>
    </row>
    <row r="329" spans="1:18" s="317" customFormat="1" ht="15.95" customHeight="1" x14ac:dyDescent="0.2">
      <c r="A329" s="318">
        <v>1</v>
      </c>
      <c r="B329" s="521"/>
      <c r="C329" s="522"/>
      <c r="D329" s="522"/>
      <c r="E329" s="522"/>
      <c r="F329" s="523"/>
      <c r="G329" s="505"/>
      <c r="H329" s="506"/>
      <c r="I329" s="505"/>
      <c r="J329" s="506"/>
      <c r="K329" s="505"/>
      <c r="L329" s="506"/>
      <c r="M329" s="527">
        <f t="shared" ref="M329:M343" si="40">SUM(G329:L329)</f>
        <v>0</v>
      </c>
      <c r="N329" s="528"/>
      <c r="O329" s="164"/>
      <c r="P329" s="164"/>
      <c r="R329" s="319"/>
    </row>
    <row r="330" spans="1:18" s="317" customFormat="1" ht="15.95" customHeight="1" thickBot="1" x14ac:dyDescent="0.25">
      <c r="A330" s="320">
        <v>2</v>
      </c>
      <c r="B330" s="468"/>
      <c r="C330" s="469"/>
      <c r="D330" s="469"/>
      <c r="E330" s="469"/>
      <c r="F330" s="470"/>
      <c r="G330" s="466"/>
      <c r="H330" s="467"/>
      <c r="I330" s="466"/>
      <c r="J330" s="467"/>
      <c r="K330" s="466"/>
      <c r="L330" s="467"/>
      <c r="M330" s="463">
        <f t="shared" si="40"/>
        <v>0</v>
      </c>
      <c r="N330" s="464"/>
      <c r="O330" s="164"/>
      <c r="P330" s="164"/>
      <c r="R330" s="319"/>
    </row>
    <row r="331" spans="1:18" s="317" customFormat="1" ht="15.95" hidden="1" customHeight="1" x14ac:dyDescent="0.2">
      <c r="A331" s="320">
        <v>3</v>
      </c>
      <c r="B331" s="468"/>
      <c r="C331" s="469"/>
      <c r="D331" s="469"/>
      <c r="E331" s="469"/>
      <c r="F331" s="470"/>
      <c r="G331" s="466"/>
      <c r="H331" s="467"/>
      <c r="I331" s="466"/>
      <c r="J331" s="467"/>
      <c r="K331" s="466"/>
      <c r="L331" s="467"/>
      <c r="M331" s="463">
        <f t="shared" ref="M331:M338" si="41">SUM(G331:L331)</f>
        <v>0</v>
      </c>
      <c r="N331" s="464"/>
      <c r="O331" s="164"/>
      <c r="P331" s="164"/>
      <c r="R331" s="319"/>
    </row>
    <row r="332" spans="1:18" s="317" customFormat="1" ht="15.95" hidden="1" customHeight="1" x14ac:dyDescent="0.2">
      <c r="A332" s="320">
        <v>4</v>
      </c>
      <c r="B332" s="468"/>
      <c r="C332" s="469"/>
      <c r="D332" s="469"/>
      <c r="E332" s="469"/>
      <c r="F332" s="470"/>
      <c r="G332" s="466"/>
      <c r="H332" s="467"/>
      <c r="I332" s="466"/>
      <c r="J332" s="467"/>
      <c r="K332" s="466"/>
      <c r="L332" s="467"/>
      <c r="M332" s="463">
        <f t="shared" si="41"/>
        <v>0</v>
      </c>
      <c r="N332" s="464"/>
      <c r="O332" s="164"/>
      <c r="P332" s="164"/>
      <c r="R332" s="319"/>
    </row>
    <row r="333" spans="1:18" s="317" customFormat="1" ht="15.95" hidden="1" customHeight="1" x14ac:dyDescent="0.2">
      <c r="A333" s="320">
        <v>5</v>
      </c>
      <c r="B333" s="468"/>
      <c r="C333" s="469"/>
      <c r="D333" s="469"/>
      <c r="E333" s="469"/>
      <c r="F333" s="470"/>
      <c r="G333" s="466"/>
      <c r="H333" s="467"/>
      <c r="I333" s="466"/>
      <c r="J333" s="467"/>
      <c r="K333" s="466"/>
      <c r="L333" s="467"/>
      <c r="M333" s="463">
        <f t="shared" si="41"/>
        <v>0</v>
      </c>
      <c r="N333" s="464"/>
      <c r="O333" s="164"/>
      <c r="P333" s="164"/>
      <c r="R333" s="319"/>
    </row>
    <row r="334" spans="1:18" s="317" customFormat="1" ht="15.95" hidden="1" customHeight="1" x14ac:dyDescent="0.2">
      <c r="A334" s="320">
        <v>6</v>
      </c>
      <c r="B334" s="468"/>
      <c r="C334" s="469"/>
      <c r="D334" s="469"/>
      <c r="E334" s="469"/>
      <c r="F334" s="470"/>
      <c r="G334" s="466"/>
      <c r="H334" s="467"/>
      <c r="I334" s="466"/>
      <c r="J334" s="467"/>
      <c r="K334" s="466"/>
      <c r="L334" s="467"/>
      <c r="M334" s="463">
        <f t="shared" si="41"/>
        <v>0</v>
      </c>
      <c r="N334" s="464"/>
      <c r="O334" s="164"/>
      <c r="P334" s="164"/>
      <c r="R334" s="319"/>
    </row>
    <row r="335" spans="1:18" s="317" customFormat="1" ht="15.95" hidden="1" customHeight="1" x14ac:dyDescent="0.2">
      <c r="A335" s="320">
        <v>7</v>
      </c>
      <c r="B335" s="468"/>
      <c r="C335" s="469"/>
      <c r="D335" s="469"/>
      <c r="E335" s="469"/>
      <c r="F335" s="470"/>
      <c r="G335" s="466"/>
      <c r="H335" s="467"/>
      <c r="I335" s="466"/>
      <c r="J335" s="467"/>
      <c r="K335" s="466"/>
      <c r="L335" s="467"/>
      <c r="M335" s="463">
        <f t="shared" si="41"/>
        <v>0</v>
      </c>
      <c r="N335" s="464"/>
      <c r="O335" s="164"/>
      <c r="P335" s="164"/>
      <c r="R335" s="319"/>
    </row>
    <row r="336" spans="1:18" s="317" customFormat="1" ht="15.95" hidden="1" customHeight="1" x14ac:dyDescent="0.2">
      <c r="A336" s="320">
        <v>8</v>
      </c>
      <c r="B336" s="468"/>
      <c r="C336" s="469"/>
      <c r="D336" s="469"/>
      <c r="E336" s="469"/>
      <c r="F336" s="470"/>
      <c r="G336" s="466"/>
      <c r="H336" s="467"/>
      <c r="I336" s="466"/>
      <c r="J336" s="467"/>
      <c r="K336" s="466"/>
      <c r="L336" s="467"/>
      <c r="M336" s="463">
        <f t="shared" si="41"/>
        <v>0</v>
      </c>
      <c r="N336" s="464"/>
      <c r="O336" s="164"/>
      <c r="P336" s="164"/>
      <c r="R336" s="319"/>
    </row>
    <row r="337" spans="1:18" s="317" customFormat="1" ht="15.95" hidden="1" customHeight="1" x14ac:dyDescent="0.2">
      <c r="A337" s="320">
        <v>9</v>
      </c>
      <c r="B337" s="468"/>
      <c r="C337" s="469"/>
      <c r="D337" s="469"/>
      <c r="E337" s="469"/>
      <c r="F337" s="470"/>
      <c r="G337" s="466"/>
      <c r="H337" s="467"/>
      <c r="I337" s="466"/>
      <c r="J337" s="467"/>
      <c r="K337" s="466"/>
      <c r="L337" s="467"/>
      <c r="M337" s="463">
        <f t="shared" si="41"/>
        <v>0</v>
      </c>
      <c r="N337" s="464"/>
      <c r="O337" s="164"/>
      <c r="P337" s="164"/>
      <c r="R337" s="319"/>
    </row>
    <row r="338" spans="1:18" s="317" customFormat="1" ht="15.95" hidden="1" customHeight="1" x14ac:dyDescent="0.2">
      <c r="A338" s="320">
        <v>10</v>
      </c>
      <c r="B338" s="468"/>
      <c r="C338" s="469"/>
      <c r="D338" s="469"/>
      <c r="E338" s="469"/>
      <c r="F338" s="470"/>
      <c r="G338" s="466"/>
      <c r="H338" s="467"/>
      <c r="I338" s="466"/>
      <c r="J338" s="467"/>
      <c r="K338" s="466"/>
      <c r="L338" s="467"/>
      <c r="M338" s="463">
        <f t="shared" si="41"/>
        <v>0</v>
      </c>
      <c r="N338" s="464"/>
      <c r="O338" s="164"/>
      <c r="P338" s="164"/>
      <c r="R338" s="319"/>
    </row>
    <row r="339" spans="1:18" s="317" customFormat="1" ht="15.95" hidden="1" customHeight="1" x14ac:dyDescent="0.2">
      <c r="A339" s="320">
        <v>11</v>
      </c>
      <c r="B339" s="468"/>
      <c r="C339" s="469"/>
      <c r="D339" s="469"/>
      <c r="E339" s="469"/>
      <c r="F339" s="470"/>
      <c r="G339" s="466"/>
      <c r="H339" s="467"/>
      <c r="I339" s="466"/>
      <c r="J339" s="467"/>
      <c r="K339" s="466"/>
      <c r="L339" s="467"/>
      <c r="M339" s="463">
        <f t="shared" si="40"/>
        <v>0</v>
      </c>
      <c r="N339" s="464"/>
      <c r="O339" s="164"/>
      <c r="P339" s="164"/>
      <c r="R339" s="321"/>
    </row>
    <row r="340" spans="1:18" s="317" customFormat="1" ht="15.95" hidden="1" customHeight="1" x14ac:dyDescent="0.2">
      <c r="A340" s="320">
        <v>12</v>
      </c>
      <c r="B340" s="468"/>
      <c r="C340" s="469"/>
      <c r="D340" s="469"/>
      <c r="E340" s="469"/>
      <c r="F340" s="470"/>
      <c r="G340" s="466"/>
      <c r="H340" s="467"/>
      <c r="I340" s="466"/>
      <c r="J340" s="467"/>
      <c r="K340" s="466"/>
      <c r="L340" s="467"/>
      <c r="M340" s="463">
        <f t="shared" si="40"/>
        <v>0</v>
      </c>
      <c r="N340" s="464"/>
      <c r="O340" s="164"/>
      <c r="P340" s="164"/>
    </row>
    <row r="341" spans="1:18" s="317" customFormat="1" ht="15.95" hidden="1" customHeight="1" x14ac:dyDescent="0.2">
      <c r="A341" s="320">
        <v>13</v>
      </c>
      <c r="B341" s="468"/>
      <c r="C341" s="469"/>
      <c r="D341" s="469"/>
      <c r="E341" s="469"/>
      <c r="F341" s="470"/>
      <c r="G341" s="466"/>
      <c r="H341" s="467"/>
      <c r="I341" s="466"/>
      <c r="J341" s="467"/>
      <c r="K341" s="466"/>
      <c r="L341" s="467"/>
      <c r="M341" s="463">
        <f t="shared" si="40"/>
        <v>0</v>
      </c>
      <c r="N341" s="464"/>
      <c r="O341" s="164"/>
      <c r="P341" s="164"/>
    </row>
    <row r="342" spans="1:18" s="317" customFormat="1" ht="15.95" hidden="1" customHeight="1" x14ac:dyDescent="0.2">
      <c r="A342" s="320">
        <v>14</v>
      </c>
      <c r="B342" s="524"/>
      <c r="C342" s="524"/>
      <c r="D342" s="524"/>
      <c r="E342" s="524"/>
      <c r="F342" s="524"/>
      <c r="G342" s="473"/>
      <c r="H342" s="473"/>
      <c r="I342" s="473"/>
      <c r="J342" s="473"/>
      <c r="K342" s="473"/>
      <c r="L342" s="473"/>
      <c r="M342" s="463">
        <f t="shared" si="40"/>
        <v>0</v>
      </c>
      <c r="N342" s="464"/>
      <c r="O342" s="164"/>
      <c r="P342" s="164"/>
    </row>
    <row r="343" spans="1:18" s="317" customFormat="1" ht="15.95" hidden="1" customHeight="1" thickBot="1" x14ac:dyDescent="0.25">
      <c r="A343" s="320">
        <v>15</v>
      </c>
      <c r="B343" s="520"/>
      <c r="C343" s="520"/>
      <c r="D343" s="520"/>
      <c r="E343" s="520"/>
      <c r="F343" s="520"/>
      <c r="G343" s="474"/>
      <c r="H343" s="474"/>
      <c r="I343" s="474"/>
      <c r="J343" s="474"/>
      <c r="K343" s="474"/>
      <c r="L343" s="474"/>
      <c r="M343" s="471">
        <f t="shared" si="40"/>
        <v>0</v>
      </c>
      <c r="N343" s="472"/>
      <c r="O343" s="164"/>
      <c r="P343" s="164"/>
    </row>
    <row r="344" spans="1:18" s="317" customFormat="1" ht="13.5" customHeight="1" thickBot="1" x14ac:dyDescent="0.25">
      <c r="A344" s="438" t="s">
        <v>535</v>
      </c>
      <c r="B344" s="439"/>
      <c r="C344" s="439"/>
      <c r="D344" s="439"/>
      <c r="E344" s="439"/>
      <c r="F344" s="439"/>
      <c r="G344" s="465">
        <f>SUM(G329:H343)</f>
        <v>0</v>
      </c>
      <c r="H344" s="465"/>
      <c r="I344" s="440">
        <f>SUM(I329:J343)</f>
        <v>0</v>
      </c>
      <c r="J344" s="483"/>
      <c r="K344" s="440">
        <f>SUM(K329:L343)</f>
        <v>0</v>
      </c>
      <c r="L344" s="440"/>
      <c r="M344" s="481">
        <f>SUM(M329:N343)</f>
        <v>0</v>
      </c>
      <c r="N344" s="482"/>
      <c r="O344" s="164"/>
      <c r="P344" s="164"/>
    </row>
    <row r="345" spans="1:18" ht="18.75" customHeight="1" thickBot="1" x14ac:dyDescent="0.25">
      <c r="A345" s="478" t="s">
        <v>31</v>
      </c>
      <c r="B345" s="479"/>
      <c r="C345" s="479"/>
      <c r="D345" s="479"/>
      <c r="E345" s="479"/>
      <c r="F345" s="479"/>
      <c r="G345" s="479"/>
      <c r="H345" s="479"/>
      <c r="I345" s="479"/>
      <c r="J345" s="479"/>
      <c r="K345" s="479"/>
      <c r="L345" s="479"/>
      <c r="M345" s="479"/>
      <c r="N345" s="480"/>
      <c r="O345" s="164"/>
    </row>
    <row r="346" spans="1:18" ht="21.75" customHeight="1" x14ac:dyDescent="0.2">
      <c r="A346" s="322" t="s">
        <v>55</v>
      </c>
      <c r="B346" s="435" t="s">
        <v>54</v>
      </c>
      <c r="C346" s="435"/>
      <c r="D346" s="435"/>
      <c r="E346" s="435"/>
      <c r="F346" s="435"/>
      <c r="G346" s="435" t="s">
        <v>56</v>
      </c>
      <c r="H346" s="435"/>
      <c r="I346" s="435"/>
      <c r="J346" s="435"/>
      <c r="K346" s="435"/>
      <c r="L346" s="435"/>
      <c r="M346" s="518" t="s">
        <v>57</v>
      </c>
      <c r="N346" s="519"/>
    </row>
    <row r="347" spans="1:18" ht="15.95" customHeight="1" x14ac:dyDescent="0.2">
      <c r="A347" s="323">
        <v>1</v>
      </c>
      <c r="B347" s="432"/>
      <c r="C347" s="432"/>
      <c r="D347" s="432"/>
      <c r="E347" s="432"/>
      <c r="F347" s="432"/>
      <c r="G347" s="436"/>
      <c r="H347" s="436"/>
      <c r="I347" s="436"/>
      <c r="J347" s="436"/>
      <c r="K347" s="436"/>
      <c r="L347" s="436"/>
      <c r="M347" s="451"/>
      <c r="N347" s="452"/>
    </row>
    <row r="348" spans="1:18" ht="15.95" customHeight="1" thickBot="1" x14ac:dyDescent="0.25">
      <c r="A348" s="314">
        <v>2</v>
      </c>
      <c r="B348" s="437"/>
      <c r="C348" s="437"/>
      <c r="D348" s="437"/>
      <c r="E348" s="437"/>
      <c r="F348" s="437"/>
      <c r="G348" s="437"/>
      <c r="H348" s="437"/>
      <c r="I348" s="437"/>
      <c r="J348" s="437"/>
      <c r="K348" s="437"/>
      <c r="L348" s="437"/>
      <c r="M348" s="441"/>
      <c r="N348" s="442"/>
    </row>
    <row r="349" spans="1:18" ht="15.95" hidden="1" customHeight="1" thickBot="1" x14ac:dyDescent="0.25">
      <c r="A349" s="297"/>
      <c r="B349" s="475"/>
      <c r="C349" s="475"/>
      <c r="D349" s="475"/>
      <c r="E349" s="475"/>
      <c r="F349" s="475"/>
      <c r="G349" s="475"/>
      <c r="H349" s="475"/>
      <c r="I349" s="475"/>
      <c r="J349" s="475"/>
      <c r="K349" s="475"/>
      <c r="L349" s="475"/>
      <c r="M349" s="458"/>
      <c r="N349" s="459"/>
    </row>
    <row r="350" spans="1:18" ht="15" customHeight="1" thickBot="1" x14ac:dyDescent="0.25">
      <c r="A350" s="324"/>
      <c r="B350" s="447"/>
      <c r="C350" s="447"/>
      <c r="D350" s="447"/>
      <c r="E350" s="447"/>
      <c r="F350" s="447"/>
      <c r="G350" s="447"/>
      <c r="H350" s="447"/>
      <c r="I350" s="447"/>
      <c r="J350" s="447"/>
      <c r="K350" s="447"/>
      <c r="L350" s="447"/>
      <c r="M350" s="456">
        <f>SUM(M347:N349)</f>
        <v>0</v>
      </c>
      <c r="N350" s="457"/>
    </row>
    <row r="351" spans="1:18" ht="19.5" customHeight="1" thickBot="1" x14ac:dyDescent="0.25">
      <c r="A351" s="460" t="s">
        <v>58</v>
      </c>
      <c r="B351" s="461"/>
      <c r="C351" s="461"/>
      <c r="D351" s="461"/>
      <c r="E351" s="461"/>
      <c r="F351" s="461"/>
      <c r="G351" s="461"/>
      <c r="H351" s="461"/>
      <c r="I351" s="461"/>
      <c r="J351" s="461"/>
      <c r="K351" s="461"/>
      <c r="L351" s="461"/>
      <c r="M351" s="461"/>
      <c r="N351" s="462"/>
    </row>
    <row r="352" spans="1:18" ht="26.25" customHeight="1" x14ac:dyDescent="0.2">
      <c r="A352" s="325" t="s">
        <v>55</v>
      </c>
      <c r="B352" s="486" t="s">
        <v>54</v>
      </c>
      <c r="C352" s="484"/>
      <c r="D352" s="484"/>
      <c r="E352" s="484"/>
      <c r="F352" s="484"/>
      <c r="G352" s="484"/>
      <c r="H352" s="484"/>
      <c r="I352" s="484" t="s">
        <v>754</v>
      </c>
      <c r="J352" s="484"/>
      <c r="K352" s="484"/>
      <c r="L352" s="485"/>
      <c r="M352" s="476" t="s">
        <v>57</v>
      </c>
      <c r="N352" s="477"/>
      <c r="O352" s="162" t="str">
        <f>VLOOKUP(I352,TITULOS!$B$16:$C$16,2,FALSE)</f>
        <v>PREINVERSION</v>
      </c>
      <c r="P352" s="162">
        <f>VLOOKUP(O352,TITULOS!$C$16:$D$16,2,FALSE)</f>
        <v>15</v>
      </c>
    </row>
    <row r="353" spans="1:16" ht="15.95" customHeight="1" x14ac:dyDescent="0.2">
      <c r="A353" s="323">
        <v>1</v>
      </c>
      <c r="B353" s="432"/>
      <c r="C353" s="432"/>
      <c r="D353" s="432"/>
      <c r="E353" s="432"/>
      <c r="F353" s="432"/>
      <c r="G353" s="432"/>
      <c r="H353" s="432"/>
      <c r="I353" s="432"/>
      <c r="J353" s="432"/>
      <c r="K353" s="432"/>
      <c r="L353" s="432"/>
      <c r="M353" s="453"/>
      <c r="N353" s="454"/>
      <c r="O353" s="267" t="str">
        <f>IF(I353="","",I353)</f>
        <v/>
      </c>
      <c r="P353" s="162" t="str">
        <f>IFERROR(VLOOKUP(O353,cuadros!$A$31:$B$34,2,FALSE)," ")</f>
        <v xml:space="preserve"> </v>
      </c>
    </row>
    <row r="354" spans="1:16" ht="15.95" customHeight="1" thickBot="1" x14ac:dyDescent="0.25">
      <c r="A354" s="314">
        <v>2</v>
      </c>
      <c r="B354" s="430"/>
      <c r="C354" s="430"/>
      <c r="D354" s="430"/>
      <c r="E354" s="430"/>
      <c r="F354" s="430"/>
      <c r="G354" s="430"/>
      <c r="H354" s="430"/>
      <c r="I354" s="430"/>
      <c r="J354" s="430"/>
      <c r="K354" s="430"/>
      <c r="L354" s="430"/>
      <c r="M354" s="441"/>
      <c r="N354" s="442"/>
      <c r="O354" s="267" t="str">
        <f t="shared" ref="O354:O362" si="42">IF(I354="","",I354)</f>
        <v/>
      </c>
      <c r="P354" s="162" t="str">
        <f>IFERROR(VLOOKUP(O354,cuadros!$A$31:$B$34,2,FALSE)," ")</f>
        <v xml:space="preserve"> </v>
      </c>
    </row>
    <row r="355" spans="1:16" ht="15.95" hidden="1" customHeight="1" x14ac:dyDescent="0.2">
      <c r="A355" s="314">
        <v>3</v>
      </c>
      <c r="B355" s="430"/>
      <c r="C355" s="430"/>
      <c r="D355" s="430"/>
      <c r="E355" s="430"/>
      <c r="F355" s="430"/>
      <c r="G355" s="430"/>
      <c r="H355" s="430"/>
      <c r="I355" s="430"/>
      <c r="J355" s="430"/>
      <c r="K355" s="430"/>
      <c r="L355" s="430"/>
      <c r="M355" s="441"/>
      <c r="N355" s="442"/>
      <c r="O355" s="267" t="str">
        <f t="shared" si="42"/>
        <v/>
      </c>
      <c r="P355" s="162" t="str">
        <f>IFERROR(VLOOKUP(O355,cuadros!$A$31:$B$34,2,FALSE)," ")</f>
        <v xml:space="preserve"> </v>
      </c>
    </row>
    <row r="356" spans="1:16" ht="15.95" hidden="1" customHeight="1" x14ac:dyDescent="0.2">
      <c r="A356" s="314">
        <v>4</v>
      </c>
      <c r="B356" s="430"/>
      <c r="C356" s="430"/>
      <c r="D356" s="430"/>
      <c r="E356" s="430"/>
      <c r="F356" s="430"/>
      <c r="G356" s="430"/>
      <c r="H356" s="430"/>
      <c r="I356" s="430"/>
      <c r="J356" s="430"/>
      <c r="K356" s="430"/>
      <c r="L356" s="430"/>
      <c r="M356" s="441"/>
      <c r="N356" s="442"/>
      <c r="O356" s="267" t="str">
        <f t="shared" si="42"/>
        <v/>
      </c>
      <c r="P356" s="162" t="str">
        <f>IFERROR(VLOOKUP(O356,cuadros!$A$31:$B$34,2,FALSE)," ")</f>
        <v xml:space="preserve"> </v>
      </c>
    </row>
    <row r="357" spans="1:16" ht="15.95" hidden="1" customHeight="1" x14ac:dyDescent="0.2">
      <c r="A357" s="314">
        <v>5</v>
      </c>
      <c r="B357" s="430"/>
      <c r="C357" s="430"/>
      <c r="D357" s="430"/>
      <c r="E357" s="430"/>
      <c r="F357" s="430"/>
      <c r="G357" s="430"/>
      <c r="H357" s="430"/>
      <c r="I357" s="430"/>
      <c r="J357" s="430"/>
      <c r="K357" s="430"/>
      <c r="L357" s="430"/>
      <c r="M357" s="441"/>
      <c r="N357" s="442"/>
      <c r="O357" s="267" t="str">
        <f t="shared" si="42"/>
        <v/>
      </c>
      <c r="P357" s="162" t="str">
        <f>IFERROR(VLOOKUP(O357,cuadros!$A$31:$B$34,2,FALSE)," ")</f>
        <v xml:space="preserve"> </v>
      </c>
    </row>
    <row r="358" spans="1:16" ht="15.95" hidden="1" customHeight="1" x14ac:dyDescent="0.2">
      <c r="A358" s="314">
        <v>6</v>
      </c>
      <c r="B358" s="430"/>
      <c r="C358" s="430"/>
      <c r="D358" s="430"/>
      <c r="E358" s="430"/>
      <c r="F358" s="430"/>
      <c r="G358" s="430"/>
      <c r="H358" s="430"/>
      <c r="I358" s="430"/>
      <c r="J358" s="430"/>
      <c r="K358" s="430"/>
      <c r="L358" s="430"/>
      <c r="M358" s="441"/>
      <c r="N358" s="442"/>
      <c r="O358" s="267" t="str">
        <f t="shared" si="42"/>
        <v/>
      </c>
      <c r="P358" s="162" t="str">
        <f>IFERROR(VLOOKUP(O358,cuadros!$A$31:$B$34,2,FALSE)," ")</f>
        <v xml:space="preserve"> </v>
      </c>
    </row>
    <row r="359" spans="1:16" ht="15.95" hidden="1" customHeight="1" x14ac:dyDescent="0.2">
      <c r="A359" s="314">
        <v>7</v>
      </c>
      <c r="B359" s="430"/>
      <c r="C359" s="430"/>
      <c r="D359" s="430"/>
      <c r="E359" s="430"/>
      <c r="F359" s="430"/>
      <c r="G359" s="430"/>
      <c r="H359" s="430"/>
      <c r="I359" s="430"/>
      <c r="J359" s="430"/>
      <c r="K359" s="430"/>
      <c r="L359" s="430"/>
      <c r="M359" s="441"/>
      <c r="N359" s="442"/>
      <c r="O359" s="267" t="str">
        <f t="shared" si="42"/>
        <v/>
      </c>
      <c r="P359" s="162" t="str">
        <f>IFERROR(VLOOKUP(O359,cuadros!$A$31:$B$34,2,FALSE)," ")</f>
        <v xml:space="preserve"> </v>
      </c>
    </row>
    <row r="360" spans="1:16" ht="15.95" hidden="1" customHeight="1" x14ac:dyDescent="0.2">
      <c r="A360" s="314">
        <v>8</v>
      </c>
      <c r="B360" s="430"/>
      <c r="C360" s="430"/>
      <c r="D360" s="430"/>
      <c r="E360" s="430"/>
      <c r="F360" s="430"/>
      <c r="G360" s="430"/>
      <c r="H360" s="430"/>
      <c r="I360" s="430"/>
      <c r="J360" s="430"/>
      <c r="K360" s="430"/>
      <c r="L360" s="430"/>
      <c r="M360" s="441"/>
      <c r="N360" s="442"/>
      <c r="O360" s="267" t="str">
        <f t="shared" si="42"/>
        <v/>
      </c>
      <c r="P360" s="162" t="str">
        <f>IFERROR(VLOOKUP(O360,cuadros!$A$31:$B$34,2,FALSE)," ")</f>
        <v xml:space="preserve"> </v>
      </c>
    </row>
    <row r="361" spans="1:16" ht="15.95" hidden="1" customHeight="1" x14ac:dyDescent="0.2">
      <c r="A361" s="314">
        <v>9</v>
      </c>
      <c r="B361" s="430"/>
      <c r="C361" s="430"/>
      <c r="D361" s="430"/>
      <c r="E361" s="430"/>
      <c r="F361" s="430"/>
      <c r="G361" s="430"/>
      <c r="H361" s="430"/>
      <c r="I361" s="430"/>
      <c r="J361" s="430"/>
      <c r="K361" s="430"/>
      <c r="L361" s="430"/>
      <c r="M361" s="441"/>
      <c r="N361" s="442"/>
      <c r="O361" s="267" t="str">
        <f t="shared" si="42"/>
        <v/>
      </c>
      <c r="P361" s="162" t="str">
        <f>IFERROR(VLOOKUP(O361,cuadros!$A$31:$B$34,2,FALSE)," ")</f>
        <v xml:space="preserve"> </v>
      </c>
    </row>
    <row r="362" spans="1:16" ht="15.95" hidden="1" customHeight="1" thickBot="1" x14ac:dyDescent="0.25">
      <c r="A362" s="297">
        <v>10</v>
      </c>
      <c r="B362" s="431"/>
      <c r="C362" s="431"/>
      <c r="D362" s="431"/>
      <c r="E362" s="431"/>
      <c r="F362" s="431"/>
      <c r="G362" s="431"/>
      <c r="H362" s="431"/>
      <c r="I362" s="431"/>
      <c r="J362" s="431"/>
      <c r="K362" s="431"/>
      <c r="L362" s="431"/>
      <c r="M362" s="443"/>
      <c r="N362" s="444"/>
      <c r="O362" s="267" t="str">
        <f t="shared" si="42"/>
        <v/>
      </c>
      <c r="P362" s="162" t="str">
        <f>IFERROR(VLOOKUP(O362,cuadros!$A$31:$B$34,2,FALSE)," ")</f>
        <v xml:space="preserve"> </v>
      </c>
    </row>
    <row r="363" spans="1:16" ht="18" customHeight="1" thickBot="1" x14ac:dyDescent="0.25">
      <c r="A363" s="326"/>
      <c r="B363" s="448" t="s">
        <v>59</v>
      </c>
      <c r="C363" s="448"/>
      <c r="D363" s="448"/>
      <c r="E363" s="448"/>
      <c r="F363" s="448"/>
      <c r="G363" s="448"/>
      <c r="H363" s="448"/>
      <c r="I363" s="448"/>
      <c r="J363" s="448"/>
      <c r="K363" s="448"/>
      <c r="L363" s="448"/>
      <c r="M363" s="445">
        <f>SUM(M353:N362)</f>
        <v>0</v>
      </c>
      <c r="N363" s="446"/>
    </row>
    <row r="364" spans="1:16" ht="5.25" customHeight="1" thickBot="1" x14ac:dyDescent="0.25">
      <c r="A364" s="455"/>
      <c r="B364" s="455"/>
      <c r="C364" s="455"/>
      <c r="D364" s="455"/>
      <c r="E364" s="455"/>
      <c r="F364" s="455"/>
      <c r="G364" s="455"/>
      <c r="H364" s="455"/>
      <c r="I364" s="455"/>
      <c r="J364" s="455"/>
      <c r="K364" s="455"/>
      <c r="L364" s="455"/>
      <c r="M364" s="455"/>
      <c r="N364" s="455"/>
    </row>
    <row r="365" spans="1:16" ht="20.25" customHeight="1" thickBot="1" x14ac:dyDescent="0.25">
      <c r="A365" s="433" t="s">
        <v>74</v>
      </c>
      <c r="B365" s="434"/>
      <c r="C365" s="434"/>
      <c r="D365" s="434"/>
      <c r="E365" s="434"/>
      <c r="F365" s="434"/>
      <c r="G365" s="434"/>
      <c r="H365" s="434"/>
      <c r="I365" s="434"/>
      <c r="J365" s="434"/>
      <c r="K365" s="434"/>
      <c r="L365" s="434"/>
      <c r="M365" s="449">
        <f>+H326+M344+M350+M363</f>
        <v>118063.48</v>
      </c>
      <c r="N365" s="450"/>
    </row>
    <row r="376" spans="4:5" x14ac:dyDescent="0.2">
      <c r="E376" s="308"/>
    </row>
    <row r="377" spans="4:5" x14ac:dyDescent="0.2">
      <c r="E377" s="308"/>
    </row>
    <row r="378" spans="4:5" x14ac:dyDescent="0.2">
      <c r="E378" s="308"/>
    </row>
    <row r="379" spans="4:5" x14ac:dyDescent="0.2">
      <c r="E379" s="308"/>
    </row>
    <row r="380" spans="4:5" x14ac:dyDescent="0.2">
      <c r="E380" s="308"/>
    </row>
    <row r="381" spans="4:5" x14ac:dyDescent="0.2">
      <c r="E381" s="308"/>
    </row>
    <row r="382" spans="4:5" x14ac:dyDescent="0.2">
      <c r="E382" s="308"/>
    </row>
    <row r="383" spans="4:5" x14ac:dyDescent="0.2">
      <c r="D383" s="308"/>
      <c r="E383" s="308"/>
    </row>
    <row r="384" spans="4:5" x14ac:dyDescent="0.2">
      <c r="E384" s="308"/>
    </row>
    <row r="385" spans="5:5" x14ac:dyDescent="0.2">
      <c r="E385" s="308"/>
    </row>
    <row r="386" spans="5:5" x14ac:dyDescent="0.2">
      <c r="E386" s="308"/>
    </row>
    <row r="387" spans="5:5" x14ac:dyDescent="0.2">
      <c r="E387" s="308"/>
    </row>
    <row r="388" spans="5:5" x14ac:dyDescent="0.2">
      <c r="E388" s="308"/>
    </row>
    <row r="389" spans="5:5" x14ac:dyDescent="0.2">
      <c r="E389" s="308"/>
    </row>
    <row r="390" spans="5:5" x14ac:dyDescent="0.2">
      <c r="E390" s="308"/>
    </row>
  </sheetData>
  <sheetProtection password="80C4" sheet="1" objects="1" scenarios="1" formatCells="0" formatColumns="0" formatRows="0"/>
  <mergeCells count="243">
    <mergeCell ref="B337:F337"/>
    <mergeCell ref="G337:H337"/>
    <mergeCell ref="I337:J337"/>
    <mergeCell ref="K337:L337"/>
    <mergeCell ref="M337:N337"/>
    <mergeCell ref="B338:F338"/>
    <mergeCell ref="G338:H338"/>
    <mergeCell ref="I338:J338"/>
    <mergeCell ref="K338:L338"/>
    <mergeCell ref="M338:N338"/>
    <mergeCell ref="B335:F335"/>
    <mergeCell ref="G335:H335"/>
    <mergeCell ref="I335:J335"/>
    <mergeCell ref="K335:L335"/>
    <mergeCell ref="M335:N335"/>
    <mergeCell ref="B336:F336"/>
    <mergeCell ref="G336:H336"/>
    <mergeCell ref="I336:J336"/>
    <mergeCell ref="K336:L336"/>
    <mergeCell ref="M336:N336"/>
    <mergeCell ref="B333:F333"/>
    <mergeCell ref="G333:H333"/>
    <mergeCell ref="I333:J333"/>
    <mergeCell ref="K333:L333"/>
    <mergeCell ref="M333:N333"/>
    <mergeCell ref="B334:F334"/>
    <mergeCell ref="G334:H334"/>
    <mergeCell ref="I334:J334"/>
    <mergeCell ref="K334:L334"/>
    <mergeCell ref="M334:N334"/>
    <mergeCell ref="B331:F331"/>
    <mergeCell ref="G331:H331"/>
    <mergeCell ref="I331:J331"/>
    <mergeCell ref="K331:L331"/>
    <mergeCell ref="M331:N331"/>
    <mergeCell ref="B332:F332"/>
    <mergeCell ref="G332:H332"/>
    <mergeCell ref="I332:J332"/>
    <mergeCell ref="K332:L332"/>
    <mergeCell ref="M332:N332"/>
    <mergeCell ref="I330:J330"/>
    <mergeCell ref="D211:G211"/>
    <mergeCell ref="A280:A281"/>
    <mergeCell ref="A257:C257"/>
    <mergeCell ref="K330:L330"/>
    <mergeCell ref="J144:M144"/>
    <mergeCell ref="D280:D281"/>
    <mergeCell ref="A278:D278"/>
    <mergeCell ref="I212:I213"/>
    <mergeCell ref="K328:L328"/>
    <mergeCell ref="M328:N328"/>
    <mergeCell ref="A303:C303"/>
    <mergeCell ref="I328:J328"/>
    <mergeCell ref="M329:N329"/>
    <mergeCell ref="M330:N330"/>
    <mergeCell ref="A279:C279"/>
    <mergeCell ref="A234:D234"/>
    <mergeCell ref="D235:G235"/>
    <mergeCell ref="N212:N213"/>
    <mergeCell ref="D303:G303"/>
    <mergeCell ref="G328:H328"/>
    <mergeCell ref="K329:L329"/>
    <mergeCell ref="A324:D324"/>
    <mergeCell ref="A256:D256"/>
    <mergeCell ref="A31:C31"/>
    <mergeCell ref="A53:C53"/>
    <mergeCell ref="A75:C75"/>
    <mergeCell ref="A99:C99"/>
    <mergeCell ref="A211:C211"/>
    <mergeCell ref="I76:I77"/>
    <mergeCell ref="E280:E281"/>
    <mergeCell ref="A166:D166"/>
    <mergeCell ref="B212:B213"/>
    <mergeCell ref="C212:C213"/>
    <mergeCell ref="C76:C77"/>
    <mergeCell ref="C144:C145"/>
    <mergeCell ref="A121:C121"/>
    <mergeCell ref="A98:D98"/>
    <mergeCell ref="A74:D74"/>
    <mergeCell ref="A120:D120"/>
    <mergeCell ref="D121:G121"/>
    <mergeCell ref="D212:D213"/>
    <mergeCell ref="D189:G189"/>
    <mergeCell ref="I280:I281"/>
    <mergeCell ref="H144:H145"/>
    <mergeCell ref="E212:E213"/>
    <mergeCell ref="A188:D188"/>
    <mergeCell ref="A212:A213"/>
    <mergeCell ref="A30:D30"/>
    <mergeCell ref="M346:N346"/>
    <mergeCell ref="B346:F346"/>
    <mergeCell ref="B343:F343"/>
    <mergeCell ref="I342:J342"/>
    <mergeCell ref="D31:G31"/>
    <mergeCell ref="D53:G53"/>
    <mergeCell ref="D75:G75"/>
    <mergeCell ref="D99:G99"/>
    <mergeCell ref="D257:G257"/>
    <mergeCell ref="B329:F329"/>
    <mergeCell ref="G329:H329"/>
    <mergeCell ref="D143:G143"/>
    <mergeCell ref="B342:F342"/>
    <mergeCell ref="B340:F340"/>
    <mergeCell ref="B341:F341"/>
    <mergeCell ref="B330:F330"/>
    <mergeCell ref="A52:D52"/>
    <mergeCell ref="E76:E77"/>
    <mergeCell ref="F76:F77"/>
    <mergeCell ref="D76:D77"/>
    <mergeCell ref="A76:A77"/>
    <mergeCell ref="B76:B77"/>
    <mergeCell ref="A189:C189"/>
    <mergeCell ref="A1:N1"/>
    <mergeCell ref="J8:M8"/>
    <mergeCell ref="E8:E9"/>
    <mergeCell ref="F8:F9"/>
    <mergeCell ref="N8:N9"/>
    <mergeCell ref="B8:B9"/>
    <mergeCell ref="D8:D9"/>
    <mergeCell ref="I8:I9"/>
    <mergeCell ref="B2:N2"/>
    <mergeCell ref="B3:N3"/>
    <mergeCell ref="B4:N4"/>
    <mergeCell ref="A5:N5"/>
    <mergeCell ref="A7:C7"/>
    <mergeCell ref="C8:C9"/>
    <mergeCell ref="D7:G7"/>
    <mergeCell ref="G8:G9"/>
    <mergeCell ref="H8:H9"/>
    <mergeCell ref="A8:A9"/>
    <mergeCell ref="J212:M212"/>
    <mergeCell ref="H212:H213"/>
    <mergeCell ref="A302:D302"/>
    <mergeCell ref="I329:J329"/>
    <mergeCell ref="A142:D142"/>
    <mergeCell ref="A143:C143"/>
    <mergeCell ref="D167:G167"/>
    <mergeCell ref="B144:B145"/>
    <mergeCell ref="D144:D145"/>
    <mergeCell ref="A144:A145"/>
    <mergeCell ref="H280:H281"/>
    <mergeCell ref="B280:B281"/>
    <mergeCell ref="J280:M280"/>
    <mergeCell ref="D279:G279"/>
    <mergeCell ref="A235:C235"/>
    <mergeCell ref="C280:C281"/>
    <mergeCell ref="M355:N355"/>
    <mergeCell ref="M356:N356"/>
    <mergeCell ref="M357:N357"/>
    <mergeCell ref="M358:N358"/>
    <mergeCell ref="N280:N281"/>
    <mergeCell ref="E144:E145"/>
    <mergeCell ref="A167:C167"/>
    <mergeCell ref="G330:H330"/>
    <mergeCell ref="N76:N77"/>
    <mergeCell ref="G76:G77"/>
    <mergeCell ref="F212:F213"/>
    <mergeCell ref="G212:G213"/>
    <mergeCell ref="N144:N145"/>
    <mergeCell ref="F144:F145"/>
    <mergeCell ref="J76:M76"/>
    <mergeCell ref="H76:H77"/>
    <mergeCell ref="A325:N325"/>
    <mergeCell ref="A327:N327"/>
    <mergeCell ref="A326:D326"/>
    <mergeCell ref="B328:F328"/>
    <mergeCell ref="F280:F281"/>
    <mergeCell ref="G280:G281"/>
    <mergeCell ref="G144:G145"/>
    <mergeCell ref="I144:I145"/>
    <mergeCell ref="B349:F349"/>
    <mergeCell ref="G349:L349"/>
    <mergeCell ref="M352:N352"/>
    <mergeCell ref="A345:N345"/>
    <mergeCell ref="M344:N344"/>
    <mergeCell ref="K343:L343"/>
    <mergeCell ref="I344:J344"/>
    <mergeCell ref="I352:L352"/>
    <mergeCell ref="B352:H352"/>
    <mergeCell ref="M341:N341"/>
    <mergeCell ref="G344:H344"/>
    <mergeCell ref="G339:H339"/>
    <mergeCell ref="B339:F339"/>
    <mergeCell ref="M343:N343"/>
    <mergeCell ref="G341:H341"/>
    <mergeCell ref="G342:H342"/>
    <mergeCell ref="G343:H343"/>
    <mergeCell ref="G340:H340"/>
    <mergeCell ref="I340:J340"/>
    <mergeCell ref="I341:J341"/>
    <mergeCell ref="K342:L342"/>
    <mergeCell ref="M342:N342"/>
    <mergeCell ref="M339:N339"/>
    <mergeCell ref="K340:L340"/>
    <mergeCell ref="M340:N340"/>
    <mergeCell ref="K341:L341"/>
    <mergeCell ref="I339:J339"/>
    <mergeCell ref="K339:L339"/>
    <mergeCell ref="I343:J343"/>
    <mergeCell ref="A365:L365"/>
    <mergeCell ref="G346:L346"/>
    <mergeCell ref="G347:L347"/>
    <mergeCell ref="G348:L348"/>
    <mergeCell ref="A344:F344"/>
    <mergeCell ref="B347:F347"/>
    <mergeCell ref="K344:L344"/>
    <mergeCell ref="M360:N360"/>
    <mergeCell ref="M361:N361"/>
    <mergeCell ref="M362:N362"/>
    <mergeCell ref="M363:N363"/>
    <mergeCell ref="B350:L350"/>
    <mergeCell ref="B363:L363"/>
    <mergeCell ref="M365:N365"/>
    <mergeCell ref="M347:N347"/>
    <mergeCell ref="M353:N353"/>
    <mergeCell ref="A364:N364"/>
    <mergeCell ref="M359:N359"/>
    <mergeCell ref="M350:N350"/>
    <mergeCell ref="M348:N348"/>
    <mergeCell ref="M349:N349"/>
    <mergeCell ref="A351:N351"/>
    <mergeCell ref="M354:N354"/>
    <mergeCell ref="B348:F348"/>
    <mergeCell ref="B360:H360"/>
    <mergeCell ref="B361:H361"/>
    <mergeCell ref="B362:H362"/>
    <mergeCell ref="B355:H355"/>
    <mergeCell ref="B356:H356"/>
    <mergeCell ref="B357:H357"/>
    <mergeCell ref="B358:H358"/>
    <mergeCell ref="I353:L353"/>
    <mergeCell ref="I354:L354"/>
    <mergeCell ref="I355:L355"/>
    <mergeCell ref="I356:L356"/>
    <mergeCell ref="I357:L357"/>
    <mergeCell ref="I358:L358"/>
    <mergeCell ref="I359:L359"/>
    <mergeCell ref="I360:L360"/>
    <mergeCell ref="I361:L361"/>
    <mergeCell ref="I362:L362"/>
    <mergeCell ref="B353:H353"/>
    <mergeCell ref="B354:H354"/>
    <mergeCell ref="B359:H359"/>
  </mergeCells>
  <phoneticPr fontId="5" type="noConversion"/>
  <dataValidations xWindow="580" yWindow="123" count="18">
    <dataValidation allowBlank="1" showErrorMessage="1" sqref="C354:C363 D280:G302 A1:C4 C324 C144 C76 B100:B120 D1:G1 C212 B8:B30 C8 B76:B98 C74 B144:B166 C142 B212:B234 C210 B280:B302 C278 C280 O145:O211 O77:O143 D354:G358 C342:G342 D63:D74 C302 C188 B365:G65548 D8:G30 D144:G166 C120 D212:G234 C166 B6:G6 C234 C256 C52 C30 D4:G4 C98 B63:B74 D100:G120 D76:G98 D168:G188 B168:B188 D190:G210 B190:B210 D236:G256 B236:B256 D258:G278 B258:B278 D304:G324 B304:B324 D360:G363 B326:G327 B122:B142 D122:G142 O1:O75 O213:O279 A6:A65548 B32:B52 D32:G52 B54:B61 E54:G74 D54:D61 B328:B343 B345:B363 C345:G351 O281:O65548 P1:IV1048576" xr:uid="{00000000-0002-0000-0200-000000000000}"/>
    <dataValidation type="list" allowBlank="1" showErrorMessage="1" sqref="D279:G279 D257:G257 D235:G235 D211:G211 D189:G189 D167:G167 D143:G143 D121:G121 D99:G99 D75:G75 D53:G53 D31:G31 D7 D303:G303" xr:uid="{00000000-0002-0000-0200-000001000000}">
      <formula1>AREAS</formula1>
    </dataValidation>
    <dataValidation type="list" allowBlank="1" showErrorMessage="1" sqref="C11:C29" xr:uid="{00000000-0002-0000-0200-000002000000}">
      <formula1>INDIRECT($O$7)</formula1>
    </dataValidation>
    <dataValidation type="list" allowBlank="1" showErrorMessage="1" sqref="C32:C51" xr:uid="{00000000-0002-0000-0200-000003000000}">
      <formula1>INDIRECT($O$31)</formula1>
    </dataValidation>
    <dataValidation type="list" allowBlank="1" showErrorMessage="1" sqref="C54:C73" xr:uid="{00000000-0002-0000-0200-000004000000}">
      <formula1>INDIRECT($O$53)</formula1>
    </dataValidation>
    <dataValidation type="list" allowBlank="1" showErrorMessage="1" sqref="C78:C97" xr:uid="{00000000-0002-0000-0200-000005000000}">
      <formula1>INDIRECT($O$75)</formula1>
    </dataValidation>
    <dataValidation type="list" allowBlank="1" showErrorMessage="1" sqref="C100:C119" xr:uid="{00000000-0002-0000-0200-000006000000}">
      <formula1>INDIRECT($O$99)</formula1>
    </dataValidation>
    <dataValidation type="list" allowBlank="1" showErrorMessage="1" sqref="C146:C165" xr:uid="{00000000-0002-0000-0200-000007000000}">
      <formula1>INDIRECT($O$143)</formula1>
    </dataValidation>
    <dataValidation type="list" allowBlank="1" showErrorMessage="1" sqref="C168:C187" xr:uid="{00000000-0002-0000-0200-000008000000}">
      <formula1>INDIRECT($O$167)</formula1>
    </dataValidation>
    <dataValidation type="list" allowBlank="1" showErrorMessage="1" sqref="C190:C209" xr:uid="{00000000-0002-0000-0200-000009000000}">
      <formula1>INDIRECT($O$189)</formula1>
    </dataValidation>
    <dataValidation type="list" allowBlank="1" showErrorMessage="1" sqref="C214:C233" xr:uid="{00000000-0002-0000-0200-00000A000000}">
      <formula1>INDIRECT($O$211)</formula1>
    </dataValidation>
    <dataValidation type="list" allowBlank="1" showErrorMessage="1" sqref="C236:C255" xr:uid="{00000000-0002-0000-0200-00000B000000}">
      <formula1>INDIRECT($O$235)</formula1>
    </dataValidation>
    <dataValidation type="list" allowBlank="1" showErrorMessage="1" sqref="C258:C277" xr:uid="{00000000-0002-0000-0200-00000C000000}">
      <formula1>INDIRECT($O$257)</formula1>
    </dataValidation>
    <dataValidation type="list" allowBlank="1" showErrorMessage="1" sqref="C282:C301" xr:uid="{00000000-0002-0000-0200-00000D000000}">
      <formula1>INDIRECT($O$279)</formula1>
    </dataValidation>
    <dataValidation type="list" allowBlank="1" showErrorMessage="1" sqref="C304:C323" xr:uid="{00000000-0002-0000-0200-00000E000000}">
      <formula1>INDIRECT($O$303)</formula1>
    </dataValidation>
    <dataValidation type="list" allowBlank="1" showErrorMessage="1" sqref="C122:C141" xr:uid="{00000000-0002-0000-0200-00000F000000}">
      <formula1>INDIRECT(SUBSTITUTE($O$121,"  ","_"))</formula1>
    </dataValidation>
    <dataValidation type="list" allowBlank="1" showInputMessage="1" showErrorMessage="1" sqref="C10" xr:uid="{00000000-0002-0000-0200-000010000000}">
      <formula1>INDIRECT($O$7)</formula1>
    </dataValidation>
    <dataValidation type="list" allowBlank="1" showInputMessage="1" showErrorMessage="1" sqref="I353:L362" xr:uid="{00000000-0002-0000-0200-000011000000}">
      <formula1>INDIRECT($O$352)</formula1>
    </dataValidation>
  </dataValidations>
  <printOptions horizontalCentered="1"/>
  <pageMargins left="0.39370078740157483" right="0.39370078740157483" top="1.1811023622047245" bottom="0.59055118110236227" header="0" footer="0"/>
  <pageSetup scale="53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>
    <tabColor rgb="FFFFC000"/>
    <pageSetUpPr fitToPage="1"/>
  </sheetPr>
  <dimension ref="A1:Y353"/>
  <sheetViews>
    <sheetView showZeros="0" zoomScaleNormal="100" zoomScaleSheetLayoutView="85" workbookViewId="0">
      <selection activeCell="B2" sqref="B2:N2"/>
    </sheetView>
  </sheetViews>
  <sheetFormatPr baseColWidth="10" defaultRowHeight="12" x14ac:dyDescent="0.2"/>
  <cols>
    <col min="1" max="1" width="5" style="307" customWidth="1"/>
    <col min="2" max="2" width="48.28515625" style="273" customWidth="1"/>
    <col min="3" max="3" width="31" style="273" customWidth="1"/>
    <col min="4" max="4" width="16" style="273" bestFit="1" customWidth="1"/>
    <col min="5" max="8" width="17.5703125" style="273" customWidth="1"/>
    <col min="9" max="9" width="18" style="273" customWidth="1"/>
    <col min="10" max="12" width="11.85546875" style="273" customWidth="1"/>
    <col min="13" max="13" width="13.5703125" style="273" customWidth="1"/>
    <col min="14" max="14" width="16.7109375" style="273" customWidth="1"/>
    <col min="15" max="15" width="20" style="162" hidden="1" customWidth="1"/>
    <col min="16" max="16" width="11.42578125" style="162" hidden="1" customWidth="1"/>
    <col min="17" max="17" width="3" style="273" customWidth="1"/>
    <col min="18" max="18" width="13.5703125" style="273" customWidth="1"/>
    <col min="19" max="19" width="11.42578125" style="273"/>
    <col min="20" max="21" width="3" style="273" bestFit="1" customWidth="1"/>
    <col min="22" max="22" width="11.42578125" style="273"/>
    <col min="23" max="23" width="3" style="273" bestFit="1" customWidth="1"/>
    <col min="24" max="24" width="2.85546875" style="273" customWidth="1"/>
    <col min="25" max="16384" width="11.42578125" style="273"/>
  </cols>
  <sheetData>
    <row r="1" spans="1:25" ht="28.5" customHeight="1" x14ac:dyDescent="0.2">
      <c r="A1" s="513"/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</row>
    <row r="2" spans="1:25" ht="19.5" customHeight="1" x14ac:dyDescent="0.2">
      <c r="A2" s="274"/>
      <c r="B2" s="515" t="str">
        <f>"MUNICIPIO: " &amp; 'Reporte FODES'!F6&amp;" DEPARTAMENTO DE "&amp;'Reporte FODES'!F5</f>
        <v>MUNICIPIO: SENSEMBRA DEPARTAMENTO DE MORAZAN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</row>
    <row r="3" spans="1:25" ht="19.5" customHeight="1" x14ac:dyDescent="0.2">
      <c r="A3" s="274"/>
      <c r="B3" s="516" t="s">
        <v>403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</row>
    <row r="4" spans="1:25" ht="19.5" customHeight="1" x14ac:dyDescent="0.2">
      <c r="A4" s="275"/>
      <c r="B4" s="516" t="str">
        <f ca="1">"CORRESPONDIENTE AL PRIMER TRIMESTRE "&amp;YEAR(TODAY())</f>
        <v>CORRESPONDIENTE AL PRIMER TRIMESTRE 2021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1:25" ht="13.5" customHeight="1" thickBot="1" x14ac:dyDescent="0.25">
      <c r="A5" s="517"/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</row>
    <row r="6" spans="1:25" ht="14.25" customHeight="1" thickBot="1" x14ac:dyDescent="0.25">
      <c r="A6" s="276" t="s">
        <v>18</v>
      </c>
      <c r="B6" s="277" t="s">
        <v>19</v>
      </c>
      <c r="C6" s="277"/>
      <c r="D6" s="277" t="s">
        <v>21</v>
      </c>
      <c r="E6" s="277" t="s">
        <v>20</v>
      </c>
      <c r="F6" s="277" t="s">
        <v>22</v>
      </c>
      <c r="G6" s="277" t="s">
        <v>23</v>
      </c>
      <c r="H6" s="277" t="s">
        <v>24</v>
      </c>
      <c r="I6" s="277" t="s">
        <v>25</v>
      </c>
      <c r="J6" s="277">
        <v>9</v>
      </c>
      <c r="K6" s="277">
        <v>10</v>
      </c>
      <c r="L6" s="277">
        <v>11</v>
      </c>
      <c r="M6" s="277">
        <v>12</v>
      </c>
      <c r="N6" s="278">
        <v>13</v>
      </c>
    </row>
    <row r="7" spans="1:25" ht="18.75" customHeight="1" thickTop="1" thickBot="1" x14ac:dyDescent="0.25">
      <c r="A7" s="491" t="s">
        <v>530</v>
      </c>
      <c r="B7" s="492"/>
      <c r="C7" s="493"/>
      <c r="D7" s="507" t="s">
        <v>444</v>
      </c>
      <c r="E7" s="508"/>
      <c r="F7" s="508"/>
      <c r="G7" s="509"/>
      <c r="H7" s="279"/>
      <c r="I7" s="279"/>
      <c r="J7" s="279"/>
      <c r="K7" s="279"/>
      <c r="L7" s="279"/>
      <c r="M7" s="279"/>
      <c r="N7" s="280"/>
      <c r="O7" s="162" t="str">
        <f>VLOOKUP(D7,TITULOS!$B$2:$C$15,2,FALSE)</f>
        <v>ELECTRIFICACION</v>
      </c>
      <c r="P7" s="162">
        <f>VLOOKUP(O7,TITULOS!$C$2:$D$15,2,FALSE)</f>
        <v>5</v>
      </c>
    </row>
    <row r="8" spans="1:25" ht="22.5" customHeight="1" x14ac:dyDescent="0.2">
      <c r="A8" s="510" t="s">
        <v>30</v>
      </c>
      <c r="B8" s="489" t="s">
        <v>29</v>
      </c>
      <c r="C8" s="489" t="s">
        <v>415</v>
      </c>
      <c r="D8" s="489" t="s">
        <v>45</v>
      </c>
      <c r="E8" s="489" t="s">
        <v>33</v>
      </c>
      <c r="F8" s="489" t="s">
        <v>60</v>
      </c>
      <c r="G8" s="489" t="s">
        <v>32</v>
      </c>
      <c r="H8" s="489" t="s">
        <v>46</v>
      </c>
      <c r="I8" s="489" t="s">
        <v>47</v>
      </c>
      <c r="J8" s="489" t="s">
        <v>48</v>
      </c>
      <c r="K8" s="489"/>
      <c r="L8" s="489"/>
      <c r="M8" s="489"/>
      <c r="N8" s="487" t="s">
        <v>761</v>
      </c>
    </row>
    <row r="9" spans="1:25" ht="20.25" customHeight="1" thickBot="1" x14ac:dyDescent="0.25">
      <c r="A9" s="511"/>
      <c r="B9" s="490"/>
      <c r="C9" s="512"/>
      <c r="D9" s="490"/>
      <c r="E9" s="490"/>
      <c r="F9" s="490"/>
      <c r="G9" s="490"/>
      <c r="H9" s="490"/>
      <c r="I9" s="490"/>
      <c r="J9" s="281" t="s">
        <v>49</v>
      </c>
      <c r="K9" s="281" t="s">
        <v>50</v>
      </c>
      <c r="L9" s="281" t="s">
        <v>51</v>
      </c>
      <c r="M9" s="281" t="s">
        <v>52</v>
      </c>
      <c r="N9" s="488"/>
    </row>
    <row r="10" spans="1:25" ht="15.95" customHeight="1" x14ac:dyDescent="0.2">
      <c r="A10" s="282">
        <v>1</v>
      </c>
      <c r="B10" s="283"/>
      <c r="C10" s="283"/>
      <c r="D10" s="284"/>
      <c r="E10" s="285"/>
      <c r="F10" s="285"/>
      <c r="G10" s="285"/>
      <c r="H10" s="285"/>
      <c r="I10" s="309">
        <f t="shared" ref="I10:I29" si="0">+F10+G10-H10</f>
        <v>0</v>
      </c>
      <c r="J10" s="284"/>
      <c r="K10" s="284"/>
      <c r="L10" s="284"/>
      <c r="M10" s="284"/>
      <c r="N10" s="286"/>
      <c r="O10" s="267" t="str">
        <f t="shared" ref="O10:O29" si="1">IF(C10="","",$P$7&amp;C10)</f>
        <v/>
      </c>
      <c r="Q10" s="287"/>
      <c r="R10" s="287"/>
      <c r="S10" s="287"/>
      <c r="T10" s="287"/>
      <c r="U10" s="287"/>
      <c r="V10" s="287"/>
      <c r="W10" s="287"/>
      <c r="X10" s="287"/>
      <c r="Y10" s="287"/>
    </row>
    <row r="11" spans="1:25" ht="15.95" customHeight="1" thickBot="1" x14ac:dyDescent="0.25">
      <c r="A11" s="288">
        <v>2</v>
      </c>
      <c r="B11" s="289"/>
      <c r="C11" s="289" t="s">
        <v>744</v>
      </c>
      <c r="D11" s="290"/>
      <c r="E11" s="291"/>
      <c r="F11" s="291"/>
      <c r="G11" s="291"/>
      <c r="H11" s="291"/>
      <c r="I11" s="310">
        <f t="shared" si="0"/>
        <v>0</v>
      </c>
      <c r="J11" s="290"/>
      <c r="K11" s="290"/>
      <c r="L11" s="290"/>
      <c r="M11" s="290"/>
      <c r="N11" s="292"/>
      <c r="O11" s="267" t="str">
        <f t="shared" si="1"/>
        <v xml:space="preserve">5 </v>
      </c>
      <c r="Q11" s="287"/>
      <c r="R11" s="287"/>
      <c r="S11" s="287"/>
      <c r="T11" s="287"/>
      <c r="U11" s="287"/>
      <c r="V11" s="287"/>
      <c r="W11" s="287"/>
      <c r="X11" s="287"/>
      <c r="Y11" s="287"/>
    </row>
    <row r="12" spans="1:25" ht="15.95" hidden="1" customHeight="1" x14ac:dyDescent="0.2">
      <c r="A12" s="288">
        <v>3</v>
      </c>
      <c r="B12" s="289"/>
      <c r="C12" s="289" t="s">
        <v>744</v>
      </c>
      <c r="D12" s="290"/>
      <c r="E12" s="291"/>
      <c r="F12" s="291"/>
      <c r="G12" s="291"/>
      <c r="H12" s="291"/>
      <c r="I12" s="310">
        <f t="shared" si="0"/>
        <v>0</v>
      </c>
      <c r="J12" s="290"/>
      <c r="K12" s="290"/>
      <c r="L12" s="290"/>
      <c r="M12" s="290"/>
      <c r="N12" s="292"/>
      <c r="O12" s="267" t="str">
        <f t="shared" si="1"/>
        <v xml:space="preserve">5 </v>
      </c>
      <c r="Q12" s="287"/>
      <c r="R12" s="287"/>
      <c r="S12" s="287"/>
      <c r="T12" s="287"/>
      <c r="U12" s="287"/>
      <c r="V12" s="287"/>
      <c r="W12" s="287"/>
      <c r="X12" s="287"/>
      <c r="Y12" s="287"/>
    </row>
    <row r="13" spans="1:25" ht="15.95" hidden="1" customHeight="1" x14ac:dyDescent="0.2">
      <c r="A13" s="288">
        <v>4</v>
      </c>
      <c r="B13" s="289"/>
      <c r="C13" s="289" t="s">
        <v>744</v>
      </c>
      <c r="D13" s="290"/>
      <c r="E13" s="291"/>
      <c r="F13" s="291"/>
      <c r="G13" s="291"/>
      <c r="H13" s="291"/>
      <c r="I13" s="310">
        <f t="shared" si="0"/>
        <v>0</v>
      </c>
      <c r="J13" s="290"/>
      <c r="K13" s="290"/>
      <c r="L13" s="290"/>
      <c r="M13" s="290"/>
      <c r="N13" s="292"/>
      <c r="O13" s="267" t="str">
        <f t="shared" si="1"/>
        <v xml:space="preserve">5 </v>
      </c>
      <c r="Q13" s="287"/>
      <c r="R13" s="287"/>
      <c r="S13" s="287"/>
      <c r="T13" s="287"/>
      <c r="U13" s="287"/>
      <c r="V13" s="287"/>
      <c r="W13" s="287"/>
      <c r="X13" s="287"/>
      <c r="Y13" s="287"/>
    </row>
    <row r="14" spans="1:25" ht="15.95" hidden="1" customHeight="1" x14ac:dyDescent="0.2">
      <c r="A14" s="288">
        <v>5</v>
      </c>
      <c r="B14" s="289"/>
      <c r="C14" s="289" t="s">
        <v>744</v>
      </c>
      <c r="D14" s="290"/>
      <c r="E14" s="291"/>
      <c r="F14" s="291"/>
      <c r="G14" s="291"/>
      <c r="H14" s="291"/>
      <c r="I14" s="310">
        <f t="shared" si="0"/>
        <v>0</v>
      </c>
      <c r="J14" s="290"/>
      <c r="K14" s="290"/>
      <c r="L14" s="290"/>
      <c r="M14" s="290"/>
      <c r="N14" s="292"/>
      <c r="O14" s="267" t="str">
        <f t="shared" si="1"/>
        <v xml:space="preserve">5 </v>
      </c>
      <c r="Q14" s="287"/>
      <c r="R14" s="287"/>
      <c r="S14" s="287"/>
      <c r="T14" s="287"/>
      <c r="U14" s="287"/>
      <c r="V14" s="287"/>
      <c r="W14" s="287"/>
      <c r="X14" s="287"/>
      <c r="Y14" s="287"/>
    </row>
    <row r="15" spans="1:25" ht="15.95" hidden="1" customHeight="1" x14ac:dyDescent="0.2">
      <c r="A15" s="288">
        <v>6</v>
      </c>
      <c r="B15" s="289"/>
      <c r="C15" s="289" t="s">
        <v>744</v>
      </c>
      <c r="D15" s="290"/>
      <c r="E15" s="291"/>
      <c r="F15" s="291"/>
      <c r="G15" s="291"/>
      <c r="H15" s="291"/>
      <c r="I15" s="310">
        <f t="shared" si="0"/>
        <v>0</v>
      </c>
      <c r="J15" s="290"/>
      <c r="K15" s="290"/>
      <c r="L15" s="290"/>
      <c r="M15" s="290"/>
      <c r="N15" s="292"/>
      <c r="O15" s="267" t="str">
        <f t="shared" si="1"/>
        <v xml:space="preserve">5 </v>
      </c>
      <c r="Q15" s="287"/>
      <c r="R15" s="287"/>
      <c r="S15" s="287"/>
      <c r="T15" s="287"/>
      <c r="U15" s="287"/>
      <c r="V15" s="287"/>
      <c r="W15" s="287"/>
      <c r="X15" s="287"/>
      <c r="Y15" s="287"/>
    </row>
    <row r="16" spans="1:25" ht="15.95" hidden="1" customHeight="1" x14ac:dyDescent="0.2">
      <c r="A16" s="288">
        <v>7</v>
      </c>
      <c r="B16" s="289"/>
      <c r="C16" s="289" t="s">
        <v>744</v>
      </c>
      <c r="D16" s="290"/>
      <c r="E16" s="291"/>
      <c r="F16" s="291"/>
      <c r="G16" s="291"/>
      <c r="H16" s="291"/>
      <c r="I16" s="310">
        <f t="shared" si="0"/>
        <v>0</v>
      </c>
      <c r="J16" s="290"/>
      <c r="K16" s="290"/>
      <c r="L16" s="290"/>
      <c r="M16" s="290"/>
      <c r="N16" s="292"/>
      <c r="O16" s="267" t="str">
        <f t="shared" si="1"/>
        <v xml:space="preserve">5 </v>
      </c>
      <c r="Q16" s="287"/>
      <c r="R16" s="287"/>
      <c r="S16" s="287"/>
      <c r="T16" s="287"/>
      <c r="U16" s="287"/>
      <c r="V16" s="287"/>
      <c r="W16" s="287"/>
      <c r="X16" s="287"/>
      <c r="Y16" s="287"/>
    </row>
    <row r="17" spans="1:25" ht="15.95" hidden="1" customHeight="1" x14ac:dyDescent="0.2">
      <c r="A17" s="288">
        <v>8</v>
      </c>
      <c r="B17" s="289"/>
      <c r="C17" s="289" t="s">
        <v>744</v>
      </c>
      <c r="D17" s="290"/>
      <c r="E17" s="291"/>
      <c r="F17" s="291"/>
      <c r="G17" s="291"/>
      <c r="H17" s="291"/>
      <c r="I17" s="310">
        <f t="shared" si="0"/>
        <v>0</v>
      </c>
      <c r="J17" s="290"/>
      <c r="K17" s="290"/>
      <c r="L17" s="290"/>
      <c r="M17" s="290"/>
      <c r="N17" s="292"/>
      <c r="O17" s="267" t="str">
        <f t="shared" si="1"/>
        <v xml:space="preserve">5 </v>
      </c>
      <c r="Q17" s="287"/>
      <c r="R17" s="287"/>
      <c r="S17" s="287"/>
      <c r="T17" s="287"/>
      <c r="U17" s="287"/>
      <c r="V17" s="287"/>
      <c r="W17" s="287"/>
      <c r="X17" s="287"/>
      <c r="Y17" s="287"/>
    </row>
    <row r="18" spans="1:25" ht="15.95" hidden="1" customHeight="1" x14ac:dyDescent="0.2">
      <c r="A18" s="288">
        <v>9</v>
      </c>
      <c r="B18" s="289"/>
      <c r="C18" s="289" t="s">
        <v>744</v>
      </c>
      <c r="D18" s="290"/>
      <c r="E18" s="291"/>
      <c r="F18" s="291"/>
      <c r="G18" s="291"/>
      <c r="H18" s="291"/>
      <c r="I18" s="310">
        <f t="shared" si="0"/>
        <v>0</v>
      </c>
      <c r="J18" s="290"/>
      <c r="K18" s="290"/>
      <c r="L18" s="290"/>
      <c r="M18" s="290"/>
      <c r="N18" s="292"/>
      <c r="O18" s="267" t="str">
        <f t="shared" si="1"/>
        <v xml:space="preserve">5 </v>
      </c>
      <c r="Q18" s="287"/>
      <c r="R18" s="287"/>
      <c r="S18" s="287"/>
      <c r="T18" s="287"/>
      <c r="U18" s="287"/>
      <c r="V18" s="287"/>
      <c r="W18" s="287"/>
      <c r="X18" s="287"/>
      <c r="Y18" s="287"/>
    </row>
    <row r="19" spans="1:25" ht="15.95" hidden="1" customHeight="1" x14ac:dyDescent="0.2">
      <c r="A19" s="288">
        <v>10</v>
      </c>
      <c r="B19" s="289"/>
      <c r="C19" s="289" t="s">
        <v>744</v>
      </c>
      <c r="D19" s="290"/>
      <c r="E19" s="291"/>
      <c r="F19" s="291"/>
      <c r="G19" s="291"/>
      <c r="H19" s="291"/>
      <c r="I19" s="310">
        <f t="shared" si="0"/>
        <v>0</v>
      </c>
      <c r="J19" s="290"/>
      <c r="K19" s="290"/>
      <c r="L19" s="290"/>
      <c r="M19" s="290"/>
      <c r="N19" s="292"/>
      <c r="O19" s="267" t="str">
        <f t="shared" si="1"/>
        <v xml:space="preserve">5 </v>
      </c>
      <c r="Q19" s="287"/>
      <c r="R19" s="287"/>
      <c r="S19" s="287"/>
      <c r="T19" s="287"/>
      <c r="U19" s="287"/>
      <c r="V19" s="287"/>
      <c r="W19" s="287"/>
      <c r="X19" s="287"/>
      <c r="Y19" s="287"/>
    </row>
    <row r="20" spans="1:25" ht="15.95" hidden="1" customHeight="1" x14ac:dyDescent="0.2">
      <c r="A20" s="288">
        <v>11</v>
      </c>
      <c r="B20" s="289"/>
      <c r="C20" s="289" t="s">
        <v>744</v>
      </c>
      <c r="D20" s="290"/>
      <c r="E20" s="291"/>
      <c r="F20" s="291"/>
      <c r="G20" s="291"/>
      <c r="H20" s="291"/>
      <c r="I20" s="310">
        <f t="shared" si="0"/>
        <v>0</v>
      </c>
      <c r="J20" s="290"/>
      <c r="K20" s="290"/>
      <c r="L20" s="290"/>
      <c r="M20" s="290"/>
      <c r="N20" s="292"/>
      <c r="O20" s="267" t="str">
        <f t="shared" si="1"/>
        <v xml:space="preserve">5 </v>
      </c>
      <c r="Q20" s="287"/>
      <c r="R20" s="287"/>
      <c r="S20" s="287"/>
      <c r="T20" s="287"/>
      <c r="U20" s="287"/>
      <c r="V20" s="287"/>
      <c r="W20" s="287"/>
      <c r="X20" s="287"/>
      <c r="Y20" s="287"/>
    </row>
    <row r="21" spans="1:25" ht="15.95" hidden="1" customHeight="1" x14ac:dyDescent="0.2">
      <c r="A21" s="288">
        <v>12</v>
      </c>
      <c r="B21" s="289"/>
      <c r="C21" s="289" t="s">
        <v>744</v>
      </c>
      <c r="D21" s="290"/>
      <c r="E21" s="291"/>
      <c r="F21" s="291"/>
      <c r="G21" s="291"/>
      <c r="H21" s="291"/>
      <c r="I21" s="310">
        <f t="shared" si="0"/>
        <v>0</v>
      </c>
      <c r="J21" s="290"/>
      <c r="K21" s="290"/>
      <c r="L21" s="290"/>
      <c r="M21" s="290"/>
      <c r="N21" s="292"/>
      <c r="O21" s="267" t="str">
        <f t="shared" si="1"/>
        <v xml:space="preserve">5 </v>
      </c>
      <c r="Q21" s="287"/>
      <c r="R21" s="287"/>
      <c r="S21" s="287"/>
      <c r="T21" s="287"/>
      <c r="U21" s="287"/>
      <c r="V21" s="287"/>
      <c r="W21" s="287"/>
      <c r="X21" s="287"/>
      <c r="Y21" s="287"/>
    </row>
    <row r="22" spans="1:25" ht="15.95" hidden="1" customHeight="1" x14ac:dyDescent="0.2">
      <c r="A22" s="288">
        <v>13</v>
      </c>
      <c r="B22" s="289"/>
      <c r="C22" s="289" t="s">
        <v>744</v>
      </c>
      <c r="D22" s="290"/>
      <c r="E22" s="291"/>
      <c r="F22" s="291"/>
      <c r="G22" s="291"/>
      <c r="H22" s="291"/>
      <c r="I22" s="310">
        <f t="shared" si="0"/>
        <v>0</v>
      </c>
      <c r="J22" s="290"/>
      <c r="K22" s="290"/>
      <c r="L22" s="290"/>
      <c r="M22" s="290"/>
      <c r="N22" s="292"/>
      <c r="O22" s="267" t="str">
        <f t="shared" si="1"/>
        <v xml:space="preserve">5 </v>
      </c>
      <c r="Q22" s="287"/>
      <c r="R22" s="287"/>
      <c r="S22" s="287"/>
      <c r="T22" s="287"/>
      <c r="U22" s="287"/>
      <c r="V22" s="287"/>
      <c r="W22" s="287"/>
      <c r="X22" s="287"/>
      <c r="Y22" s="287"/>
    </row>
    <row r="23" spans="1:25" ht="15.95" hidden="1" customHeight="1" x14ac:dyDescent="0.2">
      <c r="A23" s="288">
        <v>14</v>
      </c>
      <c r="B23" s="293"/>
      <c r="C23" s="293" t="s">
        <v>744</v>
      </c>
      <c r="D23" s="294"/>
      <c r="E23" s="295"/>
      <c r="F23" s="295"/>
      <c r="G23" s="295"/>
      <c r="H23" s="295"/>
      <c r="I23" s="311">
        <f t="shared" si="0"/>
        <v>0</v>
      </c>
      <c r="J23" s="294"/>
      <c r="K23" s="294"/>
      <c r="L23" s="294"/>
      <c r="M23" s="294"/>
      <c r="N23" s="296"/>
      <c r="O23" s="267" t="str">
        <f t="shared" si="1"/>
        <v xml:space="preserve">5 </v>
      </c>
      <c r="Q23" s="287"/>
      <c r="R23" s="287"/>
      <c r="S23" s="287"/>
      <c r="T23" s="287"/>
      <c r="U23" s="287"/>
      <c r="V23" s="287"/>
      <c r="W23" s="287"/>
      <c r="X23" s="287"/>
      <c r="Y23" s="287"/>
    </row>
    <row r="24" spans="1:25" ht="15.95" hidden="1" customHeight="1" x14ac:dyDescent="0.2">
      <c r="A24" s="288">
        <v>15</v>
      </c>
      <c r="B24" s="293"/>
      <c r="C24" s="293" t="s">
        <v>744</v>
      </c>
      <c r="D24" s="294"/>
      <c r="E24" s="295"/>
      <c r="F24" s="295"/>
      <c r="G24" s="295"/>
      <c r="H24" s="295"/>
      <c r="I24" s="311">
        <f t="shared" si="0"/>
        <v>0</v>
      </c>
      <c r="J24" s="294"/>
      <c r="K24" s="294"/>
      <c r="L24" s="294"/>
      <c r="M24" s="294"/>
      <c r="N24" s="296"/>
      <c r="O24" s="267" t="str">
        <f t="shared" si="1"/>
        <v xml:space="preserve">5 </v>
      </c>
      <c r="Q24" s="287"/>
      <c r="R24" s="287"/>
      <c r="S24" s="287"/>
      <c r="T24" s="287"/>
      <c r="U24" s="287"/>
      <c r="V24" s="287"/>
      <c r="W24" s="287"/>
      <c r="X24" s="287"/>
      <c r="Y24" s="287"/>
    </row>
    <row r="25" spans="1:25" ht="15.95" hidden="1" customHeight="1" x14ac:dyDescent="0.2">
      <c r="A25" s="288">
        <v>16</v>
      </c>
      <c r="B25" s="293"/>
      <c r="C25" s="293" t="s">
        <v>744</v>
      </c>
      <c r="D25" s="294"/>
      <c r="E25" s="295"/>
      <c r="F25" s="295"/>
      <c r="G25" s="295"/>
      <c r="H25" s="295"/>
      <c r="I25" s="311">
        <f t="shared" si="0"/>
        <v>0</v>
      </c>
      <c r="J25" s="294"/>
      <c r="K25" s="294"/>
      <c r="L25" s="294"/>
      <c r="M25" s="294"/>
      <c r="N25" s="296"/>
      <c r="O25" s="267" t="str">
        <f t="shared" si="1"/>
        <v xml:space="preserve">5 </v>
      </c>
    </row>
    <row r="26" spans="1:25" ht="15.95" hidden="1" customHeight="1" x14ac:dyDescent="0.2">
      <c r="A26" s="288">
        <v>17</v>
      </c>
      <c r="B26" s="293"/>
      <c r="C26" s="293" t="s">
        <v>744</v>
      </c>
      <c r="D26" s="294"/>
      <c r="E26" s="295"/>
      <c r="F26" s="295"/>
      <c r="G26" s="295"/>
      <c r="H26" s="295"/>
      <c r="I26" s="311">
        <f t="shared" si="0"/>
        <v>0</v>
      </c>
      <c r="J26" s="294"/>
      <c r="K26" s="294"/>
      <c r="L26" s="294"/>
      <c r="M26" s="294"/>
      <c r="N26" s="296"/>
      <c r="O26" s="267" t="str">
        <f t="shared" si="1"/>
        <v xml:space="preserve">5 </v>
      </c>
    </row>
    <row r="27" spans="1:25" ht="15.95" hidden="1" customHeight="1" x14ac:dyDescent="0.2">
      <c r="A27" s="288">
        <v>18</v>
      </c>
      <c r="B27" s="293"/>
      <c r="C27" s="293" t="s">
        <v>744</v>
      </c>
      <c r="D27" s="294"/>
      <c r="E27" s="295"/>
      <c r="F27" s="295"/>
      <c r="G27" s="295"/>
      <c r="H27" s="295"/>
      <c r="I27" s="311">
        <f t="shared" si="0"/>
        <v>0</v>
      </c>
      <c r="J27" s="294"/>
      <c r="K27" s="294"/>
      <c r="L27" s="294"/>
      <c r="M27" s="294"/>
      <c r="N27" s="296"/>
      <c r="O27" s="267" t="str">
        <f t="shared" si="1"/>
        <v xml:space="preserve">5 </v>
      </c>
    </row>
    <row r="28" spans="1:25" ht="15.95" hidden="1" customHeight="1" x14ac:dyDescent="0.2">
      <c r="A28" s="288">
        <v>19</v>
      </c>
      <c r="B28" s="293"/>
      <c r="C28" s="293" t="s">
        <v>744</v>
      </c>
      <c r="D28" s="294"/>
      <c r="E28" s="295"/>
      <c r="F28" s="295"/>
      <c r="G28" s="295"/>
      <c r="H28" s="295"/>
      <c r="I28" s="311">
        <f t="shared" si="0"/>
        <v>0</v>
      </c>
      <c r="J28" s="294"/>
      <c r="K28" s="294"/>
      <c r="L28" s="294"/>
      <c r="M28" s="294"/>
      <c r="N28" s="296"/>
      <c r="O28" s="267" t="str">
        <f t="shared" si="1"/>
        <v xml:space="preserve">5 </v>
      </c>
    </row>
    <row r="29" spans="1:25" ht="15.95" hidden="1" customHeight="1" thickBot="1" x14ac:dyDescent="0.25">
      <c r="A29" s="297">
        <v>20</v>
      </c>
      <c r="B29" s="298"/>
      <c r="C29" s="298" t="s">
        <v>744</v>
      </c>
      <c r="D29" s="299"/>
      <c r="E29" s="300"/>
      <c r="F29" s="300"/>
      <c r="G29" s="300"/>
      <c r="H29" s="300"/>
      <c r="I29" s="312">
        <f t="shared" si="0"/>
        <v>0</v>
      </c>
      <c r="J29" s="299"/>
      <c r="K29" s="299"/>
      <c r="L29" s="299"/>
      <c r="M29" s="299"/>
      <c r="N29" s="301"/>
      <c r="O29" s="267" t="str">
        <f t="shared" si="1"/>
        <v xml:space="preserve">5 </v>
      </c>
    </row>
    <row r="30" spans="1:25" ht="15.95" customHeight="1" thickBot="1" x14ac:dyDescent="0.25">
      <c r="A30" s="500" t="s">
        <v>53</v>
      </c>
      <c r="B30" s="448"/>
      <c r="C30" s="448"/>
      <c r="D30" s="448"/>
      <c r="E30" s="302">
        <f t="shared" ref="E30:M30" si="2">SUM(E10:E29)</f>
        <v>0</v>
      </c>
      <c r="F30" s="302">
        <f t="shared" si="2"/>
        <v>0</v>
      </c>
      <c r="G30" s="302">
        <f t="shared" si="2"/>
        <v>0</v>
      </c>
      <c r="H30" s="163">
        <f t="shared" si="2"/>
        <v>0</v>
      </c>
      <c r="I30" s="163">
        <f t="shared" si="2"/>
        <v>0</v>
      </c>
      <c r="J30" s="303">
        <f t="shared" si="2"/>
        <v>0</v>
      </c>
      <c r="K30" s="303">
        <f t="shared" si="2"/>
        <v>0</v>
      </c>
      <c r="L30" s="303">
        <f t="shared" si="2"/>
        <v>0</v>
      </c>
      <c r="M30" s="303">
        <f t="shared" si="2"/>
        <v>0</v>
      </c>
      <c r="N30" s="304"/>
    </row>
    <row r="31" spans="1:25" ht="17.25" thickTop="1" thickBot="1" x14ac:dyDescent="0.25">
      <c r="A31" s="491" t="s">
        <v>530</v>
      </c>
      <c r="B31" s="492"/>
      <c r="C31" s="493"/>
      <c r="D31" s="507" t="s">
        <v>441</v>
      </c>
      <c r="E31" s="508"/>
      <c r="F31" s="508"/>
      <c r="G31" s="509"/>
      <c r="H31" s="279"/>
      <c r="I31" s="313"/>
      <c r="J31" s="279"/>
      <c r="K31" s="279"/>
      <c r="L31" s="279"/>
      <c r="M31" s="279"/>
      <c r="N31" s="280"/>
      <c r="O31" s="162" t="str">
        <f>VLOOKUP(D31,TITULOS!$B$2:$C$15,2,FALSE)</f>
        <v>ACUEDUCTOS</v>
      </c>
      <c r="P31" s="162">
        <f>VLOOKUP(O31,TITULOS!$C$2:$D$15,2,FALSE)</f>
        <v>2</v>
      </c>
    </row>
    <row r="32" spans="1:25" ht="15.95" customHeight="1" x14ac:dyDescent="0.2">
      <c r="A32" s="282">
        <v>1</v>
      </c>
      <c r="B32" s="283"/>
      <c r="C32" s="283"/>
      <c r="D32" s="284"/>
      <c r="E32" s="285"/>
      <c r="F32" s="285"/>
      <c r="G32" s="285"/>
      <c r="H32" s="285"/>
      <c r="I32" s="309">
        <f t="shared" ref="I32:I51" si="3">+F32+G32-H32</f>
        <v>0</v>
      </c>
      <c r="J32" s="284"/>
      <c r="K32" s="284"/>
      <c r="L32" s="284"/>
      <c r="M32" s="284"/>
      <c r="N32" s="286"/>
      <c r="O32" s="267" t="str">
        <f t="shared" ref="O32:O51" si="4">IF(C32="","",$P$31&amp;C32)</f>
        <v/>
      </c>
      <c r="Q32" s="287"/>
      <c r="R32" s="287"/>
      <c r="S32" s="287"/>
      <c r="T32" s="287"/>
      <c r="U32" s="287"/>
      <c r="V32" s="287"/>
      <c r="W32" s="287"/>
      <c r="X32" s="287"/>
      <c r="Y32" s="287"/>
    </row>
    <row r="33" spans="1:25" ht="15.95" customHeight="1" thickBot="1" x14ac:dyDescent="0.25">
      <c r="A33" s="288">
        <v>2</v>
      </c>
      <c r="B33" s="289"/>
      <c r="C33" s="289"/>
      <c r="D33" s="290"/>
      <c r="E33" s="291"/>
      <c r="F33" s="291"/>
      <c r="G33" s="291"/>
      <c r="H33" s="291"/>
      <c r="I33" s="310">
        <f t="shared" si="3"/>
        <v>0</v>
      </c>
      <c r="J33" s="290"/>
      <c r="K33" s="290"/>
      <c r="L33" s="290"/>
      <c r="M33" s="290"/>
      <c r="N33" s="292"/>
      <c r="O33" s="267" t="str">
        <f t="shared" si="4"/>
        <v/>
      </c>
      <c r="Q33" s="287"/>
      <c r="R33" s="287"/>
      <c r="S33" s="287"/>
      <c r="T33" s="287"/>
      <c r="U33" s="287"/>
      <c r="V33" s="287"/>
      <c r="W33" s="287"/>
      <c r="X33" s="287"/>
      <c r="Y33" s="287"/>
    </row>
    <row r="34" spans="1:25" ht="15.95" hidden="1" customHeight="1" x14ac:dyDescent="0.2">
      <c r="A34" s="288">
        <v>3</v>
      </c>
      <c r="B34" s="289"/>
      <c r="C34" s="289"/>
      <c r="D34" s="290"/>
      <c r="E34" s="291"/>
      <c r="F34" s="291"/>
      <c r="G34" s="291"/>
      <c r="H34" s="291"/>
      <c r="I34" s="310">
        <f t="shared" si="3"/>
        <v>0</v>
      </c>
      <c r="J34" s="290"/>
      <c r="K34" s="290"/>
      <c r="L34" s="290"/>
      <c r="M34" s="290"/>
      <c r="N34" s="292"/>
      <c r="O34" s="267" t="str">
        <f t="shared" si="4"/>
        <v/>
      </c>
      <c r="Q34" s="287"/>
      <c r="R34" s="287"/>
      <c r="S34" s="287"/>
      <c r="T34" s="287"/>
      <c r="U34" s="287"/>
      <c r="V34" s="287"/>
      <c r="W34" s="287"/>
      <c r="X34" s="287"/>
      <c r="Y34" s="287"/>
    </row>
    <row r="35" spans="1:25" ht="15.95" hidden="1" customHeight="1" x14ac:dyDescent="0.2">
      <c r="A35" s="288">
        <v>4</v>
      </c>
      <c r="B35" s="289"/>
      <c r="C35" s="289"/>
      <c r="D35" s="290"/>
      <c r="E35" s="291"/>
      <c r="F35" s="291"/>
      <c r="G35" s="291"/>
      <c r="H35" s="291"/>
      <c r="I35" s="310">
        <f t="shared" si="3"/>
        <v>0</v>
      </c>
      <c r="J35" s="290"/>
      <c r="K35" s="290"/>
      <c r="L35" s="290"/>
      <c r="M35" s="290"/>
      <c r="N35" s="292"/>
      <c r="O35" s="267" t="str">
        <f t="shared" si="4"/>
        <v/>
      </c>
      <c r="Q35" s="287"/>
      <c r="R35" s="287"/>
      <c r="S35" s="287"/>
      <c r="T35" s="287"/>
      <c r="U35" s="287"/>
      <c r="V35" s="287"/>
      <c r="W35" s="287"/>
      <c r="X35" s="287"/>
      <c r="Y35" s="287"/>
    </row>
    <row r="36" spans="1:25" ht="15.95" hidden="1" customHeight="1" x14ac:dyDescent="0.2">
      <c r="A36" s="288">
        <v>5</v>
      </c>
      <c r="B36" s="289"/>
      <c r="C36" s="289"/>
      <c r="D36" s="290"/>
      <c r="E36" s="291"/>
      <c r="F36" s="291"/>
      <c r="G36" s="291"/>
      <c r="H36" s="291"/>
      <c r="I36" s="310">
        <f t="shared" si="3"/>
        <v>0</v>
      </c>
      <c r="J36" s="290"/>
      <c r="K36" s="290"/>
      <c r="L36" s="290"/>
      <c r="M36" s="290"/>
      <c r="N36" s="292"/>
      <c r="O36" s="267" t="str">
        <f t="shared" si="4"/>
        <v/>
      </c>
      <c r="Q36" s="287"/>
      <c r="R36" s="287"/>
      <c r="S36" s="287"/>
      <c r="T36" s="287"/>
      <c r="U36" s="287"/>
      <c r="V36" s="287"/>
      <c r="W36" s="287"/>
      <c r="X36" s="287"/>
      <c r="Y36" s="287"/>
    </row>
    <row r="37" spans="1:25" ht="15.95" hidden="1" customHeight="1" x14ac:dyDescent="0.2">
      <c r="A37" s="288">
        <v>6</v>
      </c>
      <c r="B37" s="289"/>
      <c r="C37" s="289"/>
      <c r="D37" s="290"/>
      <c r="E37" s="291"/>
      <c r="F37" s="291"/>
      <c r="G37" s="291"/>
      <c r="H37" s="291"/>
      <c r="I37" s="310">
        <f t="shared" si="3"/>
        <v>0</v>
      </c>
      <c r="J37" s="290"/>
      <c r="K37" s="290"/>
      <c r="L37" s="290"/>
      <c r="M37" s="290"/>
      <c r="N37" s="292"/>
      <c r="O37" s="267" t="str">
        <f t="shared" si="4"/>
        <v/>
      </c>
      <c r="Q37" s="287"/>
      <c r="R37" s="287"/>
      <c r="S37" s="287"/>
      <c r="T37" s="287"/>
      <c r="U37" s="287"/>
      <c r="V37" s="287"/>
      <c r="W37" s="287"/>
      <c r="X37" s="287"/>
      <c r="Y37" s="287"/>
    </row>
    <row r="38" spans="1:25" ht="15.95" hidden="1" customHeight="1" x14ac:dyDescent="0.2">
      <c r="A38" s="288">
        <v>7</v>
      </c>
      <c r="B38" s="289"/>
      <c r="C38" s="289"/>
      <c r="D38" s="290"/>
      <c r="E38" s="291"/>
      <c r="F38" s="291"/>
      <c r="G38" s="291"/>
      <c r="H38" s="291"/>
      <c r="I38" s="310">
        <f t="shared" si="3"/>
        <v>0</v>
      </c>
      <c r="J38" s="290"/>
      <c r="K38" s="290"/>
      <c r="L38" s="290"/>
      <c r="M38" s="290"/>
      <c r="N38" s="292"/>
      <c r="O38" s="267" t="str">
        <f t="shared" si="4"/>
        <v/>
      </c>
      <c r="Q38" s="287"/>
      <c r="R38" s="287"/>
      <c r="S38" s="287"/>
      <c r="T38" s="287"/>
      <c r="U38" s="287"/>
      <c r="V38" s="287"/>
      <c r="W38" s="287"/>
      <c r="X38" s="287"/>
      <c r="Y38" s="287"/>
    </row>
    <row r="39" spans="1:25" ht="15.95" hidden="1" customHeight="1" x14ac:dyDescent="0.2">
      <c r="A39" s="288">
        <v>8</v>
      </c>
      <c r="B39" s="289"/>
      <c r="C39" s="289"/>
      <c r="D39" s="290"/>
      <c r="E39" s="291"/>
      <c r="F39" s="291"/>
      <c r="G39" s="291"/>
      <c r="H39" s="291"/>
      <c r="I39" s="310">
        <f t="shared" si="3"/>
        <v>0</v>
      </c>
      <c r="J39" s="290"/>
      <c r="K39" s="290"/>
      <c r="L39" s="290"/>
      <c r="M39" s="290"/>
      <c r="N39" s="292"/>
      <c r="O39" s="267" t="str">
        <f t="shared" si="4"/>
        <v/>
      </c>
      <c r="Q39" s="287"/>
      <c r="R39" s="287"/>
      <c r="S39" s="287"/>
      <c r="T39" s="287"/>
      <c r="U39" s="287"/>
      <c r="V39" s="287"/>
      <c r="W39" s="287"/>
      <c r="X39" s="287"/>
      <c r="Y39" s="287"/>
    </row>
    <row r="40" spans="1:25" ht="15.95" hidden="1" customHeight="1" x14ac:dyDescent="0.2">
      <c r="A40" s="288">
        <v>9</v>
      </c>
      <c r="B40" s="289"/>
      <c r="C40" s="289"/>
      <c r="D40" s="290"/>
      <c r="E40" s="291"/>
      <c r="F40" s="291"/>
      <c r="G40" s="291"/>
      <c r="H40" s="291"/>
      <c r="I40" s="310">
        <f t="shared" si="3"/>
        <v>0</v>
      </c>
      <c r="J40" s="290"/>
      <c r="K40" s="290"/>
      <c r="L40" s="290"/>
      <c r="M40" s="290"/>
      <c r="N40" s="292"/>
      <c r="O40" s="267" t="str">
        <f t="shared" si="4"/>
        <v/>
      </c>
      <c r="Q40" s="287"/>
      <c r="R40" s="287"/>
      <c r="S40" s="287"/>
      <c r="T40" s="287"/>
      <c r="U40" s="287"/>
      <c r="V40" s="287"/>
      <c r="W40" s="287"/>
      <c r="X40" s="287"/>
      <c r="Y40" s="287"/>
    </row>
    <row r="41" spans="1:25" ht="15.95" hidden="1" customHeight="1" x14ac:dyDescent="0.2">
      <c r="A41" s="288">
        <v>10</v>
      </c>
      <c r="B41" s="289"/>
      <c r="C41" s="289"/>
      <c r="D41" s="290"/>
      <c r="E41" s="291"/>
      <c r="F41" s="291"/>
      <c r="G41" s="291"/>
      <c r="H41" s="291"/>
      <c r="I41" s="310">
        <f t="shared" si="3"/>
        <v>0</v>
      </c>
      <c r="J41" s="290"/>
      <c r="K41" s="290"/>
      <c r="L41" s="290"/>
      <c r="M41" s="290"/>
      <c r="N41" s="292"/>
      <c r="O41" s="267" t="str">
        <f t="shared" si="4"/>
        <v/>
      </c>
      <c r="Q41" s="287"/>
      <c r="R41" s="287"/>
      <c r="S41" s="287"/>
      <c r="T41" s="287"/>
      <c r="U41" s="287"/>
      <c r="V41" s="287"/>
      <c r="W41" s="287"/>
      <c r="X41" s="287"/>
      <c r="Y41" s="287"/>
    </row>
    <row r="42" spans="1:25" ht="15.95" hidden="1" customHeight="1" x14ac:dyDescent="0.2">
      <c r="A42" s="288">
        <v>11</v>
      </c>
      <c r="B42" s="289"/>
      <c r="C42" s="289"/>
      <c r="D42" s="290"/>
      <c r="E42" s="291"/>
      <c r="F42" s="291"/>
      <c r="G42" s="291"/>
      <c r="H42" s="291"/>
      <c r="I42" s="310">
        <f t="shared" si="3"/>
        <v>0</v>
      </c>
      <c r="J42" s="290"/>
      <c r="K42" s="290"/>
      <c r="L42" s="290"/>
      <c r="M42" s="290"/>
      <c r="N42" s="292"/>
      <c r="O42" s="267" t="str">
        <f t="shared" si="4"/>
        <v/>
      </c>
      <c r="Q42" s="287"/>
      <c r="R42" s="287"/>
      <c r="S42" s="287"/>
      <c r="T42" s="287"/>
      <c r="U42" s="287"/>
      <c r="V42" s="287"/>
      <c r="W42" s="287"/>
      <c r="X42" s="287"/>
      <c r="Y42" s="287"/>
    </row>
    <row r="43" spans="1:25" ht="15.95" hidden="1" customHeight="1" x14ac:dyDescent="0.2">
      <c r="A43" s="288">
        <v>12</v>
      </c>
      <c r="B43" s="289"/>
      <c r="C43" s="289"/>
      <c r="D43" s="290"/>
      <c r="E43" s="291"/>
      <c r="F43" s="291"/>
      <c r="G43" s="291"/>
      <c r="H43" s="291"/>
      <c r="I43" s="310">
        <f t="shared" si="3"/>
        <v>0</v>
      </c>
      <c r="J43" s="290"/>
      <c r="K43" s="290"/>
      <c r="L43" s="290"/>
      <c r="M43" s="290"/>
      <c r="N43" s="292"/>
      <c r="O43" s="267" t="str">
        <f t="shared" si="4"/>
        <v/>
      </c>
      <c r="Q43" s="287"/>
      <c r="R43" s="287"/>
      <c r="S43" s="287"/>
      <c r="T43" s="287"/>
      <c r="U43" s="287"/>
      <c r="V43" s="287"/>
      <c r="W43" s="287"/>
      <c r="X43" s="287"/>
      <c r="Y43" s="287"/>
    </row>
    <row r="44" spans="1:25" ht="15.95" hidden="1" customHeight="1" x14ac:dyDescent="0.2">
      <c r="A44" s="288">
        <v>13</v>
      </c>
      <c r="B44" s="289"/>
      <c r="C44" s="289"/>
      <c r="D44" s="290"/>
      <c r="E44" s="291"/>
      <c r="F44" s="291"/>
      <c r="G44" s="291"/>
      <c r="H44" s="291"/>
      <c r="I44" s="310">
        <f t="shared" si="3"/>
        <v>0</v>
      </c>
      <c r="J44" s="290"/>
      <c r="K44" s="290"/>
      <c r="L44" s="290"/>
      <c r="M44" s="290"/>
      <c r="N44" s="292"/>
      <c r="O44" s="267" t="str">
        <f t="shared" si="4"/>
        <v/>
      </c>
      <c r="Q44" s="287"/>
      <c r="R44" s="287"/>
      <c r="S44" s="287"/>
      <c r="T44" s="287"/>
      <c r="U44" s="287"/>
      <c r="V44" s="287"/>
      <c r="W44" s="287"/>
      <c r="X44" s="287"/>
      <c r="Y44" s="287"/>
    </row>
    <row r="45" spans="1:25" ht="15.95" hidden="1" customHeight="1" x14ac:dyDescent="0.2">
      <c r="A45" s="288">
        <v>14</v>
      </c>
      <c r="B45" s="293"/>
      <c r="C45" s="293"/>
      <c r="D45" s="294"/>
      <c r="E45" s="295"/>
      <c r="F45" s="295"/>
      <c r="G45" s="295"/>
      <c r="H45" s="295"/>
      <c r="I45" s="311">
        <f t="shared" si="3"/>
        <v>0</v>
      </c>
      <c r="J45" s="294"/>
      <c r="K45" s="294"/>
      <c r="L45" s="294"/>
      <c r="M45" s="294"/>
      <c r="N45" s="296"/>
      <c r="O45" s="267" t="str">
        <f t="shared" si="4"/>
        <v/>
      </c>
      <c r="Q45" s="287"/>
      <c r="R45" s="287"/>
      <c r="S45" s="287"/>
      <c r="T45" s="287"/>
      <c r="U45" s="287"/>
      <c r="V45" s="287"/>
      <c r="W45" s="287"/>
      <c r="X45" s="287"/>
      <c r="Y45" s="287"/>
    </row>
    <row r="46" spans="1:25" ht="15.95" hidden="1" customHeight="1" x14ac:dyDescent="0.2">
      <c r="A46" s="288">
        <v>15</v>
      </c>
      <c r="B46" s="293"/>
      <c r="C46" s="293"/>
      <c r="D46" s="294"/>
      <c r="E46" s="295"/>
      <c r="F46" s="295"/>
      <c r="G46" s="295"/>
      <c r="H46" s="295"/>
      <c r="I46" s="311">
        <f t="shared" si="3"/>
        <v>0</v>
      </c>
      <c r="J46" s="294"/>
      <c r="K46" s="294"/>
      <c r="L46" s="294"/>
      <c r="M46" s="294"/>
      <c r="N46" s="296"/>
      <c r="O46" s="267" t="str">
        <f t="shared" si="4"/>
        <v/>
      </c>
      <c r="Q46" s="287"/>
      <c r="R46" s="287"/>
      <c r="S46" s="287"/>
      <c r="T46" s="287"/>
      <c r="U46" s="287"/>
      <c r="V46" s="287"/>
      <c r="W46" s="287"/>
      <c r="X46" s="287"/>
      <c r="Y46" s="287"/>
    </row>
    <row r="47" spans="1:25" ht="15.95" hidden="1" customHeight="1" x14ac:dyDescent="0.2">
      <c r="A47" s="288">
        <v>16</v>
      </c>
      <c r="B47" s="293"/>
      <c r="C47" s="293"/>
      <c r="D47" s="294"/>
      <c r="E47" s="295"/>
      <c r="F47" s="295"/>
      <c r="G47" s="295"/>
      <c r="H47" s="295"/>
      <c r="I47" s="311">
        <f t="shared" si="3"/>
        <v>0</v>
      </c>
      <c r="J47" s="294"/>
      <c r="K47" s="294"/>
      <c r="L47" s="294"/>
      <c r="M47" s="294"/>
      <c r="N47" s="296"/>
      <c r="O47" s="267" t="str">
        <f t="shared" si="4"/>
        <v/>
      </c>
    </row>
    <row r="48" spans="1:25" ht="15.95" hidden="1" customHeight="1" x14ac:dyDescent="0.2">
      <c r="A48" s="288">
        <v>17</v>
      </c>
      <c r="B48" s="293"/>
      <c r="C48" s="293"/>
      <c r="D48" s="294"/>
      <c r="E48" s="295"/>
      <c r="F48" s="295"/>
      <c r="G48" s="295"/>
      <c r="H48" s="295"/>
      <c r="I48" s="311">
        <f t="shared" si="3"/>
        <v>0</v>
      </c>
      <c r="J48" s="294"/>
      <c r="K48" s="294"/>
      <c r="L48" s="294"/>
      <c r="M48" s="294"/>
      <c r="N48" s="296"/>
      <c r="O48" s="267" t="str">
        <f t="shared" si="4"/>
        <v/>
      </c>
    </row>
    <row r="49" spans="1:25" ht="15.95" hidden="1" customHeight="1" x14ac:dyDescent="0.2">
      <c r="A49" s="288">
        <v>18</v>
      </c>
      <c r="B49" s="293"/>
      <c r="C49" s="293"/>
      <c r="D49" s="294"/>
      <c r="E49" s="295"/>
      <c r="F49" s="295"/>
      <c r="G49" s="295"/>
      <c r="H49" s="295"/>
      <c r="I49" s="311">
        <f t="shared" si="3"/>
        <v>0</v>
      </c>
      <c r="J49" s="294"/>
      <c r="K49" s="294"/>
      <c r="L49" s="294"/>
      <c r="M49" s="294"/>
      <c r="N49" s="296"/>
      <c r="O49" s="267" t="str">
        <f t="shared" si="4"/>
        <v/>
      </c>
    </row>
    <row r="50" spans="1:25" ht="15.95" hidden="1" customHeight="1" x14ac:dyDescent="0.2">
      <c r="A50" s="288">
        <v>19</v>
      </c>
      <c r="B50" s="293"/>
      <c r="C50" s="293"/>
      <c r="D50" s="294"/>
      <c r="E50" s="295"/>
      <c r="F50" s="295"/>
      <c r="G50" s="295"/>
      <c r="H50" s="295"/>
      <c r="I50" s="311">
        <f t="shared" si="3"/>
        <v>0</v>
      </c>
      <c r="J50" s="294"/>
      <c r="K50" s="294"/>
      <c r="L50" s="294"/>
      <c r="M50" s="294"/>
      <c r="N50" s="296"/>
      <c r="O50" s="267" t="str">
        <f t="shared" si="4"/>
        <v/>
      </c>
    </row>
    <row r="51" spans="1:25" ht="15.95" hidden="1" customHeight="1" thickBot="1" x14ac:dyDescent="0.25">
      <c r="A51" s="297">
        <v>20</v>
      </c>
      <c r="B51" s="298"/>
      <c r="C51" s="298"/>
      <c r="D51" s="299"/>
      <c r="E51" s="300"/>
      <c r="F51" s="300"/>
      <c r="G51" s="300"/>
      <c r="H51" s="300"/>
      <c r="I51" s="312">
        <f t="shared" si="3"/>
        <v>0</v>
      </c>
      <c r="J51" s="299"/>
      <c r="K51" s="299"/>
      <c r="L51" s="299"/>
      <c r="M51" s="299"/>
      <c r="N51" s="301"/>
      <c r="O51" s="267" t="str">
        <f t="shared" si="4"/>
        <v/>
      </c>
    </row>
    <row r="52" spans="1:25" ht="15.95" customHeight="1" thickBot="1" x14ac:dyDescent="0.25">
      <c r="A52" s="500" t="s">
        <v>53</v>
      </c>
      <c r="B52" s="448"/>
      <c r="C52" s="448"/>
      <c r="D52" s="448"/>
      <c r="E52" s="302">
        <f t="shared" ref="E52:M52" si="5">SUM(E32:E51)</f>
        <v>0</v>
      </c>
      <c r="F52" s="302">
        <f t="shared" si="5"/>
        <v>0</v>
      </c>
      <c r="G52" s="302">
        <f t="shared" si="5"/>
        <v>0</v>
      </c>
      <c r="H52" s="163">
        <f t="shared" si="5"/>
        <v>0</v>
      </c>
      <c r="I52" s="163">
        <f t="shared" si="5"/>
        <v>0</v>
      </c>
      <c r="J52" s="303">
        <f t="shared" si="5"/>
        <v>0</v>
      </c>
      <c r="K52" s="303">
        <f t="shared" si="5"/>
        <v>0</v>
      </c>
      <c r="L52" s="303">
        <f t="shared" si="5"/>
        <v>0</v>
      </c>
      <c r="M52" s="303">
        <f t="shared" si="5"/>
        <v>0</v>
      </c>
      <c r="N52" s="304"/>
    </row>
    <row r="53" spans="1:25" ht="17.25" thickTop="1" thickBot="1" x14ac:dyDescent="0.25">
      <c r="A53" s="491" t="s">
        <v>530</v>
      </c>
      <c r="B53" s="492"/>
      <c r="C53" s="493"/>
      <c r="D53" s="507" t="s">
        <v>442</v>
      </c>
      <c r="E53" s="508"/>
      <c r="F53" s="508"/>
      <c r="G53" s="509"/>
      <c r="H53" s="279"/>
      <c r="I53" s="313"/>
      <c r="J53" s="279"/>
      <c r="K53" s="279"/>
      <c r="L53" s="279"/>
      <c r="M53" s="279"/>
      <c r="N53" s="280"/>
      <c r="O53" s="162" t="str">
        <f>VLOOKUP(D53,TITULOS!$B$2:$C$15,2,FALSE)</f>
        <v>SALUD</v>
      </c>
      <c r="P53" s="162">
        <f>VLOOKUP(O53,TITULOS!$C$2:$D$15,2,FALSE)</f>
        <v>3</v>
      </c>
    </row>
    <row r="54" spans="1:25" ht="15.95" customHeight="1" x14ac:dyDescent="0.2">
      <c r="A54" s="282">
        <v>1</v>
      </c>
      <c r="B54" s="283"/>
      <c r="C54" s="283"/>
      <c r="D54" s="284"/>
      <c r="E54" s="285"/>
      <c r="F54" s="285"/>
      <c r="G54" s="285"/>
      <c r="H54" s="285"/>
      <c r="I54" s="309">
        <f t="shared" ref="I54:I73" si="6">+F54+G54-H54</f>
        <v>0</v>
      </c>
      <c r="J54" s="284"/>
      <c r="K54" s="284"/>
      <c r="L54" s="284"/>
      <c r="M54" s="284"/>
      <c r="N54" s="286"/>
      <c r="O54" s="267" t="str">
        <f t="shared" ref="O54:O73" si="7">IF(C54="","",$P$53&amp;C54)</f>
        <v/>
      </c>
      <c r="Q54" s="287"/>
      <c r="R54" s="287"/>
      <c r="S54" s="287"/>
      <c r="T54" s="287"/>
      <c r="U54" s="287"/>
      <c r="V54" s="287"/>
      <c r="W54" s="287"/>
      <c r="X54" s="287"/>
      <c r="Y54" s="287"/>
    </row>
    <row r="55" spans="1:25" ht="15.95" customHeight="1" thickBot="1" x14ac:dyDescent="0.25">
      <c r="A55" s="288">
        <v>2</v>
      </c>
      <c r="B55" s="289"/>
      <c r="C55" s="289"/>
      <c r="D55" s="290"/>
      <c r="E55" s="291"/>
      <c r="F55" s="291"/>
      <c r="G55" s="291"/>
      <c r="H55" s="291"/>
      <c r="I55" s="310">
        <f t="shared" si="6"/>
        <v>0</v>
      </c>
      <c r="J55" s="290"/>
      <c r="K55" s="290"/>
      <c r="L55" s="290"/>
      <c r="M55" s="290"/>
      <c r="N55" s="292"/>
      <c r="O55" s="267" t="str">
        <f t="shared" si="7"/>
        <v/>
      </c>
      <c r="Q55" s="287"/>
      <c r="R55" s="287"/>
      <c r="S55" s="287"/>
      <c r="T55" s="287"/>
      <c r="U55" s="287"/>
      <c r="V55" s="287"/>
      <c r="W55" s="287"/>
      <c r="X55" s="287"/>
      <c r="Y55" s="287"/>
    </row>
    <row r="56" spans="1:25" ht="15.95" hidden="1" customHeight="1" x14ac:dyDescent="0.2">
      <c r="A56" s="288">
        <v>3</v>
      </c>
      <c r="B56" s="289"/>
      <c r="C56" s="289"/>
      <c r="D56" s="290"/>
      <c r="E56" s="291"/>
      <c r="F56" s="291"/>
      <c r="G56" s="291"/>
      <c r="H56" s="291"/>
      <c r="I56" s="310">
        <f t="shared" si="6"/>
        <v>0</v>
      </c>
      <c r="J56" s="290"/>
      <c r="K56" s="290"/>
      <c r="L56" s="290"/>
      <c r="M56" s="290"/>
      <c r="N56" s="292"/>
      <c r="O56" s="267" t="str">
        <f t="shared" si="7"/>
        <v/>
      </c>
      <c r="Q56" s="287"/>
      <c r="R56" s="287"/>
      <c r="S56" s="287"/>
      <c r="T56" s="287"/>
      <c r="U56" s="287"/>
      <c r="V56" s="287"/>
      <c r="W56" s="287"/>
      <c r="X56" s="287"/>
      <c r="Y56" s="287"/>
    </row>
    <row r="57" spans="1:25" ht="15.95" hidden="1" customHeight="1" x14ac:dyDescent="0.2">
      <c r="A57" s="288">
        <v>4</v>
      </c>
      <c r="B57" s="289"/>
      <c r="C57" s="289"/>
      <c r="D57" s="290"/>
      <c r="E57" s="291"/>
      <c r="F57" s="291"/>
      <c r="G57" s="291"/>
      <c r="H57" s="291"/>
      <c r="I57" s="310">
        <f t="shared" si="6"/>
        <v>0</v>
      </c>
      <c r="J57" s="290"/>
      <c r="K57" s="290"/>
      <c r="L57" s="290"/>
      <c r="M57" s="290"/>
      <c r="N57" s="292"/>
      <c r="O57" s="267" t="str">
        <f t="shared" si="7"/>
        <v/>
      </c>
      <c r="Q57" s="287"/>
      <c r="R57" s="287"/>
      <c r="S57" s="287"/>
      <c r="T57" s="287"/>
      <c r="U57" s="287"/>
      <c r="V57" s="287"/>
      <c r="W57" s="287"/>
      <c r="X57" s="287"/>
      <c r="Y57" s="287"/>
    </row>
    <row r="58" spans="1:25" ht="15.95" hidden="1" customHeight="1" x14ac:dyDescent="0.2">
      <c r="A58" s="288">
        <v>5</v>
      </c>
      <c r="B58" s="289"/>
      <c r="C58" s="289"/>
      <c r="D58" s="290"/>
      <c r="E58" s="291"/>
      <c r="F58" s="291"/>
      <c r="G58" s="291"/>
      <c r="H58" s="291"/>
      <c r="I58" s="310">
        <f t="shared" si="6"/>
        <v>0</v>
      </c>
      <c r="J58" s="290"/>
      <c r="K58" s="290"/>
      <c r="L58" s="290"/>
      <c r="M58" s="290"/>
      <c r="N58" s="292"/>
      <c r="O58" s="267" t="str">
        <f t="shared" si="7"/>
        <v/>
      </c>
      <c r="Q58" s="287"/>
      <c r="R58" s="287"/>
      <c r="S58" s="287"/>
      <c r="T58" s="287"/>
      <c r="U58" s="287"/>
      <c r="V58" s="287"/>
      <c r="W58" s="287"/>
      <c r="X58" s="287"/>
      <c r="Y58" s="287"/>
    </row>
    <row r="59" spans="1:25" ht="15.95" hidden="1" customHeight="1" x14ac:dyDescent="0.2">
      <c r="A59" s="288">
        <v>6</v>
      </c>
      <c r="B59" s="289"/>
      <c r="C59" s="289"/>
      <c r="D59" s="290"/>
      <c r="E59" s="291"/>
      <c r="F59" s="291"/>
      <c r="G59" s="291"/>
      <c r="H59" s="291"/>
      <c r="I59" s="310">
        <f t="shared" si="6"/>
        <v>0</v>
      </c>
      <c r="J59" s="290"/>
      <c r="K59" s="290"/>
      <c r="L59" s="290"/>
      <c r="M59" s="290"/>
      <c r="N59" s="292"/>
      <c r="O59" s="267" t="str">
        <f t="shared" si="7"/>
        <v/>
      </c>
      <c r="Q59" s="287"/>
      <c r="R59" s="287"/>
      <c r="S59" s="287"/>
      <c r="T59" s="287"/>
      <c r="U59" s="287"/>
      <c r="V59" s="287"/>
      <c r="W59" s="287"/>
      <c r="X59" s="287"/>
      <c r="Y59" s="287"/>
    </row>
    <row r="60" spans="1:25" ht="15.95" hidden="1" customHeight="1" x14ac:dyDescent="0.2">
      <c r="A60" s="288">
        <v>7</v>
      </c>
      <c r="B60" s="289"/>
      <c r="C60" s="289"/>
      <c r="D60" s="290"/>
      <c r="E60" s="291"/>
      <c r="F60" s="291"/>
      <c r="G60" s="291"/>
      <c r="H60" s="291"/>
      <c r="I60" s="310">
        <f t="shared" si="6"/>
        <v>0</v>
      </c>
      <c r="J60" s="290"/>
      <c r="K60" s="290"/>
      <c r="L60" s="290"/>
      <c r="M60" s="290"/>
      <c r="N60" s="292"/>
      <c r="O60" s="267" t="str">
        <f t="shared" si="7"/>
        <v/>
      </c>
      <c r="Q60" s="287"/>
      <c r="R60" s="287"/>
      <c r="S60" s="287"/>
      <c r="T60" s="287"/>
      <c r="U60" s="287"/>
      <c r="V60" s="287"/>
      <c r="W60" s="287"/>
      <c r="X60" s="287"/>
      <c r="Y60" s="287"/>
    </row>
    <row r="61" spans="1:25" ht="15.95" hidden="1" customHeight="1" x14ac:dyDescent="0.2">
      <c r="A61" s="288">
        <v>8</v>
      </c>
      <c r="B61" s="289"/>
      <c r="C61" s="289"/>
      <c r="D61" s="290"/>
      <c r="E61" s="291"/>
      <c r="F61" s="291"/>
      <c r="G61" s="291"/>
      <c r="H61" s="291"/>
      <c r="I61" s="310">
        <f t="shared" si="6"/>
        <v>0</v>
      </c>
      <c r="J61" s="290"/>
      <c r="K61" s="290"/>
      <c r="L61" s="290"/>
      <c r="M61" s="290"/>
      <c r="N61" s="292"/>
      <c r="O61" s="267" t="str">
        <f t="shared" si="7"/>
        <v/>
      </c>
      <c r="Q61" s="287"/>
      <c r="R61" s="287"/>
      <c r="S61" s="287"/>
      <c r="T61" s="287"/>
      <c r="U61" s="287"/>
      <c r="V61" s="287"/>
      <c r="W61" s="287"/>
      <c r="X61" s="287"/>
      <c r="Y61" s="287"/>
    </row>
    <row r="62" spans="1:25" ht="15.95" hidden="1" customHeight="1" x14ac:dyDescent="0.2">
      <c r="A62" s="288">
        <v>9</v>
      </c>
      <c r="B62" s="289"/>
      <c r="C62" s="289"/>
      <c r="D62" s="290"/>
      <c r="E62" s="291"/>
      <c r="F62" s="291"/>
      <c r="G62" s="291"/>
      <c r="H62" s="291"/>
      <c r="I62" s="310">
        <f t="shared" si="6"/>
        <v>0</v>
      </c>
      <c r="J62" s="290"/>
      <c r="K62" s="290"/>
      <c r="L62" s="290"/>
      <c r="M62" s="290"/>
      <c r="N62" s="292"/>
      <c r="O62" s="267" t="str">
        <f t="shared" si="7"/>
        <v/>
      </c>
      <c r="Q62" s="287"/>
      <c r="R62" s="287"/>
      <c r="S62" s="287"/>
      <c r="T62" s="287"/>
      <c r="U62" s="287"/>
      <c r="V62" s="287"/>
      <c r="W62" s="287"/>
      <c r="X62" s="287"/>
      <c r="Y62" s="287"/>
    </row>
    <row r="63" spans="1:25" ht="15.95" hidden="1" customHeight="1" x14ac:dyDescent="0.2">
      <c r="A63" s="288">
        <v>10</v>
      </c>
      <c r="B63" s="289"/>
      <c r="C63" s="289"/>
      <c r="D63" s="290"/>
      <c r="E63" s="291"/>
      <c r="F63" s="291"/>
      <c r="G63" s="291"/>
      <c r="H63" s="291"/>
      <c r="I63" s="310">
        <f t="shared" si="6"/>
        <v>0</v>
      </c>
      <c r="J63" s="290"/>
      <c r="K63" s="290"/>
      <c r="L63" s="290"/>
      <c r="M63" s="290"/>
      <c r="N63" s="292"/>
      <c r="O63" s="267" t="str">
        <f t="shared" si="7"/>
        <v/>
      </c>
      <c r="Q63" s="287"/>
      <c r="R63" s="287"/>
      <c r="S63" s="287"/>
      <c r="T63" s="287"/>
      <c r="U63" s="287"/>
      <c r="V63" s="287"/>
      <c r="W63" s="287"/>
      <c r="X63" s="287"/>
      <c r="Y63" s="287"/>
    </row>
    <row r="64" spans="1:25" ht="15.95" hidden="1" customHeight="1" x14ac:dyDescent="0.2">
      <c r="A64" s="288">
        <v>11</v>
      </c>
      <c r="B64" s="289"/>
      <c r="C64" s="289"/>
      <c r="D64" s="290"/>
      <c r="E64" s="291"/>
      <c r="F64" s="291"/>
      <c r="G64" s="291"/>
      <c r="H64" s="291"/>
      <c r="I64" s="310">
        <f t="shared" si="6"/>
        <v>0</v>
      </c>
      <c r="J64" s="290"/>
      <c r="K64" s="290"/>
      <c r="L64" s="290"/>
      <c r="M64" s="290"/>
      <c r="N64" s="292"/>
      <c r="O64" s="267" t="str">
        <f t="shared" si="7"/>
        <v/>
      </c>
      <c r="Q64" s="287"/>
      <c r="R64" s="287"/>
      <c r="S64" s="287"/>
      <c r="T64" s="287"/>
      <c r="U64" s="287"/>
      <c r="V64" s="287"/>
      <c r="W64" s="287"/>
      <c r="X64" s="287"/>
      <c r="Y64" s="287"/>
    </row>
    <row r="65" spans="1:25" ht="15.95" hidden="1" customHeight="1" x14ac:dyDescent="0.2">
      <c r="A65" s="288">
        <v>12</v>
      </c>
      <c r="B65" s="289"/>
      <c r="C65" s="289"/>
      <c r="D65" s="290"/>
      <c r="E65" s="291"/>
      <c r="F65" s="291"/>
      <c r="G65" s="291"/>
      <c r="H65" s="291"/>
      <c r="I65" s="310">
        <f t="shared" si="6"/>
        <v>0</v>
      </c>
      <c r="J65" s="290"/>
      <c r="K65" s="290"/>
      <c r="L65" s="290"/>
      <c r="M65" s="290"/>
      <c r="N65" s="292"/>
      <c r="O65" s="267" t="str">
        <f t="shared" si="7"/>
        <v/>
      </c>
      <c r="Q65" s="287"/>
      <c r="R65" s="287"/>
      <c r="S65" s="287"/>
      <c r="T65" s="287"/>
      <c r="U65" s="287"/>
      <c r="V65" s="287"/>
      <c r="W65" s="287"/>
      <c r="X65" s="287"/>
      <c r="Y65" s="287"/>
    </row>
    <row r="66" spans="1:25" ht="15.95" hidden="1" customHeight="1" x14ac:dyDescent="0.2">
      <c r="A66" s="288">
        <v>13</v>
      </c>
      <c r="B66" s="289"/>
      <c r="C66" s="289"/>
      <c r="D66" s="290"/>
      <c r="E66" s="291"/>
      <c r="F66" s="291"/>
      <c r="G66" s="291"/>
      <c r="H66" s="291"/>
      <c r="I66" s="310">
        <f t="shared" si="6"/>
        <v>0</v>
      </c>
      <c r="J66" s="290"/>
      <c r="K66" s="290"/>
      <c r="L66" s="290"/>
      <c r="M66" s="290"/>
      <c r="N66" s="292"/>
      <c r="O66" s="267" t="str">
        <f t="shared" si="7"/>
        <v/>
      </c>
      <c r="Q66" s="287"/>
      <c r="R66" s="287"/>
      <c r="S66" s="287"/>
      <c r="T66" s="287"/>
      <c r="U66" s="287"/>
      <c r="V66" s="287"/>
      <c r="W66" s="287"/>
      <c r="X66" s="287"/>
      <c r="Y66" s="287"/>
    </row>
    <row r="67" spans="1:25" ht="15.95" hidden="1" customHeight="1" x14ac:dyDescent="0.2">
      <c r="A67" s="288">
        <v>14</v>
      </c>
      <c r="B67" s="293"/>
      <c r="C67" s="293"/>
      <c r="D67" s="294"/>
      <c r="E67" s="295"/>
      <c r="F67" s="295"/>
      <c r="G67" s="295"/>
      <c r="H67" s="295"/>
      <c r="I67" s="311">
        <f t="shared" si="6"/>
        <v>0</v>
      </c>
      <c r="J67" s="294"/>
      <c r="K67" s="294"/>
      <c r="L67" s="294"/>
      <c r="M67" s="294"/>
      <c r="N67" s="296"/>
      <c r="O67" s="267" t="str">
        <f t="shared" si="7"/>
        <v/>
      </c>
      <c r="Q67" s="287"/>
      <c r="R67" s="287"/>
      <c r="S67" s="287"/>
      <c r="T67" s="287"/>
      <c r="U67" s="287"/>
      <c r="V67" s="287"/>
      <c r="W67" s="287"/>
      <c r="X67" s="287"/>
      <c r="Y67" s="287"/>
    </row>
    <row r="68" spans="1:25" ht="15.95" hidden="1" customHeight="1" x14ac:dyDescent="0.2">
      <c r="A68" s="288">
        <v>15</v>
      </c>
      <c r="B68" s="293"/>
      <c r="C68" s="293"/>
      <c r="D68" s="294"/>
      <c r="E68" s="295"/>
      <c r="F68" s="295"/>
      <c r="G68" s="295"/>
      <c r="H68" s="295"/>
      <c r="I68" s="311">
        <f t="shared" si="6"/>
        <v>0</v>
      </c>
      <c r="J68" s="294"/>
      <c r="K68" s="294"/>
      <c r="L68" s="294"/>
      <c r="M68" s="294"/>
      <c r="N68" s="296"/>
      <c r="O68" s="267" t="str">
        <f t="shared" si="7"/>
        <v/>
      </c>
      <c r="Q68" s="287"/>
      <c r="R68" s="287"/>
      <c r="S68" s="287"/>
      <c r="T68" s="287"/>
      <c r="U68" s="287"/>
      <c r="V68" s="287"/>
      <c r="W68" s="287"/>
      <c r="X68" s="287"/>
      <c r="Y68" s="287"/>
    </row>
    <row r="69" spans="1:25" ht="15.95" hidden="1" customHeight="1" x14ac:dyDescent="0.2">
      <c r="A69" s="288">
        <v>16</v>
      </c>
      <c r="B69" s="293"/>
      <c r="C69" s="293"/>
      <c r="D69" s="294"/>
      <c r="E69" s="295"/>
      <c r="F69" s="295"/>
      <c r="G69" s="295"/>
      <c r="H69" s="295"/>
      <c r="I69" s="311">
        <f t="shared" si="6"/>
        <v>0</v>
      </c>
      <c r="J69" s="294"/>
      <c r="K69" s="294"/>
      <c r="L69" s="294"/>
      <c r="M69" s="294"/>
      <c r="N69" s="296"/>
      <c r="O69" s="267" t="str">
        <f t="shared" si="7"/>
        <v/>
      </c>
    </row>
    <row r="70" spans="1:25" ht="15.95" hidden="1" customHeight="1" x14ac:dyDescent="0.2">
      <c r="A70" s="288">
        <v>17</v>
      </c>
      <c r="B70" s="293"/>
      <c r="C70" s="293"/>
      <c r="D70" s="294"/>
      <c r="E70" s="295"/>
      <c r="F70" s="295"/>
      <c r="G70" s="295"/>
      <c r="H70" s="295"/>
      <c r="I70" s="311">
        <f t="shared" si="6"/>
        <v>0</v>
      </c>
      <c r="J70" s="294"/>
      <c r="K70" s="294"/>
      <c r="L70" s="294"/>
      <c r="M70" s="294"/>
      <c r="N70" s="296"/>
      <c r="O70" s="267" t="str">
        <f t="shared" si="7"/>
        <v/>
      </c>
    </row>
    <row r="71" spans="1:25" ht="15.95" hidden="1" customHeight="1" x14ac:dyDescent="0.2">
      <c r="A71" s="288">
        <v>18</v>
      </c>
      <c r="B71" s="293"/>
      <c r="C71" s="293"/>
      <c r="D71" s="294"/>
      <c r="E71" s="295"/>
      <c r="F71" s="295"/>
      <c r="G71" s="295"/>
      <c r="H71" s="295"/>
      <c r="I71" s="311">
        <f t="shared" si="6"/>
        <v>0</v>
      </c>
      <c r="J71" s="294"/>
      <c r="K71" s="294"/>
      <c r="L71" s="294"/>
      <c r="M71" s="294"/>
      <c r="N71" s="296"/>
      <c r="O71" s="267" t="str">
        <f t="shared" si="7"/>
        <v/>
      </c>
    </row>
    <row r="72" spans="1:25" ht="15.95" hidden="1" customHeight="1" x14ac:dyDescent="0.2">
      <c r="A72" s="288">
        <v>19</v>
      </c>
      <c r="B72" s="293"/>
      <c r="C72" s="293"/>
      <c r="D72" s="294"/>
      <c r="E72" s="295"/>
      <c r="F72" s="295"/>
      <c r="G72" s="295"/>
      <c r="H72" s="295"/>
      <c r="I72" s="311">
        <f t="shared" si="6"/>
        <v>0</v>
      </c>
      <c r="J72" s="294"/>
      <c r="K72" s="294"/>
      <c r="L72" s="294"/>
      <c r="M72" s="294"/>
      <c r="N72" s="296"/>
      <c r="O72" s="267" t="str">
        <f t="shared" si="7"/>
        <v/>
      </c>
    </row>
    <row r="73" spans="1:25" ht="15.95" hidden="1" customHeight="1" thickBot="1" x14ac:dyDescent="0.25">
      <c r="A73" s="297">
        <v>20</v>
      </c>
      <c r="B73" s="298"/>
      <c r="C73" s="298"/>
      <c r="D73" s="299"/>
      <c r="E73" s="300"/>
      <c r="F73" s="300"/>
      <c r="G73" s="300"/>
      <c r="H73" s="300"/>
      <c r="I73" s="312">
        <f t="shared" si="6"/>
        <v>0</v>
      </c>
      <c r="J73" s="299"/>
      <c r="K73" s="299"/>
      <c r="L73" s="299"/>
      <c r="M73" s="299"/>
      <c r="N73" s="301"/>
      <c r="O73" s="267" t="str">
        <f t="shared" si="7"/>
        <v/>
      </c>
    </row>
    <row r="74" spans="1:25" ht="15.95" customHeight="1" thickBot="1" x14ac:dyDescent="0.25">
      <c r="A74" s="500" t="s">
        <v>53</v>
      </c>
      <c r="B74" s="448"/>
      <c r="C74" s="448"/>
      <c r="D74" s="448"/>
      <c r="E74" s="302">
        <f>SUM(E54:E73)</f>
        <v>0</v>
      </c>
      <c r="F74" s="302">
        <f>SUM(F54:F73)</f>
        <v>0</v>
      </c>
      <c r="G74" s="302">
        <f>SUM(G54:G73)</f>
        <v>0</v>
      </c>
      <c r="H74" s="163">
        <f>SUM(H54:H73)</f>
        <v>0</v>
      </c>
      <c r="I74" s="163">
        <f>SUM(I54:I73)</f>
        <v>0</v>
      </c>
      <c r="J74" s="303">
        <f>SUM(J53:J73)</f>
        <v>0</v>
      </c>
      <c r="K74" s="303">
        <f>SUM(K53:K73)</f>
        <v>0</v>
      </c>
      <c r="L74" s="303">
        <f>SUM(L53:L73)</f>
        <v>0</v>
      </c>
      <c r="M74" s="303">
        <f>SUM(M53:M73)</f>
        <v>0</v>
      </c>
      <c r="N74" s="304"/>
    </row>
    <row r="75" spans="1:25" ht="18.75" customHeight="1" thickTop="1" thickBot="1" x14ac:dyDescent="0.25">
      <c r="A75" s="491" t="s">
        <v>530</v>
      </c>
      <c r="B75" s="492"/>
      <c r="C75" s="493"/>
      <c r="D75" s="507" t="s">
        <v>443</v>
      </c>
      <c r="E75" s="508"/>
      <c r="F75" s="508"/>
      <c r="G75" s="509"/>
      <c r="H75" s="279"/>
      <c r="I75" s="313"/>
      <c r="J75" s="279"/>
      <c r="K75" s="279"/>
      <c r="L75" s="279"/>
      <c r="M75" s="279"/>
      <c r="N75" s="280"/>
      <c r="O75" s="162" t="str">
        <f>VLOOKUP(D75,TITULOS!$B$2:$C$15,2,FALSE)</f>
        <v>VIALES</v>
      </c>
      <c r="P75" s="162">
        <f>VLOOKUP(O75,TITULOS!$C$2:$D$15,2,FALSE)</f>
        <v>4</v>
      </c>
      <c r="R75" s="287"/>
      <c r="S75" s="287"/>
      <c r="T75" s="287"/>
      <c r="U75" s="287"/>
      <c r="V75" s="287"/>
      <c r="W75" s="287"/>
      <c r="X75" s="287"/>
      <c r="Y75" s="287"/>
    </row>
    <row r="76" spans="1:25" ht="22.5" customHeight="1" x14ac:dyDescent="0.2">
      <c r="A76" s="510" t="s">
        <v>30</v>
      </c>
      <c r="B76" s="489" t="s">
        <v>29</v>
      </c>
      <c r="C76" s="489" t="s">
        <v>415</v>
      </c>
      <c r="D76" s="489" t="s">
        <v>45</v>
      </c>
      <c r="E76" s="489" t="s">
        <v>33</v>
      </c>
      <c r="F76" s="489" t="s">
        <v>60</v>
      </c>
      <c r="G76" s="489" t="s">
        <v>32</v>
      </c>
      <c r="H76" s="489" t="s">
        <v>46</v>
      </c>
      <c r="I76" s="503" t="s">
        <v>47</v>
      </c>
      <c r="J76" s="489" t="s">
        <v>48</v>
      </c>
      <c r="K76" s="489"/>
      <c r="L76" s="489"/>
      <c r="M76" s="489"/>
      <c r="N76" s="487" t="s">
        <v>761</v>
      </c>
    </row>
    <row r="77" spans="1:25" ht="20.25" customHeight="1" thickBot="1" x14ac:dyDescent="0.25">
      <c r="A77" s="511"/>
      <c r="B77" s="490"/>
      <c r="C77" s="512"/>
      <c r="D77" s="490"/>
      <c r="E77" s="490"/>
      <c r="F77" s="490"/>
      <c r="G77" s="490"/>
      <c r="H77" s="490"/>
      <c r="I77" s="504"/>
      <c r="J77" s="281" t="s">
        <v>49</v>
      </c>
      <c r="K77" s="281" t="s">
        <v>50</v>
      </c>
      <c r="L77" s="281" t="s">
        <v>51</v>
      </c>
      <c r="M77" s="281" t="s">
        <v>52</v>
      </c>
      <c r="N77" s="488"/>
    </row>
    <row r="78" spans="1:25" ht="15.95" customHeight="1" x14ac:dyDescent="0.2">
      <c r="A78" s="282">
        <v>1</v>
      </c>
      <c r="B78" s="283"/>
      <c r="C78" s="283"/>
      <c r="D78" s="284"/>
      <c r="E78" s="285"/>
      <c r="F78" s="285"/>
      <c r="G78" s="285"/>
      <c r="H78" s="285"/>
      <c r="I78" s="309">
        <f t="shared" ref="I78:I97" si="8">+F78+G78-H78</f>
        <v>0</v>
      </c>
      <c r="J78" s="284"/>
      <c r="K78" s="284"/>
      <c r="L78" s="284"/>
      <c r="M78" s="284"/>
      <c r="N78" s="286"/>
      <c r="O78" s="267" t="str">
        <f t="shared" ref="O78:O97" si="9">IF(C78="","",$P$75&amp;C78)</f>
        <v/>
      </c>
      <c r="Q78" s="287"/>
      <c r="R78" s="287"/>
      <c r="S78" s="287"/>
      <c r="T78" s="287"/>
      <c r="U78" s="287"/>
      <c r="V78" s="287"/>
      <c r="W78" s="287"/>
      <c r="X78" s="287"/>
      <c r="Y78" s="287"/>
    </row>
    <row r="79" spans="1:25" ht="15.95" customHeight="1" thickBot="1" x14ac:dyDescent="0.25">
      <c r="A79" s="288">
        <v>2</v>
      </c>
      <c r="B79" s="289"/>
      <c r="C79" s="289"/>
      <c r="D79" s="290"/>
      <c r="E79" s="291"/>
      <c r="F79" s="291"/>
      <c r="G79" s="291"/>
      <c r="H79" s="291"/>
      <c r="I79" s="310">
        <f t="shared" si="8"/>
        <v>0</v>
      </c>
      <c r="J79" s="290"/>
      <c r="K79" s="290"/>
      <c r="L79" s="290"/>
      <c r="M79" s="290"/>
      <c r="N79" s="292"/>
      <c r="O79" s="267" t="str">
        <f t="shared" si="9"/>
        <v/>
      </c>
      <c r="Q79" s="287"/>
      <c r="R79" s="287"/>
      <c r="S79" s="287"/>
      <c r="T79" s="287"/>
      <c r="U79" s="287"/>
      <c r="V79" s="287"/>
      <c r="W79" s="287"/>
      <c r="X79" s="287"/>
      <c r="Y79" s="287"/>
    </row>
    <row r="80" spans="1:25" ht="15.95" hidden="1" customHeight="1" x14ac:dyDescent="0.2">
      <c r="A80" s="288">
        <v>3</v>
      </c>
      <c r="B80" s="289"/>
      <c r="C80" s="289"/>
      <c r="D80" s="290"/>
      <c r="E80" s="291"/>
      <c r="F80" s="291"/>
      <c r="G80" s="291"/>
      <c r="H80" s="291"/>
      <c r="I80" s="310">
        <f t="shared" si="8"/>
        <v>0</v>
      </c>
      <c r="J80" s="290"/>
      <c r="K80" s="290"/>
      <c r="L80" s="290"/>
      <c r="M80" s="290"/>
      <c r="N80" s="292"/>
      <c r="O80" s="267" t="str">
        <f t="shared" si="9"/>
        <v/>
      </c>
      <c r="Q80" s="287"/>
      <c r="R80" s="287"/>
      <c r="S80" s="287"/>
      <c r="T80" s="287"/>
      <c r="U80" s="287"/>
      <c r="V80" s="287"/>
      <c r="W80" s="287"/>
      <c r="X80" s="287"/>
      <c r="Y80" s="287"/>
    </row>
    <row r="81" spans="1:25" ht="15.95" hidden="1" customHeight="1" x14ac:dyDescent="0.2">
      <c r="A81" s="288">
        <v>4</v>
      </c>
      <c r="B81" s="289"/>
      <c r="C81" s="289"/>
      <c r="D81" s="290"/>
      <c r="E81" s="291"/>
      <c r="F81" s="291"/>
      <c r="G81" s="291"/>
      <c r="H81" s="291"/>
      <c r="I81" s="310">
        <f t="shared" si="8"/>
        <v>0</v>
      </c>
      <c r="J81" s="290"/>
      <c r="K81" s="290"/>
      <c r="L81" s="290"/>
      <c r="M81" s="290"/>
      <c r="N81" s="292"/>
      <c r="O81" s="267" t="str">
        <f t="shared" si="9"/>
        <v/>
      </c>
      <c r="Q81" s="287"/>
      <c r="R81" s="287"/>
      <c r="S81" s="287"/>
      <c r="T81" s="287"/>
      <c r="U81" s="287"/>
      <c r="V81" s="287"/>
      <c r="W81" s="287"/>
      <c r="X81" s="287"/>
      <c r="Y81" s="287"/>
    </row>
    <row r="82" spans="1:25" ht="15.95" hidden="1" customHeight="1" x14ac:dyDescent="0.2">
      <c r="A82" s="288">
        <v>5</v>
      </c>
      <c r="B82" s="289"/>
      <c r="C82" s="289"/>
      <c r="D82" s="290"/>
      <c r="E82" s="291"/>
      <c r="F82" s="291"/>
      <c r="G82" s="291"/>
      <c r="H82" s="291"/>
      <c r="I82" s="310">
        <f t="shared" si="8"/>
        <v>0</v>
      </c>
      <c r="J82" s="290"/>
      <c r="K82" s="290"/>
      <c r="L82" s="290"/>
      <c r="M82" s="290"/>
      <c r="N82" s="292"/>
      <c r="O82" s="267" t="str">
        <f t="shared" si="9"/>
        <v/>
      </c>
      <c r="Q82" s="287"/>
      <c r="R82" s="287"/>
      <c r="S82" s="287"/>
      <c r="T82" s="287"/>
      <c r="U82" s="287"/>
      <c r="V82" s="287"/>
      <c r="W82" s="287"/>
      <c r="X82" s="287"/>
      <c r="Y82" s="287"/>
    </row>
    <row r="83" spans="1:25" ht="15.95" hidden="1" customHeight="1" x14ac:dyDescent="0.2">
      <c r="A83" s="288">
        <v>6</v>
      </c>
      <c r="B83" s="289"/>
      <c r="C83" s="289"/>
      <c r="D83" s="290"/>
      <c r="E83" s="291"/>
      <c r="F83" s="291"/>
      <c r="G83" s="291"/>
      <c r="H83" s="291"/>
      <c r="I83" s="310">
        <f t="shared" si="8"/>
        <v>0</v>
      </c>
      <c r="J83" s="290"/>
      <c r="K83" s="290"/>
      <c r="L83" s="290"/>
      <c r="M83" s="290"/>
      <c r="N83" s="292"/>
      <c r="O83" s="267" t="str">
        <f t="shared" si="9"/>
        <v/>
      </c>
      <c r="Q83" s="287"/>
      <c r="R83" s="287"/>
      <c r="S83" s="287"/>
      <c r="T83" s="287"/>
      <c r="U83" s="287"/>
      <c r="V83" s="287"/>
      <c r="W83" s="287"/>
      <c r="X83" s="287"/>
      <c r="Y83" s="287"/>
    </row>
    <row r="84" spans="1:25" ht="15.95" hidden="1" customHeight="1" x14ac:dyDescent="0.2">
      <c r="A84" s="288">
        <v>7</v>
      </c>
      <c r="B84" s="289"/>
      <c r="C84" s="289"/>
      <c r="D84" s="290"/>
      <c r="E84" s="291"/>
      <c r="F84" s="291"/>
      <c r="G84" s="291"/>
      <c r="H84" s="291"/>
      <c r="I84" s="310">
        <f t="shared" si="8"/>
        <v>0</v>
      </c>
      <c r="J84" s="290"/>
      <c r="K84" s="290"/>
      <c r="L84" s="290"/>
      <c r="M84" s="290"/>
      <c r="N84" s="292"/>
      <c r="O84" s="267" t="str">
        <f t="shared" si="9"/>
        <v/>
      </c>
      <c r="Q84" s="287"/>
      <c r="R84" s="287"/>
      <c r="S84" s="287"/>
      <c r="T84" s="287"/>
      <c r="U84" s="287"/>
      <c r="V84" s="287"/>
      <c r="W84" s="287"/>
      <c r="X84" s="287"/>
      <c r="Y84" s="287"/>
    </row>
    <row r="85" spans="1:25" ht="15.95" hidden="1" customHeight="1" x14ac:dyDescent="0.2">
      <c r="A85" s="288">
        <v>8</v>
      </c>
      <c r="B85" s="289"/>
      <c r="C85" s="289"/>
      <c r="D85" s="290"/>
      <c r="E85" s="291"/>
      <c r="F85" s="291"/>
      <c r="G85" s="291"/>
      <c r="H85" s="291"/>
      <c r="I85" s="310">
        <f t="shared" si="8"/>
        <v>0</v>
      </c>
      <c r="J85" s="290"/>
      <c r="K85" s="290"/>
      <c r="L85" s="290"/>
      <c r="M85" s="290"/>
      <c r="N85" s="292"/>
      <c r="O85" s="267" t="str">
        <f t="shared" si="9"/>
        <v/>
      </c>
      <c r="Q85" s="287"/>
      <c r="R85" s="287"/>
      <c r="S85" s="287"/>
      <c r="T85" s="287"/>
      <c r="U85" s="287"/>
      <c r="V85" s="287"/>
      <c r="W85" s="287"/>
      <c r="X85" s="287"/>
      <c r="Y85" s="287"/>
    </row>
    <row r="86" spans="1:25" ht="15.95" hidden="1" customHeight="1" x14ac:dyDescent="0.2">
      <c r="A86" s="288">
        <v>9</v>
      </c>
      <c r="B86" s="289"/>
      <c r="C86" s="289"/>
      <c r="D86" s="290"/>
      <c r="E86" s="291"/>
      <c r="F86" s="291"/>
      <c r="G86" s="291"/>
      <c r="H86" s="291"/>
      <c r="I86" s="310">
        <f t="shared" si="8"/>
        <v>0</v>
      </c>
      <c r="J86" s="290"/>
      <c r="K86" s="290"/>
      <c r="L86" s="290"/>
      <c r="M86" s="290"/>
      <c r="N86" s="292"/>
      <c r="O86" s="267" t="str">
        <f t="shared" si="9"/>
        <v/>
      </c>
      <c r="Q86" s="287"/>
      <c r="R86" s="287"/>
      <c r="S86" s="287"/>
      <c r="T86" s="287"/>
      <c r="U86" s="287"/>
      <c r="V86" s="287"/>
      <c r="W86" s="287"/>
      <c r="X86" s="287"/>
      <c r="Y86" s="287"/>
    </row>
    <row r="87" spans="1:25" ht="15.95" hidden="1" customHeight="1" x14ac:dyDescent="0.2">
      <c r="A87" s="288">
        <v>10</v>
      </c>
      <c r="B87" s="289"/>
      <c r="C87" s="289"/>
      <c r="D87" s="290"/>
      <c r="E87" s="291"/>
      <c r="F87" s="291"/>
      <c r="G87" s="291"/>
      <c r="H87" s="291"/>
      <c r="I87" s="310">
        <f t="shared" si="8"/>
        <v>0</v>
      </c>
      <c r="J87" s="290"/>
      <c r="K87" s="290"/>
      <c r="L87" s="290"/>
      <c r="M87" s="290"/>
      <c r="N87" s="292"/>
      <c r="O87" s="267" t="str">
        <f t="shared" si="9"/>
        <v/>
      </c>
      <c r="Q87" s="287"/>
      <c r="R87" s="287"/>
      <c r="S87" s="287"/>
      <c r="T87" s="287"/>
      <c r="U87" s="287"/>
      <c r="V87" s="287"/>
      <c r="W87" s="287"/>
      <c r="X87" s="287"/>
      <c r="Y87" s="287"/>
    </row>
    <row r="88" spans="1:25" ht="15.95" hidden="1" customHeight="1" x14ac:dyDescent="0.2">
      <c r="A88" s="288">
        <v>11</v>
      </c>
      <c r="B88" s="289"/>
      <c r="C88" s="289"/>
      <c r="D88" s="290"/>
      <c r="E88" s="291"/>
      <c r="F88" s="291"/>
      <c r="G88" s="291"/>
      <c r="H88" s="291"/>
      <c r="I88" s="310">
        <f t="shared" si="8"/>
        <v>0</v>
      </c>
      <c r="J88" s="290"/>
      <c r="K88" s="290"/>
      <c r="L88" s="290"/>
      <c r="M88" s="290"/>
      <c r="N88" s="292"/>
      <c r="O88" s="267" t="str">
        <f t="shared" si="9"/>
        <v/>
      </c>
      <c r="Q88" s="287"/>
      <c r="R88" s="287"/>
      <c r="S88" s="287"/>
      <c r="T88" s="287"/>
      <c r="U88" s="287"/>
      <c r="V88" s="287"/>
      <c r="W88" s="287"/>
      <c r="X88" s="287"/>
      <c r="Y88" s="287"/>
    </row>
    <row r="89" spans="1:25" ht="15.95" hidden="1" customHeight="1" x14ac:dyDescent="0.2">
      <c r="A89" s="288">
        <v>12</v>
      </c>
      <c r="B89" s="289"/>
      <c r="C89" s="289"/>
      <c r="D89" s="290"/>
      <c r="E89" s="291"/>
      <c r="F89" s="291"/>
      <c r="G89" s="291"/>
      <c r="H89" s="291"/>
      <c r="I89" s="310">
        <f t="shared" si="8"/>
        <v>0</v>
      </c>
      <c r="J89" s="290"/>
      <c r="K89" s="290"/>
      <c r="L89" s="290"/>
      <c r="M89" s="290"/>
      <c r="N89" s="292"/>
      <c r="O89" s="267" t="str">
        <f t="shared" si="9"/>
        <v/>
      </c>
      <c r="Q89" s="287"/>
      <c r="R89" s="287"/>
      <c r="S89" s="287"/>
      <c r="T89" s="287"/>
      <c r="U89" s="287"/>
      <c r="V89" s="287"/>
      <c r="W89" s="287"/>
      <c r="X89" s="287"/>
      <c r="Y89" s="287"/>
    </row>
    <row r="90" spans="1:25" ht="15.95" hidden="1" customHeight="1" x14ac:dyDescent="0.2">
      <c r="A90" s="288">
        <v>13</v>
      </c>
      <c r="B90" s="289"/>
      <c r="C90" s="289"/>
      <c r="D90" s="290"/>
      <c r="E90" s="291"/>
      <c r="F90" s="291"/>
      <c r="G90" s="291"/>
      <c r="H90" s="291"/>
      <c r="I90" s="310">
        <f t="shared" si="8"/>
        <v>0</v>
      </c>
      <c r="J90" s="290"/>
      <c r="K90" s="290"/>
      <c r="L90" s="290"/>
      <c r="M90" s="290"/>
      <c r="N90" s="292"/>
      <c r="O90" s="267" t="str">
        <f t="shared" si="9"/>
        <v/>
      </c>
      <c r="Q90" s="287"/>
      <c r="R90" s="287"/>
      <c r="S90" s="287"/>
      <c r="T90" s="287"/>
      <c r="U90" s="287"/>
      <c r="V90" s="287"/>
      <c r="W90" s="287"/>
      <c r="X90" s="287"/>
      <c r="Y90" s="287"/>
    </row>
    <row r="91" spans="1:25" ht="15.95" hidden="1" customHeight="1" x14ac:dyDescent="0.2">
      <c r="A91" s="288">
        <v>14</v>
      </c>
      <c r="B91" s="293"/>
      <c r="C91" s="293"/>
      <c r="D91" s="294"/>
      <c r="E91" s="295"/>
      <c r="F91" s="295"/>
      <c r="G91" s="295"/>
      <c r="H91" s="295"/>
      <c r="I91" s="311">
        <f t="shared" si="8"/>
        <v>0</v>
      </c>
      <c r="J91" s="294"/>
      <c r="K91" s="294"/>
      <c r="L91" s="294"/>
      <c r="M91" s="294"/>
      <c r="N91" s="296"/>
      <c r="O91" s="267" t="str">
        <f t="shared" si="9"/>
        <v/>
      </c>
      <c r="Q91" s="287"/>
      <c r="R91" s="287"/>
      <c r="S91" s="287"/>
      <c r="T91" s="287"/>
      <c r="U91" s="287"/>
      <c r="V91" s="287"/>
      <c r="W91" s="287"/>
      <c r="X91" s="287"/>
      <c r="Y91" s="287"/>
    </row>
    <row r="92" spans="1:25" ht="15.95" hidden="1" customHeight="1" x14ac:dyDescent="0.2">
      <c r="A92" s="288">
        <v>15</v>
      </c>
      <c r="B92" s="293"/>
      <c r="C92" s="293"/>
      <c r="D92" s="294"/>
      <c r="E92" s="295"/>
      <c r="F92" s="295"/>
      <c r="G92" s="295"/>
      <c r="H92" s="295"/>
      <c r="I92" s="311">
        <f t="shared" si="8"/>
        <v>0</v>
      </c>
      <c r="J92" s="294"/>
      <c r="K92" s="294"/>
      <c r="L92" s="294"/>
      <c r="M92" s="294"/>
      <c r="N92" s="296"/>
      <c r="O92" s="267" t="str">
        <f t="shared" si="9"/>
        <v/>
      </c>
      <c r="Q92" s="287"/>
      <c r="R92" s="287"/>
      <c r="S92" s="287"/>
      <c r="T92" s="287"/>
      <c r="U92" s="287"/>
      <c r="V92" s="287"/>
      <c r="W92" s="287"/>
      <c r="X92" s="287"/>
      <c r="Y92" s="287"/>
    </row>
    <row r="93" spans="1:25" ht="15.95" hidden="1" customHeight="1" x14ac:dyDescent="0.2">
      <c r="A93" s="288">
        <v>16</v>
      </c>
      <c r="B93" s="293"/>
      <c r="C93" s="293"/>
      <c r="D93" s="294"/>
      <c r="E93" s="295"/>
      <c r="F93" s="295"/>
      <c r="G93" s="295"/>
      <c r="H93" s="295"/>
      <c r="I93" s="311">
        <f t="shared" si="8"/>
        <v>0</v>
      </c>
      <c r="J93" s="294"/>
      <c r="K93" s="294"/>
      <c r="L93" s="294"/>
      <c r="M93" s="294"/>
      <c r="N93" s="296"/>
      <c r="O93" s="267" t="str">
        <f t="shared" si="9"/>
        <v/>
      </c>
    </row>
    <row r="94" spans="1:25" ht="15.95" hidden="1" customHeight="1" x14ac:dyDescent="0.2">
      <c r="A94" s="288">
        <v>17</v>
      </c>
      <c r="B94" s="293"/>
      <c r="C94" s="293"/>
      <c r="D94" s="294"/>
      <c r="E94" s="295"/>
      <c r="F94" s="295"/>
      <c r="G94" s="295"/>
      <c r="H94" s="295"/>
      <c r="I94" s="311">
        <f t="shared" si="8"/>
        <v>0</v>
      </c>
      <c r="J94" s="294"/>
      <c r="K94" s="294"/>
      <c r="L94" s="294"/>
      <c r="M94" s="294"/>
      <c r="N94" s="296"/>
      <c r="O94" s="267" t="str">
        <f t="shared" si="9"/>
        <v/>
      </c>
    </row>
    <row r="95" spans="1:25" ht="15.95" hidden="1" customHeight="1" x14ac:dyDescent="0.2">
      <c r="A95" s="288">
        <v>18</v>
      </c>
      <c r="B95" s="293"/>
      <c r="C95" s="293"/>
      <c r="D95" s="294"/>
      <c r="E95" s="295"/>
      <c r="F95" s="295"/>
      <c r="G95" s="295"/>
      <c r="H95" s="295"/>
      <c r="I95" s="311">
        <f t="shared" si="8"/>
        <v>0</v>
      </c>
      <c r="J95" s="294"/>
      <c r="K95" s="294"/>
      <c r="L95" s="294"/>
      <c r="M95" s="294"/>
      <c r="N95" s="296"/>
      <c r="O95" s="267" t="str">
        <f t="shared" si="9"/>
        <v/>
      </c>
    </row>
    <row r="96" spans="1:25" ht="15.95" hidden="1" customHeight="1" x14ac:dyDescent="0.2">
      <c r="A96" s="288">
        <v>19</v>
      </c>
      <c r="B96" s="293"/>
      <c r="C96" s="293"/>
      <c r="D96" s="294"/>
      <c r="E96" s="295"/>
      <c r="F96" s="295"/>
      <c r="G96" s="295"/>
      <c r="H96" s="295"/>
      <c r="I96" s="311">
        <f t="shared" si="8"/>
        <v>0</v>
      </c>
      <c r="J96" s="294"/>
      <c r="K96" s="294"/>
      <c r="L96" s="294"/>
      <c r="M96" s="294"/>
      <c r="N96" s="296"/>
      <c r="O96" s="267" t="str">
        <f t="shared" si="9"/>
        <v/>
      </c>
    </row>
    <row r="97" spans="1:25" ht="15.95" hidden="1" customHeight="1" thickBot="1" x14ac:dyDescent="0.25">
      <c r="A97" s="297">
        <v>20</v>
      </c>
      <c r="B97" s="298"/>
      <c r="C97" s="298"/>
      <c r="D97" s="299"/>
      <c r="E97" s="300"/>
      <c r="F97" s="300"/>
      <c r="G97" s="300"/>
      <c r="H97" s="300"/>
      <c r="I97" s="312">
        <f t="shared" si="8"/>
        <v>0</v>
      </c>
      <c r="J97" s="299"/>
      <c r="K97" s="299"/>
      <c r="L97" s="299"/>
      <c r="M97" s="299"/>
      <c r="N97" s="301"/>
      <c r="O97" s="267" t="str">
        <f t="shared" si="9"/>
        <v/>
      </c>
    </row>
    <row r="98" spans="1:25" ht="15.95" customHeight="1" thickBot="1" x14ac:dyDescent="0.25">
      <c r="A98" s="500" t="s">
        <v>53</v>
      </c>
      <c r="B98" s="448"/>
      <c r="C98" s="448"/>
      <c r="D98" s="448"/>
      <c r="E98" s="302">
        <f t="shared" ref="E98:M98" si="10">SUM(E78:E97)</f>
        <v>0</v>
      </c>
      <c r="F98" s="302">
        <f t="shared" si="10"/>
        <v>0</v>
      </c>
      <c r="G98" s="302">
        <f t="shared" si="10"/>
        <v>0</v>
      </c>
      <c r="H98" s="163">
        <f t="shared" si="10"/>
        <v>0</v>
      </c>
      <c r="I98" s="163">
        <f t="shared" si="10"/>
        <v>0</v>
      </c>
      <c r="J98" s="303">
        <f t="shared" si="10"/>
        <v>0</v>
      </c>
      <c r="K98" s="303">
        <f t="shared" si="10"/>
        <v>0</v>
      </c>
      <c r="L98" s="303">
        <f t="shared" si="10"/>
        <v>0</v>
      </c>
      <c r="M98" s="303">
        <f t="shared" si="10"/>
        <v>0</v>
      </c>
      <c r="N98" s="304"/>
    </row>
    <row r="99" spans="1:25" ht="18" customHeight="1" thickTop="1" thickBot="1" x14ac:dyDescent="0.25">
      <c r="A99" s="491" t="s">
        <v>530</v>
      </c>
      <c r="B99" s="492"/>
      <c r="C99" s="493"/>
      <c r="D99" s="507" t="s">
        <v>444</v>
      </c>
      <c r="E99" s="508"/>
      <c r="F99" s="508"/>
      <c r="G99" s="509"/>
      <c r="H99" s="279"/>
      <c r="I99" s="313"/>
      <c r="J99" s="279"/>
      <c r="K99" s="279"/>
      <c r="L99" s="279"/>
      <c r="M99" s="279"/>
      <c r="N99" s="280"/>
      <c r="O99" s="162" t="str">
        <f>VLOOKUP(D99,TITULOS!$B$2:$C$15,2,FALSE)</f>
        <v>ELECTRIFICACION</v>
      </c>
      <c r="P99" s="162">
        <f>VLOOKUP(O99,TITULOS!$C$2:$D$15,2,FALSE)</f>
        <v>5</v>
      </c>
      <c r="R99" s="287"/>
      <c r="S99" s="287"/>
      <c r="T99" s="287"/>
      <c r="U99" s="287"/>
      <c r="V99" s="287"/>
      <c r="W99" s="287"/>
      <c r="X99" s="287"/>
      <c r="Y99" s="287"/>
    </row>
    <row r="100" spans="1:25" ht="15.95" customHeight="1" x14ac:dyDescent="0.2">
      <c r="A100" s="282">
        <v>1</v>
      </c>
      <c r="B100" s="283"/>
      <c r="C100" s="283"/>
      <c r="D100" s="284"/>
      <c r="E100" s="285"/>
      <c r="F100" s="285"/>
      <c r="G100" s="285"/>
      <c r="H100" s="285"/>
      <c r="I100" s="309">
        <f t="shared" ref="I100:I119" si="11">+F100+G100-H100</f>
        <v>0</v>
      </c>
      <c r="J100" s="284"/>
      <c r="K100" s="284"/>
      <c r="L100" s="284"/>
      <c r="M100" s="284"/>
      <c r="N100" s="286"/>
      <c r="O100" s="267" t="str">
        <f t="shared" ref="O100:O119" si="12">IF(C100="","",$P$99&amp;C100)</f>
        <v/>
      </c>
      <c r="Q100" s="287"/>
      <c r="R100" s="287"/>
      <c r="S100" s="287"/>
      <c r="T100" s="287"/>
      <c r="U100" s="287"/>
      <c r="V100" s="287"/>
      <c r="W100" s="287"/>
      <c r="X100" s="287"/>
      <c r="Y100" s="287"/>
    </row>
    <row r="101" spans="1:25" ht="15.95" customHeight="1" thickBot="1" x14ac:dyDescent="0.25">
      <c r="A101" s="288">
        <v>2</v>
      </c>
      <c r="B101" s="289"/>
      <c r="C101" s="289"/>
      <c r="D101" s="290"/>
      <c r="E101" s="291"/>
      <c r="F101" s="291"/>
      <c r="G101" s="291"/>
      <c r="H101" s="291"/>
      <c r="I101" s="310">
        <f t="shared" si="11"/>
        <v>0</v>
      </c>
      <c r="J101" s="290"/>
      <c r="K101" s="290"/>
      <c r="L101" s="290"/>
      <c r="M101" s="290"/>
      <c r="N101" s="292"/>
      <c r="O101" s="267" t="str">
        <f t="shared" si="12"/>
        <v/>
      </c>
      <c r="Q101" s="287"/>
      <c r="R101" s="287"/>
      <c r="S101" s="287"/>
      <c r="T101" s="287"/>
      <c r="U101" s="287"/>
      <c r="V101" s="287"/>
      <c r="W101" s="287"/>
      <c r="X101" s="287"/>
      <c r="Y101" s="287"/>
    </row>
    <row r="102" spans="1:25" ht="15.95" hidden="1" customHeight="1" x14ac:dyDescent="0.2">
      <c r="A102" s="288">
        <v>3</v>
      </c>
      <c r="B102" s="289"/>
      <c r="C102" s="289"/>
      <c r="D102" s="290"/>
      <c r="E102" s="291"/>
      <c r="F102" s="291"/>
      <c r="G102" s="291"/>
      <c r="H102" s="291"/>
      <c r="I102" s="310">
        <f t="shared" si="11"/>
        <v>0</v>
      </c>
      <c r="J102" s="290"/>
      <c r="K102" s="290"/>
      <c r="L102" s="290"/>
      <c r="M102" s="290"/>
      <c r="N102" s="292"/>
      <c r="O102" s="267" t="str">
        <f t="shared" si="12"/>
        <v/>
      </c>
      <c r="Q102" s="287"/>
      <c r="R102" s="287"/>
      <c r="S102" s="287"/>
      <c r="T102" s="287"/>
      <c r="U102" s="287"/>
      <c r="V102" s="287"/>
      <c r="W102" s="287"/>
      <c r="X102" s="287"/>
      <c r="Y102" s="287"/>
    </row>
    <row r="103" spans="1:25" ht="15.95" hidden="1" customHeight="1" x14ac:dyDescent="0.2">
      <c r="A103" s="288">
        <v>4</v>
      </c>
      <c r="B103" s="289"/>
      <c r="C103" s="289"/>
      <c r="D103" s="290"/>
      <c r="E103" s="291"/>
      <c r="F103" s="291"/>
      <c r="G103" s="291"/>
      <c r="H103" s="291"/>
      <c r="I103" s="310">
        <f t="shared" si="11"/>
        <v>0</v>
      </c>
      <c r="J103" s="290"/>
      <c r="K103" s="290"/>
      <c r="L103" s="290"/>
      <c r="M103" s="290"/>
      <c r="N103" s="292"/>
      <c r="O103" s="267" t="str">
        <f t="shared" si="12"/>
        <v/>
      </c>
      <c r="Q103" s="287"/>
      <c r="R103" s="287"/>
      <c r="S103" s="287"/>
      <c r="T103" s="287"/>
      <c r="U103" s="287"/>
      <c r="V103" s="287"/>
      <c r="W103" s="287"/>
      <c r="X103" s="287"/>
      <c r="Y103" s="287"/>
    </row>
    <row r="104" spans="1:25" ht="15.95" hidden="1" customHeight="1" x14ac:dyDescent="0.2">
      <c r="A104" s="288">
        <v>5</v>
      </c>
      <c r="B104" s="289"/>
      <c r="C104" s="289"/>
      <c r="D104" s="290"/>
      <c r="E104" s="291"/>
      <c r="F104" s="291"/>
      <c r="G104" s="291"/>
      <c r="H104" s="291"/>
      <c r="I104" s="310">
        <f t="shared" si="11"/>
        <v>0</v>
      </c>
      <c r="J104" s="290"/>
      <c r="K104" s="290"/>
      <c r="L104" s="290"/>
      <c r="M104" s="290"/>
      <c r="N104" s="292"/>
      <c r="O104" s="267" t="str">
        <f t="shared" si="12"/>
        <v/>
      </c>
      <c r="Q104" s="287"/>
      <c r="R104" s="287"/>
      <c r="S104" s="287"/>
      <c r="T104" s="287"/>
      <c r="U104" s="287"/>
      <c r="V104" s="287"/>
      <c r="W104" s="287"/>
      <c r="X104" s="287"/>
      <c r="Y104" s="287"/>
    </row>
    <row r="105" spans="1:25" ht="15.95" hidden="1" customHeight="1" x14ac:dyDescent="0.2">
      <c r="A105" s="288">
        <v>6</v>
      </c>
      <c r="B105" s="289"/>
      <c r="C105" s="289"/>
      <c r="D105" s="290"/>
      <c r="E105" s="291"/>
      <c r="F105" s="291"/>
      <c r="G105" s="291"/>
      <c r="H105" s="291"/>
      <c r="I105" s="310">
        <f t="shared" si="11"/>
        <v>0</v>
      </c>
      <c r="J105" s="290"/>
      <c r="K105" s="290"/>
      <c r="L105" s="290"/>
      <c r="M105" s="290"/>
      <c r="N105" s="292"/>
      <c r="O105" s="267" t="str">
        <f t="shared" si="12"/>
        <v/>
      </c>
      <c r="Q105" s="287"/>
      <c r="R105" s="287"/>
      <c r="S105" s="287"/>
      <c r="T105" s="287"/>
      <c r="U105" s="287"/>
      <c r="V105" s="287"/>
      <c r="W105" s="287"/>
      <c r="X105" s="287"/>
      <c r="Y105" s="287"/>
    </row>
    <row r="106" spans="1:25" ht="15.95" hidden="1" customHeight="1" x14ac:dyDescent="0.2">
      <c r="A106" s="288">
        <v>7</v>
      </c>
      <c r="B106" s="289"/>
      <c r="C106" s="289"/>
      <c r="D106" s="290"/>
      <c r="E106" s="291"/>
      <c r="F106" s="291"/>
      <c r="G106" s="291"/>
      <c r="H106" s="291"/>
      <c r="I106" s="310">
        <f t="shared" si="11"/>
        <v>0</v>
      </c>
      <c r="J106" s="290"/>
      <c r="K106" s="290"/>
      <c r="L106" s="290"/>
      <c r="M106" s="290"/>
      <c r="N106" s="292"/>
      <c r="O106" s="267" t="str">
        <f t="shared" si="12"/>
        <v/>
      </c>
      <c r="Q106" s="287"/>
      <c r="R106" s="287"/>
      <c r="S106" s="287"/>
      <c r="T106" s="287"/>
      <c r="U106" s="287"/>
      <c r="V106" s="287"/>
      <c r="W106" s="287"/>
      <c r="X106" s="287"/>
      <c r="Y106" s="287"/>
    </row>
    <row r="107" spans="1:25" ht="15.95" hidden="1" customHeight="1" x14ac:dyDescent="0.2">
      <c r="A107" s="288">
        <v>8</v>
      </c>
      <c r="B107" s="289"/>
      <c r="C107" s="289"/>
      <c r="D107" s="290"/>
      <c r="E107" s="291"/>
      <c r="F107" s="291"/>
      <c r="G107" s="291"/>
      <c r="H107" s="291"/>
      <c r="I107" s="310">
        <f t="shared" si="11"/>
        <v>0</v>
      </c>
      <c r="J107" s="290"/>
      <c r="K107" s="290"/>
      <c r="L107" s="290"/>
      <c r="M107" s="290"/>
      <c r="N107" s="292"/>
      <c r="O107" s="267" t="str">
        <f t="shared" si="12"/>
        <v/>
      </c>
      <c r="Q107" s="287"/>
      <c r="R107" s="287"/>
      <c r="S107" s="287"/>
      <c r="T107" s="287"/>
      <c r="U107" s="287"/>
      <c r="V107" s="287"/>
      <c r="W107" s="287"/>
      <c r="X107" s="287"/>
      <c r="Y107" s="287"/>
    </row>
    <row r="108" spans="1:25" ht="15.95" hidden="1" customHeight="1" x14ac:dyDescent="0.2">
      <c r="A108" s="288">
        <v>9</v>
      </c>
      <c r="B108" s="289"/>
      <c r="C108" s="289"/>
      <c r="D108" s="290"/>
      <c r="E108" s="291"/>
      <c r="F108" s="291"/>
      <c r="G108" s="291"/>
      <c r="H108" s="291"/>
      <c r="I108" s="310">
        <f t="shared" si="11"/>
        <v>0</v>
      </c>
      <c r="J108" s="290"/>
      <c r="K108" s="290"/>
      <c r="L108" s="290"/>
      <c r="M108" s="290"/>
      <c r="N108" s="292"/>
      <c r="O108" s="267" t="str">
        <f t="shared" si="12"/>
        <v/>
      </c>
      <c r="Q108" s="287"/>
      <c r="R108" s="287"/>
      <c r="S108" s="287"/>
      <c r="T108" s="287"/>
      <c r="U108" s="287"/>
      <c r="V108" s="287"/>
      <c r="W108" s="287"/>
      <c r="X108" s="287"/>
      <c r="Y108" s="287"/>
    </row>
    <row r="109" spans="1:25" ht="15.95" hidden="1" customHeight="1" x14ac:dyDescent="0.2">
      <c r="A109" s="288">
        <v>10</v>
      </c>
      <c r="B109" s="289"/>
      <c r="C109" s="289"/>
      <c r="D109" s="290"/>
      <c r="E109" s="291"/>
      <c r="F109" s="291"/>
      <c r="G109" s="291"/>
      <c r="H109" s="291"/>
      <c r="I109" s="310">
        <f t="shared" si="11"/>
        <v>0</v>
      </c>
      <c r="J109" s="290"/>
      <c r="K109" s="290"/>
      <c r="L109" s="290"/>
      <c r="M109" s="290"/>
      <c r="N109" s="292"/>
      <c r="O109" s="267" t="str">
        <f t="shared" si="12"/>
        <v/>
      </c>
      <c r="Q109" s="287"/>
      <c r="R109" s="287"/>
      <c r="S109" s="287"/>
      <c r="T109" s="287"/>
      <c r="U109" s="287"/>
      <c r="V109" s="287"/>
      <c r="W109" s="287"/>
      <c r="X109" s="287"/>
      <c r="Y109" s="287"/>
    </row>
    <row r="110" spans="1:25" ht="15.95" hidden="1" customHeight="1" x14ac:dyDescent="0.2">
      <c r="A110" s="288">
        <v>11</v>
      </c>
      <c r="B110" s="289"/>
      <c r="C110" s="289"/>
      <c r="D110" s="290"/>
      <c r="E110" s="291"/>
      <c r="F110" s="291"/>
      <c r="G110" s="291"/>
      <c r="H110" s="291"/>
      <c r="I110" s="310">
        <f t="shared" si="11"/>
        <v>0</v>
      </c>
      <c r="J110" s="290"/>
      <c r="K110" s="290"/>
      <c r="L110" s="290"/>
      <c r="M110" s="290"/>
      <c r="N110" s="292"/>
      <c r="O110" s="267" t="str">
        <f t="shared" si="12"/>
        <v/>
      </c>
      <c r="Q110" s="287"/>
      <c r="R110" s="287"/>
      <c r="S110" s="287"/>
      <c r="T110" s="287"/>
      <c r="U110" s="287"/>
      <c r="V110" s="287"/>
      <c r="W110" s="287"/>
      <c r="X110" s="287"/>
      <c r="Y110" s="287"/>
    </row>
    <row r="111" spans="1:25" ht="15.95" hidden="1" customHeight="1" x14ac:dyDescent="0.2">
      <c r="A111" s="288">
        <v>12</v>
      </c>
      <c r="B111" s="289"/>
      <c r="C111" s="289"/>
      <c r="D111" s="290"/>
      <c r="E111" s="291"/>
      <c r="F111" s="291"/>
      <c r="G111" s="291"/>
      <c r="H111" s="291"/>
      <c r="I111" s="310">
        <f t="shared" si="11"/>
        <v>0</v>
      </c>
      <c r="J111" s="290"/>
      <c r="K111" s="290"/>
      <c r="L111" s="290"/>
      <c r="M111" s="290"/>
      <c r="N111" s="292"/>
      <c r="O111" s="267" t="str">
        <f t="shared" si="12"/>
        <v/>
      </c>
      <c r="Q111" s="287"/>
      <c r="R111" s="287"/>
      <c r="S111" s="287"/>
      <c r="T111" s="287"/>
      <c r="U111" s="287"/>
      <c r="V111" s="287"/>
      <c r="W111" s="287"/>
      <c r="X111" s="287"/>
      <c r="Y111" s="287"/>
    </row>
    <row r="112" spans="1:25" ht="15.95" hidden="1" customHeight="1" x14ac:dyDescent="0.2">
      <c r="A112" s="288">
        <v>13</v>
      </c>
      <c r="B112" s="289"/>
      <c r="C112" s="289"/>
      <c r="D112" s="290"/>
      <c r="E112" s="291"/>
      <c r="F112" s="291"/>
      <c r="G112" s="291"/>
      <c r="H112" s="291"/>
      <c r="I112" s="310">
        <f t="shared" si="11"/>
        <v>0</v>
      </c>
      <c r="J112" s="290"/>
      <c r="K112" s="290"/>
      <c r="L112" s="290"/>
      <c r="M112" s="290"/>
      <c r="N112" s="292"/>
      <c r="O112" s="267" t="str">
        <f t="shared" si="12"/>
        <v/>
      </c>
      <c r="Q112" s="287"/>
      <c r="R112" s="287"/>
      <c r="S112" s="287"/>
      <c r="T112" s="287"/>
      <c r="U112" s="287"/>
      <c r="V112" s="287"/>
      <c r="W112" s="287"/>
      <c r="X112" s="287"/>
      <c r="Y112" s="287"/>
    </row>
    <row r="113" spans="1:25" ht="15.95" hidden="1" customHeight="1" x14ac:dyDescent="0.2">
      <c r="A113" s="288">
        <v>14</v>
      </c>
      <c r="B113" s="293"/>
      <c r="C113" s="293"/>
      <c r="D113" s="294"/>
      <c r="E113" s="295"/>
      <c r="F113" s="295"/>
      <c r="G113" s="295"/>
      <c r="H113" s="295"/>
      <c r="I113" s="311">
        <f t="shared" si="11"/>
        <v>0</v>
      </c>
      <c r="J113" s="294"/>
      <c r="K113" s="294"/>
      <c r="L113" s="294"/>
      <c r="M113" s="294"/>
      <c r="N113" s="296"/>
      <c r="O113" s="267" t="str">
        <f t="shared" si="12"/>
        <v/>
      </c>
      <c r="Q113" s="287"/>
      <c r="R113" s="287"/>
      <c r="S113" s="287"/>
      <c r="T113" s="287"/>
      <c r="U113" s="287"/>
      <c r="V113" s="287"/>
      <c r="W113" s="287"/>
      <c r="X113" s="287"/>
      <c r="Y113" s="287"/>
    </row>
    <row r="114" spans="1:25" ht="15.95" hidden="1" customHeight="1" x14ac:dyDescent="0.2">
      <c r="A114" s="288">
        <v>15</v>
      </c>
      <c r="B114" s="293"/>
      <c r="C114" s="293"/>
      <c r="D114" s="294"/>
      <c r="E114" s="295"/>
      <c r="F114" s="295"/>
      <c r="G114" s="295"/>
      <c r="H114" s="295"/>
      <c r="I114" s="311">
        <f t="shared" si="11"/>
        <v>0</v>
      </c>
      <c r="J114" s="294"/>
      <c r="K114" s="294"/>
      <c r="L114" s="294"/>
      <c r="M114" s="294"/>
      <c r="N114" s="296"/>
      <c r="O114" s="267" t="str">
        <f t="shared" si="12"/>
        <v/>
      </c>
      <c r="Q114" s="287"/>
      <c r="R114" s="287"/>
      <c r="S114" s="287"/>
      <c r="T114" s="287"/>
      <c r="U114" s="287"/>
      <c r="V114" s="287"/>
      <c r="W114" s="287"/>
      <c r="X114" s="287"/>
      <c r="Y114" s="287"/>
    </row>
    <row r="115" spans="1:25" ht="15.95" hidden="1" customHeight="1" x14ac:dyDescent="0.2">
      <c r="A115" s="288">
        <v>16</v>
      </c>
      <c r="B115" s="293"/>
      <c r="C115" s="293"/>
      <c r="D115" s="294"/>
      <c r="E115" s="295"/>
      <c r="F115" s="295"/>
      <c r="G115" s="295"/>
      <c r="H115" s="295"/>
      <c r="I115" s="311">
        <f t="shared" si="11"/>
        <v>0</v>
      </c>
      <c r="J115" s="294"/>
      <c r="K115" s="294"/>
      <c r="L115" s="294"/>
      <c r="M115" s="294"/>
      <c r="N115" s="296"/>
      <c r="O115" s="267" t="str">
        <f t="shared" si="12"/>
        <v/>
      </c>
    </row>
    <row r="116" spans="1:25" ht="15.95" hidden="1" customHeight="1" x14ac:dyDescent="0.2">
      <c r="A116" s="288">
        <v>17</v>
      </c>
      <c r="B116" s="293"/>
      <c r="C116" s="293"/>
      <c r="D116" s="294"/>
      <c r="E116" s="295"/>
      <c r="F116" s="295"/>
      <c r="G116" s="295"/>
      <c r="H116" s="295"/>
      <c r="I116" s="311">
        <f t="shared" si="11"/>
        <v>0</v>
      </c>
      <c r="J116" s="294"/>
      <c r="K116" s="294"/>
      <c r="L116" s="294"/>
      <c r="M116" s="294"/>
      <c r="N116" s="296"/>
      <c r="O116" s="267" t="str">
        <f t="shared" si="12"/>
        <v/>
      </c>
    </row>
    <row r="117" spans="1:25" ht="15.95" hidden="1" customHeight="1" x14ac:dyDescent="0.2">
      <c r="A117" s="288">
        <v>18</v>
      </c>
      <c r="B117" s="293"/>
      <c r="C117" s="293"/>
      <c r="D117" s="294"/>
      <c r="E117" s="295"/>
      <c r="F117" s="295"/>
      <c r="G117" s="295"/>
      <c r="H117" s="295"/>
      <c r="I117" s="311">
        <f t="shared" si="11"/>
        <v>0</v>
      </c>
      <c r="J117" s="294"/>
      <c r="K117" s="294"/>
      <c r="L117" s="294"/>
      <c r="M117" s="294"/>
      <c r="N117" s="296"/>
      <c r="O117" s="267" t="str">
        <f t="shared" si="12"/>
        <v/>
      </c>
    </row>
    <row r="118" spans="1:25" ht="15.95" hidden="1" customHeight="1" x14ac:dyDescent="0.2">
      <c r="A118" s="288">
        <v>19</v>
      </c>
      <c r="B118" s="293"/>
      <c r="C118" s="293"/>
      <c r="D118" s="294"/>
      <c r="E118" s="295"/>
      <c r="F118" s="295"/>
      <c r="G118" s="295"/>
      <c r="H118" s="295"/>
      <c r="I118" s="311">
        <f t="shared" si="11"/>
        <v>0</v>
      </c>
      <c r="J118" s="294"/>
      <c r="K118" s="294"/>
      <c r="L118" s="294"/>
      <c r="M118" s="294"/>
      <c r="N118" s="296"/>
      <c r="O118" s="267" t="str">
        <f t="shared" si="12"/>
        <v/>
      </c>
    </row>
    <row r="119" spans="1:25" ht="15.95" hidden="1" customHeight="1" thickBot="1" x14ac:dyDescent="0.25">
      <c r="A119" s="297">
        <v>20</v>
      </c>
      <c r="B119" s="298"/>
      <c r="C119" s="298"/>
      <c r="D119" s="299"/>
      <c r="E119" s="300"/>
      <c r="F119" s="300"/>
      <c r="G119" s="300"/>
      <c r="H119" s="300"/>
      <c r="I119" s="312">
        <f t="shared" si="11"/>
        <v>0</v>
      </c>
      <c r="J119" s="299"/>
      <c r="K119" s="299"/>
      <c r="L119" s="299"/>
      <c r="M119" s="299"/>
      <c r="N119" s="301"/>
      <c r="O119" s="267" t="str">
        <f t="shared" si="12"/>
        <v/>
      </c>
    </row>
    <row r="120" spans="1:25" ht="15.95" customHeight="1" thickBot="1" x14ac:dyDescent="0.25">
      <c r="A120" s="500" t="s">
        <v>53</v>
      </c>
      <c r="B120" s="448"/>
      <c r="C120" s="448"/>
      <c r="D120" s="448"/>
      <c r="E120" s="302">
        <f t="shared" ref="E120:M120" si="13">SUM(E100:E119)</f>
        <v>0</v>
      </c>
      <c r="F120" s="302">
        <f t="shared" si="13"/>
        <v>0</v>
      </c>
      <c r="G120" s="302">
        <f t="shared" si="13"/>
        <v>0</v>
      </c>
      <c r="H120" s="163">
        <f t="shared" si="13"/>
        <v>0</v>
      </c>
      <c r="I120" s="163">
        <f t="shared" si="13"/>
        <v>0</v>
      </c>
      <c r="J120" s="303">
        <f t="shared" si="13"/>
        <v>0</v>
      </c>
      <c r="K120" s="303">
        <f t="shared" si="13"/>
        <v>0</v>
      </c>
      <c r="L120" s="303">
        <f t="shared" si="13"/>
        <v>0</v>
      </c>
      <c r="M120" s="303">
        <f t="shared" si="13"/>
        <v>0</v>
      </c>
      <c r="N120" s="304"/>
    </row>
    <row r="121" spans="1:25" ht="17.25" thickTop="1" thickBot="1" x14ac:dyDescent="0.25">
      <c r="A121" s="491" t="s">
        <v>530</v>
      </c>
      <c r="B121" s="492"/>
      <c r="C121" s="493"/>
      <c r="D121" s="507" t="s">
        <v>445</v>
      </c>
      <c r="E121" s="508"/>
      <c r="F121" s="508"/>
      <c r="G121" s="509"/>
      <c r="H121" s="279"/>
      <c r="I121" s="313"/>
      <c r="J121" s="279"/>
      <c r="K121" s="279"/>
      <c r="L121" s="279"/>
      <c r="M121" s="279"/>
      <c r="N121" s="280"/>
      <c r="O121" s="162" t="str">
        <f>VLOOKUP(D121,TITULOS!$B$2:$C$15,2,FALSE)</f>
        <v>SERVICIOS</v>
      </c>
      <c r="P121" s="162">
        <f>VLOOKUP(O121,TITULOS!$C$2:$D$15,2,FALSE)</f>
        <v>6</v>
      </c>
    </row>
    <row r="122" spans="1:25" ht="15.95" customHeight="1" x14ac:dyDescent="0.2">
      <c r="A122" s="282">
        <v>1</v>
      </c>
      <c r="B122" s="283"/>
      <c r="C122" s="283"/>
      <c r="D122" s="284"/>
      <c r="E122" s="285"/>
      <c r="F122" s="285"/>
      <c r="G122" s="285"/>
      <c r="H122" s="285"/>
      <c r="I122" s="309">
        <f t="shared" ref="I122:I141" si="14">+F122+G122-H122</f>
        <v>0</v>
      </c>
      <c r="J122" s="284"/>
      <c r="K122" s="284"/>
      <c r="L122" s="284"/>
      <c r="M122" s="284"/>
      <c r="N122" s="286"/>
      <c r="O122" s="267" t="str">
        <f t="shared" ref="O122:O141" si="15">IF(C122="","",$P$121&amp;C122)</f>
        <v/>
      </c>
      <c r="Q122" s="287"/>
      <c r="R122" s="287"/>
      <c r="S122" s="287"/>
      <c r="T122" s="287"/>
      <c r="U122" s="287"/>
      <c r="V122" s="287"/>
      <c r="W122" s="287"/>
      <c r="X122" s="287"/>
      <c r="Y122" s="287"/>
    </row>
    <row r="123" spans="1:25" ht="15.95" customHeight="1" thickBot="1" x14ac:dyDescent="0.25">
      <c r="A123" s="288">
        <v>2</v>
      </c>
      <c r="B123" s="289"/>
      <c r="C123" s="289"/>
      <c r="D123" s="290"/>
      <c r="E123" s="291"/>
      <c r="F123" s="291"/>
      <c r="G123" s="291"/>
      <c r="H123" s="291"/>
      <c r="I123" s="310">
        <f t="shared" si="14"/>
        <v>0</v>
      </c>
      <c r="J123" s="290"/>
      <c r="K123" s="290"/>
      <c r="L123" s="290"/>
      <c r="M123" s="290"/>
      <c r="N123" s="292"/>
      <c r="O123" s="267" t="str">
        <f t="shared" si="15"/>
        <v/>
      </c>
      <c r="Q123" s="287"/>
      <c r="R123" s="287"/>
      <c r="S123" s="287"/>
      <c r="T123" s="287"/>
      <c r="U123" s="287"/>
      <c r="V123" s="287"/>
      <c r="W123" s="287"/>
      <c r="X123" s="287"/>
      <c r="Y123" s="287"/>
    </row>
    <row r="124" spans="1:25" ht="15.95" hidden="1" customHeight="1" x14ac:dyDescent="0.2">
      <c r="A124" s="288">
        <v>3</v>
      </c>
      <c r="B124" s="289"/>
      <c r="C124" s="289"/>
      <c r="D124" s="290"/>
      <c r="E124" s="291"/>
      <c r="F124" s="291"/>
      <c r="G124" s="291"/>
      <c r="H124" s="291"/>
      <c r="I124" s="310">
        <f t="shared" si="14"/>
        <v>0</v>
      </c>
      <c r="J124" s="290"/>
      <c r="K124" s="290"/>
      <c r="L124" s="290"/>
      <c r="M124" s="290"/>
      <c r="N124" s="292"/>
      <c r="O124" s="267" t="str">
        <f t="shared" si="15"/>
        <v/>
      </c>
      <c r="Q124" s="287"/>
      <c r="R124" s="287"/>
      <c r="S124" s="287"/>
      <c r="T124" s="287"/>
      <c r="U124" s="287"/>
      <c r="V124" s="287"/>
      <c r="W124" s="287"/>
      <c r="X124" s="287"/>
      <c r="Y124" s="287"/>
    </row>
    <row r="125" spans="1:25" ht="15.95" hidden="1" customHeight="1" x14ac:dyDescent="0.2">
      <c r="A125" s="288">
        <v>4</v>
      </c>
      <c r="B125" s="289"/>
      <c r="C125" s="289"/>
      <c r="D125" s="290"/>
      <c r="E125" s="291"/>
      <c r="F125" s="291"/>
      <c r="G125" s="291"/>
      <c r="H125" s="291"/>
      <c r="I125" s="310">
        <f t="shared" si="14"/>
        <v>0</v>
      </c>
      <c r="J125" s="290"/>
      <c r="K125" s="290"/>
      <c r="L125" s="290"/>
      <c r="M125" s="290"/>
      <c r="N125" s="292"/>
      <c r="O125" s="267" t="str">
        <f t="shared" si="15"/>
        <v/>
      </c>
      <c r="Q125" s="287"/>
      <c r="R125" s="287"/>
      <c r="S125" s="287"/>
      <c r="T125" s="287"/>
      <c r="U125" s="287"/>
      <c r="V125" s="287"/>
      <c r="W125" s="287"/>
      <c r="X125" s="287"/>
      <c r="Y125" s="287"/>
    </row>
    <row r="126" spans="1:25" ht="15.95" hidden="1" customHeight="1" x14ac:dyDescent="0.2">
      <c r="A126" s="288">
        <v>5</v>
      </c>
      <c r="B126" s="289"/>
      <c r="C126" s="289"/>
      <c r="D126" s="290"/>
      <c r="E126" s="291"/>
      <c r="F126" s="291"/>
      <c r="G126" s="291"/>
      <c r="H126" s="291"/>
      <c r="I126" s="310">
        <f t="shared" si="14"/>
        <v>0</v>
      </c>
      <c r="J126" s="290"/>
      <c r="K126" s="290"/>
      <c r="L126" s="290"/>
      <c r="M126" s="290"/>
      <c r="N126" s="292"/>
      <c r="O126" s="267" t="str">
        <f t="shared" si="15"/>
        <v/>
      </c>
      <c r="Q126" s="287"/>
      <c r="R126" s="287"/>
      <c r="S126" s="287"/>
      <c r="T126" s="287"/>
      <c r="U126" s="287"/>
      <c r="V126" s="287"/>
      <c r="W126" s="287"/>
      <c r="X126" s="287"/>
      <c r="Y126" s="287"/>
    </row>
    <row r="127" spans="1:25" ht="15.95" hidden="1" customHeight="1" x14ac:dyDescent="0.2">
      <c r="A127" s="288">
        <v>6</v>
      </c>
      <c r="B127" s="289"/>
      <c r="C127" s="289"/>
      <c r="D127" s="290"/>
      <c r="E127" s="291"/>
      <c r="F127" s="291"/>
      <c r="G127" s="291"/>
      <c r="H127" s="291"/>
      <c r="I127" s="310">
        <f t="shared" si="14"/>
        <v>0</v>
      </c>
      <c r="J127" s="290"/>
      <c r="K127" s="290"/>
      <c r="L127" s="290"/>
      <c r="M127" s="290"/>
      <c r="N127" s="292"/>
      <c r="O127" s="267" t="str">
        <f t="shared" si="15"/>
        <v/>
      </c>
      <c r="Q127" s="287"/>
      <c r="R127" s="287"/>
      <c r="S127" s="287"/>
      <c r="T127" s="287"/>
      <c r="U127" s="287"/>
      <c r="V127" s="287"/>
      <c r="W127" s="287"/>
      <c r="X127" s="287"/>
      <c r="Y127" s="287"/>
    </row>
    <row r="128" spans="1:25" ht="15.95" hidden="1" customHeight="1" x14ac:dyDescent="0.2">
      <c r="A128" s="288">
        <v>7</v>
      </c>
      <c r="B128" s="289"/>
      <c r="C128" s="289"/>
      <c r="D128" s="290"/>
      <c r="E128" s="291"/>
      <c r="F128" s="291"/>
      <c r="G128" s="291"/>
      <c r="H128" s="291"/>
      <c r="I128" s="310">
        <f t="shared" si="14"/>
        <v>0</v>
      </c>
      <c r="J128" s="290"/>
      <c r="K128" s="290"/>
      <c r="L128" s="290"/>
      <c r="M128" s="290"/>
      <c r="N128" s="292"/>
      <c r="O128" s="267" t="str">
        <f t="shared" si="15"/>
        <v/>
      </c>
      <c r="Q128" s="287"/>
      <c r="R128" s="287"/>
      <c r="S128" s="287"/>
      <c r="T128" s="287"/>
      <c r="U128" s="287"/>
      <c r="V128" s="287"/>
      <c r="W128" s="287"/>
      <c r="X128" s="287"/>
      <c r="Y128" s="287"/>
    </row>
    <row r="129" spans="1:25" ht="15.95" hidden="1" customHeight="1" x14ac:dyDescent="0.2">
      <c r="A129" s="288">
        <v>8</v>
      </c>
      <c r="B129" s="289"/>
      <c r="C129" s="289"/>
      <c r="D129" s="290"/>
      <c r="E129" s="291"/>
      <c r="F129" s="291"/>
      <c r="G129" s="291"/>
      <c r="H129" s="291"/>
      <c r="I129" s="310">
        <f t="shared" si="14"/>
        <v>0</v>
      </c>
      <c r="J129" s="290"/>
      <c r="K129" s="290"/>
      <c r="L129" s="290"/>
      <c r="M129" s="290"/>
      <c r="N129" s="292"/>
      <c r="O129" s="267" t="str">
        <f t="shared" si="15"/>
        <v/>
      </c>
      <c r="Q129" s="287"/>
      <c r="R129" s="287"/>
      <c r="S129" s="287"/>
      <c r="T129" s="287"/>
      <c r="U129" s="287"/>
      <c r="V129" s="287"/>
      <c r="W129" s="287"/>
      <c r="X129" s="287"/>
      <c r="Y129" s="287"/>
    </row>
    <row r="130" spans="1:25" ht="15.95" hidden="1" customHeight="1" x14ac:dyDescent="0.2">
      <c r="A130" s="288">
        <v>9</v>
      </c>
      <c r="B130" s="289"/>
      <c r="C130" s="289"/>
      <c r="D130" s="290"/>
      <c r="E130" s="291"/>
      <c r="F130" s="291"/>
      <c r="G130" s="291"/>
      <c r="H130" s="291"/>
      <c r="I130" s="310">
        <f t="shared" si="14"/>
        <v>0</v>
      </c>
      <c r="J130" s="290"/>
      <c r="K130" s="290"/>
      <c r="L130" s="290"/>
      <c r="M130" s="290"/>
      <c r="N130" s="292"/>
      <c r="O130" s="267" t="str">
        <f t="shared" si="15"/>
        <v/>
      </c>
      <c r="Q130" s="287"/>
      <c r="R130" s="287"/>
      <c r="S130" s="287"/>
      <c r="T130" s="287"/>
      <c r="U130" s="287"/>
      <c r="V130" s="287"/>
      <c r="W130" s="287"/>
      <c r="X130" s="287"/>
      <c r="Y130" s="287"/>
    </row>
    <row r="131" spans="1:25" ht="15.95" hidden="1" customHeight="1" x14ac:dyDescent="0.2">
      <c r="A131" s="288">
        <v>10</v>
      </c>
      <c r="B131" s="289"/>
      <c r="C131" s="289"/>
      <c r="D131" s="290"/>
      <c r="E131" s="291"/>
      <c r="F131" s="291"/>
      <c r="G131" s="291"/>
      <c r="H131" s="291"/>
      <c r="I131" s="310">
        <f t="shared" si="14"/>
        <v>0</v>
      </c>
      <c r="J131" s="290"/>
      <c r="K131" s="290"/>
      <c r="L131" s="290"/>
      <c r="M131" s="290"/>
      <c r="N131" s="292"/>
      <c r="O131" s="267" t="str">
        <f t="shared" si="15"/>
        <v/>
      </c>
      <c r="Q131" s="287"/>
      <c r="R131" s="287"/>
      <c r="S131" s="287"/>
      <c r="T131" s="287"/>
      <c r="U131" s="287"/>
      <c r="V131" s="287"/>
      <c r="W131" s="287"/>
      <c r="X131" s="287"/>
      <c r="Y131" s="287"/>
    </row>
    <row r="132" spans="1:25" ht="15.95" hidden="1" customHeight="1" x14ac:dyDescent="0.2">
      <c r="A132" s="288">
        <v>11</v>
      </c>
      <c r="B132" s="289"/>
      <c r="C132" s="289"/>
      <c r="D132" s="290"/>
      <c r="E132" s="291"/>
      <c r="F132" s="291"/>
      <c r="G132" s="291"/>
      <c r="H132" s="291"/>
      <c r="I132" s="310">
        <f t="shared" si="14"/>
        <v>0</v>
      </c>
      <c r="J132" s="290"/>
      <c r="K132" s="290"/>
      <c r="L132" s="290"/>
      <c r="M132" s="290"/>
      <c r="N132" s="292"/>
      <c r="O132" s="267" t="str">
        <f t="shared" si="15"/>
        <v/>
      </c>
      <c r="Q132" s="287"/>
      <c r="R132" s="287"/>
      <c r="S132" s="287"/>
      <c r="T132" s="287"/>
      <c r="U132" s="287"/>
      <c r="V132" s="287"/>
      <c r="W132" s="287"/>
      <c r="X132" s="287"/>
      <c r="Y132" s="287"/>
    </row>
    <row r="133" spans="1:25" ht="15.95" hidden="1" customHeight="1" x14ac:dyDescent="0.2">
      <c r="A133" s="288">
        <v>12</v>
      </c>
      <c r="B133" s="289"/>
      <c r="C133" s="289"/>
      <c r="D133" s="290"/>
      <c r="E133" s="291"/>
      <c r="F133" s="291"/>
      <c r="G133" s="291"/>
      <c r="H133" s="291"/>
      <c r="I133" s="310">
        <f t="shared" si="14"/>
        <v>0</v>
      </c>
      <c r="J133" s="290"/>
      <c r="K133" s="290"/>
      <c r="L133" s="290"/>
      <c r="M133" s="290"/>
      <c r="N133" s="292"/>
      <c r="O133" s="267" t="str">
        <f t="shared" si="15"/>
        <v/>
      </c>
      <c r="Q133" s="287"/>
      <c r="R133" s="287"/>
      <c r="S133" s="287"/>
      <c r="T133" s="287"/>
      <c r="U133" s="287"/>
      <c r="V133" s="287"/>
      <c r="W133" s="287"/>
      <c r="X133" s="287"/>
      <c r="Y133" s="287"/>
    </row>
    <row r="134" spans="1:25" ht="15.95" hidden="1" customHeight="1" x14ac:dyDescent="0.2">
      <c r="A134" s="288">
        <v>13</v>
      </c>
      <c r="B134" s="289"/>
      <c r="C134" s="289"/>
      <c r="D134" s="290"/>
      <c r="E134" s="291"/>
      <c r="F134" s="291"/>
      <c r="G134" s="291"/>
      <c r="H134" s="291"/>
      <c r="I134" s="310">
        <f t="shared" si="14"/>
        <v>0</v>
      </c>
      <c r="J134" s="290"/>
      <c r="K134" s="290"/>
      <c r="L134" s="290"/>
      <c r="M134" s="290"/>
      <c r="N134" s="292"/>
      <c r="O134" s="267" t="str">
        <f t="shared" si="15"/>
        <v/>
      </c>
      <c r="Q134" s="287"/>
      <c r="R134" s="287"/>
      <c r="S134" s="287"/>
      <c r="T134" s="287"/>
      <c r="U134" s="287"/>
      <c r="V134" s="287"/>
      <c r="W134" s="287"/>
      <c r="X134" s="287"/>
      <c r="Y134" s="287"/>
    </row>
    <row r="135" spans="1:25" ht="15.95" hidden="1" customHeight="1" x14ac:dyDescent="0.2">
      <c r="A135" s="288">
        <v>14</v>
      </c>
      <c r="B135" s="293"/>
      <c r="C135" s="293"/>
      <c r="D135" s="294"/>
      <c r="E135" s="295"/>
      <c r="F135" s="295"/>
      <c r="G135" s="295"/>
      <c r="H135" s="295"/>
      <c r="I135" s="311">
        <f t="shared" si="14"/>
        <v>0</v>
      </c>
      <c r="J135" s="294"/>
      <c r="K135" s="294"/>
      <c r="L135" s="294"/>
      <c r="M135" s="294"/>
      <c r="N135" s="296"/>
      <c r="O135" s="267" t="str">
        <f t="shared" si="15"/>
        <v/>
      </c>
      <c r="Q135" s="287"/>
      <c r="R135" s="287"/>
      <c r="S135" s="287"/>
      <c r="T135" s="287"/>
      <c r="U135" s="287"/>
      <c r="V135" s="287"/>
      <c r="W135" s="287"/>
      <c r="X135" s="287"/>
      <c r="Y135" s="287"/>
    </row>
    <row r="136" spans="1:25" ht="15.95" hidden="1" customHeight="1" x14ac:dyDescent="0.2">
      <c r="A136" s="288">
        <v>15</v>
      </c>
      <c r="B136" s="293"/>
      <c r="C136" s="293"/>
      <c r="D136" s="294"/>
      <c r="E136" s="295"/>
      <c r="F136" s="295"/>
      <c r="G136" s="295"/>
      <c r="H136" s="295"/>
      <c r="I136" s="311">
        <f t="shared" si="14"/>
        <v>0</v>
      </c>
      <c r="J136" s="294"/>
      <c r="K136" s="294"/>
      <c r="L136" s="294"/>
      <c r="M136" s="294"/>
      <c r="N136" s="296"/>
      <c r="O136" s="267" t="str">
        <f t="shared" si="15"/>
        <v/>
      </c>
      <c r="Q136" s="287"/>
      <c r="R136" s="287"/>
      <c r="S136" s="287"/>
      <c r="T136" s="287"/>
      <c r="U136" s="287"/>
      <c r="V136" s="287"/>
      <c r="W136" s="287"/>
      <c r="X136" s="287"/>
      <c r="Y136" s="287"/>
    </row>
    <row r="137" spans="1:25" ht="15.95" hidden="1" customHeight="1" x14ac:dyDescent="0.2">
      <c r="A137" s="288">
        <v>16</v>
      </c>
      <c r="B137" s="293"/>
      <c r="C137" s="293"/>
      <c r="D137" s="294"/>
      <c r="E137" s="295"/>
      <c r="F137" s="295"/>
      <c r="G137" s="295"/>
      <c r="H137" s="295"/>
      <c r="I137" s="311">
        <f t="shared" si="14"/>
        <v>0</v>
      </c>
      <c r="J137" s="294"/>
      <c r="K137" s="294"/>
      <c r="L137" s="294"/>
      <c r="M137" s="294"/>
      <c r="N137" s="296"/>
      <c r="O137" s="267" t="str">
        <f t="shared" si="15"/>
        <v/>
      </c>
    </row>
    <row r="138" spans="1:25" ht="15.95" hidden="1" customHeight="1" x14ac:dyDescent="0.2">
      <c r="A138" s="288">
        <v>17</v>
      </c>
      <c r="B138" s="293"/>
      <c r="C138" s="293"/>
      <c r="D138" s="294"/>
      <c r="E138" s="295"/>
      <c r="F138" s="295"/>
      <c r="G138" s="295"/>
      <c r="H138" s="295"/>
      <c r="I138" s="311">
        <f t="shared" si="14"/>
        <v>0</v>
      </c>
      <c r="J138" s="294"/>
      <c r="K138" s="294"/>
      <c r="L138" s="294"/>
      <c r="M138" s="294"/>
      <c r="N138" s="296"/>
      <c r="O138" s="267" t="str">
        <f t="shared" si="15"/>
        <v/>
      </c>
    </row>
    <row r="139" spans="1:25" ht="15.95" hidden="1" customHeight="1" x14ac:dyDescent="0.2">
      <c r="A139" s="288">
        <v>18</v>
      </c>
      <c r="B139" s="293"/>
      <c r="C139" s="293"/>
      <c r="D139" s="294"/>
      <c r="E139" s="295"/>
      <c r="F139" s="295"/>
      <c r="G139" s="295"/>
      <c r="H139" s="295"/>
      <c r="I139" s="311">
        <f t="shared" si="14"/>
        <v>0</v>
      </c>
      <c r="J139" s="294"/>
      <c r="K139" s="294"/>
      <c r="L139" s="294"/>
      <c r="M139" s="294"/>
      <c r="N139" s="296"/>
      <c r="O139" s="267" t="str">
        <f t="shared" si="15"/>
        <v/>
      </c>
    </row>
    <row r="140" spans="1:25" ht="15.95" hidden="1" customHeight="1" x14ac:dyDescent="0.2">
      <c r="A140" s="288">
        <v>19</v>
      </c>
      <c r="B140" s="293"/>
      <c r="C140" s="293"/>
      <c r="D140" s="294"/>
      <c r="E140" s="295"/>
      <c r="F140" s="295"/>
      <c r="G140" s="295"/>
      <c r="H140" s="295"/>
      <c r="I140" s="311">
        <f t="shared" si="14"/>
        <v>0</v>
      </c>
      <c r="J140" s="294"/>
      <c r="K140" s="294"/>
      <c r="L140" s="294"/>
      <c r="M140" s="294"/>
      <c r="N140" s="296"/>
      <c r="O140" s="267" t="str">
        <f t="shared" si="15"/>
        <v/>
      </c>
    </row>
    <row r="141" spans="1:25" ht="15.95" hidden="1" customHeight="1" thickBot="1" x14ac:dyDescent="0.25">
      <c r="A141" s="297">
        <v>20</v>
      </c>
      <c r="B141" s="298"/>
      <c r="C141" s="298"/>
      <c r="D141" s="299"/>
      <c r="E141" s="300"/>
      <c r="F141" s="300"/>
      <c r="G141" s="300"/>
      <c r="H141" s="300"/>
      <c r="I141" s="312">
        <f t="shared" si="14"/>
        <v>0</v>
      </c>
      <c r="J141" s="299"/>
      <c r="K141" s="299"/>
      <c r="L141" s="299"/>
      <c r="M141" s="299"/>
      <c r="N141" s="301"/>
      <c r="O141" s="267" t="str">
        <f t="shared" si="15"/>
        <v/>
      </c>
    </row>
    <row r="142" spans="1:25" ht="15.95" customHeight="1" thickBot="1" x14ac:dyDescent="0.25">
      <c r="A142" s="500" t="s">
        <v>53</v>
      </c>
      <c r="B142" s="448"/>
      <c r="C142" s="448"/>
      <c r="D142" s="448"/>
      <c r="E142" s="302">
        <f>SUM(E122:E141)</f>
        <v>0</v>
      </c>
      <c r="F142" s="302">
        <f>SUM(F122:F141)</f>
        <v>0</v>
      </c>
      <c r="G142" s="302">
        <f>SUM(G122:G141)</f>
        <v>0</v>
      </c>
      <c r="H142" s="163">
        <f>SUM(H122:H141)</f>
        <v>0</v>
      </c>
      <c r="I142" s="163">
        <f>SUM(I122:I141)</f>
        <v>0</v>
      </c>
      <c r="J142" s="303">
        <f>SUM(J121:J141)</f>
        <v>0</v>
      </c>
      <c r="K142" s="303">
        <f>SUM(K121:K141)</f>
        <v>0</v>
      </c>
      <c r="L142" s="303">
        <f>SUM(L121:L141)</f>
        <v>0</v>
      </c>
      <c r="M142" s="303">
        <f>SUM(M121:M141)</f>
        <v>0</v>
      </c>
      <c r="N142" s="304"/>
    </row>
    <row r="143" spans="1:25" ht="18.75" customHeight="1" thickTop="1" thickBot="1" x14ac:dyDescent="0.25">
      <c r="A143" s="491" t="s">
        <v>530</v>
      </c>
      <c r="B143" s="492"/>
      <c r="C143" s="493"/>
      <c r="D143" s="507" t="s">
        <v>446</v>
      </c>
      <c r="E143" s="508"/>
      <c r="F143" s="508"/>
      <c r="G143" s="509"/>
      <c r="H143" s="279"/>
      <c r="I143" s="313"/>
      <c r="J143" s="279"/>
      <c r="K143" s="279"/>
      <c r="L143" s="279"/>
      <c r="M143" s="279"/>
      <c r="N143" s="280"/>
      <c r="O143" s="162" t="str">
        <f>VLOOKUP(D143,TITULOS!$B$2:$C$15,2,FALSE)</f>
        <v>DESARROLLO</v>
      </c>
      <c r="P143" s="162">
        <f>VLOOKUP(O143,TITULOS!$C$2:$D$15,2,FALSE)</f>
        <v>7</v>
      </c>
      <c r="R143" s="287"/>
      <c r="S143" s="287"/>
      <c r="T143" s="287"/>
      <c r="U143" s="287"/>
      <c r="V143" s="287"/>
      <c r="W143" s="287"/>
      <c r="X143" s="287"/>
      <c r="Y143" s="287"/>
    </row>
    <row r="144" spans="1:25" ht="22.5" customHeight="1" x14ac:dyDescent="0.2">
      <c r="A144" s="510" t="s">
        <v>30</v>
      </c>
      <c r="B144" s="489" t="s">
        <v>29</v>
      </c>
      <c r="C144" s="489" t="s">
        <v>415</v>
      </c>
      <c r="D144" s="489" t="s">
        <v>45</v>
      </c>
      <c r="E144" s="489" t="s">
        <v>33</v>
      </c>
      <c r="F144" s="489" t="s">
        <v>60</v>
      </c>
      <c r="G144" s="489" t="s">
        <v>32</v>
      </c>
      <c r="H144" s="489" t="s">
        <v>46</v>
      </c>
      <c r="I144" s="503" t="s">
        <v>47</v>
      </c>
      <c r="J144" s="489" t="s">
        <v>48</v>
      </c>
      <c r="K144" s="489"/>
      <c r="L144" s="489"/>
      <c r="M144" s="489"/>
      <c r="N144" s="487" t="s">
        <v>761</v>
      </c>
    </row>
    <row r="145" spans="1:25" ht="20.25" customHeight="1" thickBot="1" x14ac:dyDescent="0.25">
      <c r="A145" s="511"/>
      <c r="B145" s="490"/>
      <c r="C145" s="512"/>
      <c r="D145" s="490"/>
      <c r="E145" s="490"/>
      <c r="F145" s="490"/>
      <c r="G145" s="490"/>
      <c r="H145" s="490"/>
      <c r="I145" s="504"/>
      <c r="J145" s="281" t="s">
        <v>49</v>
      </c>
      <c r="K145" s="281" t="s">
        <v>50</v>
      </c>
      <c r="L145" s="281" t="s">
        <v>51</v>
      </c>
      <c r="M145" s="281" t="s">
        <v>52</v>
      </c>
      <c r="N145" s="488"/>
    </row>
    <row r="146" spans="1:25" ht="15.95" customHeight="1" x14ac:dyDescent="0.2">
      <c r="A146" s="282">
        <v>1</v>
      </c>
      <c r="B146" s="283"/>
      <c r="C146" s="283"/>
      <c r="D146" s="284"/>
      <c r="E146" s="285"/>
      <c r="F146" s="285"/>
      <c r="G146" s="285"/>
      <c r="H146" s="285"/>
      <c r="I146" s="309">
        <f t="shared" ref="I146:I165" si="16">+F146+G146-H146</f>
        <v>0</v>
      </c>
      <c r="J146" s="284"/>
      <c r="K146" s="284"/>
      <c r="L146" s="284"/>
      <c r="M146" s="284"/>
      <c r="N146" s="286"/>
      <c r="O146" s="267" t="str">
        <f>IF(C146="","",$P$143&amp;C146)</f>
        <v/>
      </c>
      <c r="Q146" s="287"/>
      <c r="R146" s="287"/>
      <c r="S146" s="287"/>
      <c r="T146" s="287"/>
      <c r="U146" s="287"/>
      <c r="V146" s="287"/>
      <c r="W146" s="287"/>
      <c r="X146" s="287"/>
      <c r="Y146" s="287"/>
    </row>
    <row r="147" spans="1:25" ht="15.95" customHeight="1" thickBot="1" x14ac:dyDescent="0.25">
      <c r="A147" s="288">
        <v>2</v>
      </c>
      <c r="B147" s="289"/>
      <c r="C147" s="289"/>
      <c r="D147" s="290"/>
      <c r="E147" s="291"/>
      <c r="F147" s="291"/>
      <c r="G147" s="291"/>
      <c r="H147" s="291"/>
      <c r="I147" s="310">
        <f t="shared" si="16"/>
        <v>0</v>
      </c>
      <c r="J147" s="290"/>
      <c r="K147" s="290"/>
      <c r="L147" s="290"/>
      <c r="M147" s="290"/>
      <c r="N147" s="292"/>
      <c r="O147" s="267" t="str">
        <f t="shared" ref="O147:O165" si="17">IF(C147="","",$P$143&amp;C147)</f>
        <v/>
      </c>
      <c r="Q147" s="287"/>
      <c r="R147" s="287"/>
      <c r="S147" s="287"/>
      <c r="T147" s="287"/>
      <c r="U147" s="287"/>
      <c r="V147" s="287"/>
      <c r="W147" s="287"/>
      <c r="X147" s="287"/>
      <c r="Y147" s="287"/>
    </row>
    <row r="148" spans="1:25" ht="15.95" hidden="1" customHeight="1" x14ac:dyDescent="0.2">
      <c r="A148" s="288">
        <v>3</v>
      </c>
      <c r="B148" s="289"/>
      <c r="C148" s="289"/>
      <c r="D148" s="290"/>
      <c r="E148" s="291"/>
      <c r="F148" s="291"/>
      <c r="G148" s="291"/>
      <c r="H148" s="291"/>
      <c r="I148" s="310">
        <f t="shared" si="16"/>
        <v>0</v>
      </c>
      <c r="J148" s="290"/>
      <c r="K148" s="290"/>
      <c r="L148" s="290"/>
      <c r="M148" s="290"/>
      <c r="N148" s="292"/>
      <c r="O148" s="267" t="str">
        <f t="shared" si="17"/>
        <v/>
      </c>
      <c r="Q148" s="287"/>
      <c r="R148" s="287"/>
      <c r="S148" s="287"/>
      <c r="T148" s="287"/>
      <c r="U148" s="287"/>
      <c r="V148" s="287"/>
      <c r="W148" s="287"/>
      <c r="X148" s="287"/>
      <c r="Y148" s="287"/>
    </row>
    <row r="149" spans="1:25" ht="15.95" hidden="1" customHeight="1" x14ac:dyDescent="0.2">
      <c r="A149" s="288">
        <v>4</v>
      </c>
      <c r="B149" s="289"/>
      <c r="C149" s="289"/>
      <c r="D149" s="290"/>
      <c r="E149" s="291"/>
      <c r="F149" s="291"/>
      <c r="G149" s="291"/>
      <c r="H149" s="291"/>
      <c r="I149" s="310">
        <f t="shared" si="16"/>
        <v>0</v>
      </c>
      <c r="J149" s="290"/>
      <c r="K149" s="290"/>
      <c r="L149" s="290"/>
      <c r="M149" s="290"/>
      <c r="N149" s="292"/>
      <c r="O149" s="267" t="str">
        <f t="shared" si="17"/>
        <v/>
      </c>
      <c r="Q149" s="287"/>
      <c r="R149" s="287"/>
      <c r="S149" s="287"/>
      <c r="T149" s="287"/>
      <c r="U149" s="287"/>
      <c r="V149" s="287"/>
      <c r="W149" s="287"/>
      <c r="X149" s="287"/>
      <c r="Y149" s="287"/>
    </row>
    <row r="150" spans="1:25" ht="15.95" hidden="1" customHeight="1" x14ac:dyDescent="0.2">
      <c r="A150" s="288">
        <v>5</v>
      </c>
      <c r="B150" s="289"/>
      <c r="C150" s="289"/>
      <c r="D150" s="290"/>
      <c r="E150" s="291"/>
      <c r="F150" s="291"/>
      <c r="G150" s="291"/>
      <c r="H150" s="291"/>
      <c r="I150" s="310">
        <f t="shared" si="16"/>
        <v>0</v>
      </c>
      <c r="J150" s="290"/>
      <c r="K150" s="290"/>
      <c r="L150" s="290"/>
      <c r="M150" s="290"/>
      <c r="N150" s="292"/>
      <c r="O150" s="267" t="str">
        <f t="shared" si="17"/>
        <v/>
      </c>
      <c r="Q150" s="287"/>
      <c r="R150" s="287"/>
      <c r="S150" s="287"/>
      <c r="T150" s="287"/>
      <c r="U150" s="287"/>
      <c r="V150" s="287"/>
      <c r="W150" s="287"/>
      <c r="X150" s="287"/>
      <c r="Y150" s="287"/>
    </row>
    <row r="151" spans="1:25" ht="15.95" hidden="1" customHeight="1" x14ac:dyDescent="0.2">
      <c r="A151" s="288">
        <v>6</v>
      </c>
      <c r="B151" s="289"/>
      <c r="C151" s="289"/>
      <c r="D151" s="290"/>
      <c r="E151" s="291"/>
      <c r="F151" s="291"/>
      <c r="G151" s="291"/>
      <c r="H151" s="291"/>
      <c r="I151" s="310">
        <f t="shared" si="16"/>
        <v>0</v>
      </c>
      <c r="J151" s="290"/>
      <c r="K151" s="290"/>
      <c r="L151" s="290"/>
      <c r="M151" s="290"/>
      <c r="N151" s="292"/>
      <c r="O151" s="267" t="str">
        <f t="shared" si="17"/>
        <v/>
      </c>
      <c r="Q151" s="287"/>
      <c r="R151" s="287"/>
      <c r="S151" s="287"/>
      <c r="T151" s="287"/>
      <c r="U151" s="287"/>
      <c r="V151" s="287"/>
      <c r="W151" s="287"/>
      <c r="X151" s="287"/>
      <c r="Y151" s="287"/>
    </row>
    <row r="152" spans="1:25" ht="15.95" hidden="1" customHeight="1" x14ac:dyDescent="0.2">
      <c r="A152" s="288">
        <v>7</v>
      </c>
      <c r="B152" s="289"/>
      <c r="C152" s="289"/>
      <c r="D152" s="290"/>
      <c r="E152" s="291"/>
      <c r="F152" s="291"/>
      <c r="G152" s="291"/>
      <c r="H152" s="291"/>
      <c r="I152" s="310">
        <f t="shared" si="16"/>
        <v>0</v>
      </c>
      <c r="J152" s="290"/>
      <c r="K152" s="290"/>
      <c r="L152" s="290"/>
      <c r="M152" s="290"/>
      <c r="N152" s="292"/>
      <c r="O152" s="267" t="str">
        <f t="shared" si="17"/>
        <v/>
      </c>
      <c r="Q152" s="287"/>
      <c r="R152" s="287"/>
      <c r="S152" s="287"/>
      <c r="T152" s="287"/>
      <c r="U152" s="287"/>
      <c r="V152" s="287"/>
      <c r="W152" s="287"/>
      <c r="X152" s="287"/>
      <c r="Y152" s="287"/>
    </row>
    <row r="153" spans="1:25" ht="15.95" hidden="1" customHeight="1" x14ac:dyDescent="0.2">
      <c r="A153" s="288">
        <v>8</v>
      </c>
      <c r="B153" s="289"/>
      <c r="C153" s="289"/>
      <c r="D153" s="290"/>
      <c r="E153" s="291"/>
      <c r="F153" s="291"/>
      <c r="G153" s="291"/>
      <c r="H153" s="291"/>
      <c r="I153" s="310">
        <f t="shared" si="16"/>
        <v>0</v>
      </c>
      <c r="J153" s="290"/>
      <c r="K153" s="290"/>
      <c r="L153" s="290"/>
      <c r="M153" s="290"/>
      <c r="N153" s="292"/>
      <c r="O153" s="267" t="str">
        <f t="shared" si="17"/>
        <v/>
      </c>
      <c r="Q153" s="287"/>
      <c r="R153" s="287"/>
      <c r="S153" s="287"/>
      <c r="T153" s="287"/>
      <c r="U153" s="287"/>
      <c r="V153" s="287"/>
      <c r="W153" s="287"/>
      <c r="X153" s="287"/>
      <c r="Y153" s="287"/>
    </row>
    <row r="154" spans="1:25" ht="15.95" hidden="1" customHeight="1" x14ac:dyDescent="0.2">
      <c r="A154" s="288">
        <v>9</v>
      </c>
      <c r="B154" s="289"/>
      <c r="C154" s="289"/>
      <c r="D154" s="290"/>
      <c r="E154" s="291"/>
      <c r="F154" s="291"/>
      <c r="G154" s="291"/>
      <c r="H154" s="291"/>
      <c r="I154" s="310">
        <f t="shared" si="16"/>
        <v>0</v>
      </c>
      <c r="J154" s="290"/>
      <c r="K154" s="290"/>
      <c r="L154" s="290"/>
      <c r="M154" s="290"/>
      <c r="N154" s="292"/>
      <c r="O154" s="267" t="str">
        <f t="shared" si="17"/>
        <v/>
      </c>
      <c r="Q154" s="287"/>
      <c r="R154" s="287"/>
      <c r="S154" s="287"/>
      <c r="T154" s="287"/>
      <c r="U154" s="287"/>
      <c r="V154" s="287"/>
      <c r="W154" s="287"/>
      <c r="X154" s="287"/>
      <c r="Y154" s="287"/>
    </row>
    <row r="155" spans="1:25" ht="15.95" hidden="1" customHeight="1" x14ac:dyDescent="0.2">
      <c r="A155" s="288">
        <v>10</v>
      </c>
      <c r="B155" s="289"/>
      <c r="C155" s="289"/>
      <c r="D155" s="290"/>
      <c r="E155" s="291"/>
      <c r="F155" s="291"/>
      <c r="G155" s="291"/>
      <c r="H155" s="291"/>
      <c r="I155" s="310">
        <f t="shared" si="16"/>
        <v>0</v>
      </c>
      <c r="J155" s="290"/>
      <c r="K155" s="290"/>
      <c r="L155" s="290"/>
      <c r="M155" s="290"/>
      <c r="N155" s="292"/>
      <c r="O155" s="267" t="str">
        <f t="shared" si="17"/>
        <v/>
      </c>
      <c r="Q155" s="287"/>
      <c r="R155" s="287"/>
      <c r="S155" s="287"/>
      <c r="T155" s="287"/>
      <c r="U155" s="287"/>
      <c r="V155" s="287"/>
      <c r="W155" s="287"/>
      <c r="X155" s="287"/>
      <c r="Y155" s="287"/>
    </row>
    <row r="156" spans="1:25" ht="15.95" hidden="1" customHeight="1" x14ac:dyDescent="0.2">
      <c r="A156" s="288">
        <v>11</v>
      </c>
      <c r="B156" s="289"/>
      <c r="C156" s="289"/>
      <c r="D156" s="290"/>
      <c r="E156" s="291"/>
      <c r="F156" s="291"/>
      <c r="G156" s="291"/>
      <c r="H156" s="291"/>
      <c r="I156" s="310">
        <f t="shared" si="16"/>
        <v>0</v>
      </c>
      <c r="J156" s="290"/>
      <c r="K156" s="290"/>
      <c r="L156" s="290"/>
      <c r="M156" s="290"/>
      <c r="N156" s="292"/>
      <c r="O156" s="267" t="str">
        <f t="shared" si="17"/>
        <v/>
      </c>
      <c r="Q156" s="287"/>
      <c r="R156" s="287"/>
      <c r="S156" s="287"/>
      <c r="T156" s="287"/>
      <c r="U156" s="287"/>
      <c r="V156" s="287"/>
      <c r="W156" s="287"/>
      <c r="X156" s="287"/>
      <c r="Y156" s="287"/>
    </row>
    <row r="157" spans="1:25" ht="15.95" hidden="1" customHeight="1" x14ac:dyDescent="0.2">
      <c r="A157" s="288">
        <v>12</v>
      </c>
      <c r="B157" s="289"/>
      <c r="C157" s="289"/>
      <c r="D157" s="290"/>
      <c r="E157" s="291"/>
      <c r="F157" s="291"/>
      <c r="G157" s="291"/>
      <c r="H157" s="291"/>
      <c r="I157" s="310">
        <f t="shared" si="16"/>
        <v>0</v>
      </c>
      <c r="J157" s="290"/>
      <c r="K157" s="290"/>
      <c r="L157" s="290"/>
      <c r="M157" s="290"/>
      <c r="N157" s="292"/>
      <c r="O157" s="267" t="str">
        <f t="shared" si="17"/>
        <v/>
      </c>
      <c r="Q157" s="287"/>
      <c r="R157" s="287"/>
      <c r="S157" s="287"/>
      <c r="T157" s="287"/>
      <c r="U157" s="287"/>
      <c r="V157" s="287"/>
      <c r="W157" s="287"/>
      <c r="X157" s="287"/>
      <c r="Y157" s="287"/>
    </row>
    <row r="158" spans="1:25" ht="15.95" hidden="1" customHeight="1" x14ac:dyDescent="0.2">
      <c r="A158" s="288">
        <v>13</v>
      </c>
      <c r="B158" s="289"/>
      <c r="C158" s="289"/>
      <c r="D158" s="290"/>
      <c r="E158" s="291"/>
      <c r="F158" s="291"/>
      <c r="G158" s="291"/>
      <c r="H158" s="291"/>
      <c r="I158" s="310">
        <f t="shared" si="16"/>
        <v>0</v>
      </c>
      <c r="J158" s="290"/>
      <c r="K158" s="290"/>
      <c r="L158" s="290"/>
      <c r="M158" s="290"/>
      <c r="N158" s="292"/>
      <c r="O158" s="267" t="str">
        <f t="shared" si="17"/>
        <v/>
      </c>
      <c r="Q158" s="287"/>
      <c r="R158" s="287"/>
      <c r="S158" s="287"/>
      <c r="T158" s="287"/>
      <c r="U158" s="287"/>
      <c r="V158" s="287"/>
      <c r="W158" s="287"/>
      <c r="X158" s="287"/>
      <c r="Y158" s="287"/>
    </row>
    <row r="159" spans="1:25" ht="15.95" hidden="1" customHeight="1" x14ac:dyDescent="0.2">
      <c r="A159" s="288">
        <v>14</v>
      </c>
      <c r="B159" s="293"/>
      <c r="C159" s="293"/>
      <c r="D159" s="294"/>
      <c r="E159" s="295"/>
      <c r="F159" s="295"/>
      <c r="G159" s="295"/>
      <c r="H159" s="295"/>
      <c r="I159" s="311">
        <f t="shared" si="16"/>
        <v>0</v>
      </c>
      <c r="J159" s="294"/>
      <c r="K159" s="294"/>
      <c r="L159" s="294"/>
      <c r="M159" s="294"/>
      <c r="N159" s="296"/>
      <c r="O159" s="267" t="str">
        <f t="shared" si="17"/>
        <v/>
      </c>
      <c r="Q159" s="287"/>
      <c r="R159" s="287"/>
      <c r="S159" s="287"/>
      <c r="T159" s="287"/>
      <c r="U159" s="287"/>
      <c r="V159" s="287"/>
      <c r="W159" s="287"/>
      <c r="X159" s="287"/>
      <c r="Y159" s="287"/>
    </row>
    <row r="160" spans="1:25" ht="15.95" hidden="1" customHeight="1" x14ac:dyDescent="0.2">
      <c r="A160" s="288">
        <v>15</v>
      </c>
      <c r="B160" s="293"/>
      <c r="C160" s="293"/>
      <c r="D160" s="294"/>
      <c r="E160" s="295"/>
      <c r="F160" s="295"/>
      <c r="G160" s="295"/>
      <c r="H160" s="295"/>
      <c r="I160" s="311">
        <f t="shared" si="16"/>
        <v>0</v>
      </c>
      <c r="J160" s="294"/>
      <c r="K160" s="294"/>
      <c r="L160" s="294"/>
      <c r="M160" s="294"/>
      <c r="N160" s="296"/>
      <c r="O160" s="267" t="str">
        <f t="shared" si="17"/>
        <v/>
      </c>
      <c r="Q160" s="287"/>
      <c r="R160" s="287"/>
      <c r="S160" s="287"/>
      <c r="T160" s="287"/>
      <c r="U160" s="287"/>
      <c r="V160" s="287"/>
      <c r="W160" s="287"/>
      <c r="X160" s="287"/>
      <c r="Y160" s="287"/>
    </row>
    <row r="161" spans="1:25" ht="15.95" hidden="1" customHeight="1" x14ac:dyDescent="0.2">
      <c r="A161" s="288">
        <v>16</v>
      </c>
      <c r="B161" s="293"/>
      <c r="C161" s="293"/>
      <c r="D161" s="294"/>
      <c r="E161" s="295"/>
      <c r="F161" s="295"/>
      <c r="G161" s="295"/>
      <c r="H161" s="295"/>
      <c r="I161" s="311">
        <f t="shared" si="16"/>
        <v>0</v>
      </c>
      <c r="J161" s="294"/>
      <c r="K161" s="294"/>
      <c r="L161" s="294"/>
      <c r="M161" s="294"/>
      <c r="N161" s="296"/>
      <c r="O161" s="267" t="str">
        <f t="shared" si="17"/>
        <v/>
      </c>
    </row>
    <row r="162" spans="1:25" ht="15.95" hidden="1" customHeight="1" x14ac:dyDescent="0.2">
      <c r="A162" s="288">
        <v>17</v>
      </c>
      <c r="B162" s="293"/>
      <c r="C162" s="293"/>
      <c r="D162" s="294"/>
      <c r="E162" s="295"/>
      <c r="F162" s="295"/>
      <c r="G162" s="295"/>
      <c r="H162" s="295"/>
      <c r="I162" s="311">
        <f t="shared" si="16"/>
        <v>0</v>
      </c>
      <c r="J162" s="294"/>
      <c r="K162" s="294"/>
      <c r="L162" s="294"/>
      <c r="M162" s="294"/>
      <c r="N162" s="296"/>
      <c r="O162" s="267" t="str">
        <f t="shared" si="17"/>
        <v/>
      </c>
    </row>
    <row r="163" spans="1:25" ht="15.95" hidden="1" customHeight="1" x14ac:dyDescent="0.2">
      <c r="A163" s="288">
        <v>18</v>
      </c>
      <c r="B163" s="293"/>
      <c r="C163" s="293"/>
      <c r="D163" s="294"/>
      <c r="E163" s="295"/>
      <c r="F163" s="295"/>
      <c r="G163" s="295"/>
      <c r="H163" s="295"/>
      <c r="I163" s="311">
        <f t="shared" si="16"/>
        <v>0</v>
      </c>
      <c r="J163" s="294"/>
      <c r="K163" s="294"/>
      <c r="L163" s="294"/>
      <c r="M163" s="294"/>
      <c r="N163" s="296"/>
      <c r="O163" s="267" t="str">
        <f t="shared" si="17"/>
        <v/>
      </c>
    </row>
    <row r="164" spans="1:25" ht="15.95" hidden="1" customHeight="1" x14ac:dyDescent="0.2">
      <c r="A164" s="288">
        <v>19</v>
      </c>
      <c r="B164" s="293"/>
      <c r="C164" s="293"/>
      <c r="D164" s="294"/>
      <c r="E164" s="295"/>
      <c r="F164" s="295"/>
      <c r="G164" s="295"/>
      <c r="H164" s="295"/>
      <c r="I164" s="311">
        <f t="shared" si="16"/>
        <v>0</v>
      </c>
      <c r="J164" s="294"/>
      <c r="K164" s="294"/>
      <c r="L164" s="294"/>
      <c r="M164" s="294"/>
      <c r="N164" s="296"/>
      <c r="O164" s="267" t="str">
        <f t="shared" si="17"/>
        <v/>
      </c>
    </row>
    <row r="165" spans="1:25" ht="15.95" hidden="1" customHeight="1" thickBot="1" x14ac:dyDescent="0.25">
      <c r="A165" s="297">
        <v>20</v>
      </c>
      <c r="B165" s="298"/>
      <c r="C165" s="298"/>
      <c r="D165" s="299"/>
      <c r="E165" s="300"/>
      <c r="F165" s="300"/>
      <c r="G165" s="300"/>
      <c r="H165" s="300"/>
      <c r="I165" s="312">
        <f t="shared" si="16"/>
        <v>0</v>
      </c>
      <c r="J165" s="299"/>
      <c r="K165" s="299"/>
      <c r="L165" s="299"/>
      <c r="M165" s="299"/>
      <c r="N165" s="301"/>
      <c r="O165" s="267" t="str">
        <f t="shared" si="17"/>
        <v/>
      </c>
    </row>
    <row r="166" spans="1:25" ht="15.95" customHeight="1" thickBot="1" x14ac:dyDescent="0.25">
      <c r="A166" s="500" t="s">
        <v>53</v>
      </c>
      <c r="B166" s="448"/>
      <c r="C166" s="448"/>
      <c r="D166" s="448"/>
      <c r="E166" s="302">
        <f t="shared" ref="E166:M166" si="18">SUM(E146:E165)</f>
        <v>0</v>
      </c>
      <c r="F166" s="302">
        <f t="shared" si="18"/>
        <v>0</v>
      </c>
      <c r="G166" s="302">
        <f t="shared" si="18"/>
        <v>0</v>
      </c>
      <c r="H166" s="163">
        <f t="shared" si="18"/>
        <v>0</v>
      </c>
      <c r="I166" s="163">
        <f>SUM(I146:I165)</f>
        <v>0</v>
      </c>
      <c r="J166" s="303">
        <f t="shared" si="18"/>
        <v>0</v>
      </c>
      <c r="K166" s="303">
        <f t="shared" si="18"/>
        <v>0</v>
      </c>
      <c r="L166" s="303">
        <f t="shared" si="18"/>
        <v>0</v>
      </c>
      <c r="M166" s="303">
        <f t="shared" si="18"/>
        <v>0</v>
      </c>
      <c r="N166" s="304"/>
    </row>
    <row r="167" spans="1:25" ht="17.25" thickTop="1" thickBot="1" x14ac:dyDescent="0.25">
      <c r="A167" s="491" t="s">
        <v>530</v>
      </c>
      <c r="B167" s="492"/>
      <c r="C167" s="493"/>
      <c r="D167" s="507" t="s">
        <v>447</v>
      </c>
      <c r="E167" s="508"/>
      <c r="F167" s="508"/>
      <c r="G167" s="509"/>
      <c r="H167" s="279"/>
      <c r="I167" s="313"/>
      <c r="J167" s="279"/>
      <c r="K167" s="279"/>
      <c r="L167" s="279"/>
      <c r="M167" s="279"/>
      <c r="N167" s="280"/>
      <c r="O167" s="162" t="str">
        <f>VLOOKUP(D167,TITULOS!$B$2:$C$15,2,FALSE)</f>
        <v>SOCIAL</v>
      </c>
      <c r="P167" s="162">
        <f>VLOOKUP(O167,TITULOS!$C$2:$D$15,2,FALSE)</f>
        <v>8</v>
      </c>
      <c r="R167" s="287"/>
      <c r="S167" s="287"/>
      <c r="T167" s="287"/>
      <c r="U167" s="287"/>
      <c r="V167" s="287"/>
      <c r="W167" s="287"/>
      <c r="X167" s="287"/>
      <c r="Y167" s="287"/>
    </row>
    <row r="168" spans="1:25" ht="15.95" customHeight="1" x14ac:dyDescent="0.2">
      <c r="A168" s="282">
        <v>1</v>
      </c>
      <c r="B168" s="283"/>
      <c r="C168" s="283"/>
      <c r="D168" s="284"/>
      <c r="E168" s="285"/>
      <c r="F168" s="285"/>
      <c r="G168" s="285"/>
      <c r="H168" s="285"/>
      <c r="I168" s="309">
        <f t="shared" ref="I168:I187" si="19">+F168+G168-H168</f>
        <v>0</v>
      </c>
      <c r="J168" s="284"/>
      <c r="K168" s="284"/>
      <c r="L168" s="284"/>
      <c r="M168" s="284"/>
      <c r="N168" s="286"/>
      <c r="O168" s="267" t="str">
        <f>IF(C168="","",$P$167&amp;C168)</f>
        <v/>
      </c>
      <c r="Q168" s="287"/>
      <c r="R168" s="287"/>
      <c r="S168" s="287"/>
      <c r="T168" s="287"/>
      <c r="U168" s="287"/>
      <c r="V168" s="287"/>
      <c r="W168" s="287"/>
      <c r="X168" s="287"/>
      <c r="Y168" s="287"/>
    </row>
    <row r="169" spans="1:25" ht="15.95" customHeight="1" thickBot="1" x14ac:dyDescent="0.25">
      <c r="A169" s="288">
        <v>2</v>
      </c>
      <c r="B169" s="289"/>
      <c r="C169" s="289"/>
      <c r="D169" s="290"/>
      <c r="E169" s="291"/>
      <c r="F169" s="291"/>
      <c r="G169" s="291"/>
      <c r="H169" s="291"/>
      <c r="I169" s="310">
        <f t="shared" si="19"/>
        <v>0</v>
      </c>
      <c r="J169" s="290"/>
      <c r="K169" s="290"/>
      <c r="L169" s="290"/>
      <c r="M169" s="290"/>
      <c r="N169" s="292"/>
      <c r="O169" s="267" t="str">
        <f t="shared" ref="O169:O187" si="20">IF(C169="","",$P$167&amp;C169)</f>
        <v/>
      </c>
      <c r="Q169" s="287"/>
      <c r="R169" s="287"/>
      <c r="S169" s="287"/>
      <c r="T169" s="287"/>
      <c r="U169" s="287"/>
      <c r="V169" s="287"/>
      <c r="W169" s="287"/>
      <c r="X169" s="287"/>
      <c r="Y169" s="287"/>
    </row>
    <row r="170" spans="1:25" ht="15.95" hidden="1" customHeight="1" x14ac:dyDescent="0.2">
      <c r="A170" s="288">
        <v>3</v>
      </c>
      <c r="B170" s="289"/>
      <c r="C170" s="289"/>
      <c r="D170" s="290"/>
      <c r="E170" s="291"/>
      <c r="F170" s="291"/>
      <c r="G170" s="291"/>
      <c r="H170" s="291"/>
      <c r="I170" s="310">
        <f t="shared" si="19"/>
        <v>0</v>
      </c>
      <c r="J170" s="290"/>
      <c r="K170" s="290"/>
      <c r="L170" s="290"/>
      <c r="M170" s="290"/>
      <c r="N170" s="292"/>
      <c r="O170" s="267" t="str">
        <f t="shared" si="20"/>
        <v/>
      </c>
      <c r="Q170" s="287"/>
      <c r="R170" s="287"/>
      <c r="S170" s="287"/>
      <c r="T170" s="287"/>
      <c r="U170" s="287"/>
      <c r="V170" s="287"/>
      <c r="W170" s="287"/>
      <c r="X170" s="287"/>
      <c r="Y170" s="287"/>
    </row>
    <row r="171" spans="1:25" ht="15.95" hidden="1" customHeight="1" x14ac:dyDescent="0.2">
      <c r="A171" s="288">
        <v>4</v>
      </c>
      <c r="B171" s="289"/>
      <c r="C171" s="289"/>
      <c r="D171" s="290"/>
      <c r="E171" s="291"/>
      <c r="F171" s="291"/>
      <c r="G171" s="291"/>
      <c r="H171" s="291"/>
      <c r="I171" s="310">
        <f t="shared" si="19"/>
        <v>0</v>
      </c>
      <c r="J171" s="290"/>
      <c r="K171" s="290"/>
      <c r="L171" s="290"/>
      <c r="M171" s="290"/>
      <c r="N171" s="292"/>
      <c r="O171" s="267" t="str">
        <f t="shared" si="20"/>
        <v/>
      </c>
      <c r="Q171" s="287"/>
      <c r="R171" s="287"/>
      <c r="S171" s="287"/>
      <c r="T171" s="287"/>
      <c r="U171" s="287"/>
      <c r="V171" s="287"/>
      <c r="W171" s="287"/>
      <c r="X171" s="287"/>
      <c r="Y171" s="287"/>
    </row>
    <row r="172" spans="1:25" ht="15.95" hidden="1" customHeight="1" x14ac:dyDescent="0.2">
      <c r="A172" s="288">
        <v>5</v>
      </c>
      <c r="B172" s="289"/>
      <c r="C172" s="289"/>
      <c r="D172" s="290"/>
      <c r="E172" s="291"/>
      <c r="F172" s="291"/>
      <c r="G172" s="291"/>
      <c r="H172" s="291"/>
      <c r="I172" s="310">
        <f t="shared" si="19"/>
        <v>0</v>
      </c>
      <c r="J172" s="290"/>
      <c r="K172" s="290"/>
      <c r="L172" s="290"/>
      <c r="M172" s="290"/>
      <c r="N172" s="292"/>
      <c r="O172" s="267" t="str">
        <f t="shared" si="20"/>
        <v/>
      </c>
      <c r="Q172" s="287"/>
      <c r="R172" s="287"/>
      <c r="S172" s="287"/>
      <c r="T172" s="287"/>
      <c r="U172" s="287"/>
      <c r="V172" s="287"/>
      <c r="W172" s="287"/>
      <c r="X172" s="287"/>
      <c r="Y172" s="287"/>
    </row>
    <row r="173" spans="1:25" ht="15.95" hidden="1" customHeight="1" x14ac:dyDescent="0.2">
      <c r="A173" s="288">
        <v>6</v>
      </c>
      <c r="B173" s="289"/>
      <c r="C173" s="289"/>
      <c r="D173" s="290"/>
      <c r="E173" s="291"/>
      <c r="F173" s="291"/>
      <c r="G173" s="291"/>
      <c r="H173" s="291"/>
      <c r="I173" s="310">
        <f t="shared" si="19"/>
        <v>0</v>
      </c>
      <c r="J173" s="290"/>
      <c r="K173" s="290"/>
      <c r="L173" s="290"/>
      <c r="M173" s="290"/>
      <c r="N173" s="292"/>
      <c r="O173" s="267" t="str">
        <f t="shared" si="20"/>
        <v/>
      </c>
      <c r="Q173" s="287"/>
      <c r="R173" s="287"/>
      <c r="S173" s="287"/>
      <c r="T173" s="287"/>
      <c r="U173" s="287"/>
      <c r="V173" s="287"/>
      <c r="W173" s="287"/>
      <c r="X173" s="287"/>
      <c r="Y173" s="287"/>
    </row>
    <row r="174" spans="1:25" ht="15.95" hidden="1" customHeight="1" x14ac:dyDescent="0.2">
      <c r="A174" s="288">
        <v>7</v>
      </c>
      <c r="B174" s="289"/>
      <c r="C174" s="289"/>
      <c r="D174" s="290"/>
      <c r="E174" s="291"/>
      <c r="F174" s="291"/>
      <c r="G174" s="291"/>
      <c r="H174" s="291"/>
      <c r="I174" s="310">
        <f t="shared" si="19"/>
        <v>0</v>
      </c>
      <c r="J174" s="290"/>
      <c r="K174" s="290"/>
      <c r="L174" s="290"/>
      <c r="M174" s="290"/>
      <c r="N174" s="292"/>
      <c r="O174" s="267" t="str">
        <f t="shared" si="20"/>
        <v/>
      </c>
      <c r="Q174" s="287"/>
      <c r="R174" s="287"/>
      <c r="S174" s="287"/>
      <c r="T174" s="287"/>
      <c r="U174" s="287"/>
      <c r="V174" s="287"/>
      <c r="W174" s="287"/>
      <c r="X174" s="287"/>
      <c r="Y174" s="287"/>
    </row>
    <row r="175" spans="1:25" ht="15.95" hidden="1" customHeight="1" x14ac:dyDescent="0.2">
      <c r="A175" s="288">
        <v>8</v>
      </c>
      <c r="B175" s="289"/>
      <c r="C175" s="289"/>
      <c r="D175" s="290"/>
      <c r="E175" s="291"/>
      <c r="F175" s="291"/>
      <c r="G175" s="291"/>
      <c r="H175" s="291"/>
      <c r="I175" s="310">
        <f t="shared" si="19"/>
        <v>0</v>
      </c>
      <c r="J175" s="290"/>
      <c r="K175" s="290"/>
      <c r="L175" s="290"/>
      <c r="M175" s="290"/>
      <c r="N175" s="292"/>
      <c r="O175" s="267" t="str">
        <f t="shared" si="20"/>
        <v/>
      </c>
      <c r="Q175" s="287"/>
      <c r="R175" s="287"/>
      <c r="S175" s="287"/>
      <c r="T175" s="287"/>
      <c r="U175" s="287"/>
      <c r="V175" s="287"/>
      <c r="W175" s="287"/>
      <c r="X175" s="287"/>
      <c r="Y175" s="287"/>
    </row>
    <row r="176" spans="1:25" ht="15.95" hidden="1" customHeight="1" x14ac:dyDescent="0.2">
      <c r="A176" s="288">
        <v>9</v>
      </c>
      <c r="B176" s="289"/>
      <c r="C176" s="289"/>
      <c r="D176" s="290"/>
      <c r="E176" s="291"/>
      <c r="F176" s="291"/>
      <c r="G176" s="291"/>
      <c r="H176" s="291"/>
      <c r="I176" s="310">
        <f t="shared" si="19"/>
        <v>0</v>
      </c>
      <c r="J176" s="290"/>
      <c r="K176" s="290"/>
      <c r="L176" s="290"/>
      <c r="M176" s="290"/>
      <c r="N176" s="292"/>
      <c r="O176" s="267" t="str">
        <f t="shared" si="20"/>
        <v/>
      </c>
      <c r="Q176" s="287"/>
      <c r="R176" s="287"/>
      <c r="S176" s="287"/>
      <c r="T176" s="287"/>
      <c r="U176" s="287"/>
      <c r="V176" s="287"/>
      <c r="W176" s="287"/>
      <c r="X176" s="287"/>
      <c r="Y176" s="287"/>
    </row>
    <row r="177" spans="1:25" ht="15.95" hidden="1" customHeight="1" x14ac:dyDescent="0.2">
      <c r="A177" s="288">
        <v>10</v>
      </c>
      <c r="B177" s="289"/>
      <c r="C177" s="289"/>
      <c r="D177" s="290"/>
      <c r="E177" s="291"/>
      <c r="F177" s="291"/>
      <c r="G177" s="291"/>
      <c r="H177" s="291"/>
      <c r="I177" s="310">
        <f t="shared" si="19"/>
        <v>0</v>
      </c>
      <c r="J177" s="290"/>
      <c r="K177" s="290"/>
      <c r="L177" s="290"/>
      <c r="M177" s="290"/>
      <c r="N177" s="292"/>
      <c r="O177" s="267" t="str">
        <f t="shared" si="20"/>
        <v/>
      </c>
      <c r="Q177" s="287"/>
      <c r="R177" s="287"/>
      <c r="S177" s="287"/>
      <c r="T177" s="287"/>
      <c r="U177" s="287"/>
      <c r="V177" s="287"/>
      <c r="W177" s="287"/>
      <c r="X177" s="287"/>
      <c r="Y177" s="287"/>
    </row>
    <row r="178" spans="1:25" ht="15.95" hidden="1" customHeight="1" x14ac:dyDescent="0.2">
      <c r="A178" s="288">
        <v>11</v>
      </c>
      <c r="B178" s="289"/>
      <c r="C178" s="289"/>
      <c r="D178" s="290"/>
      <c r="E178" s="291"/>
      <c r="F178" s="291"/>
      <c r="G178" s="291"/>
      <c r="H178" s="291"/>
      <c r="I178" s="310">
        <f t="shared" si="19"/>
        <v>0</v>
      </c>
      <c r="J178" s="290"/>
      <c r="K178" s="290"/>
      <c r="L178" s="290"/>
      <c r="M178" s="290"/>
      <c r="N178" s="292"/>
      <c r="O178" s="267" t="str">
        <f t="shared" si="20"/>
        <v/>
      </c>
      <c r="Q178" s="287"/>
      <c r="R178" s="287"/>
      <c r="S178" s="287"/>
      <c r="T178" s="287"/>
      <c r="U178" s="287"/>
      <c r="V178" s="287"/>
      <c r="W178" s="287"/>
      <c r="X178" s="287"/>
      <c r="Y178" s="287"/>
    </row>
    <row r="179" spans="1:25" ht="15.95" hidden="1" customHeight="1" x14ac:dyDescent="0.2">
      <c r="A179" s="288">
        <v>12</v>
      </c>
      <c r="B179" s="289"/>
      <c r="C179" s="289"/>
      <c r="D179" s="290"/>
      <c r="E179" s="291"/>
      <c r="F179" s="291"/>
      <c r="G179" s="291"/>
      <c r="H179" s="291"/>
      <c r="I179" s="310">
        <f t="shared" si="19"/>
        <v>0</v>
      </c>
      <c r="J179" s="290"/>
      <c r="K179" s="290"/>
      <c r="L179" s="290"/>
      <c r="M179" s="290"/>
      <c r="N179" s="292"/>
      <c r="O179" s="267" t="str">
        <f t="shared" si="20"/>
        <v/>
      </c>
      <c r="Q179" s="287"/>
      <c r="R179" s="287"/>
      <c r="S179" s="287"/>
      <c r="T179" s="287"/>
      <c r="U179" s="287"/>
      <c r="V179" s="287"/>
      <c r="W179" s="287"/>
      <c r="X179" s="287"/>
      <c r="Y179" s="287"/>
    </row>
    <row r="180" spans="1:25" ht="15.95" hidden="1" customHeight="1" x14ac:dyDescent="0.2">
      <c r="A180" s="288">
        <v>13</v>
      </c>
      <c r="B180" s="289"/>
      <c r="C180" s="289"/>
      <c r="D180" s="290"/>
      <c r="E180" s="291"/>
      <c r="F180" s="291"/>
      <c r="G180" s="291"/>
      <c r="H180" s="291"/>
      <c r="I180" s="310">
        <f t="shared" si="19"/>
        <v>0</v>
      </c>
      <c r="J180" s="290"/>
      <c r="K180" s="290"/>
      <c r="L180" s="290"/>
      <c r="M180" s="290"/>
      <c r="N180" s="292"/>
      <c r="O180" s="267" t="str">
        <f t="shared" si="20"/>
        <v/>
      </c>
      <c r="Q180" s="287"/>
      <c r="R180" s="287"/>
      <c r="S180" s="287"/>
      <c r="T180" s="287"/>
      <c r="U180" s="287"/>
      <c r="V180" s="287"/>
      <c r="W180" s="287"/>
      <c r="X180" s="287"/>
      <c r="Y180" s="287"/>
    </row>
    <row r="181" spans="1:25" ht="15.95" hidden="1" customHeight="1" x14ac:dyDescent="0.2">
      <c r="A181" s="288">
        <v>14</v>
      </c>
      <c r="B181" s="293"/>
      <c r="C181" s="293"/>
      <c r="D181" s="294"/>
      <c r="E181" s="295"/>
      <c r="F181" s="295"/>
      <c r="G181" s="295"/>
      <c r="H181" s="295"/>
      <c r="I181" s="311">
        <f t="shared" si="19"/>
        <v>0</v>
      </c>
      <c r="J181" s="294"/>
      <c r="K181" s="294"/>
      <c r="L181" s="294"/>
      <c r="M181" s="294"/>
      <c r="N181" s="296"/>
      <c r="O181" s="267" t="str">
        <f t="shared" si="20"/>
        <v/>
      </c>
      <c r="Q181" s="287"/>
      <c r="R181" s="287"/>
      <c r="S181" s="287"/>
      <c r="T181" s="287"/>
      <c r="U181" s="287"/>
      <c r="V181" s="287"/>
      <c r="W181" s="287"/>
      <c r="X181" s="287"/>
      <c r="Y181" s="287"/>
    </row>
    <row r="182" spans="1:25" ht="15.95" hidden="1" customHeight="1" x14ac:dyDescent="0.2">
      <c r="A182" s="288">
        <v>15</v>
      </c>
      <c r="B182" s="293"/>
      <c r="C182" s="293"/>
      <c r="D182" s="294"/>
      <c r="E182" s="295"/>
      <c r="F182" s="295"/>
      <c r="G182" s="295"/>
      <c r="H182" s="295"/>
      <c r="I182" s="311">
        <f t="shared" si="19"/>
        <v>0</v>
      </c>
      <c r="J182" s="294"/>
      <c r="K182" s="294"/>
      <c r="L182" s="294"/>
      <c r="M182" s="294"/>
      <c r="N182" s="296"/>
      <c r="O182" s="267" t="str">
        <f t="shared" si="20"/>
        <v/>
      </c>
      <c r="Q182" s="287"/>
      <c r="R182" s="287"/>
      <c r="S182" s="287"/>
      <c r="T182" s="287"/>
      <c r="U182" s="287"/>
      <c r="V182" s="287"/>
      <c r="W182" s="287"/>
      <c r="X182" s="287"/>
      <c r="Y182" s="287"/>
    </row>
    <row r="183" spans="1:25" ht="15.95" hidden="1" customHeight="1" x14ac:dyDescent="0.2">
      <c r="A183" s="288">
        <v>16</v>
      </c>
      <c r="B183" s="293"/>
      <c r="C183" s="293"/>
      <c r="D183" s="294"/>
      <c r="E183" s="295"/>
      <c r="F183" s="295"/>
      <c r="G183" s="295"/>
      <c r="H183" s="295"/>
      <c r="I183" s="311">
        <f t="shared" si="19"/>
        <v>0</v>
      </c>
      <c r="J183" s="294"/>
      <c r="K183" s="294"/>
      <c r="L183" s="294"/>
      <c r="M183" s="294"/>
      <c r="N183" s="296"/>
      <c r="O183" s="267" t="str">
        <f t="shared" si="20"/>
        <v/>
      </c>
    </row>
    <row r="184" spans="1:25" ht="15.95" hidden="1" customHeight="1" x14ac:dyDescent="0.2">
      <c r="A184" s="288">
        <v>17</v>
      </c>
      <c r="B184" s="293"/>
      <c r="C184" s="293"/>
      <c r="D184" s="294"/>
      <c r="E184" s="295"/>
      <c r="F184" s="295"/>
      <c r="G184" s="295"/>
      <c r="H184" s="295"/>
      <c r="I184" s="311">
        <f t="shared" si="19"/>
        <v>0</v>
      </c>
      <c r="J184" s="294"/>
      <c r="K184" s="294"/>
      <c r="L184" s="294"/>
      <c r="M184" s="294"/>
      <c r="N184" s="296"/>
      <c r="O184" s="267" t="str">
        <f t="shared" si="20"/>
        <v/>
      </c>
    </row>
    <row r="185" spans="1:25" ht="15.95" hidden="1" customHeight="1" x14ac:dyDescent="0.2">
      <c r="A185" s="288">
        <v>18</v>
      </c>
      <c r="B185" s="293"/>
      <c r="C185" s="293"/>
      <c r="D185" s="294"/>
      <c r="E185" s="295"/>
      <c r="F185" s="295"/>
      <c r="G185" s="295"/>
      <c r="H185" s="295"/>
      <c r="I185" s="311">
        <f t="shared" si="19"/>
        <v>0</v>
      </c>
      <c r="J185" s="294"/>
      <c r="K185" s="294"/>
      <c r="L185" s="294"/>
      <c r="M185" s="294"/>
      <c r="N185" s="296"/>
      <c r="O185" s="267" t="str">
        <f t="shared" si="20"/>
        <v/>
      </c>
    </row>
    <row r="186" spans="1:25" ht="15.95" hidden="1" customHeight="1" x14ac:dyDescent="0.2">
      <c r="A186" s="288">
        <v>19</v>
      </c>
      <c r="B186" s="293"/>
      <c r="C186" s="293"/>
      <c r="D186" s="294"/>
      <c r="E186" s="295"/>
      <c r="F186" s="295"/>
      <c r="G186" s="295"/>
      <c r="H186" s="295"/>
      <c r="I186" s="311">
        <f t="shared" si="19"/>
        <v>0</v>
      </c>
      <c r="J186" s="294"/>
      <c r="K186" s="294"/>
      <c r="L186" s="294"/>
      <c r="M186" s="294"/>
      <c r="N186" s="296"/>
      <c r="O186" s="267" t="str">
        <f t="shared" si="20"/>
        <v/>
      </c>
    </row>
    <row r="187" spans="1:25" ht="15.95" hidden="1" customHeight="1" thickBot="1" x14ac:dyDescent="0.25">
      <c r="A187" s="297">
        <v>20</v>
      </c>
      <c r="B187" s="298"/>
      <c r="C187" s="298"/>
      <c r="D187" s="299"/>
      <c r="E187" s="300"/>
      <c r="F187" s="300"/>
      <c r="G187" s="300"/>
      <c r="H187" s="300"/>
      <c r="I187" s="312">
        <f t="shared" si="19"/>
        <v>0</v>
      </c>
      <c r="J187" s="299"/>
      <c r="K187" s="299"/>
      <c r="L187" s="299"/>
      <c r="M187" s="299"/>
      <c r="N187" s="301"/>
      <c r="O187" s="267" t="str">
        <f t="shared" si="20"/>
        <v/>
      </c>
    </row>
    <row r="188" spans="1:25" ht="15.95" customHeight="1" thickBot="1" x14ac:dyDescent="0.25">
      <c r="A188" s="500" t="s">
        <v>53</v>
      </c>
      <c r="B188" s="448"/>
      <c r="C188" s="448"/>
      <c r="D188" s="448"/>
      <c r="E188" s="302">
        <f t="shared" ref="E188:M188" si="21">SUM(E168:E187)</f>
        <v>0</v>
      </c>
      <c r="F188" s="302">
        <f t="shared" si="21"/>
        <v>0</v>
      </c>
      <c r="G188" s="302">
        <f t="shared" si="21"/>
        <v>0</v>
      </c>
      <c r="H188" s="163">
        <f t="shared" si="21"/>
        <v>0</v>
      </c>
      <c r="I188" s="163">
        <f>SUM(I168:I187)</f>
        <v>0</v>
      </c>
      <c r="J188" s="303">
        <f t="shared" si="21"/>
        <v>0</v>
      </c>
      <c r="K188" s="303">
        <f t="shared" si="21"/>
        <v>0</v>
      </c>
      <c r="L188" s="303">
        <f t="shared" si="21"/>
        <v>0</v>
      </c>
      <c r="M188" s="303">
        <f t="shared" si="21"/>
        <v>0</v>
      </c>
      <c r="N188" s="304"/>
    </row>
    <row r="189" spans="1:25" ht="17.25" thickTop="1" thickBot="1" x14ac:dyDescent="0.25">
      <c r="A189" s="491" t="s">
        <v>530</v>
      </c>
      <c r="B189" s="492"/>
      <c r="C189" s="493"/>
      <c r="D189" s="507" t="s">
        <v>448</v>
      </c>
      <c r="E189" s="508"/>
      <c r="F189" s="508"/>
      <c r="G189" s="509"/>
      <c r="H189" s="279"/>
      <c r="I189" s="313"/>
      <c r="J189" s="279"/>
      <c r="K189" s="279"/>
      <c r="L189" s="279"/>
      <c r="M189" s="279"/>
      <c r="N189" s="280"/>
      <c r="O189" s="162" t="str">
        <f>VLOOKUP(D189,TITULOS!$B$2:$C$15,2,FALSE)</f>
        <v>CULTURAL</v>
      </c>
      <c r="P189" s="162">
        <f>VLOOKUP(O189,TITULOS!$C$2:$D$15,2,FALSE)</f>
        <v>9</v>
      </c>
    </row>
    <row r="190" spans="1:25" ht="15.95" customHeight="1" x14ac:dyDescent="0.2">
      <c r="A190" s="282">
        <v>1</v>
      </c>
      <c r="B190" s="283"/>
      <c r="C190" s="283"/>
      <c r="D190" s="284"/>
      <c r="E190" s="285"/>
      <c r="F190" s="285"/>
      <c r="G190" s="285"/>
      <c r="H190" s="285"/>
      <c r="I190" s="309">
        <f t="shared" ref="I190:I209" si="22">+F190+G190-H190</f>
        <v>0</v>
      </c>
      <c r="J190" s="284"/>
      <c r="K190" s="284"/>
      <c r="L190" s="284"/>
      <c r="M190" s="284"/>
      <c r="N190" s="286"/>
      <c r="O190" s="267" t="str">
        <f>IF(C190="","",$P$189&amp;C190)</f>
        <v/>
      </c>
      <c r="Q190" s="287"/>
      <c r="R190" s="287"/>
      <c r="S190" s="287"/>
      <c r="T190" s="287"/>
      <c r="U190" s="287"/>
      <c r="V190" s="287"/>
      <c r="W190" s="287"/>
      <c r="X190" s="287"/>
      <c r="Y190" s="287"/>
    </row>
    <row r="191" spans="1:25" ht="15.95" customHeight="1" thickBot="1" x14ac:dyDescent="0.25">
      <c r="A191" s="288">
        <v>2</v>
      </c>
      <c r="B191" s="289"/>
      <c r="C191" s="289"/>
      <c r="D191" s="290"/>
      <c r="E191" s="291"/>
      <c r="F191" s="291"/>
      <c r="G191" s="291"/>
      <c r="H191" s="291"/>
      <c r="I191" s="310">
        <f t="shared" si="22"/>
        <v>0</v>
      </c>
      <c r="J191" s="290"/>
      <c r="K191" s="290"/>
      <c r="L191" s="290"/>
      <c r="M191" s="290"/>
      <c r="N191" s="292"/>
      <c r="O191" s="267" t="str">
        <f t="shared" ref="O191:O209" si="23">IF(C191="","",$P$189&amp;C191)</f>
        <v/>
      </c>
      <c r="Q191" s="287"/>
      <c r="R191" s="287"/>
      <c r="S191" s="287"/>
      <c r="T191" s="287"/>
      <c r="U191" s="287"/>
      <c r="V191" s="287"/>
      <c r="W191" s="287"/>
      <c r="X191" s="287"/>
      <c r="Y191" s="287"/>
    </row>
    <row r="192" spans="1:25" ht="15.95" hidden="1" customHeight="1" x14ac:dyDescent="0.2">
      <c r="A192" s="288">
        <v>3</v>
      </c>
      <c r="B192" s="289"/>
      <c r="C192" s="289"/>
      <c r="D192" s="290"/>
      <c r="E192" s="291"/>
      <c r="F192" s="291"/>
      <c r="G192" s="291"/>
      <c r="H192" s="291"/>
      <c r="I192" s="310">
        <f t="shared" si="22"/>
        <v>0</v>
      </c>
      <c r="J192" s="290"/>
      <c r="K192" s="290"/>
      <c r="L192" s="290"/>
      <c r="M192" s="290"/>
      <c r="N192" s="292"/>
      <c r="O192" s="267" t="str">
        <f t="shared" si="23"/>
        <v/>
      </c>
      <c r="Q192" s="287"/>
      <c r="R192" s="287"/>
      <c r="S192" s="287"/>
      <c r="T192" s="287"/>
      <c r="U192" s="287"/>
      <c r="V192" s="287"/>
      <c r="W192" s="287"/>
      <c r="X192" s="287"/>
      <c r="Y192" s="287"/>
    </row>
    <row r="193" spans="1:25" ht="15.95" hidden="1" customHeight="1" x14ac:dyDescent="0.2">
      <c r="A193" s="288">
        <v>4</v>
      </c>
      <c r="B193" s="289"/>
      <c r="C193" s="289"/>
      <c r="D193" s="290"/>
      <c r="E193" s="291"/>
      <c r="F193" s="291"/>
      <c r="G193" s="291"/>
      <c r="H193" s="291"/>
      <c r="I193" s="310">
        <f t="shared" si="22"/>
        <v>0</v>
      </c>
      <c r="J193" s="290"/>
      <c r="K193" s="290"/>
      <c r="L193" s="290"/>
      <c r="M193" s="290"/>
      <c r="N193" s="292"/>
      <c r="O193" s="267" t="str">
        <f t="shared" si="23"/>
        <v/>
      </c>
      <c r="Q193" s="287"/>
      <c r="R193" s="287"/>
      <c r="S193" s="287"/>
      <c r="T193" s="287"/>
      <c r="U193" s="287"/>
      <c r="V193" s="287"/>
      <c r="W193" s="287"/>
      <c r="X193" s="287"/>
      <c r="Y193" s="287"/>
    </row>
    <row r="194" spans="1:25" ht="15.95" hidden="1" customHeight="1" x14ac:dyDescent="0.2">
      <c r="A194" s="288">
        <v>5</v>
      </c>
      <c r="B194" s="289"/>
      <c r="C194" s="289"/>
      <c r="D194" s="290"/>
      <c r="E194" s="291"/>
      <c r="F194" s="291"/>
      <c r="G194" s="291"/>
      <c r="H194" s="291"/>
      <c r="I194" s="310">
        <f t="shared" si="22"/>
        <v>0</v>
      </c>
      <c r="J194" s="290"/>
      <c r="K194" s="290"/>
      <c r="L194" s="290"/>
      <c r="M194" s="290"/>
      <c r="N194" s="292"/>
      <c r="O194" s="267" t="str">
        <f t="shared" si="23"/>
        <v/>
      </c>
      <c r="Q194" s="287"/>
      <c r="R194" s="287"/>
      <c r="S194" s="287"/>
      <c r="T194" s="287"/>
      <c r="U194" s="287"/>
      <c r="V194" s="287"/>
      <c r="W194" s="287"/>
      <c r="X194" s="287"/>
      <c r="Y194" s="287"/>
    </row>
    <row r="195" spans="1:25" ht="15.95" hidden="1" customHeight="1" x14ac:dyDescent="0.2">
      <c r="A195" s="288">
        <v>6</v>
      </c>
      <c r="B195" s="289"/>
      <c r="C195" s="289"/>
      <c r="D195" s="290"/>
      <c r="E195" s="291"/>
      <c r="F195" s="291"/>
      <c r="G195" s="291"/>
      <c r="H195" s="291"/>
      <c r="I195" s="310">
        <f t="shared" si="22"/>
        <v>0</v>
      </c>
      <c r="J195" s="290"/>
      <c r="K195" s="290"/>
      <c r="L195" s="290"/>
      <c r="M195" s="290"/>
      <c r="N195" s="292"/>
      <c r="O195" s="267" t="str">
        <f t="shared" si="23"/>
        <v/>
      </c>
      <c r="Q195" s="287"/>
      <c r="R195" s="287"/>
      <c r="S195" s="287"/>
      <c r="T195" s="287"/>
      <c r="U195" s="287"/>
      <c r="V195" s="287"/>
      <c r="W195" s="287"/>
      <c r="X195" s="287"/>
      <c r="Y195" s="287"/>
    </row>
    <row r="196" spans="1:25" ht="15.95" hidden="1" customHeight="1" x14ac:dyDescent="0.2">
      <c r="A196" s="288">
        <v>7</v>
      </c>
      <c r="B196" s="289"/>
      <c r="C196" s="289"/>
      <c r="D196" s="290"/>
      <c r="E196" s="291"/>
      <c r="F196" s="291"/>
      <c r="G196" s="291"/>
      <c r="H196" s="291"/>
      <c r="I196" s="310">
        <f t="shared" si="22"/>
        <v>0</v>
      </c>
      <c r="J196" s="290"/>
      <c r="K196" s="290"/>
      <c r="L196" s="290"/>
      <c r="M196" s="290"/>
      <c r="N196" s="292"/>
      <c r="O196" s="267" t="str">
        <f t="shared" si="23"/>
        <v/>
      </c>
      <c r="Q196" s="287"/>
      <c r="R196" s="287"/>
      <c r="S196" s="287"/>
      <c r="T196" s="287"/>
      <c r="U196" s="287"/>
      <c r="V196" s="287"/>
      <c r="W196" s="287"/>
      <c r="X196" s="287"/>
      <c r="Y196" s="287"/>
    </row>
    <row r="197" spans="1:25" ht="15.95" hidden="1" customHeight="1" x14ac:dyDescent="0.2">
      <c r="A197" s="288">
        <v>8</v>
      </c>
      <c r="B197" s="289"/>
      <c r="C197" s="289"/>
      <c r="D197" s="290"/>
      <c r="E197" s="291"/>
      <c r="F197" s="291"/>
      <c r="G197" s="291"/>
      <c r="H197" s="291"/>
      <c r="I197" s="310">
        <f t="shared" si="22"/>
        <v>0</v>
      </c>
      <c r="J197" s="290"/>
      <c r="K197" s="290"/>
      <c r="L197" s="290"/>
      <c r="M197" s="290"/>
      <c r="N197" s="292"/>
      <c r="O197" s="267" t="str">
        <f t="shared" si="23"/>
        <v/>
      </c>
      <c r="Q197" s="287"/>
      <c r="R197" s="287"/>
      <c r="S197" s="287"/>
      <c r="T197" s="287"/>
      <c r="U197" s="287"/>
      <c r="V197" s="287"/>
      <c r="W197" s="287"/>
      <c r="X197" s="287"/>
      <c r="Y197" s="287"/>
    </row>
    <row r="198" spans="1:25" ht="15.95" hidden="1" customHeight="1" x14ac:dyDescent="0.2">
      <c r="A198" s="288">
        <v>9</v>
      </c>
      <c r="B198" s="289"/>
      <c r="C198" s="289"/>
      <c r="D198" s="290"/>
      <c r="E198" s="291"/>
      <c r="F198" s="291"/>
      <c r="G198" s="291"/>
      <c r="H198" s="291"/>
      <c r="I198" s="310">
        <f t="shared" si="22"/>
        <v>0</v>
      </c>
      <c r="J198" s="290"/>
      <c r="K198" s="290"/>
      <c r="L198" s="290"/>
      <c r="M198" s="290"/>
      <c r="N198" s="292"/>
      <c r="O198" s="267" t="str">
        <f t="shared" si="23"/>
        <v/>
      </c>
      <c r="Q198" s="287"/>
      <c r="R198" s="287"/>
      <c r="S198" s="287"/>
      <c r="T198" s="287"/>
      <c r="U198" s="287"/>
      <c r="V198" s="287"/>
      <c r="W198" s="287"/>
      <c r="X198" s="287"/>
      <c r="Y198" s="287"/>
    </row>
    <row r="199" spans="1:25" ht="15.95" hidden="1" customHeight="1" x14ac:dyDescent="0.2">
      <c r="A199" s="288">
        <v>10</v>
      </c>
      <c r="B199" s="289"/>
      <c r="C199" s="289"/>
      <c r="D199" s="290"/>
      <c r="E199" s="291"/>
      <c r="F199" s="291"/>
      <c r="G199" s="291"/>
      <c r="H199" s="291"/>
      <c r="I199" s="310">
        <f t="shared" si="22"/>
        <v>0</v>
      </c>
      <c r="J199" s="290"/>
      <c r="K199" s="290"/>
      <c r="L199" s="290"/>
      <c r="M199" s="290"/>
      <c r="N199" s="292"/>
      <c r="O199" s="267" t="str">
        <f t="shared" si="23"/>
        <v/>
      </c>
      <c r="Q199" s="287"/>
      <c r="R199" s="287"/>
      <c r="S199" s="287"/>
      <c r="T199" s="287"/>
      <c r="U199" s="287"/>
      <c r="V199" s="287"/>
      <c r="W199" s="287"/>
      <c r="X199" s="287"/>
      <c r="Y199" s="287"/>
    </row>
    <row r="200" spans="1:25" ht="15.95" hidden="1" customHeight="1" x14ac:dyDescent="0.2">
      <c r="A200" s="288">
        <v>11</v>
      </c>
      <c r="B200" s="289"/>
      <c r="C200" s="289"/>
      <c r="D200" s="290"/>
      <c r="E200" s="291"/>
      <c r="F200" s="291"/>
      <c r="G200" s="291"/>
      <c r="H200" s="291"/>
      <c r="I200" s="310">
        <f t="shared" si="22"/>
        <v>0</v>
      </c>
      <c r="J200" s="290"/>
      <c r="K200" s="290"/>
      <c r="L200" s="290"/>
      <c r="M200" s="290"/>
      <c r="N200" s="292"/>
      <c r="O200" s="267" t="str">
        <f t="shared" si="23"/>
        <v/>
      </c>
      <c r="Q200" s="287"/>
      <c r="R200" s="287"/>
      <c r="S200" s="287"/>
      <c r="T200" s="287"/>
      <c r="U200" s="287"/>
      <c r="V200" s="287"/>
      <c r="W200" s="287"/>
      <c r="X200" s="287"/>
      <c r="Y200" s="287"/>
    </row>
    <row r="201" spans="1:25" ht="15.95" hidden="1" customHeight="1" x14ac:dyDescent="0.2">
      <c r="A201" s="288">
        <v>12</v>
      </c>
      <c r="B201" s="289"/>
      <c r="C201" s="289"/>
      <c r="D201" s="290"/>
      <c r="E201" s="291"/>
      <c r="F201" s="291"/>
      <c r="G201" s="291"/>
      <c r="H201" s="291"/>
      <c r="I201" s="310">
        <f t="shared" si="22"/>
        <v>0</v>
      </c>
      <c r="J201" s="290"/>
      <c r="K201" s="290"/>
      <c r="L201" s="290"/>
      <c r="M201" s="290"/>
      <c r="N201" s="292"/>
      <c r="O201" s="267" t="str">
        <f t="shared" si="23"/>
        <v/>
      </c>
      <c r="Q201" s="287"/>
      <c r="R201" s="287"/>
      <c r="S201" s="287"/>
      <c r="T201" s="287"/>
      <c r="U201" s="287"/>
      <c r="V201" s="287"/>
      <c r="W201" s="287"/>
      <c r="X201" s="287"/>
      <c r="Y201" s="287"/>
    </row>
    <row r="202" spans="1:25" ht="15.95" hidden="1" customHeight="1" x14ac:dyDescent="0.2">
      <c r="A202" s="288">
        <v>13</v>
      </c>
      <c r="B202" s="289"/>
      <c r="C202" s="289"/>
      <c r="D202" s="290"/>
      <c r="E202" s="291"/>
      <c r="F202" s="291"/>
      <c r="G202" s="291"/>
      <c r="H202" s="291"/>
      <c r="I202" s="310">
        <f t="shared" si="22"/>
        <v>0</v>
      </c>
      <c r="J202" s="290"/>
      <c r="K202" s="290"/>
      <c r="L202" s="290"/>
      <c r="M202" s="290"/>
      <c r="N202" s="292"/>
      <c r="O202" s="267" t="str">
        <f t="shared" si="23"/>
        <v/>
      </c>
      <c r="Q202" s="287"/>
      <c r="R202" s="287"/>
      <c r="S202" s="287"/>
      <c r="T202" s="287"/>
      <c r="U202" s="287"/>
      <c r="V202" s="287"/>
      <c r="W202" s="287"/>
      <c r="X202" s="287"/>
      <c r="Y202" s="287"/>
    </row>
    <row r="203" spans="1:25" ht="15.95" hidden="1" customHeight="1" x14ac:dyDescent="0.2">
      <c r="A203" s="288">
        <v>14</v>
      </c>
      <c r="B203" s="293"/>
      <c r="C203" s="293"/>
      <c r="D203" s="294"/>
      <c r="E203" s="295"/>
      <c r="F203" s="295"/>
      <c r="G203" s="295"/>
      <c r="H203" s="295"/>
      <c r="I203" s="311">
        <f t="shared" si="22"/>
        <v>0</v>
      </c>
      <c r="J203" s="294"/>
      <c r="K203" s="294"/>
      <c r="L203" s="294"/>
      <c r="M203" s="294"/>
      <c r="N203" s="296"/>
      <c r="O203" s="267" t="str">
        <f t="shared" si="23"/>
        <v/>
      </c>
      <c r="Q203" s="287"/>
      <c r="R203" s="287"/>
      <c r="S203" s="287"/>
      <c r="T203" s="287"/>
      <c r="U203" s="287"/>
      <c r="V203" s="287"/>
      <c r="W203" s="287"/>
      <c r="X203" s="287"/>
      <c r="Y203" s="287"/>
    </row>
    <row r="204" spans="1:25" ht="15.95" hidden="1" customHeight="1" x14ac:dyDescent="0.2">
      <c r="A204" s="288">
        <v>15</v>
      </c>
      <c r="B204" s="293"/>
      <c r="C204" s="293"/>
      <c r="D204" s="294"/>
      <c r="E204" s="295"/>
      <c r="F204" s="295"/>
      <c r="G204" s="295"/>
      <c r="H204" s="295"/>
      <c r="I204" s="311">
        <f t="shared" si="22"/>
        <v>0</v>
      </c>
      <c r="J204" s="294"/>
      <c r="K204" s="294"/>
      <c r="L204" s="294"/>
      <c r="M204" s="294"/>
      <c r="N204" s="296"/>
      <c r="O204" s="267" t="str">
        <f t="shared" si="23"/>
        <v/>
      </c>
      <c r="Q204" s="287"/>
      <c r="R204" s="287"/>
      <c r="S204" s="287"/>
      <c r="T204" s="287"/>
      <c r="U204" s="287"/>
      <c r="V204" s="287"/>
      <c r="W204" s="287"/>
      <c r="X204" s="287"/>
      <c r="Y204" s="287"/>
    </row>
    <row r="205" spans="1:25" ht="15.95" hidden="1" customHeight="1" x14ac:dyDescent="0.2">
      <c r="A205" s="288">
        <v>16</v>
      </c>
      <c r="B205" s="293"/>
      <c r="C205" s="293"/>
      <c r="D205" s="294"/>
      <c r="E205" s="295"/>
      <c r="F205" s="295"/>
      <c r="G205" s="295"/>
      <c r="H205" s="295"/>
      <c r="I205" s="311">
        <f t="shared" si="22"/>
        <v>0</v>
      </c>
      <c r="J205" s="294"/>
      <c r="K205" s="294"/>
      <c r="L205" s="294"/>
      <c r="M205" s="294"/>
      <c r="N205" s="296"/>
      <c r="O205" s="267" t="str">
        <f t="shared" si="23"/>
        <v/>
      </c>
    </row>
    <row r="206" spans="1:25" ht="15.95" hidden="1" customHeight="1" x14ac:dyDescent="0.2">
      <c r="A206" s="288">
        <v>17</v>
      </c>
      <c r="B206" s="293"/>
      <c r="C206" s="293"/>
      <c r="D206" s="294"/>
      <c r="E206" s="295"/>
      <c r="F206" s="295"/>
      <c r="G206" s="295"/>
      <c r="H206" s="295"/>
      <c r="I206" s="311">
        <f t="shared" si="22"/>
        <v>0</v>
      </c>
      <c r="J206" s="294"/>
      <c r="K206" s="294"/>
      <c r="L206" s="294"/>
      <c r="M206" s="294"/>
      <c r="N206" s="296"/>
      <c r="O206" s="267" t="str">
        <f t="shared" si="23"/>
        <v/>
      </c>
    </row>
    <row r="207" spans="1:25" ht="15.95" hidden="1" customHeight="1" x14ac:dyDescent="0.2">
      <c r="A207" s="288">
        <v>18</v>
      </c>
      <c r="B207" s="293"/>
      <c r="C207" s="293"/>
      <c r="D207" s="294"/>
      <c r="E207" s="295"/>
      <c r="F207" s="295"/>
      <c r="G207" s="295"/>
      <c r="H207" s="295"/>
      <c r="I207" s="311">
        <f t="shared" si="22"/>
        <v>0</v>
      </c>
      <c r="J207" s="294"/>
      <c r="K207" s="294"/>
      <c r="L207" s="294"/>
      <c r="M207" s="294"/>
      <c r="N207" s="296"/>
      <c r="O207" s="267" t="str">
        <f t="shared" si="23"/>
        <v/>
      </c>
    </row>
    <row r="208" spans="1:25" ht="15.95" hidden="1" customHeight="1" x14ac:dyDescent="0.2">
      <c r="A208" s="288">
        <v>19</v>
      </c>
      <c r="B208" s="293"/>
      <c r="C208" s="293"/>
      <c r="D208" s="294"/>
      <c r="E208" s="295"/>
      <c r="F208" s="295"/>
      <c r="G208" s="295"/>
      <c r="H208" s="295"/>
      <c r="I208" s="311">
        <f t="shared" si="22"/>
        <v>0</v>
      </c>
      <c r="J208" s="294"/>
      <c r="K208" s="294"/>
      <c r="L208" s="294"/>
      <c r="M208" s="294"/>
      <c r="N208" s="296"/>
      <c r="O208" s="267" t="str">
        <f t="shared" si="23"/>
        <v/>
      </c>
    </row>
    <row r="209" spans="1:25" ht="15.95" hidden="1" customHeight="1" thickBot="1" x14ac:dyDescent="0.25">
      <c r="A209" s="297">
        <v>20</v>
      </c>
      <c r="B209" s="298"/>
      <c r="C209" s="298"/>
      <c r="D209" s="299"/>
      <c r="E209" s="300"/>
      <c r="F209" s="300"/>
      <c r="G209" s="300"/>
      <c r="H209" s="300"/>
      <c r="I209" s="312">
        <f t="shared" si="22"/>
        <v>0</v>
      </c>
      <c r="J209" s="299"/>
      <c r="K209" s="299"/>
      <c r="L209" s="299"/>
      <c r="M209" s="299"/>
      <c r="N209" s="301"/>
      <c r="O209" s="267" t="str">
        <f t="shared" si="23"/>
        <v/>
      </c>
    </row>
    <row r="210" spans="1:25" ht="15.95" customHeight="1" thickBot="1" x14ac:dyDescent="0.25">
      <c r="A210" s="282" t="s">
        <v>53</v>
      </c>
      <c r="B210" s="283"/>
      <c r="C210" s="283"/>
      <c r="D210" s="284"/>
      <c r="E210" s="302">
        <f>SUM(E190:E209)</f>
        <v>0</v>
      </c>
      <c r="F210" s="302">
        <f>SUM(F190:F209)</f>
        <v>0</v>
      </c>
      <c r="G210" s="302">
        <f>SUM(G190:G209)</f>
        <v>0</v>
      </c>
      <c r="H210" s="163">
        <f>SUM(H190:H209)</f>
        <v>0</v>
      </c>
      <c r="I210" s="163">
        <f>SUM(I190:I209)</f>
        <v>0</v>
      </c>
      <c r="J210" s="303">
        <f>SUM(J189:J209)</f>
        <v>0</v>
      </c>
      <c r="K210" s="303">
        <f>SUM(K189:K209)</f>
        <v>0</v>
      </c>
      <c r="L210" s="303">
        <f>SUM(L189:L209)</f>
        <v>0</v>
      </c>
      <c r="M210" s="303">
        <f>SUM(M189:M209)</f>
        <v>0</v>
      </c>
      <c r="N210" s="304"/>
    </row>
    <row r="211" spans="1:25" ht="18.75" customHeight="1" thickTop="1" thickBot="1" x14ac:dyDescent="0.25">
      <c r="A211" s="491" t="s">
        <v>530</v>
      </c>
      <c r="B211" s="492"/>
      <c r="C211" s="493"/>
      <c r="D211" s="507" t="s">
        <v>539</v>
      </c>
      <c r="E211" s="508"/>
      <c r="F211" s="508"/>
      <c r="G211" s="509"/>
      <c r="H211" s="279"/>
      <c r="I211" s="313"/>
      <c r="J211" s="279"/>
      <c r="K211" s="279"/>
      <c r="L211" s="279"/>
      <c r="M211" s="279"/>
      <c r="N211" s="280"/>
      <c r="O211" s="162" t="str">
        <f>VLOOKUP(D211,TITULOS!$B$2:$C$15,2,FALSE)</f>
        <v>GESTION</v>
      </c>
      <c r="P211" s="162">
        <f>VLOOKUP(O211,TITULOS!$C$2:$D$15,2,FALSE)</f>
        <v>10</v>
      </c>
      <c r="R211" s="287"/>
      <c r="S211" s="287"/>
      <c r="T211" s="287"/>
      <c r="U211" s="287"/>
      <c r="V211" s="287"/>
      <c r="W211" s="287"/>
      <c r="X211" s="287"/>
      <c r="Y211" s="287"/>
    </row>
    <row r="212" spans="1:25" ht="22.5" customHeight="1" x14ac:dyDescent="0.2">
      <c r="A212" s="510" t="s">
        <v>30</v>
      </c>
      <c r="B212" s="489" t="s">
        <v>29</v>
      </c>
      <c r="C212" s="489" t="s">
        <v>415</v>
      </c>
      <c r="D212" s="489" t="s">
        <v>45</v>
      </c>
      <c r="E212" s="489" t="s">
        <v>33</v>
      </c>
      <c r="F212" s="489" t="s">
        <v>60</v>
      </c>
      <c r="G212" s="489" t="s">
        <v>32</v>
      </c>
      <c r="H212" s="489" t="s">
        <v>46</v>
      </c>
      <c r="I212" s="503" t="s">
        <v>47</v>
      </c>
      <c r="J212" s="489" t="s">
        <v>48</v>
      </c>
      <c r="K212" s="489"/>
      <c r="L212" s="489"/>
      <c r="M212" s="489"/>
      <c r="N212" s="487" t="s">
        <v>761</v>
      </c>
    </row>
    <row r="213" spans="1:25" ht="20.25" customHeight="1" thickBot="1" x14ac:dyDescent="0.25">
      <c r="A213" s="511"/>
      <c r="B213" s="490"/>
      <c r="C213" s="512"/>
      <c r="D213" s="490"/>
      <c r="E213" s="490"/>
      <c r="F213" s="490"/>
      <c r="G213" s="490"/>
      <c r="H213" s="490"/>
      <c r="I213" s="504"/>
      <c r="J213" s="281" t="s">
        <v>49</v>
      </c>
      <c r="K213" s="281" t="s">
        <v>50</v>
      </c>
      <c r="L213" s="281" t="s">
        <v>51</v>
      </c>
      <c r="M213" s="281" t="s">
        <v>52</v>
      </c>
      <c r="N213" s="488"/>
    </row>
    <row r="214" spans="1:25" ht="15.95" customHeight="1" x14ac:dyDescent="0.2">
      <c r="A214" s="282">
        <v>1</v>
      </c>
      <c r="B214" s="283"/>
      <c r="C214" s="283"/>
      <c r="D214" s="284"/>
      <c r="E214" s="285"/>
      <c r="F214" s="285"/>
      <c r="G214" s="285"/>
      <c r="H214" s="285"/>
      <c r="I214" s="309">
        <f t="shared" ref="I214:I233" si="24">+F214+G214-H214</f>
        <v>0</v>
      </c>
      <c r="J214" s="284"/>
      <c r="K214" s="284"/>
      <c r="L214" s="284"/>
      <c r="M214" s="284"/>
      <c r="N214" s="286"/>
      <c r="O214" s="267" t="str">
        <f>IF(C214="","",$P$211&amp;C214)</f>
        <v/>
      </c>
      <c r="Q214" s="287"/>
      <c r="R214" s="287"/>
      <c r="S214" s="287"/>
      <c r="T214" s="287"/>
      <c r="U214" s="287"/>
      <c r="V214" s="287"/>
      <c r="W214" s="287"/>
      <c r="X214" s="287"/>
      <c r="Y214" s="287"/>
    </row>
    <row r="215" spans="1:25" ht="15.95" customHeight="1" thickBot="1" x14ac:dyDescent="0.25">
      <c r="A215" s="288">
        <v>2</v>
      </c>
      <c r="B215" s="289"/>
      <c r="C215" s="289"/>
      <c r="D215" s="290"/>
      <c r="E215" s="291"/>
      <c r="F215" s="291"/>
      <c r="G215" s="291"/>
      <c r="H215" s="291"/>
      <c r="I215" s="310">
        <f t="shared" si="24"/>
        <v>0</v>
      </c>
      <c r="J215" s="290"/>
      <c r="K215" s="290"/>
      <c r="L215" s="290"/>
      <c r="M215" s="290"/>
      <c r="N215" s="292"/>
      <c r="O215" s="267" t="str">
        <f t="shared" ref="O215:O233" si="25">IF(C215="","",$P$211&amp;C215)</f>
        <v/>
      </c>
      <c r="Q215" s="287"/>
      <c r="R215" s="287"/>
      <c r="S215" s="287"/>
      <c r="T215" s="287"/>
      <c r="U215" s="287"/>
      <c r="V215" s="287"/>
      <c r="W215" s="287"/>
      <c r="X215" s="287"/>
      <c r="Y215" s="287"/>
    </row>
    <row r="216" spans="1:25" ht="15.95" hidden="1" customHeight="1" x14ac:dyDescent="0.2">
      <c r="A216" s="288">
        <v>3</v>
      </c>
      <c r="B216" s="289"/>
      <c r="C216" s="289"/>
      <c r="D216" s="290"/>
      <c r="E216" s="291"/>
      <c r="F216" s="291"/>
      <c r="G216" s="291"/>
      <c r="H216" s="291"/>
      <c r="I216" s="310">
        <f t="shared" si="24"/>
        <v>0</v>
      </c>
      <c r="J216" s="290"/>
      <c r="K216" s="290"/>
      <c r="L216" s="290"/>
      <c r="M216" s="290"/>
      <c r="N216" s="292"/>
      <c r="O216" s="267" t="str">
        <f t="shared" si="25"/>
        <v/>
      </c>
      <c r="Q216" s="287"/>
      <c r="R216" s="287"/>
      <c r="S216" s="287"/>
      <c r="T216" s="287"/>
      <c r="U216" s="287"/>
      <c r="V216" s="287"/>
      <c r="W216" s="287"/>
      <c r="X216" s="287"/>
      <c r="Y216" s="287"/>
    </row>
    <row r="217" spans="1:25" ht="15.95" hidden="1" customHeight="1" x14ac:dyDescent="0.2">
      <c r="A217" s="288">
        <v>4</v>
      </c>
      <c r="B217" s="289"/>
      <c r="C217" s="289"/>
      <c r="D217" s="290"/>
      <c r="E217" s="291"/>
      <c r="F217" s="291"/>
      <c r="G217" s="291"/>
      <c r="H217" s="291"/>
      <c r="I217" s="310">
        <f t="shared" si="24"/>
        <v>0</v>
      </c>
      <c r="J217" s="290"/>
      <c r="K217" s="290"/>
      <c r="L217" s="290"/>
      <c r="M217" s="290"/>
      <c r="N217" s="292"/>
      <c r="O217" s="267" t="str">
        <f t="shared" si="25"/>
        <v/>
      </c>
      <c r="Q217" s="287"/>
      <c r="R217" s="287"/>
      <c r="S217" s="287"/>
      <c r="T217" s="287"/>
      <c r="U217" s="287"/>
      <c r="V217" s="287"/>
      <c r="W217" s="287"/>
      <c r="X217" s="287"/>
      <c r="Y217" s="287"/>
    </row>
    <row r="218" spans="1:25" ht="15.95" hidden="1" customHeight="1" x14ac:dyDescent="0.2">
      <c r="A218" s="288">
        <v>5</v>
      </c>
      <c r="B218" s="289"/>
      <c r="C218" s="289"/>
      <c r="D218" s="290"/>
      <c r="E218" s="291"/>
      <c r="F218" s="291"/>
      <c r="G218" s="291"/>
      <c r="H218" s="291"/>
      <c r="I218" s="310">
        <f t="shared" si="24"/>
        <v>0</v>
      </c>
      <c r="J218" s="290"/>
      <c r="K218" s="290"/>
      <c r="L218" s="290"/>
      <c r="M218" s="290"/>
      <c r="N218" s="292"/>
      <c r="O218" s="267" t="str">
        <f t="shared" si="25"/>
        <v/>
      </c>
      <c r="Q218" s="287"/>
      <c r="R218" s="287"/>
      <c r="S218" s="287"/>
      <c r="T218" s="287"/>
      <c r="U218" s="287"/>
      <c r="V218" s="287"/>
      <c r="W218" s="287"/>
      <c r="X218" s="287"/>
      <c r="Y218" s="287"/>
    </row>
    <row r="219" spans="1:25" ht="15.95" hidden="1" customHeight="1" x14ac:dyDescent="0.2">
      <c r="A219" s="288">
        <v>6</v>
      </c>
      <c r="B219" s="289"/>
      <c r="C219" s="289"/>
      <c r="D219" s="290"/>
      <c r="E219" s="291"/>
      <c r="F219" s="291"/>
      <c r="G219" s="291"/>
      <c r="H219" s="291"/>
      <c r="I219" s="310">
        <f t="shared" si="24"/>
        <v>0</v>
      </c>
      <c r="J219" s="290"/>
      <c r="K219" s="290"/>
      <c r="L219" s="290"/>
      <c r="M219" s="290"/>
      <c r="N219" s="292"/>
      <c r="O219" s="267" t="str">
        <f t="shared" si="25"/>
        <v/>
      </c>
      <c r="Q219" s="287"/>
      <c r="R219" s="287"/>
      <c r="S219" s="287"/>
      <c r="T219" s="287"/>
      <c r="U219" s="287"/>
      <c r="V219" s="287"/>
      <c r="W219" s="287"/>
      <c r="X219" s="287"/>
      <c r="Y219" s="287"/>
    </row>
    <row r="220" spans="1:25" ht="15.95" hidden="1" customHeight="1" x14ac:dyDescent="0.2">
      <c r="A220" s="288">
        <v>7</v>
      </c>
      <c r="B220" s="289"/>
      <c r="C220" s="289"/>
      <c r="D220" s="290"/>
      <c r="E220" s="291"/>
      <c r="F220" s="291"/>
      <c r="G220" s="291"/>
      <c r="H220" s="291"/>
      <c r="I220" s="310">
        <f t="shared" si="24"/>
        <v>0</v>
      </c>
      <c r="J220" s="290"/>
      <c r="K220" s="290"/>
      <c r="L220" s="290"/>
      <c r="M220" s="290"/>
      <c r="N220" s="292"/>
      <c r="O220" s="267" t="str">
        <f t="shared" si="25"/>
        <v/>
      </c>
      <c r="Q220" s="287"/>
      <c r="R220" s="287"/>
      <c r="S220" s="287"/>
      <c r="T220" s="287"/>
      <c r="U220" s="287"/>
      <c r="V220" s="287"/>
      <c r="W220" s="287"/>
      <c r="X220" s="287"/>
      <c r="Y220" s="287"/>
    </row>
    <row r="221" spans="1:25" ht="15.95" hidden="1" customHeight="1" x14ac:dyDescent="0.2">
      <c r="A221" s="288">
        <v>8</v>
      </c>
      <c r="B221" s="289"/>
      <c r="C221" s="289"/>
      <c r="D221" s="290"/>
      <c r="E221" s="291"/>
      <c r="F221" s="291"/>
      <c r="G221" s="291"/>
      <c r="H221" s="291"/>
      <c r="I221" s="310">
        <f t="shared" si="24"/>
        <v>0</v>
      </c>
      <c r="J221" s="290"/>
      <c r="K221" s="290"/>
      <c r="L221" s="290"/>
      <c r="M221" s="290"/>
      <c r="N221" s="292"/>
      <c r="O221" s="267" t="str">
        <f t="shared" si="25"/>
        <v/>
      </c>
      <c r="Q221" s="287"/>
      <c r="R221" s="287"/>
      <c r="S221" s="287"/>
      <c r="T221" s="287"/>
      <c r="U221" s="287"/>
      <c r="V221" s="287"/>
      <c r="W221" s="287"/>
      <c r="X221" s="287"/>
      <c r="Y221" s="287"/>
    </row>
    <row r="222" spans="1:25" ht="15.95" hidden="1" customHeight="1" x14ac:dyDescent="0.2">
      <c r="A222" s="288">
        <v>9</v>
      </c>
      <c r="B222" s="289"/>
      <c r="C222" s="289"/>
      <c r="D222" s="290"/>
      <c r="E222" s="291"/>
      <c r="F222" s="291"/>
      <c r="G222" s="291"/>
      <c r="H222" s="291"/>
      <c r="I222" s="310">
        <f t="shared" si="24"/>
        <v>0</v>
      </c>
      <c r="J222" s="290"/>
      <c r="K222" s="290"/>
      <c r="L222" s="290"/>
      <c r="M222" s="290"/>
      <c r="N222" s="292"/>
      <c r="O222" s="267" t="str">
        <f t="shared" si="25"/>
        <v/>
      </c>
      <c r="Q222" s="287"/>
      <c r="R222" s="287"/>
      <c r="S222" s="287"/>
      <c r="T222" s="287"/>
      <c r="U222" s="287"/>
      <c r="V222" s="287"/>
      <c r="W222" s="287"/>
      <c r="X222" s="287"/>
      <c r="Y222" s="287"/>
    </row>
    <row r="223" spans="1:25" ht="15.95" hidden="1" customHeight="1" x14ac:dyDescent="0.2">
      <c r="A223" s="288">
        <v>10</v>
      </c>
      <c r="B223" s="289"/>
      <c r="C223" s="289"/>
      <c r="D223" s="290"/>
      <c r="E223" s="291"/>
      <c r="F223" s="291"/>
      <c r="G223" s="291"/>
      <c r="H223" s="291"/>
      <c r="I223" s="310">
        <f t="shared" si="24"/>
        <v>0</v>
      </c>
      <c r="J223" s="290"/>
      <c r="K223" s="290"/>
      <c r="L223" s="290"/>
      <c r="M223" s="290"/>
      <c r="N223" s="292"/>
      <c r="O223" s="267" t="str">
        <f t="shared" si="25"/>
        <v/>
      </c>
      <c r="Q223" s="287"/>
      <c r="R223" s="287"/>
      <c r="S223" s="287"/>
      <c r="T223" s="287"/>
      <c r="U223" s="287"/>
      <c r="V223" s="287"/>
      <c r="W223" s="287"/>
      <c r="X223" s="287"/>
      <c r="Y223" s="287"/>
    </row>
    <row r="224" spans="1:25" ht="15.95" hidden="1" customHeight="1" x14ac:dyDescent="0.2">
      <c r="A224" s="288">
        <v>11</v>
      </c>
      <c r="B224" s="289"/>
      <c r="C224" s="289"/>
      <c r="D224" s="290"/>
      <c r="E224" s="291"/>
      <c r="F224" s="291"/>
      <c r="G224" s="291"/>
      <c r="H224" s="291"/>
      <c r="I224" s="310">
        <f t="shared" si="24"/>
        <v>0</v>
      </c>
      <c r="J224" s="290"/>
      <c r="K224" s="290"/>
      <c r="L224" s="290"/>
      <c r="M224" s="290"/>
      <c r="N224" s="292"/>
      <c r="O224" s="267" t="str">
        <f t="shared" si="25"/>
        <v/>
      </c>
      <c r="Q224" s="287"/>
      <c r="R224" s="287"/>
      <c r="S224" s="287"/>
      <c r="T224" s="287"/>
      <c r="U224" s="287"/>
      <c r="V224" s="287"/>
      <c r="W224" s="287"/>
      <c r="X224" s="287"/>
      <c r="Y224" s="287"/>
    </row>
    <row r="225" spans="1:25" ht="15.95" hidden="1" customHeight="1" x14ac:dyDescent="0.2">
      <c r="A225" s="288">
        <v>12</v>
      </c>
      <c r="B225" s="289"/>
      <c r="C225" s="289"/>
      <c r="D225" s="290"/>
      <c r="E225" s="291"/>
      <c r="F225" s="291"/>
      <c r="G225" s="291"/>
      <c r="H225" s="291"/>
      <c r="I225" s="310">
        <f t="shared" si="24"/>
        <v>0</v>
      </c>
      <c r="J225" s="290"/>
      <c r="K225" s="290"/>
      <c r="L225" s="290"/>
      <c r="M225" s="290"/>
      <c r="N225" s="292"/>
      <c r="O225" s="267" t="str">
        <f t="shared" si="25"/>
        <v/>
      </c>
      <c r="Q225" s="287"/>
      <c r="R225" s="287"/>
      <c r="S225" s="287"/>
      <c r="T225" s="287"/>
      <c r="U225" s="287"/>
      <c r="V225" s="287"/>
      <c r="W225" s="287"/>
      <c r="X225" s="287"/>
      <c r="Y225" s="287"/>
    </row>
    <row r="226" spans="1:25" ht="15.95" hidden="1" customHeight="1" x14ac:dyDescent="0.2">
      <c r="A226" s="288">
        <v>13</v>
      </c>
      <c r="B226" s="289"/>
      <c r="C226" s="289"/>
      <c r="D226" s="290"/>
      <c r="E226" s="291"/>
      <c r="F226" s="291"/>
      <c r="G226" s="291"/>
      <c r="H226" s="291"/>
      <c r="I226" s="310">
        <f t="shared" si="24"/>
        <v>0</v>
      </c>
      <c r="J226" s="290"/>
      <c r="K226" s="290"/>
      <c r="L226" s="290"/>
      <c r="M226" s="290"/>
      <c r="N226" s="292"/>
      <c r="O226" s="267" t="str">
        <f t="shared" si="25"/>
        <v/>
      </c>
      <c r="Q226" s="287"/>
      <c r="R226" s="287"/>
      <c r="S226" s="287"/>
      <c r="T226" s="287"/>
      <c r="U226" s="287"/>
      <c r="V226" s="287"/>
      <c r="W226" s="287"/>
      <c r="X226" s="287"/>
      <c r="Y226" s="287"/>
    </row>
    <row r="227" spans="1:25" ht="15.95" hidden="1" customHeight="1" x14ac:dyDescent="0.2">
      <c r="A227" s="288">
        <v>14</v>
      </c>
      <c r="B227" s="293"/>
      <c r="C227" s="293"/>
      <c r="D227" s="294"/>
      <c r="E227" s="295"/>
      <c r="F227" s="295"/>
      <c r="G227" s="295"/>
      <c r="H227" s="295"/>
      <c r="I227" s="311">
        <f t="shared" si="24"/>
        <v>0</v>
      </c>
      <c r="J227" s="294"/>
      <c r="K227" s="294"/>
      <c r="L227" s="294"/>
      <c r="M227" s="294"/>
      <c r="N227" s="296"/>
      <c r="O227" s="267" t="str">
        <f t="shared" si="25"/>
        <v/>
      </c>
      <c r="Q227" s="287"/>
      <c r="R227" s="287"/>
      <c r="S227" s="287"/>
      <c r="T227" s="287"/>
      <c r="U227" s="287"/>
      <c r="V227" s="287"/>
      <c r="W227" s="287"/>
      <c r="X227" s="287"/>
      <c r="Y227" s="287"/>
    </row>
    <row r="228" spans="1:25" ht="15.95" hidden="1" customHeight="1" x14ac:dyDescent="0.2">
      <c r="A228" s="288">
        <v>15</v>
      </c>
      <c r="B228" s="293"/>
      <c r="C228" s="293"/>
      <c r="D228" s="294"/>
      <c r="E228" s="295"/>
      <c r="F228" s="295"/>
      <c r="G228" s="295"/>
      <c r="H228" s="295"/>
      <c r="I228" s="311">
        <f t="shared" si="24"/>
        <v>0</v>
      </c>
      <c r="J228" s="294"/>
      <c r="K228" s="294"/>
      <c r="L228" s="294"/>
      <c r="M228" s="294"/>
      <c r="N228" s="296"/>
      <c r="O228" s="267" t="str">
        <f t="shared" si="25"/>
        <v/>
      </c>
      <c r="Q228" s="287"/>
      <c r="R228" s="287"/>
      <c r="S228" s="287"/>
      <c r="T228" s="287"/>
      <c r="U228" s="287"/>
      <c r="V228" s="287"/>
      <c r="W228" s="287"/>
      <c r="X228" s="287"/>
      <c r="Y228" s="287"/>
    </row>
    <row r="229" spans="1:25" ht="15.95" hidden="1" customHeight="1" x14ac:dyDescent="0.2">
      <c r="A229" s="288">
        <v>16</v>
      </c>
      <c r="B229" s="293"/>
      <c r="C229" s="293"/>
      <c r="D229" s="294"/>
      <c r="E229" s="295"/>
      <c r="F229" s="295"/>
      <c r="G229" s="295"/>
      <c r="H229" s="295"/>
      <c r="I229" s="311">
        <f t="shared" si="24"/>
        <v>0</v>
      </c>
      <c r="J229" s="294"/>
      <c r="K229" s="294"/>
      <c r="L229" s="294"/>
      <c r="M229" s="294"/>
      <c r="N229" s="296"/>
      <c r="O229" s="267" t="str">
        <f t="shared" si="25"/>
        <v/>
      </c>
    </row>
    <row r="230" spans="1:25" ht="15.95" hidden="1" customHeight="1" x14ac:dyDescent="0.2">
      <c r="A230" s="288">
        <v>17</v>
      </c>
      <c r="B230" s="293"/>
      <c r="C230" s="293"/>
      <c r="D230" s="294"/>
      <c r="E230" s="295"/>
      <c r="F230" s="295"/>
      <c r="G230" s="295"/>
      <c r="H230" s="295"/>
      <c r="I230" s="311">
        <f t="shared" si="24"/>
        <v>0</v>
      </c>
      <c r="J230" s="294"/>
      <c r="K230" s="294"/>
      <c r="L230" s="294"/>
      <c r="M230" s="294"/>
      <c r="N230" s="296"/>
      <c r="O230" s="267" t="str">
        <f t="shared" si="25"/>
        <v/>
      </c>
    </row>
    <row r="231" spans="1:25" ht="15.95" hidden="1" customHeight="1" x14ac:dyDescent="0.2">
      <c r="A231" s="288">
        <v>18</v>
      </c>
      <c r="B231" s="293"/>
      <c r="C231" s="293"/>
      <c r="D231" s="294"/>
      <c r="E231" s="295"/>
      <c r="F231" s="295"/>
      <c r="G231" s="295"/>
      <c r="H231" s="295"/>
      <c r="I231" s="311">
        <f t="shared" si="24"/>
        <v>0</v>
      </c>
      <c r="J231" s="294"/>
      <c r="K231" s="294"/>
      <c r="L231" s="294"/>
      <c r="M231" s="294"/>
      <c r="N231" s="296"/>
      <c r="O231" s="267" t="str">
        <f t="shared" si="25"/>
        <v/>
      </c>
    </row>
    <row r="232" spans="1:25" ht="15.95" hidden="1" customHeight="1" x14ac:dyDescent="0.2">
      <c r="A232" s="288">
        <v>19</v>
      </c>
      <c r="B232" s="293"/>
      <c r="C232" s="293"/>
      <c r="D232" s="294"/>
      <c r="E232" s="295"/>
      <c r="F232" s="295"/>
      <c r="G232" s="295"/>
      <c r="H232" s="295"/>
      <c r="I232" s="311">
        <f t="shared" si="24"/>
        <v>0</v>
      </c>
      <c r="J232" s="294"/>
      <c r="K232" s="294"/>
      <c r="L232" s="294"/>
      <c r="M232" s="294"/>
      <c r="N232" s="296"/>
      <c r="O232" s="267" t="str">
        <f t="shared" si="25"/>
        <v/>
      </c>
    </row>
    <row r="233" spans="1:25" ht="15.95" hidden="1" customHeight="1" thickBot="1" x14ac:dyDescent="0.25">
      <c r="A233" s="297">
        <v>20</v>
      </c>
      <c r="B233" s="298"/>
      <c r="C233" s="298"/>
      <c r="D233" s="299"/>
      <c r="E233" s="300"/>
      <c r="F233" s="300"/>
      <c r="G233" s="300"/>
      <c r="H233" s="300"/>
      <c r="I233" s="312">
        <f t="shared" si="24"/>
        <v>0</v>
      </c>
      <c r="J233" s="299"/>
      <c r="K233" s="299"/>
      <c r="L233" s="299"/>
      <c r="M233" s="299"/>
      <c r="N233" s="301"/>
      <c r="O233" s="267" t="str">
        <f t="shared" si="25"/>
        <v/>
      </c>
    </row>
    <row r="234" spans="1:25" ht="15.95" hidden="1" customHeight="1" thickBot="1" x14ac:dyDescent="0.25">
      <c r="A234" s="500" t="s">
        <v>53</v>
      </c>
      <c r="B234" s="448"/>
      <c r="C234" s="448"/>
      <c r="D234" s="448"/>
      <c r="E234" s="302">
        <f t="shared" ref="E234:M234" si="26">SUM(E214:E233)</f>
        <v>0</v>
      </c>
      <c r="F234" s="302">
        <f t="shared" si="26"/>
        <v>0</v>
      </c>
      <c r="G234" s="302">
        <f t="shared" si="26"/>
        <v>0</v>
      </c>
      <c r="H234" s="163">
        <f t="shared" si="26"/>
        <v>0</v>
      </c>
      <c r="I234" s="163">
        <f>SUM(I214:I233)</f>
        <v>0</v>
      </c>
      <c r="J234" s="303">
        <f t="shared" si="26"/>
        <v>0</v>
      </c>
      <c r="K234" s="303">
        <f t="shared" si="26"/>
        <v>0</v>
      </c>
      <c r="L234" s="303">
        <f t="shared" si="26"/>
        <v>0</v>
      </c>
      <c r="M234" s="303">
        <f t="shared" si="26"/>
        <v>0</v>
      </c>
      <c r="N234" s="304"/>
    </row>
    <row r="235" spans="1:25" ht="17.25" hidden="1" thickTop="1" thickBot="1" x14ac:dyDescent="0.25">
      <c r="A235" s="491" t="s">
        <v>530</v>
      </c>
      <c r="B235" s="492"/>
      <c r="C235" s="493"/>
      <c r="D235" s="507" t="s">
        <v>449</v>
      </c>
      <c r="E235" s="508"/>
      <c r="F235" s="508"/>
      <c r="G235" s="509"/>
      <c r="H235" s="279"/>
      <c r="I235" s="313"/>
      <c r="J235" s="279"/>
      <c r="K235" s="279"/>
      <c r="L235" s="279"/>
      <c r="M235" s="279"/>
      <c r="N235" s="280"/>
      <c r="O235" s="162" t="str">
        <f>VLOOKUP(D235,TITULOS!$B$2:$C$15,2,FALSE)</f>
        <v>MEDIO</v>
      </c>
      <c r="P235" s="162">
        <f>VLOOKUP(O235,TITULOS!$C$2:$D$15,2,FALSE)</f>
        <v>11</v>
      </c>
      <c r="Q235" s="287"/>
      <c r="R235" s="287"/>
      <c r="S235" s="287"/>
      <c r="T235" s="287"/>
      <c r="U235" s="287"/>
      <c r="V235" s="287"/>
      <c r="W235" s="287"/>
      <c r="X235" s="287"/>
      <c r="Y235" s="287"/>
    </row>
    <row r="236" spans="1:25" ht="15.95" hidden="1" customHeight="1" x14ac:dyDescent="0.2">
      <c r="A236" s="282">
        <v>1</v>
      </c>
      <c r="B236" s="283"/>
      <c r="C236" s="283"/>
      <c r="D236" s="284"/>
      <c r="E236" s="285"/>
      <c r="F236" s="285"/>
      <c r="G236" s="285"/>
      <c r="H236" s="285"/>
      <c r="I236" s="309">
        <f t="shared" ref="I236:I255" si="27">+F236+G236-H236</f>
        <v>0</v>
      </c>
      <c r="J236" s="284"/>
      <c r="K236" s="284"/>
      <c r="L236" s="284"/>
      <c r="M236" s="284"/>
      <c r="N236" s="286"/>
      <c r="O236" s="267" t="str">
        <f>IF(C236="","",$P$235&amp;C236)</f>
        <v/>
      </c>
      <c r="Q236" s="287"/>
      <c r="R236" s="287"/>
      <c r="S236" s="287"/>
      <c r="T236" s="287"/>
      <c r="U236" s="287"/>
      <c r="V236" s="287"/>
      <c r="W236" s="287"/>
      <c r="X236" s="287"/>
      <c r="Y236" s="287"/>
    </row>
    <row r="237" spans="1:25" ht="15.95" hidden="1" customHeight="1" x14ac:dyDescent="0.2">
      <c r="A237" s="288">
        <v>2</v>
      </c>
      <c r="B237" s="289"/>
      <c r="C237" s="289"/>
      <c r="D237" s="290"/>
      <c r="E237" s="291"/>
      <c r="F237" s="291"/>
      <c r="G237" s="291"/>
      <c r="H237" s="291"/>
      <c r="I237" s="310">
        <f t="shared" si="27"/>
        <v>0</v>
      </c>
      <c r="J237" s="290"/>
      <c r="K237" s="290"/>
      <c r="L237" s="290"/>
      <c r="M237" s="290"/>
      <c r="N237" s="292"/>
      <c r="O237" s="267" t="str">
        <f t="shared" ref="O237:O255" si="28">IF(C237="","",$P$235&amp;C237)</f>
        <v/>
      </c>
      <c r="Q237" s="287"/>
      <c r="R237" s="287"/>
      <c r="S237" s="287"/>
      <c r="T237" s="287"/>
      <c r="U237" s="287"/>
      <c r="V237" s="287"/>
      <c r="W237" s="287"/>
      <c r="X237" s="287"/>
      <c r="Y237" s="287"/>
    </row>
    <row r="238" spans="1:25" ht="15.95" hidden="1" customHeight="1" x14ac:dyDescent="0.2">
      <c r="A238" s="288">
        <v>3</v>
      </c>
      <c r="B238" s="289"/>
      <c r="C238" s="289"/>
      <c r="D238" s="290"/>
      <c r="E238" s="291"/>
      <c r="F238" s="291"/>
      <c r="G238" s="291"/>
      <c r="H238" s="291"/>
      <c r="I238" s="310">
        <f t="shared" si="27"/>
        <v>0</v>
      </c>
      <c r="J238" s="290"/>
      <c r="K238" s="290"/>
      <c r="L238" s="290"/>
      <c r="M238" s="290"/>
      <c r="N238" s="292"/>
      <c r="O238" s="267" t="str">
        <f t="shared" si="28"/>
        <v/>
      </c>
      <c r="Q238" s="287"/>
      <c r="R238" s="287"/>
      <c r="S238" s="287"/>
      <c r="T238" s="287"/>
      <c r="U238" s="287"/>
      <c r="V238" s="287"/>
      <c r="W238" s="287"/>
      <c r="X238" s="287"/>
      <c r="Y238" s="287"/>
    </row>
    <row r="239" spans="1:25" ht="15.95" hidden="1" customHeight="1" x14ac:dyDescent="0.2">
      <c r="A239" s="288">
        <v>4</v>
      </c>
      <c r="B239" s="289"/>
      <c r="C239" s="289"/>
      <c r="D239" s="290"/>
      <c r="E239" s="291"/>
      <c r="F239" s="291"/>
      <c r="G239" s="291"/>
      <c r="H239" s="291"/>
      <c r="I239" s="310">
        <f t="shared" si="27"/>
        <v>0</v>
      </c>
      <c r="J239" s="290"/>
      <c r="K239" s="290"/>
      <c r="L239" s="290"/>
      <c r="M239" s="290"/>
      <c r="N239" s="292"/>
      <c r="O239" s="267" t="str">
        <f t="shared" si="28"/>
        <v/>
      </c>
      <c r="Q239" s="287"/>
      <c r="R239" s="287"/>
      <c r="S239" s="287"/>
      <c r="T239" s="287"/>
      <c r="U239" s="287"/>
      <c r="V239" s="287"/>
      <c r="W239" s="287"/>
      <c r="X239" s="287"/>
      <c r="Y239" s="287"/>
    </row>
    <row r="240" spans="1:25" ht="15.95" hidden="1" customHeight="1" x14ac:dyDescent="0.2">
      <c r="A240" s="288">
        <v>5</v>
      </c>
      <c r="B240" s="289"/>
      <c r="C240" s="289"/>
      <c r="D240" s="290"/>
      <c r="E240" s="291"/>
      <c r="F240" s="291"/>
      <c r="G240" s="291"/>
      <c r="H240" s="291"/>
      <c r="I240" s="310">
        <f t="shared" si="27"/>
        <v>0</v>
      </c>
      <c r="J240" s="290"/>
      <c r="K240" s="290"/>
      <c r="L240" s="290"/>
      <c r="M240" s="290"/>
      <c r="N240" s="292"/>
      <c r="O240" s="267" t="str">
        <f t="shared" si="28"/>
        <v/>
      </c>
      <c r="Q240" s="287"/>
      <c r="R240" s="287"/>
      <c r="S240" s="287"/>
      <c r="T240" s="287"/>
      <c r="U240" s="287"/>
      <c r="V240" s="287"/>
      <c r="W240" s="287"/>
      <c r="X240" s="287"/>
      <c r="Y240" s="287"/>
    </row>
    <row r="241" spans="1:25" ht="15.95" hidden="1" customHeight="1" x14ac:dyDescent="0.2">
      <c r="A241" s="288">
        <v>6</v>
      </c>
      <c r="B241" s="289"/>
      <c r="C241" s="289"/>
      <c r="D241" s="290"/>
      <c r="E241" s="291"/>
      <c r="F241" s="291"/>
      <c r="G241" s="291"/>
      <c r="H241" s="291"/>
      <c r="I241" s="310">
        <f t="shared" si="27"/>
        <v>0</v>
      </c>
      <c r="J241" s="290"/>
      <c r="K241" s="290"/>
      <c r="L241" s="290"/>
      <c r="M241" s="290"/>
      <c r="N241" s="292"/>
      <c r="O241" s="267" t="str">
        <f t="shared" si="28"/>
        <v/>
      </c>
      <c r="Q241" s="287"/>
      <c r="R241" s="287"/>
      <c r="S241" s="287"/>
      <c r="T241" s="287"/>
      <c r="U241" s="287"/>
      <c r="V241" s="287"/>
      <c r="W241" s="287"/>
      <c r="X241" s="287"/>
      <c r="Y241" s="287"/>
    </row>
    <row r="242" spans="1:25" ht="15.95" hidden="1" customHeight="1" x14ac:dyDescent="0.2">
      <c r="A242" s="288">
        <v>7</v>
      </c>
      <c r="B242" s="289"/>
      <c r="C242" s="289"/>
      <c r="D242" s="290"/>
      <c r="E242" s="291"/>
      <c r="F242" s="291"/>
      <c r="G242" s="291"/>
      <c r="H242" s="291"/>
      <c r="I242" s="310">
        <f t="shared" si="27"/>
        <v>0</v>
      </c>
      <c r="J242" s="290"/>
      <c r="K242" s="290"/>
      <c r="L242" s="290"/>
      <c r="M242" s="290"/>
      <c r="N242" s="292"/>
      <c r="O242" s="267" t="str">
        <f t="shared" si="28"/>
        <v/>
      </c>
      <c r="Q242" s="287"/>
      <c r="R242" s="287"/>
      <c r="S242" s="287"/>
      <c r="T242" s="287"/>
      <c r="U242" s="287"/>
      <c r="V242" s="287"/>
      <c r="W242" s="287"/>
      <c r="X242" s="287"/>
      <c r="Y242" s="287"/>
    </row>
    <row r="243" spans="1:25" ht="15.95" hidden="1" customHeight="1" x14ac:dyDescent="0.2">
      <c r="A243" s="288">
        <v>8</v>
      </c>
      <c r="B243" s="289"/>
      <c r="C243" s="289"/>
      <c r="D243" s="290"/>
      <c r="E243" s="291"/>
      <c r="F243" s="291"/>
      <c r="G243" s="291"/>
      <c r="H243" s="291"/>
      <c r="I243" s="310">
        <f t="shared" si="27"/>
        <v>0</v>
      </c>
      <c r="J243" s="290"/>
      <c r="K243" s="290"/>
      <c r="L243" s="290"/>
      <c r="M243" s="290"/>
      <c r="N243" s="292"/>
      <c r="O243" s="267" t="str">
        <f t="shared" si="28"/>
        <v/>
      </c>
      <c r="Q243" s="287"/>
      <c r="R243" s="287"/>
      <c r="S243" s="287"/>
      <c r="T243" s="287"/>
      <c r="U243" s="287"/>
      <c r="V243" s="287"/>
      <c r="W243" s="287"/>
      <c r="X243" s="287"/>
      <c r="Y243" s="287"/>
    </row>
    <row r="244" spans="1:25" ht="15.95" hidden="1" customHeight="1" x14ac:dyDescent="0.2">
      <c r="A244" s="288">
        <v>9</v>
      </c>
      <c r="B244" s="289"/>
      <c r="C244" s="289"/>
      <c r="D244" s="290"/>
      <c r="E244" s="291"/>
      <c r="F244" s="291"/>
      <c r="G244" s="291"/>
      <c r="H244" s="291"/>
      <c r="I244" s="310">
        <f t="shared" si="27"/>
        <v>0</v>
      </c>
      <c r="J244" s="290"/>
      <c r="K244" s="290"/>
      <c r="L244" s="290"/>
      <c r="M244" s="290"/>
      <c r="N244" s="292"/>
      <c r="O244" s="267" t="str">
        <f t="shared" si="28"/>
        <v/>
      </c>
      <c r="Q244" s="287"/>
      <c r="R244" s="287"/>
      <c r="S244" s="287"/>
      <c r="T244" s="287"/>
      <c r="U244" s="287"/>
      <c r="V244" s="287"/>
      <c r="W244" s="287"/>
      <c r="X244" s="287"/>
      <c r="Y244" s="287"/>
    </row>
    <row r="245" spans="1:25" ht="15.95" hidden="1" customHeight="1" x14ac:dyDescent="0.2">
      <c r="A245" s="288">
        <v>10</v>
      </c>
      <c r="B245" s="289"/>
      <c r="C245" s="289"/>
      <c r="D245" s="290"/>
      <c r="E245" s="291"/>
      <c r="F245" s="291"/>
      <c r="G245" s="291"/>
      <c r="H245" s="291"/>
      <c r="I245" s="310">
        <f t="shared" si="27"/>
        <v>0</v>
      </c>
      <c r="J245" s="290"/>
      <c r="K245" s="290"/>
      <c r="L245" s="290"/>
      <c r="M245" s="290"/>
      <c r="N245" s="292"/>
      <c r="O245" s="267" t="str">
        <f t="shared" si="28"/>
        <v/>
      </c>
      <c r="Q245" s="287"/>
      <c r="R245" s="287"/>
      <c r="S245" s="287"/>
      <c r="T245" s="287"/>
      <c r="U245" s="287"/>
      <c r="V245" s="287"/>
      <c r="W245" s="287"/>
      <c r="X245" s="287"/>
      <c r="Y245" s="287"/>
    </row>
    <row r="246" spans="1:25" ht="15.95" hidden="1" customHeight="1" x14ac:dyDescent="0.2">
      <c r="A246" s="288">
        <v>11</v>
      </c>
      <c r="B246" s="289"/>
      <c r="C246" s="289"/>
      <c r="D246" s="290"/>
      <c r="E246" s="291"/>
      <c r="F246" s="291"/>
      <c r="G246" s="291"/>
      <c r="H246" s="291"/>
      <c r="I246" s="310">
        <f t="shared" si="27"/>
        <v>0</v>
      </c>
      <c r="J246" s="290"/>
      <c r="K246" s="290"/>
      <c r="L246" s="290"/>
      <c r="M246" s="290"/>
      <c r="N246" s="292"/>
      <c r="O246" s="267" t="str">
        <f t="shared" si="28"/>
        <v/>
      </c>
      <c r="Q246" s="287"/>
      <c r="R246" s="287"/>
      <c r="S246" s="287"/>
      <c r="T246" s="287"/>
      <c r="U246" s="287"/>
      <c r="V246" s="287"/>
      <c r="W246" s="287"/>
      <c r="X246" s="287"/>
      <c r="Y246" s="287"/>
    </row>
    <row r="247" spans="1:25" ht="15.95" hidden="1" customHeight="1" x14ac:dyDescent="0.2">
      <c r="A247" s="288">
        <v>12</v>
      </c>
      <c r="B247" s="289"/>
      <c r="C247" s="289"/>
      <c r="D247" s="290"/>
      <c r="E247" s="291"/>
      <c r="F247" s="291"/>
      <c r="G247" s="291"/>
      <c r="H247" s="291"/>
      <c r="I247" s="310">
        <f t="shared" si="27"/>
        <v>0</v>
      </c>
      <c r="J247" s="290"/>
      <c r="K247" s="290"/>
      <c r="L247" s="290"/>
      <c r="M247" s="290"/>
      <c r="N247" s="292"/>
      <c r="O247" s="267" t="str">
        <f t="shared" si="28"/>
        <v/>
      </c>
      <c r="Q247" s="287"/>
      <c r="R247" s="287"/>
      <c r="S247" s="287"/>
      <c r="T247" s="287"/>
      <c r="U247" s="287"/>
      <c r="V247" s="287"/>
      <c r="W247" s="287"/>
      <c r="X247" s="287"/>
      <c r="Y247" s="287"/>
    </row>
    <row r="248" spans="1:25" ht="15.95" hidden="1" customHeight="1" x14ac:dyDescent="0.2">
      <c r="A248" s="288">
        <v>13</v>
      </c>
      <c r="B248" s="289"/>
      <c r="C248" s="289"/>
      <c r="D248" s="290"/>
      <c r="E248" s="291"/>
      <c r="F248" s="291"/>
      <c r="G248" s="291"/>
      <c r="H248" s="291"/>
      <c r="I248" s="310">
        <f t="shared" si="27"/>
        <v>0</v>
      </c>
      <c r="J248" s="290"/>
      <c r="K248" s="290"/>
      <c r="L248" s="290"/>
      <c r="M248" s="290"/>
      <c r="N248" s="292"/>
      <c r="O248" s="267" t="str">
        <f t="shared" si="28"/>
        <v/>
      </c>
      <c r="Q248" s="287"/>
      <c r="R248" s="287"/>
      <c r="S248" s="287"/>
      <c r="T248" s="287"/>
      <c r="U248" s="287"/>
      <c r="V248" s="287"/>
      <c r="W248" s="287"/>
      <c r="X248" s="287"/>
      <c r="Y248" s="287"/>
    </row>
    <row r="249" spans="1:25" ht="15.95" hidden="1" customHeight="1" x14ac:dyDescent="0.2">
      <c r="A249" s="288">
        <v>14</v>
      </c>
      <c r="B249" s="293"/>
      <c r="C249" s="293"/>
      <c r="D249" s="294"/>
      <c r="E249" s="295"/>
      <c r="F249" s="295"/>
      <c r="G249" s="295"/>
      <c r="H249" s="295"/>
      <c r="I249" s="311">
        <f t="shared" si="27"/>
        <v>0</v>
      </c>
      <c r="J249" s="294"/>
      <c r="K249" s="294"/>
      <c r="L249" s="294"/>
      <c r="M249" s="294"/>
      <c r="N249" s="296"/>
      <c r="O249" s="267" t="str">
        <f t="shared" si="28"/>
        <v/>
      </c>
      <c r="Q249" s="287"/>
      <c r="R249" s="287"/>
      <c r="S249" s="287"/>
      <c r="T249" s="287"/>
      <c r="U249" s="287"/>
      <c r="V249" s="287"/>
      <c r="W249" s="287"/>
      <c r="X249" s="287"/>
      <c r="Y249" s="287"/>
    </row>
    <row r="250" spans="1:25" ht="15.95" hidden="1" customHeight="1" x14ac:dyDescent="0.2">
      <c r="A250" s="288">
        <v>15</v>
      </c>
      <c r="B250" s="293"/>
      <c r="C250" s="293"/>
      <c r="D250" s="294"/>
      <c r="E250" s="295"/>
      <c r="F250" s="295"/>
      <c r="G250" s="295"/>
      <c r="H250" s="295"/>
      <c r="I250" s="311">
        <f t="shared" si="27"/>
        <v>0</v>
      </c>
      <c r="J250" s="294"/>
      <c r="K250" s="294"/>
      <c r="L250" s="294"/>
      <c r="M250" s="294"/>
      <c r="N250" s="296"/>
      <c r="O250" s="267" t="str">
        <f t="shared" si="28"/>
        <v/>
      </c>
      <c r="Q250" s="287"/>
      <c r="R250" s="287"/>
      <c r="S250" s="287"/>
      <c r="T250" s="287"/>
      <c r="U250" s="287"/>
      <c r="V250" s="287"/>
      <c r="W250" s="287"/>
      <c r="X250" s="287"/>
      <c r="Y250" s="287"/>
    </row>
    <row r="251" spans="1:25" ht="15.95" hidden="1" customHeight="1" x14ac:dyDescent="0.2">
      <c r="A251" s="288">
        <v>16</v>
      </c>
      <c r="B251" s="293"/>
      <c r="C251" s="293"/>
      <c r="D251" s="294"/>
      <c r="E251" s="295"/>
      <c r="F251" s="295"/>
      <c r="G251" s="295"/>
      <c r="H251" s="295"/>
      <c r="I251" s="311">
        <f t="shared" si="27"/>
        <v>0</v>
      </c>
      <c r="J251" s="294"/>
      <c r="K251" s="294"/>
      <c r="L251" s="294"/>
      <c r="M251" s="294"/>
      <c r="N251" s="296"/>
      <c r="O251" s="267" t="str">
        <f t="shared" si="28"/>
        <v/>
      </c>
    </row>
    <row r="252" spans="1:25" ht="15.95" hidden="1" customHeight="1" x14ac:dyDescent="0.2">
      <c r="A252" s="288">
        <v>17</v>
      </c>
      <c r="B252" s="293"/>
      <c r="C252" s="293"/>
      <c r="D252" s="294"/>
      <c r="E252" s="295"/>
      <c r="F252" s="295"/>
      <c r="G252" s="295"/>
      <c r="H252" s="295"/>
      <c r="I252" s="311">
        <f t="shared" si="27"/>
        <v>0</v>
      </c>
      <c r="J252" s="294"/>
      <c r="K252" s="294"/>
      <c r="L252" s="294"/>
      <c r="M252" s="294"/>
      <c r="N252" s="296"/>
      <c r="O252" s="267" t="str">
        <f t="shared" si="28"/>
        <v/>
      </c>
    </row>
    <row r="253" spans="1:25" ht="15.95" hidden="1" customHeight="1" x14ac:dyDescent="0.2">
      <c r="A253" s="288">
        <v>18</v>
      </c>
      <c r="B253" s="293"/>
      <c r="C253" s="293"/>
      <c r="D253" s="294"/>
      <c r="E253" s="295"/>
      <c r="F253" s="295"/>
      <c r="G253" s="295"/>
      <c r="H253" s="295"/>
      <c r="I253" s="311">
        <f t="shared" si="27"/>
        <v>0</v>
      </c>
      <c r="J253" s="294"/>
      <c r="K253" s="294"/>
      <c r="L253" s="294"/>
      <c r="M253" s="294"/>
      <c r="N253" s="296"/>
      <c r="O253" s="267" t="str">
        <f t="shared" si="28"/>
        <v/>
      </c>
    </row>
    <row r="254" spans="1:25" ht="15.95" hidden="1" customHeight="1" x14ac:dyDescent="0.2">
      <c r="A254" s="288">
        <v>19</v>
      </c>
      <c r="B254" s="293"/>
      <c r="C254" s="293"/>
      <c r="D254" s="294"/>
      <c r="E254" s="295"/>
      <c r="F254" s="295"/>
      <c r="G254" s="295"/>
      <c r="H254" s="295"/>
      <c r="I254" s="311">
        <f t="shared" si="27"/>
        <v>0</v>
      </c>
      <c r="J254" s="294"/>
      <c r="K254" s="294"/>
      <c r="L254" s="294"/>
      <c r="M254" s="294"/>
      <c r="N254" s="296"/>
      <c r="O254" s="267" t="str">
        <f t="shared" si="28"/>
        <v/>
      </c>
    </row>
    <row r="255" spans="1:25" ht="15.95" hidden="1" customHeight="1" thickBot="1" x14ac:dyDescent="0.25">
      <c r="A255" s="297">
        <v>20</v>
      </c>
      <c r="B255" s="298"/>
      <c r="C255" s="298"/>
      <c r="D255" s="299"/>
      <c r="E255" s="300"/>
      <c r="F255" s="300"/>
      <c r="G255" s="300"/>
      <c r="H255" s="300"/>
      <c r="I255" s="312">
        <f t="shared" si="27"/>
        <v>0</v>
      </c>
      <c r="J255" s="299"/>
      <c r="K255" s="299"/>
      <c r="L255" s="299"/>
      <c r="M255" s="299"/>
      <c r="N255" s="301"/>
      <c r="O255" s="267" t="str">
        <f t="shared" si="28"/>
        <v/>
      </c>
    </row>
    <row r="256" spans="1:25" ht="15.95" hidden="1" customHeight="1" thickBot="1" x14ac:dyDescent="0.25">
      <c r="A256" s="500" t="s">
        <v>53</v>
      </c>
      <c r="B256" s="448"/>
      <c r="C256" s="448"/>
      <c r="D256" s="448"/>
      <c r="E256" s="302">
        <f t="shared" ref="E256:M256" si="29">SUM(E236:E255)</f>
        <v>0</v>
      </c>
      <c r="F256" s="302">
        <f t="shared" si="29"/>
        <v>0</v>
      </c>
      <c r="G256" s="302">
        <f t="shared" si="29"/>
        <v>0</v>
      </c>
      <c r="H256" s="163">
        <f t="shared" si="29"/>
        <v>0</v>
      </c>
      <c r="I256" s="163">
        <f>SUM(I236:I255)</f>
        <v>0</v>
      </c>
      <c r="J256" s="303">
        <f t="shared" si="29"/>
        <v>0</v>
      </c>
      <c r="K256" s="303">
        <f t="shared" si="29"/>
        <v>0</v>
      </c>
      <c r="L256" s="303">
        <f t="shared" si="29"/>
        <v>0</v>
      </c>
      <c r="M256" s="303">
        <f t="shared" si="29"/>
        <v>0</v>
      </c>
      <c r="N256" s="304"/>
    </row>
    <row r="257" spans="1:25" ht="17.25" hidden="1" thickTop="1" thickBot="1" x14ac:dyDescent="0.25">
      <c r="A257" s="491" t="s">
        <v>530</v>
      </c>
      <c r="B257" s="492"/>
      <c r="C257" s="493"/>
      <c r="D257" s="507" t="s">
        <v>450</v>
      </c>
      <c r="E257" s="508"/>
      <c r="F257" s="508"/>
      <c r="G257" s="509"/>
      <c r="H257" s="279"/>
      <c r="I257" s="313"/>
      <c r="J257" s="279"/>
      <c r="K257" s="279"/>
      <c r="L257" s="279"/>
      <c r="M257" s="279"/>
      <c r="N257" s="280"/>
      <c r="O257" s="162" t="str">
        <f>VLOOKUP(D257,TITULOS!$B$2:$C$15,2,FALSE)</f>
        <v>COVID</v>
      </c>
      <c r="P257" s="162">
        <f>VLOOKUP(O257,TITULOS!$C$2:$D$15,2,FALSE)</f>
        <v>12</v>
      </c>
    </row>
    <row r="258" spans="1:25" ht="15.95" hidden="1" customHeight="1" x14ac:dyDescent="0.2">
      <c r="A258" s="282">
        <v>1</v>
      </c>
      <c r="B258" s="283"/>
      <c r="C258" s="283"/>
      <c r="D258" s="284"/>
      <c r="E258" s="285"/>
      <c r="F258" s="285"/>
      <c r="G258" s="285"/>
      <c r="H258" s="285"/>
      <c r="I258" s="309">
        <f t="shared" ref="I258:I277" si="30">+F258+G258-H258</f>
        <v>0</v>
      </c>
      <c r="J258" s="284"/>
      <c r="K258" s="284"/>
      <c r="L258" s="284"/>
      <c r="M258" s="284"/>
      <c r="N258" s="286"/>
      <c r="O258" s="267" t="str">
        <f>IF(C258="","",$P$257&amp;C258)</f>
        <v/>
      </c>
      <c r="Q258" s="287"/>
      <c r="R258" s="287"/>
      <c r="S258" s="287"/>
      <c r="T258" s="287"/>
      <c r="U258" s="287"/>
      <c r="V258" s="287"/>
      <c r="W258" s="287"/>
      <c r="X258" s="287"/>
      <c r="Y258" s="287"/>
    </row>
    <row r="259" spans="1:25" ht="15.95" hidden="1" customHeight="1" x14ac:dyDescent="0.2">
      <c r="A259" s="288">
        <v>2</v>
      </c>
      <c r="B259" s="289"/>
      <c r="C259" s="289"/>
      <c r="D259" s="290"/>
      <c r="E259" s="291"/>
      <c r="F259" s="291"/>
      <c r="G259" s="291"/>
      <c r="H259" s="291"/>
      <c r="I259" s="310">
        <f t="shared" si="30"/>
        <v>0</v>
      </c>
      <c r="J259" s="290"/>
      <c r="K259" s="290"/>
      <c r="L259" s="290"/>
      <c r="M259" s="290"/>
      <c r="N259" s="292"/>
      <c r="O259" s="267" t="str">
        <f t="shared" ref="O259:O277" si="31">IF(C259="","",$P$257&amp;C259)</f>
        <v/>
      </c>
      <c r="Q259" s="287"/>
      <c r="R259" s="287"/>
      <c r="S259" s="287"/>
      <c r="T259" s="287"/>
      <c r="U259" s="287"/>
      <c r="V259" s="287"/>
      <c r="W259" s="287"/>
      <c r="X259" s="287"/>
      <c r="Y259" s="287"/>
    </row>
    <row r="260" spans="1:25" ht="15.95" hidden="1" customHeight="1" x14ac:dyDescent="0.2">
      <c r="A260" s="288">
        <v>3</v>
      </c>
      <c r="B260" s="289"/>
      <c r="C260" s="289"/>
      <c r="D260" s="290"/>
      <c r="E260" s="291"/>
      <c r="F260" s="291"/>
      <c r="G260" s="291"/>
      <c r="H260" s="291"/>
      <c r="I260" s="310">
        <f t="shared" si="30"/>
        <v>0</v>
      </c>
      <c r="J260" s="290"/>
      <c r="K260" s="290"/>
      <c r="L260" s="290"/>
      <c r="M260" s="290"/>
      <c r="N260" s="292"/>
      <c r="O260" s="267" t="str">
        <f t="shared" si="31"/>
        <v/>
      </c>
      <c r="Q260" s="287"/>
      <c r="R260" s="287"/>
      <c r="S260" s="287"/>
      <c r="T260" s="287"/>
      <c r="U260" s="287"/>
      <c r="V260" s="287"/>
      <c r="W260" s="287"/>
      <c r="X260" s="287"/>
      <c r="Y260" s="287"/>
    </row>
    <row r="261" spans="1:25" ht="15.95" hidden="1" customHeight="1" x14ac:dyDescent="0.2">
      <c r="A261" s="288">
        <v>4</v>
      </c>
      <c r="B261" s="289"/>
      <c r="C261" s="289"/>
      <c r="D261" s="290"/>
      <c r="E261" s="291"/>
      <c r="F261" s="291"/>
      <c r="G261" s="291"/>
      <c r="H261" s="291"/>
      <c r="I261" s="310">
        <f t="shared" si="30"/>
        <v>0</v>
      </c>
      <c r="J261" s="290"/>
      <c r="K261" s="290"/>
      <c r="L261" s="290"/>
      <c r="M261" s="290"/>
      <c r="N261" s="292"/>
      <c r="O261" s="267" t="str">
        <f t="shared" si="31"/>
        <v/>
      </c>
      <c r="Q261" s="287"/>
      <c r="R261" s="287"/>
      <c r="S261" s="287"/>
      <c r="T261" s="287"/>
      <c r="U261" s="287"/>
      <c r="V261" s="287"/>
      <c r="W261" s="287"/>
      <c r="X261" s="287"/>
      <c r="Y261" s="287"/>
    </row>
    <row r="262" spans="1:25" ht="15.95" hidden="1" customHeight="1" x14ac:dyDescent="0.2">
      <c r="A262" s="288">
        <v>5</v>
      </c>
      <c r="B262" s="289"/>
      <c r="C262" s="289"/>
      <c r="D262" s="290"/>
      <c r="E262" s="291"/>
      <c r="F262" s="291"/>
      <c r="G262" s="291"/>
      <c r="H262" s="291"/>
      <c r="I262" s="310">
        <f t="shared" si="30"/>
        <v>0</v>
      </c>
      <c r="J262" s="290"/>
      <c r="K262" s="290"/>
      <c r="L262" s="290"/>
      <c r="M262" s="290"/>
      <c r="N262" s="292"/>
      <c r="O262" s="267" t="str">
        <f t="shared" si="31"/>
        <v/>
      </c>
      <c r="Q262" s="287"/>
      <c r="R262" s="287"/>
      <c r="S262" s="287"/>
      <c r="T262" s="287"/>
      <c r="U262" s="287"/>
      <c r="V262" s="287"/>
      <c r="W262" s="287"/>
      <c r="X262" s="287"/>
      <c r="Y262" s="287"/>
    </row>
    <row r="263" spans="1:25" ht="15.95" hidden="1" customHeight="1" x14ac:dyDescent="0.2">
      <c r="A263" s="288">
        <v>6</v>
      </c>
      <c r="B263" s="289"/>
      <c r="C263" s="289"/>
      <c r="D263" s="290"/>
      <c r="E263" s="291"/>
      <c r="F263" s="291"/>
      <c r="G263" s="291"/>
      <c r="H263" s="291"/>
      <c r="I263" s="310">
        <f t="shared" si="30"/>
        <v>0</v>
      </c>
      <c r="J263" s="290"/>
      <c r="K263" s="290"/>
      <c r="L263" s="290"/>
      <c r="M263" s="290"/>
      <c r="N263" s="292"/>
      <c r="O263" s="267" t="str">
        <f t="shared" si="31"/>
        <v/>
      </c>
      <c r="Q263" s="287"/>
      <c r="R263" s="287"/>
      <c r="S263" s="287"/>
      <c r="T263" s="287"/>
      <c r="U263" s="287"/>
      <c r="V263" s="287"/>
      <c r="W263" s="287"/>
      <c r="X263" s="287"/>
      <c r="Y263" s="287"/>
    </row>
    <row r="264" spans="1:25" ht="15.95" hidden="1" customHeight="1" x14ac:dyDescent="0.2">
      <c r="A264" s="288">
        <v>7</v>
      </c>
      <c r="B264" s="289"/>
      <c r="C264" s="289"/>
      <c r="D264" s="290"/>
      <c r="E264" s="291"/>
      <c r="F264" s="291"/>
      <c r="G264" s="291"/>
      <c r="H264" s="291"/>
      <c r="I264" s="310">
        <f t="shared" si="30"/>
        <v>0</v>
      </c>
      <c r="J264" s="290"/>
      <c r="K264" s="290"/>
      <c r="L264" s="290"/>
      <c r="M264" s="290"/>
      <c r="N264" s="292"/>
      <c r="O264" s="267" t="str">
        <f t="shared" si="31"/>
        <v/>
      </c>
      <c r="Q264" s="287"/>
      <c r="R264" s="287"/>
      <c r="S264" s="287"/>
      <c r="T264" s="287"/>
      <c r="U264" s="287"/>
      <c r="V264" s="287"/>
      <c r="W264" s="287"/>
      <c r="X264" s="287"/>
      <c r="Y264" s="287"/>
    </row>
    <row r="265" spans="1:25" ht="15.95" hidden="1" customHeight="1" x14ac:dyDescent="0.2">
      <c r="A265" s="288">
        <v>8</v>
      </c>
      <c r="B265" s="289"/>
      <c r="C265" s="289"/>
      <c r="D265" s="290"/>
      <c r="E265" s="291"/>
      <c r="F265" s="291"/>
      <c r="G265" s="291"/>
      <c r="H265" s="291"/>
      <c r="I265" s="310">
        <f t="shared" si="30"/>
        <v>0</v>
      </c>
      <c r="J265" s="290"/>
      <c r="K265" s="290"/>
      <c r="L265" s="290"/>
      <c r="M265" s="290"/>
      <c r="N265" s="292"/>
      <c r="O265" s="267" t="str">
        <f t="shared" si="31"/>
        <v/>
      </c>
      <c r="Q265" s="287"/>
      <c r="R265" s="287"/>
      <c r="S265" s="287"/>
      <c r="T265" s="287"/>
      <c r="U265" s="287"/>
      <c r="V265" s="287"/>
      <c r="W265" s="287"/>
      <c r="X265" s="287"/>
      <c r="Y265" s="287"/>
    </row>
    <row r="266" spans="1:25" ht="15.95" hidden="1" customHeight="1" x14ac:dyDescent="0.2">
      <c r="A266" s="288">
        <v>9</v>
      </c>
      <c r="B266" s="289"/>
      <c r="C266" s="289"/>
      <c r="D266" s="290"/>
      <c r="E266" s="291"/>
      <c r="F266" s="291"/>
      <c r="G266" s="291"/>
      <c r="H266" s="291"/>
      <c r="I266" s="310">
        <f t="shared" si="30"/>
        <v>0</v>
      </c>
      <c r="J266" s="290"/>
      <c r="K266" s="290"/>
      <c r="L266" s="290"/>
      <c r="M266" s="290"/>
      <c r="N266" s="292"/>
      <c r="O266" s="267" t="str">
        <f t="shared" si="31"/>
        <v/>
      </c>
      <c r="Q266" s="287"/>
      <c r="R266" s="287"/>
      <c r="S266" s="287"/>
      <c r="T266" s="287"/>
      <c r="U266" s="287"/>
      <c r="V266" s="287"/>
      <c r="W266" s="287"/>
      <c r="X266" s="287"/>
      <c r="Y266" s="287"/>
    </row>
    <row r="267" spans="1:25" ht="15.95" hidden="1" customHeight="1" x14ac:dyDescent="0.2">
      <c r="A267" s="288">
        <v>10</v>
      </c>
      <c r="B267" s="289"/>
      <c r="C267" s="289"/>
      <c r="D267" s="290"/>
      <c r="E267" s="291"/>
      <c r="F267" s="291"/>
      <c r="G267" s="291"/>
      <c r="H267" s="291"/>
      <c r="I267" s="310">
        <f t="shared" si="30"/>
        <v>0</v>
      </c>
      <c r="J267" s="290"/>
      <c r="K267" s="290"/>
      <c r="L267" s="290"/>
      <c r="M267" s="290"/>
      <c r="N267" s="292"/>
      <c r="O267" s="267" t="str">
        <f t="shared" si="31"/>
        <v/>
      </c>
      <c r="Q267" s="287"/>
      <c r="R267" s="287"/>
      <c r="S267" s="287"/>
      <c r="T267" s="287"/>
      <c r="U267" s="287"/>
      <c r="V267" s="287"/>
      <c r="W267" s="287"/>
      <c r="X267" s="287"/>
      <c r="Y267" s="287"/>
    </row>
    <row r="268" spans="1:25" ht="15.95" hidden="1" customHeight="1" x14ac:dyDescent="0.2">
      <c r="A268" s="288">
        <v>11</v>
      </c>
      <c r="B268" s="289"/>
      <c r="C268" s="289"/>
      <c r="D268" s="290"/>
      <c r="E268" s="291"/>
      <c r="F268" s="291"/>
      <c r="G268" s="291"/>
      <c r="H268" s="291"/>
      <c r="I268" s="310">
        <f t="shared" si="30"/>
        <v>0</v>
      </c>
      <c r="J268" s="290"/>
      <c r="K268" s="290"/>
      <c r="L268" s="290"/>
      <c r="M268" s="290"/>
      <c r="N268" s="292"/>
      <c r="O268" s="267" t="str">
        <f t="shared" si="31"/>
        <v/>
      </c>
      <c r="Q268" s="287"/>
      <c r="R268" s="287"/>
      <c r="S268" s="287"/>
      <c r="T268" s="287"/>
      <c r="U268" s="287"/>
      <c r="V268" s="287"/>
      <c r="W268" s="287"/>
      <c r="X268" s="287"/>
      <c r="Y268" s="287"/>
    </row>
    <row r="269" spans="1:25" ht="15.95" hidden="1" customHeight="1" x14ac:dyDescent="0.2">
      <c r="A269" s="288">
        <v>12</v>
      </c>
      <c r="B269" s="289"/>
      <c r="C269" s="289"/>
      <c r="D269" s="290"/>
      <c r="E269" s="291"/>
      <c r="F269" s="291"/>
      <c r="G269" s="291"/>
      <c r="H269" s="291"/>
      <c r="I269" s="310">
        <f t="shared" si="30"/>
        <v>0</v>
      </c>
      <c r="J269" s="290"/>
      <c r="K269" s="290"/>
      <c r="L269" s="290"/>
      <c r="M269" s="290"/>
      <c r="N269" s="292"/>
      <c r="O269" s="267" t="str">
        <f t="shared" si="31"/>
        <v/>
      </c>
      <c r="Q269" s="287"/>
      <c r="R269" s="287"/>
      <c r="S269" s="287"/>
      <c r="T269" s="287"/>
      <c r="U269" s="287"/>
      <c r="V269" s="287"/>
      <c r="W269" s="287"/>
      <c r="X269" s="287"/>
      <c r="Y269" s="287"/>
    </row>
    <row r="270" spans="1:25" ht="15.95" hidden="1" customHeight="1" x14ac:dyDescent="0.2">
      <c r="A270" s="288">
        <v>13</v>
      </c>
      <c r="B270" s="289"/>
      <c r="C270" s="289"/>
      <c r="D270" s="290"/>
      <c r="E270" s="291"/>
      <c r="F270" s="291"/>
      <c r="G270" s="291"/>
      <c r="H270" s="291"/>
      <c r="I270" s="310">
        <f t="shared" si="30"/>
        <v>0</v>
      </c>
      <c r="J270" s="290"/>
      <c r="K270" s="290"/>
      <c r="L270" s="290"/>
      <c r="M270" s="290"/>
      <c r="N270" s="292"/>
      <c r="O270" s="267" t="str">
        <f t="shared" si="31"/>
        <v/>
      </c>
      <c r="Q270" s="287"/>
      <c r="R270" s="287"/>
      <c r="S270" s="287"/>
      <c r="T270" s="287"/>
      <c r="U270" s="287"/>
      <c r="V270" s="287"/>
      <c r="W270" s="287"/>
      <c r="X270" s="287"/>
      <c r="Y270" s="287"/>
    </row>
    <row r="271" spans="1:25" ht="15.95" hidden="1" customHeight="1" x14ac:dyDescent="0.2">
      <c r="A271" s="288">
        <v>14</v>
      </c>
      <c r="B271" s="293"/>
      <c r="C271" s="293"/>
      <c r="D271" s="294"/>
      <c r="E271" s="295"/>
      <c r="F271" s="295"/>
      <c r="G271" s="295"/>
      <c r="H271" s="295"/>
      <c r="I271" s="311">
        <f t="shared" si="30"/>
        <v>0</v>
      </c>
      <c r="J271" s="294"/>
      <c r="K271" s="294"/>
      <c r="L271" s="294"/>
      <c r="M271" s="294"/>
      <c r="N271" s="296"/>
      <c r="O271" s="267" t="str">
        <f t="shared" si="31"/>
        <v/>
      </c>
      <c r="Q271" s="287"/>
      <c r="R271" s="287"/>
      <c r="S271" s="287"/>
      <c r="T271" s="287"/>
      <c r="U271" s="287"/>
      <c r="V271" s="287"/>
      <c r="W271" s="287"/>
      <c r="X271" s="287"/>
      <c r="Y271" s="287"/>
    </row>
    <row r="272" spans="1:25" ht="15.95" hidden="1" customHeight="1" x14ac:dyDescent="0.2">
      <c r="A272" s="288">
        <v>15</v>
      </c>
      <c r="B272" s="293"/>
      <c r="C272" s="293"/>
      <c r="D272" s="294"/>
      <c r="E272" s="295"/>
      <c r="F272" s="295"/>
      <c r="G272" s="295"/>
      <c r="H272" s="295"/>
      <c r="I272" s="311">
        <f t="shared" si="30"/>
        <v>0</v>
      </c>
      <c r="J272" s="294"/>
      <c r="K272" s="294"/>
      <c r="L272" s="294"/>
      <c r="M272" s="294"/>
      <c r="N272" s="296"/>
      <c r="O272" s="267" t="str">
        <f t="shared" si="31"/>
        <v/>
      </c>
      <c r="Q272" s="287"/>
      <c r="R272" s="287"/>
      <c r="S272" s="287"/>
      <c r="T272" s="287"/>
      <c r="U272" s="287"/>
      <c r="V272" s="287"/>
      <c r="W272" s="287"/>
      <c r="X272" s="287"/>
      <c r="Y272" s="287"/>
    </row>
    <row r="273" spans="1:25" ht="15.95" hidden="1" customHeight="1" x14ac:dyDescent="0.2">
      <c r="A273" s="288">
        <v>16</v>
      </c>
      <c r="B273" s="293"/>
      <c r="C273" s="293"/>
      <c r="D273" s="294"/>
      <c r="E273" s="295"/>
      <c r="F273" s="295"/>
      <c r="G273" s="295"/>
      <c r="H273" s="295"/>
      <c r="I273" s="311">
        <f t="shared" si="30"/>
        <v>0</v>
      </c>
      <c r="J273" s="294"/>
      <c r="K273" s="294"/>
      <c r="L273" s="294"/>
      <c r="M273" s="294"/>
      <c r="N273" s="296"/>
      <c r="O273" s="267" t="str">
        <f t="shared" si="31"/>
        <v/>
      </c>
    </row>
    <row r="274" spans="1:25" ht="15.95" hidden="1" customHeight="1" x14ac:dyDescent="0.2">
      <c r="A274" s="288">
        <v>17</v>
      </c>
      <c r="B274" s="293"/>
      <c r="C274" s="293"/>
      <c r="D274" s="294"/>
      <c r="E274" s="295"/>
      <c r="F274" s="295"/>
      <c r="G274" s="295"/>
      <c r="H274" s="295"/>
      <c r="I274" s="311">
        <f t="shared" si="30"/>
        <v>0</v>
      </c>
      <c r="J274" s="294"/>
      <c r="K274" s="294"/>
      <c r="L274" s="294"/>
      <c r="M274" s="294"/>
      <c r="N274" s="296"/>
      <c r="O274" s="267" t="str">
        <f t="shared" si="31"/>
        <v/>
      </c>
    </row>
    <row r="275" spans="1:25" ht="15.95" hidden="1" customHeight="1" x14ac:dyDescent="0.2">
      <c r="A275" s="288">
        <v>18</v>
      </c>
      <c r="B275" s="293"/>
      <c r="C275" s="293"/>
      <c r="D275" s="294"/>
      <c r="E275" s="295"/>
      <c r="F275" s="295"/>
      <c r="G275" s="295"/>
      <c r="H275" s="295"/>
      <c r="I275" s="311">
        <f t="shared" si="30"/>
        <v>0</v>
      </c>
      <c r="J275" s="294"/>
      <c r="K275" s="294"/>
      <c r="L275" s="294"/>
      <c r="M275" s="294"/>
      <c r="N275" s="296"/>
      <c r="O275" s="267" t="str">
        <f t="shared" si="31"/>
        <v/>
      </c>
    </row>
    <row r="276" spans="1:25" ht="15.95" hidden="1" customHeight="1" x14ac:dyDescent="0.2">
      <c r="A276" s="288">
        <v>19</v>
      </c>
      <c r="B276" s="293"/>
      <c r="C276" s="293"/>
      <c r="D276" s="294"/>
      <c r="E276" s="295"/>
      <c r="F276" s="295"/>
      <c r="G276" s="295"/>
      <c r="H276" s="295"/>
      <c r="I276" s="311">
        <f t="shared" si="30"/>
        <v>0</v>
      </c>
      <c r="J276" s="294"/>
      <c r="K276" s="294"/>
      <c r="L276" s="294"/>
      <c r="M276" s="294"/>
      <c r="N276" s="296"/>
      <c r="O276" s="267" t="str">
        <f t="shared" si="31"/>
        <v/>
      </c>
    </row>
    <row r="277" spans="1:25" ht="15.95" hidden="1" customHeight="1" thickBot="1" x14ac:dyDescent="0.25">
      <c r="A277" s="297">
        <v>20</v>
      </c>
      <c r="B277" s="298"/>
      <c r="C277" s="298"/>
      <c r="D277" s="299"/>
      <c r="E277" s="300"/>
      <c r="F277" s="300"/>
      <c r="G277" s="300"/>
      <c r="H277" s="300"/>
      <c r="I277" s="312">
        <f t="shared" si="30"/>
        <v>0</v>
      </c>
      <c r="J277" s="299"/>
      <c r="K277" s="299"/>
      <c r="L277" s="299"/>
      <c r="M277" s="299"/>
      <c r="N277" s="301"/>
      <c r="O277" s="267" t="str">
        <f t="shared" si="31"/>
        <v/>
      </c>
    </row>
    <row r="278" spans="1:25" ht="15.95" hidden="1" customHeight="1" thickBot="1" x14ac:dyDescent="0.25">
      <c r="A278" s="500" t="s">
        <v>53</v>
      </c>
      <c r="B278" s="448"/>
      <c r="C278" s="448"/>
      <c r="D278" s="448"/>
      <c r="E278" s="302">
        <f>SUM(E258:E277)</f>
        <v>0</v>
      </c>
      <c r="F278" s="302">
        <f>SUM(F258:F277)</f>
        <v>0</v>
      </c>
      <c r="G278" s="302">
        <f>SUM(G258:G277)</f>
        <v>0</v>
      </c>
      <c r="H278" s="163">
        <f>SUM(H258:H277)</f>
        <v>0</v>
      </c>
      <c r="I278" s="163">
        <f>SUM(I258:I277)</f>
        <v>0</v>
      </c>
      <c r="J278" s="303">
        <f>SUM(J257:J277)</f>
        <v>0</v>
      </c>
      <c r="K278" s="303">
        <f>SUM(K257:K277)</f>
        <v>0</v>
      </c>
      <c r="L278" s="303">
        <f>SUM(L257:L277)</f>
        <v>0</v>
      </c>
      <c r="M278" s="303">
        <f>SUM(M257:M277)</f>
        <v>0</v>
      </c>
      <c r="N278" s="304"/>
    </row>
    <row r="279" spans="1:25" ht="18.75" hidden="1" customHeight="1" thickTop="1" thickBot="1" x14ac:dyDescent="0.25">
      <c r="A279" s="491" t="s">
        <v>530</v>
      </c>
      <c r="B279" s="492"/>
      <c r="C279" s="493"/>
      <c r="D279" s="507" t="s">
        <v>451</v>
      </c>
      <c r="E279" s="508"/>
      <c r="F279" s="508"/>
      <c r="G279" s="509"/>
      <c r="H279" s="279"/>
      <c r="I279" s="313"/>
      <c r="J279" s="279"/>
      <c r="K279" s="279"/>
      <c r="L279" s="279"/>
      <c r="M279" s="279"/>
      <c r="N279" s="280"/>
      <c r="O279" s="162" t="str">
        <f>VLOOKUP(D279,TITULOS!$B$2:$C$15,2,FALSE)</f>
        <v>TORMENTA</v>
      </c>
      <c r="P279" s="162">
        <f>VLOOKUP(O279,TITULOS!$C$2:$D$15,2,FALSE)</f>
        <v>13</v>
      </c>
      <c r="Q279" s="287"/>
      <c r="R279" s="287"/>
      <c r="S279" s="287"/>
      <c r="T279" s="287"/>
      <c r="U279" s="287"/>
      <c r="V279" s="287"/>
      <c r="W279" s="287"/>
      <c r="X279" s="287"/>
      <c r="Y279" s="287"/>
    </row>
    <row r="280" spans="1:25" ht="22.5" hidden="1" customHeight="1" x14ac:dyDescent="0.2">
      <c r="A280" s="510" t="s">
        <v>30</v>
      </c>
      <c r="B280" s="489" t="s">
        <v>29</v>
      </c>
      <c r="C280" s="489" t="s">
        <v>415</v>
      </c>
      <c r="D280" s="489" t="s">
        <v>45</v>
      </c>
      <c r="E280" s="489" t="s">
        <v>33</v>
      </c>
      <c r="F280" s="489" t="s">
        <v>60</v>
      </c>
      <c r="G280" s="489" t="s">
        <v>32</v>
      </c>
      <c r="H280" s="489" t="s">
        <v>46</v>
      </c>
      <c r="I280" s="503" t="s">
        <v>47</v>
      </c>
      <c r="J280" s="489" t="s">
        <v>48</v>
      </c>
      <c r="K280" s="489"/>
      <c r="L280" s="489"/>
      <c r="M280" s="489"/>
      <c r="N280" s="487" t="s">
        <v>761</v>
      </c>
    </row>
    <row r="281" spans="1:25" ht="20.25" hidden="1" customHeight="1" thickBot="1" x14ac:dyDescent="0.25">
      <c r="A281" s="511"/>
      <c r="B281" s="490"/>
      <c r="C281" s="512"/>
      <c r="D281" s="490"/>
      <c r="E281" s="490"/>
      <c r="F281" s="490"/>
      <c r="G281" s="490"/>
      <c r="H281" s="490"/>
      <c r="I281" s="504"/>
      <c r="J281" s="281" t="s">
        <v>49</v>
      </c>
      <c r="K281" s="281" t="s">
        <v>50</v>
      </c>
      <c r="L281" s="281" t="s">
        <v>51</v>
      </c>
      <c r="M281" s="281" t="s">
        <v>52</v>
      </c>
      <c r="N281" s="488"/>
    </row>
    <row r="282" spans="1:25" ht="15.95" hidden="1" customHeight="1" x14ac:dyDescent="0.2">
      <c r="A282" s="282">
        <v>1</v>
      </c>
      <c r="B282" s="283"/>
      <c r="C282" s="283"/>
      <c r="D282" s="284"/>
      <c r="E282" s="285"/>
      <c r="F282" s="285"/>
      <c r="G282" s="285"/>
      <c r="H282" s="285"/>
      <c r="I282" s="309">
        <f t="shared" ref="I282:I301" si="32">+F282+G282-H282</f>
        <v>0</v>
      </c>
      <c r="J282" s="284"/>
      <c r="K282" s="284"/>
      <c r="L282" s="284"/>
      <c r="M282" s="284"/>
      <c r="N282" s="286"/>
      <c r="O282" s="267" t="str">
        <f>IF(C282="","",$P$279&amp;C282)</f>
        <v/>
      </c>
      <c r="Q282" s="287"/>
      <c r="R282" s="287"/>
      <c r="S282" s="287"/>
      <c r="T282" s="287"/>
      <c r="U282" s="287"/>
      <c r="V282" s="287"/>
      <c r="W282" s="287"/>
      <c r="X282" s="287"/>
      <c r="Y282" s="287"/>
    </row>
    <row r="283" spans="1:25" ht="15.95" hidden="1" customHeight="1" x14ac:dyDescent="0.2">
      <c r="A283" s="288">
        <v>2</v>
      </c>
      <c r="B283" s="289"/>
      <c r="C283" s="289"/>
      <c r="D283" s="290"/>
      <c r="E283" s="291"/>
      <c r="F283" s="291"/>
      <c r="G283" s="291"/>
      <c r="H283" s="291"/>
      <c r="I283" s="310">
        <f t="shared" si="32"/>
        <v>0</v>
      </c>
      <c r="J283" s="290"/>
      <c r="K283" s="290"/>
      <c r="L283" s="290"/>
      <c r="M283" s="290"/>
      <c r="N283" s="292"/>
      <c r="O283" s="267" t="str">
        <f t="shared" ref="O283:O301" si="33">IF(C283="","",$P$279&amp;C283)</f>
        <v/>
      </c>
      <c r="Q283" s="287"/>
      <c r="R283" s="287"/>
      <c r="S283" s="287"/>
      <c r="T283" s="287"/>
      <c r="U283" s="287"/>
      <c r="V283" s="287"/>
      <c r="W283" s="287"/>
      <c r="X283" s="287"/>
      <c r="Y283" s="287"/>
    </row>
    <row r="284" spans="1:25" ht="15.95" hidden="1" customHeight="1" x14ac:dyDescent="0.2">
      <c r="A284" s="288">
        <v>3</v>
      </c>
      <c r="B284" s="289"/>
      <c r="C284" s="289"/>
      <c r="D284" s="290"/>
      <c r="E284" s="291"/>
      <c r="F284" s="291"/>
      <c r="G284" s="291"/>
      <c r="H284" s="291"/>
      <c r="I284" s="310">
        <f t="shared" si="32"/>
        <v>0</v>
      </c>
      <c r="J284" s="290"/>
      <c r="K284" s="290"/>
      <c r="L284" s="290"/>
      <c r="M284" s="290"/>
      <c r="N284" s="292"/>
      <c r="O284" s="267" t="str">
        <f t="shared" si="33"/>
        <v/>
      </c>
      <c r="Q284" s="287"/>
      <c r="R284" s="287"/>
      <c r="S284" s="287"/>
      <c r="T284" s="287"/>
      <c r="U284" s="287"/>
      <c r="V284" s="287"/>
      <c r="W284" s="287"/>
      <c r="X284" s="287"/>
      <c r="Y284" s="287"/>
    </row>
    <row r="285" spans="1:25" ht="15.95" hidden="1" customHeight="1" x14ac:dyDescent="0.2">
      <c r="A285" s="288">
        <v>4</v>
      </c>
      <c r="B285" s="289"/>
      <c r="C285" s="289"/>
      <c r="D285" s="290"/>
      <c r="E285" s="291"/>
      <c r="F285" s="291"/>
      <c r="G285" s="291"/>
      <c r="H285" s="291"/>
      <c r="I285" s="310">
        <f t="shared" si="32"/>
        <v>0</v>
      </c>
      <c r="J285" s="290"/>
      <c r="K285" s="290"/>
      <c r="L285" s="290"/>
      <c r="M285" s="290"/>
      <c r="N285" s="292"/>
      <c r="O285" s="267" t="str">
        <f t="shared" si="33"/>
        <v/>
      </c>
      <c r="Q285" s="287"/>
      <c r="R285" s="287"/>
      <c r="S285" s="287"/>
      <c r="T285" s="287"/>
      <c r="U285" s="287"/>
      <c r="V285" s="287"/>
      <c r="W285" s="287"/>
      <c r="X285" s="287"/>
      <c r="Y285" s="287"/>
    </row>
    <row r="286" spans="1:25" ht="15.95" hidden="1" customHeight="1" x14ac:dyDescent="0.2">
      <c r="A286" s="288">
        <v>5</v>
      </c>
      <c r="B286" s="289"/>
      <c r="C286" s="289"/>
      <c r="D286" s="290"/>
      <c r="E286" s="291"/>
      <c r="F286" s="291"/>
      <c r="G286" s="291"/>
      <c r="H286" s="291"/>
      <c r="I286" s="310">
        <f t="shared" si="32"/>
        <v>0</v>
      </c>
      <c r="J286" s="290"/>
      <c r="K286" s="290"/>
      <c r="L286" s="290"/>
      <c r="M286" s="290"/>
      <c r="N286" s="292"/>
      <c r="O286" s="267" t="str">
        <f t="shared" si="33"/>
        <v/>
      </c>
      <c r="Q286" s="287"/>
      <c r="R286" s="287"/>
      <c r="S286" s="287"/>
      <c r="T286" s="287"/>
      <c r="U286" s="287"/>
      <c r="V286" s="287"/>
      <c r="W286" s="287"/>
      <c r="X286" s="287"/>
      <c r="Y286" s="287"/>
    </row>
    <row r="287" spans="1:25" ht="15.95" hidden="1" customHeight="1" x14ac:dyDescent="0.2">
      <c r="A287" s="288">
        <v>6</v>
      </c>
      <c r="B287" s="289"/>
      <c r="C287" s="289"/>
      <c r="D287" s="290"/>
      <c r="E287" s="291"/>
      <c r="F287" s="291"/>
      <c r="G287" s="291"/>
      <c r="H287" s="291"/>
      <c r="I287" s="310">
        <f t="shared" si="32"/>
        <v>0</v>
      </c>
      <c r="J287" s="290"/>
      <c r="K287" s="290"/>
      <c r="L287" s="290"/>
      <c r="M287" s="290"/>
      <c r="N287" s="292"/>
      <c r="O287" s="267" t="str">
        <f t="shared" si="33"/>
        <v/>
      </c>
      <c r="Q287" s="287"/>
      <c r="R287" s="287"/>
      <c r="S287" s="287"/>
      <c r="T287" s="287"/>
      <c r="U287" s="287"/>
      <c r="V287" s="287"/>
      <c r="W287" s="287"/>
      <c r="X287" s="287"/>
      <c r="Y287" s="287"/>
    </row>
    <row r="288" spans="1:25" ht="15.95" hidden="1" customHeight="1" x14ac:dyDescent="0.2">
      <c r="A288" s="288">
        <v>7</v>
      </c>
      <c r="B288" s="289"/>
      <c r="C288" s="289"/>
      <c r="D288" s="290"/>
      <c r="E288" s="291"/>
      <c r="F288" s="291"/>
      <c r="G288" s="291"/>
      <c r="H288" s="291"/>
      <c r="I288" s="310">
        <f t="shared" si="32"/>
        <v>0</v>
      </c>
      <c r="J288" s="290"/>
      <c r="K288" s="290"/>
      <c r="L288" s="290"/>
      <c r="M288" s="290"/>
      <c r="N288" s="292"/>
      <c r="O288" s="267" t="str">
        <f t="shared" si="33"/>
        <v/>
      </c>
      <c r="Q288" s="287"/>
      <c r="R288" s="287"/>
      <c r="S288" s="287"/>
      <c r="T288" s="287"/>
      <c r="U288" s="287"/>
      <c r="V288" s="287"/>
      <c r="W288" s="287"/>
      <c r="X288" s="287"/>
      <c r="Y288" s="287"/>
    </row>
    <row r="289" spans="1:25" ht="15.95" hidden="1" customHeight="1" x14ac:dyDescent="0.2">
      <c r="A289" s="288">
        <v>8</v>
      </c>
      <c r="B289" s="289"/>
      <c r="C289" s="289"/>
      <c r="D289" s="290"/>
      <c r="E289" s="291"/>
      <c r="F289" s="291"/>
      <c r="G289" s="291"/>
      <c r="H289" s="291"/>
      <c r="I289" s="310">
        <f t="shared" si="32"/>
        <v>0</v>
      </c>
      <c r="J289" s="290"/>
      <c r="K289" s="290"/>
      <c r="L289" s="290"/>
      <c r="M289" s="290"/>
      <c r="N289" s="292"/>
      <c r="O289" s="267" t="str">
        <f t="shared" si="33"/>
        <v/>
      </c>
      <c r="Q289" s="287"/>
      <c r="R289" s="287"/>
      <c r="S289" s="287"/>
      <c r="T289" s="287"/>
      <c r="U289" s="287"/>
      <c r="V289" s="287"/>
      <c r="W289" s="287"/>
      <c r="X289" s="287"/>
      <c r="Y289" s="287"/>
    </row>
    <row r="290" spans="1:25" ht="15.95" hidden="1" customHeight="1" x14ac:dyDescent="0.2">
      <c r="A290" s="288">
        <v>9</v>
      </c>
      <c r="B290" s="289"/>
      <c r="C290" s="289"/>
      <c r="D290" s="290"/>
      <c r="E290" s="291"/>
      <c r="F290" s="291"/>
      <c r="G290" s="291"/>
      <c r="H290" s="291"/>
      <c r="I290" s="310">
        <f t="shared" si="32"/>
        <v>0</v>
      </c>
      <c r="J290" s="290"/>
      <c r="K290" s="290"/>
      <c r="L290" s="290"/>
      <c r="M290" s="290"/>
      <c r="N290" s="292"/>
      <c r="O290" s="267" t="str">
        <f t="shared" si="33"/>
        <v/>
      </c>
      <c r="Q290" s="287"/>
      <c r="R290" s="287"/>
      <c r="S290" s="287"/>
      <c r="T290" s="287"/>
      <c r="U290" s="287"/>
      <c r="V290" s="287"/>
      <c r="W290" s="287"/>
      <c r="X290" s="287"/>
      <c r="Y290" s="287"/>
    </row>
    <row r="291" spans="1:25" ht="15.95" hidden="1" customHeight="1" x14ac:dyDescent="0.2">
      <c r="A291" s="288">
        <v>10</v>
      </c>
      <c r="B291" s="289"/>
      <c r="C291" s="289"/>
      <c r="D291" s="290"/>
      <c r="E291" s="291"/>
      <c r="F291" s="291"/>
      <c r="G291" s="291"/>
      <c r="H291" s="291"/>
      <c r="I291" s="310">
        <f t="shared" si="32"/>
        <v>0</v>
      </c>
      <c r="J291" s="290"/>
      <c r="K291" s="290"/>
      <c r="L291" s="290"/>
      <c r="M291" s="290"/>
      <c r="N291" s="292"/>
      <c r="O291" s="267" t="str">
        <f t="shared" si="33"/>
        <v/>
      </c>
      <c r="Q291" s="287"/>
      <c r="R291" s="287"/>
      <c r="S291" s="287"/>
      <c r="T291" s="287"/>
      <c r="U291" s="287"/>
      <c r="V291" s="287"/>
      <c r="W291" s="287"/>
      <c r="X291" s="287"/>
      <c r="Y291" s="287"/>
    </row>
    <row r="292" spans="1:25" ht="15.95" hidden="1" customHeight="1" x14ac:dyDescent="0.2">
      <c r="A292" s="288">
        <v>11</v>
      </c>
      <c r="B292" s="289"/>
      <c r="C292" s="289"/>
      <c r="D292" s="290"/>
      <c r="E292" s="291"/>
      <c r="F292" s="291"/>
      <c r="G292" s="291"/>
      <c r="H292" s="291"/>
      <c r="I292" s="310">
        <f t="shared" si="32"/>
        <v>0</v>
      </c>
      <c r="J292" s="290"/>
      <c r="K292" s="290"/>
      <c r="L292" s="290"/>
      <c r="M292" s="290"/>
      <c r="N292" s="292"/>
      <c r="O292" s="267" t="str">
        <f t="shared" si="33"/>
        <v/>
      </c>
      <c r="Q292" s="287"/>
      <c r="R292" s="287"/>
      <c r="S292" s="287"/>
      <c r="T292" s="287"/>
      <c r="U292" s="287"/>
      <c r="V292" s="287"/>
      <c r="W292" s="287"/>
      <c r="X292" s="287"/>
      <c r="Y292" s="287"/>
    </row>
    <row r="293" spans="1:25" ht="15.95" hidden="1" customHeight="1" x14ac:dyDescent="0.2">
      <c r="A293" s="288">
        <v>12</v>
      </c>
      <c r="B293" s="289"/>
      <c r="C293" s="289"/>
      <c r="D293" s="290"/>
      <c r="E293" s="291"/>
      <c r="F293" s="291"/>
      <c r="G293" s="291"/>
      <c r="H293" s="291"/>
      <c r="I293" s="310">
        <f t="shared" si="32"/>
        <v>0</v>
      </c>
      <c r="J293" s="290"/>
      <c r="K293" s="290"/>
      <c r="L293" s="290"/>
      <c r="M293" s="290"/>
      <c r="N293" s="292"/>
      <c r="O293" s="267" t="str">
        <f t="shared" si="33"/>
        <v/>
      </c>
      <c r="Q293" s="287"/>
      <c r="R293" s="287"/>
      <c r="S293" s="287"/>
      <c r="T293" s="287"/>
      <c r="U293" s="287"/>
      <c r="V293" s="287"/>
      <c r="W293" s="287"/>
      <c r="X293" s="287"/>
      <c r="Y293" s="287"/>
    </row>
    <row r="294" spans="1:25" ht="15.95" hidden="1" customHeight="1" x14ac:dyDescent="0.2">
      <c r="A294" s="288">
        <v>13</v>
      </c>
      <c r="B294" s="289"/>
      <c r="C294" s="289"/>
      <c r="D294" s="290"/>
      <c r="E294" s="291"/>
      <c r="F294" s="291"/>
      <c r="G294" s="291"/>
      <c r="H294" s="291"/>
      <c r="I294" s="310">
        <f t="shared" si="32"/>
        <v>0</v>
      </c>
      <c r="J294" s="290"/>
      <c r="K294" s="290"/>
      <c r="L294" s="290"/>
      <c r="M294" s="290"/>
      <c r="N294" s="292"/>
      <c r="O294" s="267" t="str">
        <f t="shared" si="33"/>
        <v/>
      </c>
      <c r="Q294" s="287"/>
      <c r="R294" s="287"/>
      <c r="S294" s="287"/>
      <c r="T294" s="287"/>
      <c r="U294" s="287"/>
      <c r="V294" s="287"/>
      <c r="W294" s="287"/>
      <c r="X294" s="287"/>
      <c r="Y294" s="287"/>
    </row>
    <row r="295" spans="1:25" ht="15.95" hidden="1" customHeight="1" x14ac:dyDescent="0.2">
      <c r="A295" s="288">
        <v>14</v>
      </c>
      <c r="B295" s="293"/>
      <c r="C295" s="293"/>
      <c r="D295" s="294"/>
      <c r="E295" s="295"/>
      <c r="F295" s="295"/>
      <c r="G295" s="295"/>
      <c r="H295" s="295"/>
      <c r="I295" s="311">
        <f t="shared" si="32"/>
        <v>0</v>
      </c>
      <c r="J295" s="294"/>
      <c r="K295" s="294"/>
      <c r="L295" s="294"/>
      <c r="M295" s="294"/>
      <c r="N295" s="296"/>
      <c r="O295" s="267" t="str">
        <f t="shared" si="33"/>
        <v/>
      </c>
      <c r="Q295" s="287"/>
      <c r="R295" s="287"/>
      <c r="S295" s="287"/>
      <c r="T295" s="287"/>
      <c r="U295" s="287"/>
      <c r="V295" s="287"/>
      <c r="W295" s="287"/>
      <c r="X295" s="287"/>
      <c r="Y295" s="287"/>
    </row>
    <row r="296" spans="1:25" ht="15.95" hidden="1" customHeight="1" x14ac:dyDescent="0.2">
      <c r="A296" s="288">
        <v>15</v>
      </c>
      <c r="B296" s="293"/>
      <c r="C296" s="293"/>
      <c r="D296" s="294"/>
      <c r="E296" s="295"/>
      <c r="F296" s="295"/>
      <c r="G296" s="295"/>
      <c r="H296" s="295"/>
      <c r="I296" s="311">
        <f t="shared" si="32"/>
        <v>0</v>
      </c>
      <c r="J296" s="294"/>
      <c r="K296" s="294"/>
      <c r="L296" s="294"/>
      <c r="M296" s="294"/>
      <c r="N296" s="296"/>
      <c r="O296" s="267" t="str">
        <f t="shared" si="33"/>
        <v/>
      </c>
      <c r="Q296" s="287"/>
      <c r="R296" s="287"/>
      <c r="S296" s="287"/>
      <c r="T296" s="287"/>
      <c r="U296" s="287"/>
      <c r="V296" s="287"/>
      <c r="W296" s="287"/>
      <c r="X296" s="287"/>
      <c r="Y296" s="287"/>
    </row>
    <row r="297" spans="1:25" ht="15.95" hidden="1" customHeight="1" x14ac:dyDescent="0.2">
      <c r="A297" s="288">
        <v>16</v>
      </c>
      <c r="B297" s="293"/>
      <c r="C297" s="293"/>
      <c r="D297" s="294"/>
      <c r="E297" s="295"/>
      <c r="F297" s="295"/>
      <c r="G297" s="295"/>
      <c r="H297" s="295"/>
      <c r="I297" s="311">
        <f t="shared" si="32"/>
        <v>0</v>
      </c>
      <c r="J297" s="294"/>
      <c r="K297" s="294"/>
      <c r="L297" s="294"/>
      <c r="M297" s="294"/>
      <c r="N297" s="296"/>
      <c r="O297" s="267" t="str">
        <f t="shared" si="33"/>
        <v/>
      </c>
    </row>
    <row r="298" spans="1:25" ht="15.95" hidden="1" customHeight="1" x14ac:dyDescent="0.2">
      <c r="A298" s="288">
        <v>17</v>
      </c>
      <c r="B298" s="293"/>
      <c r="C298" s="293"/>
      <c r="D298" s="294"/>
      <c r="E298" s="295"/>
      <c r="F298" s="295"/>
      <c r="G298" s="295"/>
      <c r="H298" s="295"/>
      <c r="I298" s="311">
        <f t="shared" si="32"/>
        <v>0</v>
      </c>
      <c r="J298" s="294"/>
      <c r="K298" s="294"/>
      <c r="L298" s="294"/>
      <c r="M298" s="294"/>
      <c r="N298" s="296"/>
      <c r="O298" s="267" t="str">
        <f t="shared" si="33"/>
        <v/>
      </c>
    </row>
    <row r="299" spans="1:25" ht="15.95" hidden="1" customHeight="1" x14ac:dyDescent="0.2">
      <c r="A299" s="288">
        <v>18</v>
      </c>
      <c r="B299" s="293"/>
      <c r="C299" s="293"/>
      <c r="D299" s="294"/>
      <c r="E299" s="295"/>
      <c r="F299" s="295"/>
      <c r="G299" s="295"/>
      <c r="H299" s="295"/>
      <c r="I299" s="311">
        <f t="shared" si="32"/>
        <v>0</v>
      </c>
      <c r="J299" s="294"/>
      <c r="K299" s="294"/>
      <c r="L299" s="294"/>
      <c r="M299" s="294"/>
      <c r="N299" s="296"/>
      <c r="O299" s="267" t="str">
        <f t="shared" si="33"/>
        <v/>
      </c>
    </row>
    <row r="300" spans="1:25" ht="15.95" hidden="1" customHeight="1" x14ac:dyDescent="0.2">
      <c r="A300" s="288">
        <v>19</v>
      </c>
      <c r="B300" s="293"/>
      <c r="C300" s="293"/>
      <c r="D300" s="294"/>
      <c r="E300" s="295"/>
      <c r="F300" s="295"/>
      <c r="G300" s="295"/>
      <c r="H300" s="295"/>
      <c r="I300" s="311">
        <f t="shared" si="32"/>
        <v>0</v>
      </c>
      <c r="J300" s="294"/>
      <c r="K300" s="294"/>
      <c r="L300" s="294"/>
      <c r="M300" s="294"/>
      <c r="N300" s="296"/>
      <c r="O300" s="267" t="str">
        <f t="shared" si="33"/>
        <v/>
      </c>
    </row>
    <row r="301" spans="1:25" ht="15.95" hidden="1" customHeight="1" thickBot="1" x14ac:dyDescent="0.25">
      <c r="A301" s="297">
        <v>20</v>
      </c>
      <c r="B301" s="298"/>
      <c r="C301" s="298"/>
      <c r="D301" s="299"/>
      <c r="E301" s="300"/>
      <c r="F301" s="300"/>
      <c r="G301" s="300"/>
      <c r="H301" s="300"/>
      <c r="I301" s="312">
        <f t="shared" si="32"/>
        <v>0</v>
      </c>
      <c r="J301" s="299"/>
      <c r="K301" s="299"/>
      <c r="L301" s="299"/>
      <c r="M301" s="299"/>
      <c r="N301" s="301"/>
      <c r="O301" s="267" t="str">
        <f t="shared" si="33"/>
        <v/>
      </c>
    </row>
    <row r="302" spans="1:25" ht="15.95" hidden="1" customHeight="1" thickBot="1" x14ac:dyDescent="0.25">
      <c r="A302" s="500" t="s">
        <v>53</v>
      </c>
      <c r="B302" s="448"/>
      <c r="C302" s="448"/>
      <c r="D302" s="448"/>
      <c r="E302" s="302">
        <f t="shared" ref="E302:M302" si="34">SUM(E282:E301)</f>
        <v>0</v>
      </c>
      <c r="F302" s="302">
        <f t="shared" si="34"/>
        <v>0</v>
      </c>
      <c r="G302" s="302">
        <f t="shared" si="34"/>
        <v>0</v>
      </c>
      <c r="H302" s="163">
        <f t="shared" si="34"/>
        <v>0</v>
      </c>
      <c r="I302" s="163">
        <f>SUM(I282:I301)</f>
        <v>0</v>
      </c>
      <c r="J302" s="303">
        <f t="shared" si="34"/>
        <v>0</v>
      </c>
      <c r="K302" s="303">
        <f t="shared" si="34"/>
        <v>0</v>
      </c>
      <c r="L302" s="303">
        <f t="shared" si="34"/>
        <v>0</v>
      </c>
      <c r="M302" s="303">
        <f t="shared" si="34"/>
        <v>0</v>
      </c>
      <c r="N302" s="304"/>
    </row>
    <row r="303" spans="1:25" ht="18.75" hidden="1" customHeight="1" thickTop="1" thickBot="1" x14ac:dyDescent="0.25">
      <c r="A303" s="491" t="s">
        <v>530</v>
      </c>
      <c r="B303" s="492"/>
      <c r="C303" s="493"/>
      <c r="D303" s="507" t="s">
        <v>549</v>
      </c>
      <c r="E303" s="508"/>
      <c r="F303" s="508"/>
      <c r="G303" s="509"/>
      <c r="H303" s="279"/>
      <c r="I303" s="313"/>
      <c r="J303" s="279"/>
      <c r="K303" s="279"/>
      <c r="L303" s="279"/>
      <c r="M303" s="279"/>
      <c r="N303" s="280"/>
      <c r="O303" s="162" t="str">
        <f>VLOOKUP(D303,TITULOS!$B$2:$C$15,2,FALSE)</f>
        <v>NATURALES</v>
      </c>
      <c r="P303" s="162">
        <f>VLOOKUP(O303,TITULOS!$C$2:$D$15,2,FALSE)</f>
        <v>14</v>
      </c>
      <c r="Q303" s="287"/>
      <c r="R303" s="287"/>
      <c r="S303" s="287"/>
      <c r="T303" s="287"/>
      <c r="U303" s="287"/>
      <c r="V303" s="287"/>
      <c r="W303" s="287"/>
      <c r="X303" s="287"/>
      <c r="Y303" s="287"/>
    </row>
    <row r="304" spans="1:25" ht="22.5" hidden="1" customHeight="1" x14ac:dyDescent="0.2">
      <c r="A304" s="510" t="s">
        <v>30</v>
      </c>
      <c r="B304" s="489" t="s">
        <v>29</v>
      </c>
      <c r="C304" s="489" t="s">
        <v>415</v>
      </c>
      <c r="D304" s="489" t="s">
        <v>45</v>
      </c>
      <c r="E304" s="489" t="s">
        <v>33</v>
      </c>
      <c r="F304" s="489" t="s">
        <v>60</v>
      </c>
      <c r="G304" s="489" t="s">
        <v>32</v>
      </c>
      <c r="H304" s="489" t="s">
        <v>46</v>
      </c>
      <c r="I304" s="503" t="s">
        <v>47</v>
      </c>
      <c r="J304" s="489" t="s">
        <v>48</v>
      </c>
      <c r="K304" s="489"/>
      <c r="L304" s="489"/>
      <c r="M304" s="489"/>
      <c r="N304" s="487" t="s">
        <v>761</v>
      </c>
    </row>
    <row r="305" spans="1:25" ht="20.25" hidden="1" customHeight="1" thickBot="1" x14ac:dyDescent="0.25">
      <c r="A305" s="511"/>
      <c r="B305" s="490"/>
      <c r="C305" s="512"/>
      <c r="D305" s="490"/>
      <c r="E305" s="490"/>
      <c r="F305" s="490"/>
      <c r="G305" s="490"/>
      <c r="H305" s="490"/>
      <c r="I305" s="504"/>
      <c r="J305" s="281" t="s">
        <v>49</v>
      </c>
      <c r="K305" s="281" t="s">
        <v>50</v>
      </c>
      <c r="L305" s="281" t="s">
        <v>51</v>
      </c>
      <c r="M305" s="281" t="s">
        <v>52</v>
      </c>
      <c r="N305" s="488"/>
    </row>
    <row r="306" spans="1:25" ht="15.95" hidden="1" customHeight="1" x14ac:dyDescent="0.2">
      <c r="A306" s="282">
        <v>1</v>
      </c>
      <c r="B306" s="283"/>
      <c r="C306" s="283"/>
      <c r="D306" s="284"/>
      <c r="E306" s="285"/>
      <c r="F306" s="285"/>
      <c r="G306" s="285"/>
      <c r="H306" s="285"/>
      <c r="I306" s="309">
        <f t="shared" ref="I306:I325" si="35">+F306+G306-H306</f>
        <v>0</v>
      </c>
      <c r="J306" s="284"/>
      <c r="K306" s="284"/>
      <c r="L306" s="284"/>
      <c r="M306" s="284"/>
      <c r="N306" s="286"/>
      <c r="O306" s="267" t="str">
        <f>IF(C306="","",$P$303&amp;C306)</f>
        <v/>
      </c>
      <c r="Q306" s="287"/>
      <c r="R306" s="287"/>
      <c r="S306" s="287"/>
      <c r="T306" s="287"/>
      <c r="U306" s="287"/>
      <c r="V306" s="287"/>
      <c r="W306" s="287"/>
      <c r="X306" s="287"/>
      <c r="Y306" s="287"/>
    </row>
    <row r="307" spans="1:25" ht="15.95" hidden="1" customHeight="1" x14ac:dyDescent="0.2">
      <c r="A307" s="288">
        <v>2</v>
      </c>
      <c r="B307" s="289"/>
      <c r="C307" s="289"/>
      <c r="D307" s="290"/>
      <c r="E307" s="291"/>
      <c r="F307" s="291"/>
      <c r="G307" s="291"/>
      <c r="H307" s="291"/>
      <c r="I307" s="310">
        <f t="shared" si="35"/>
        <v>0</v>
      </c>
      <c r="J307" s="290"/>
      <c r="K307" s="290"/>
      <c r="L307" s="290"/>
      <c r="M307" s="290"/>
      <c r="N307" s="292"/>
      <c r="O307" s="267" t="str">
        <f t="shared" ref="O307:O325" si="36">IF(C307="","",$P$303&amp;C307)</f>
        <v/>
      </c>
      <c r="Q307" s="287"/>
      <c r="R307" s="287"/>
      <c r="S307" s="287"/>
      <c r="T307" s="287"/>
      <c r="U307" s="287"/>
      <c r="V307" s="287"/>
      <c r="W307" s="287"/>
      <c r="X307" s="287"/>
      <c r="Y307" s="287"/>
    </row>
    <row r="308" spans="1:25" ht="15.95" hidden="1" customHeight="1" x14ac:dyDescent="0.2">
      <c r="A308" s="288">
        <v>3</v>
      </c>
      <c r="B308" s="289"/>
      <c r="C308" s="289"/>
      <c r="D308" s="290"/>
      <c r="E308" s="291"/>
      <c r="F308" s="291"/>
      <c r="G308" s="291"/>
      <c r="H308" s="291"/>
      <c r="I308" s="310">
        <f t="shared" si="35"/>
        <v>0</v>
      </c>
      <c r="J308" s="290"/>
      <c r="K308" s="290"/>
      <c r="L308" s="290"/>
      <c r="M308" s="290"/>
      <c r="N308" s="292"/>
      <c r="O308" s="267" t="str">
        <f t="shared" si="36"/>
        <v/>
      </c>
      <c r="Q308" s="287"/>
      <c r="R308" s="287"/>
      <c r="S308" s="287"/>
      <c r="T308" s="287"/>
      <c r="U308" s="287"/>
      <c r="V308" s="287"/>
      <c r="W308" s="287"/>
      <c r="X308" s="287"/>
      <c r="Y308" s="287"/>
    </row>
    <row r="309" spans="1:25" ht="15.95" hidden="1" customHeight="1" x14ac:dyDescent="0.2">
      <c r="A309" s="288">
        <v>4</v>
      </c>
      <c r="B309" s="289"/>
      <c r="C309" s="289"/>
      <c r="D309" s="290"/>
      <c r="E309" s="291"/>
      <c r="F309" s="291"/>
      <c r="G309" s="291"/>
      <c r="H309" s="291"/>
      <c r="I309" s="310">
        <f t="shared" si="35"/>
        <v>0</v>
      </c>
      <c r="J309" s="290"/>
      <c r="K309" s="290"/>
      <c r="L309" s="290"/>
      <c r="M309" s="290"/>
      <c r="N309" s="292"/>
      <c r="O309" s="267" t="str">
        <f t="shared" si="36"/>
        <v/>
      </c>
      <c r="Q309" s="287"/>
      <c r="R309" s="287"/>
      <c r="S309" s="287"/>
      <c r="T309" s="287"/>
      <c r="U309" s="287"/>
      <c r="V309" s="287"/>
      <c r="W309" s="287"/>
      <c r="X309" s="287"/>
      <c r="Y309" s="287"/>
    </row>
    <row r="310" spans="1:25" ht="15.95" hidden="1" customHeight="1" x14ac:dyDescent="0.2">
      <c r="A310" s="288">
        <v>5</v>
      </c>
      <c r="B310" s="289"/>
      <c r="C310" s="289"/>
      <c r="D310" s="290"/>
      <c r="E310" s="291"/>
      <c r="F310" s="291"/>
      <c r="G310" s="291"/>
      <c r="H310" s="291"/>
      <c r="I310" s="310">
        <f t="shared" si="35"/>
        <v>0</v>
      </c>
      <c r="J310" s="290"/>
      <c r="K310" s="290"/>
      <c r="L310" s="290"/>
      <c r="M310" s="290"/>
      <c r="N310" s="292"/>
      <c r="O310" s="267" t="str">
        <f t="shared" si="36"/>
        <v/>
      </c>
      <c r="Q310" s="287"/>
      <c r="R310" s="287"/>
      <c r="S310" s="287"/>
      <c r="T310" s="287"/>
      <c r="U310" s="287"/>
      <c r="V310" s="287"/>
      <c r="W310" s="287"/>
      <c r="X310" s="287"/>
      <c r="Y310" s="287"/>
    </row>
    <row r="311" spans="1:25" ht="15.95" hidden="1" customHeight="1" x14ac:dyDescent="0.2">
      <c r="A311" s="288">
        <v>6</v>
      </c>
      <c r="B311" s="289"/>
      <c r="C311" s="289"/>
      <c r="D311" s="290"/>
      <c r="E311" s="291"/>
      <c r="F311" s="291"/>
      <c r="G311" s="291"/>
      <c r="H311" s="291"/>
      <c r="I311" s="310">
        <f t="shared" si="35"/>
        <v>0</v>
      </c>
      <c r="J311" s="290"/>
      <c r="K311" s="290"/>
      <c r="L311" s="290"/>
      <c r="M311" s="290"/>
      <c r="N311" s="292"/>
      <c r="O311" s="267" t="str">
        <f t="shared" si="36"/>
        <v/>
      </c>
      <c r="Q311" s="287"/>
      <c r="R311" s="287"/>
      <c r="S311" s="287"/>
      <c r="T311" s="287"/>
      <c r="U311" s="287"/>
      <c r="V311" s="287"/>
      <c r="W311" s="287"/>
      <c r="X311" s="287"/>
      <c r="Y311" s="287"/>
    </row>
    <row r="312" spans="1:25" ht="15.95" hidden="1" customHeight="1" x14ac:dyDescent="0.2">
      <c r="A312" s="288">
        <v>7</v>
      </c>
      <c r="B312" s="289"/>
      <c r="C312" s="289"/>
      <c r="D312" s="290"/>
      <c r="E312" s="291"/>
      <c r="F312" s="291"/>
      <c r="G312" s="291"/>
      <c r="H312" s="291"/>
      <c r="I312" s="310">
        <f t="shared" si="35"/>
        <v>0</v>
      </c>
      <c r="J312" s="290"/>
      <c r="K312" s="290"/>
      <c r="L312" s="290"/>
      <c r="M312" s="290"/>
      <c r="N312" s="292"/>
      <c r="O312" s="267" t="str">
        <f t="shared" si="36"/>
        <v/>
      </c>
      <c r="Q312" s="287"/>
      <c r="R312" s="287"/>
      <c r="S312" s="287"/>
      <c r="T312" s="287"/>
      <c r="U312" s="287"/>
      <c r="V312" s="287"/>
      <c r="W312" s="287"/>
      <c r="X312" s="287"/>
      <c r="Y312" s="287"/>
    </row>
    <row r="313" spans="1:25" ht="15.95" hidden="1" customHeight="1" x14ac:dyDescent="0.2">
      <c r="A313" s="288">
        <v>8</v>
      </c>
      <c r="B313" s="289"/>
      <c r="C313" s="289"/>
      <c r="D313" s="290"/>
      <c r="E313" s="291"/>
      <c r="F313" s="291"/>
      <c r="G313" s="291"/>
      <c r="H313" s="291"/>
      <c r="I313" s="310">
        <f t="shared" si="35"/>
        <v>0</v>
      </c>
      <c r="J313" s="290"/>
      <c r="K313" s="290"/>
      <c r="L313" s="290"/>
      <c r="M313" s="290"/>
      <c r="N313" s="292"/>
      <c r="O313" s="267" t="str">
        <f t="shared" si="36"/>
        <v/>
      </c>
      <c r="Q313" s="287"/>
      <c r="R313" s="287"/>
      <c r="S313" s="287"/>
      <c r="T313" s="287"/>
      <c r="U313" s="287"/>
      <c r="V313" s="287"/>
      <c r="W313" s="287"/>
      <c r="X313" s="287"/>
      <c r="Y313" s="287"/>
    </row>
    <row r="314" spans="1:25" ht="15.95" hidden="1" customHeight="1" x14ac:dyDescent="0.2">
      <c r="A314" s="288">
        <v>9</v>
      </c>
      <c r="B314" s="289"/>
      <c r="C314" s="289"/>
      <c r="D314" s="290"/>
      <c r="E314" s="291"/>
      <c r="F314" s="291"/>
      <c r="G314" s="291"/>
      <c r="H314" s="291"/>
      <c r="I314" s="310">
        <f t="shared" si="35"/>
        <v>0</v>
      </c>
      <c r="J314" s="290"/>
      <c r="K314" s="290"/>
      <c r="L314" s="290"/>
      <c r="M314" s="290"/>
      <c r="N314" s="292"/>
      <c r="O314" s="267" t="str">
        <f t="shared" si="36"/>
        <v/>
      </c>
      <c r="Q314" s="287"/>
      <c r="R314" s="287"/>
      <c r="S314" s="287"/>
      <c r="T314" s="287"/>
      <c r="U314" s="287"/>
      <c r="V314" s="287"/>
      <c r="W314" s="287"/>
      <c r="X314" s="287"/>
      <c r="Y314" s="287"/>
    </row>
    <row r="315" spans="1:25" ht="15.95" hidden="1" customHeight="1" x14ac:dyDescent="0.2">
      <c r="A315" s="288">
        <v>10</v>
      </c>
      <c r="B315" s="289"/>
      <c r="C315" s="289"/>
      <c r="D315" s="290"/>
      <c r="E315" s="291"/>
      <c r="F315" s="291"/>
      <c r="G315" s="291"/>
      <c r="H315" s="291"/>
      <c r="I315" s="310">
        <f t="shared" si="35"/>
        <v>0</v>
      </c>
      <c r="J315" s="290"/>
      <c r="K315" s="290"/>
      <c r="L315" s="290"/>
      <c r="M315" s="290"/>
      <c r="N315" s="292"/>
      <c r="O315" s="267" t="str">
        <f t="shared" si="36"/>
        <v/>
      </c>
      <c r="Q315" s="287"/>
      <c r="R315" s="287"/>
      <c r="S315" s="287"/>
      <c r="T315" s="287"/>
      <c r="U315" s="287"/>
      <c r="V315" s="287"/>
      <c r="W315" s="287"/>
      <c r="X315" s="287"/>
      <c r="Y315" s="287"/>
    </row>
    <row r="316" spans="1:25" ht="15.95" hidden="1" customHeight="1" x14ac:dyDescent="0.2">
      <c r="A316" s="288">
        <v>11</v>
      </c>
      <c r="B316" s="289"/>
      <c r="C316" s="289"/>
      <c r="D316" s="290"/>
      <c r="E316" s="291"/>
      <c r="F316" s="291"/>
      <c r="G316" s="291"/>
      <c r="H316" s="291"/>
      <c r="I316" s="310">
        <f t="shared" si="35"/>
        <v>0</v>
      </c>
      <c r="J316" s="290"/>
      <c r="K316" s="290"/>
      <c r="L316" s="290"/>
      <c r="M316" s="290"/>
      <c r="N316" s="292"/>
      <c r="O316" s="267" t="str">
        <f t="shared" si="36"/>
        <v/>
      </c>
      <c r="Q316" s="287"/>
      <c r="R316" s="287"/>
      <c r="S316" s="287"/>
      <c r="T316" s="287"/>
      <c r="U316" s="287"/>
      <c r="V316" s="287"/>
      <c r="W316" s="287"/>
      <c r="X316" s="287"/>
      <c r="Y316" s="287"/>
    </row>
    <row r="317" spans="1:25" ht="15.95" hidden="1" customHeight="1" x14ac:dyDescent="0.2">
      <c r="A317" s="288">
        <v>12</v>
      </c>
      <c r="B317" s="289"/>
      <c r="C317" s="289"/>
      <c r="D317" s="290"/>
      <c r="E317" s="291"/>
      <c r="F317" s="291"/>
      <c r="G317" s="291"/>
      <c r="H317" s="291"/>
      <c r="I317" s="310">
        <f t="shared" si="35"/>
        <v>0</v>
      </c>
      <c r="J317" s="290"/>
      <c r="K317" s="290"/>
      <c r="L317" s="290"/>
      <c r="M317" s="290"/>
      <c r="N317" s="292"/>
      <c r="O317" s="267" t="str">
        <f t="shared" si="36"/>
        <v/>
      </c>
      <c r="Q317" s="287"/>
      <c r="R317" s="287"/>
      <c r="S317" s="287"/>
      <c r="T317" s="287"/>
      <c r="U317" s="287"/>
      <c r="V317" s="287"/>
      <c r="W317" s="287"/>
      <c r="X317" s="287"/>
      <c r="Y317" s="287"/>
    </row>
    <row r="318" spans="1:25" ht="15.95" hidden="1" customHeight="1" x14ac:dyDescent="0.2">
      <c r="A318" s="288">
        <v>13</v>
      </c>
      <c r="B318" s="289"/>
      <c r="C318" s="289"/>
      <c r="D318" s="290"/>
      <c r="E318" s="291"/>
      <c r="F318" s="291"/>
      <c r="G318" s="291"/>
      <c r="H318" s="291"/>
      <c r="I318" s="310">
        <f t="shared" si="35"/>
        <v>0</v>
      </c>
      <c r="J318" s="290"/>
      <c r="K318" s="290"/>
      <c r="L318" s="290"/>
      <c r="M318" s="290"/>
      <c r="N318" s="292"/>
      <c r="O318" s="267" t="str">
        <f t="shared" si="36"/>
        <v/>
      </c>
      <c r="Q318" s="287"/>
      <c r="R318" s="287"/>
      <c r="S318" s="287"/>
      <c r="T318" s="287"/>
      <c r="U318" s="287"/>
      <c r="V318" s="287"/>
      <c r="W318" s="287"/>
      <c r="X318" s="287"/>
      <c r="Y318" s="287"/>
    </row>
    <row r="319" spans="1:25" ht="15.95" hidden="1" customHeight="1" x14ac:dyDescent="0.2">
      <c r="A319" s="288">
        <v>14</v>
      </c>
      <c r="B319" s="293"/>
      <c r="C319" s="293"/>
      <c r="D319" s="294"/>
      <c r="E319" s="295"/>
      <c r="F319" s="295"/>
      <c r="G319" s="295"/>
      <c r="H319" s="295"/>
      <c r="I319" s="311">
        <f t="shared" si="35"/>
        <v>0</v>
      </c>
      <c r="J319" s="294"/>
      <c r="K319" s="294"/>
      <c r="L319" s="294"/>
      <c r="M319" s="294"/>
      <c r="N319" s="296"/>
      <c r="O319" s="267" t="str">
        <f t="shared" si="36"/>
        <v/>
      </c>
      <c r="Q319" s="287"/>
      <c r="R319" s="287"/>
      <c r="S319" s="287"/>
      <c r="T319" s="287"/>
      <c r="U319" s="287"/>
      <c r="V319" s="287"/>
      <c r="W319" s="287"/>
      <c r="X319" s="287"/>
      <c r="Y319" s="287"/>
    </row>
    <row r="320" spans="1:25" ht="15.95" hidden="1" customHeight="1" x14ac:dyDescent="0.2">
      <c r="A320" s="288">
        <v>15</v>
      </c>
      <c r="B320" s="293"/>
      <c r="C320" s="293"/>
      <c r="D320" s="294"/>
      <c r="E320" s="295"/>
      <c r="F320" s="295"/>
      <c r="G320" s="295"/>
      <c r="H320" s="295"/>
      <c r="I320" s="311">
        <f t="shared" si="35"/>
        <v>0</v>
      </c>
      <c r="J320" s="294"/>
      <c r="K320" s="294"/>
      <c r="L320" s="294"/>
      <c r="M320" s="294"/>
      <c r="N320" s="296"/>
      <c r="O320" s="267" t="str">
        <f t="shared" si="36"/>
        <v/>
      </c>
      <c r="Q320" s="287"/>
      <c r="R320" s="287"/>
      <c r="S320" s="287"/>
      <c r="T320" s="287"/>
      <c r="U320" s="287"/>
      <c r="V320" s="287"/>
      <c r="W320" s="287"/>
      <c r="X320" s="287"/>
      <c r="Y320" s="287"/>
    </row>
    <row r="321" spans="1:15" ht="15.95" hidden="1" customHeight="1" x14ac:dyDescent="0.2">
      <c r="A321" s="288">
        <v>16</v>
      </c>
      <c r="B321" s="293"/>
      <c r="C321" s="293"/>
      <c r="D321" s="294"/>
      <c r="E321" s="295"/>
      <c r="F321" s="295"/>
      <c r="G321" s="295"/>
      <c r="H321" s="295"/>
      <c r="I321" s="311">
        <f t="shared" si="35"/>
        <v>0</v>
      </c>
      <c r="J321" s="294"/>
      <c r="K321" s="294"/>
      <c r="L321" s="294"/>
      <c r="M321" s="294"/>
      <c r="N321" s="296"/>
      <c r="O321" s="267" t="str">
        <f t="shared" si="36"/>
        <v/>
      </c>
    </row>
    <row r="322" spans="1:15" ht="15.95" hidden="1" customHeight="1" x14ac:dyDescent="0.2">
      <c r="A322" s="288">
        <v>17</v>
      </c>
      <c r="B322" s="293"/>
      <c r="C322" s="293"/>
      <c r="D322" s="294"/>
      <c r="E322" s="295"/>
      <c r="F322" s="295"/>
      <c r="G322" s="295"/>
      <c r="H322" s="295"/>
      <c r="I322" s="311">
        <f t="shared" si="35"/>
        <v>0</v>
      </c>
      <c r="J322" s="294"/>
      <c r="K322" s="294"/>
      <c r="L322" s="294"/>
      <c r="M322" s="294"/>
      <c r="N322" s="296"/>
      <c r="O322" s="267" t="str">
        <f t="shared" si="36"/>
        <v/>
      </c>
    </row>
    <row r="323" spans="1:15" ht="15.95" hidden="1" customHeight="1" x14ac:dyDescent="0.2">
      <c r="A323" s="288">
        <v>18</v>
      </c>
      <c r="B323" s="293"/>
      <c r="C323" s="293"/>
      <c r="D323" s="294"/>
      <c r="E323" s="295"/>
      <c r="F323" s="295"/>
      <c r="G323" s="295"/>
      <c r="H323" s="295"/>
      <c r="I323" s="311">
        <f t="shared" si="35"/>
        <v>0</v>
      </c>
      <c r="J323" s="294"/>
      <c r="K323" s="294"/>
      <c r="L323" s="294"/>
      <c r="M323" s="294"/>
      <c r="N323" s="296"/>
      <c r="O323" s="267" t="str">
        <f t="shared" si="36"/>
        <v/>
      </c>
    </row>
    <row r="324" spans="1:15" ht="15.95" hidden="1" customHeight="1" x14ac:dyDescent="0.2">
      <c r="A324" s="288">
        <v>19</v>
      </c>
      <c r="B324" s="293"/>
      <c r="C324" s="293"/>
      <c r="D324" s="294"/>
      <c r="E324" s="295"/>
      <c r="F324" s="295"/>
      <c r="G324" s="295"/>
      <c r="H324" s="295"/>
      <c r="I324" s="311">
        <f t="shared" si="35"/>
        <v>0</v>
      </c>
      <c r="J324" s="294"/>
      <c r="K324" s="294"/>
      <c r="L324" s="294"/>
      <c r="M324" s="294"/>
      <c r="N324" s="296"/>
      <c r="O324" s="267" t="str">
        <f t="shared" si="36"/>
        <v/>
      </c>
    </row>
    <row r="325" spans="1:15" ht="15.95" hidden="1" customHeight="1" thickBot="1" x14ac:dyDescent="0.25">
      <c r="A325" s="297">
        <v>20</v>
      </c>
      <c r="B325" s="298"/>
      <c r="C325" s="298"/>
      <c r="D325" s="299"/>
      <c r="E325" s="300"/>
      <c r="F325" s="300"/>
      <c r="G325" s="300"/>
      <c r="H325" s="300"/>
      <c r="I325" s="312">
        <f t="shared" si="35"/>
        <v>0</v>
      </c>
      <c r="J325" s="299"/>
      <c r="K325" s="299"/>
      <c r="L325" s="299"/>
      <c r="M325" s="299"/>
      <c r="N325" s="301"/>
      <c r="O325" s="267" t="str">
        <f t="shared" si="36"/>
        <v/>
      </c>
    </row>
    <row r="326" spans="1:15" ht="15.95" hidden="1" customHeight="1" thickBot="1" x14ac:dyDescent="0.25">
      <c r="A326" s="500" t="s">
        <v>53</v>
      </c>
      <c r="B326" s="448"/>
      <c r="C326" s="448"/>
      <c r="D326" s="448"/>
      <c r="E326" s="302">
        <f t="shared" ref="E326:M326" si="37">SUM(E306:E325)</f>
        <v>0</v>
      </c>
      <c r="F326" s="302">
        <f t="shared" si="37"/>
        <v>0</v>
      </c>
      <c r="G326" s="302">
        <f t="shared" si="37"/>
        <v>0</v>
      </c>
      <c r="H326" s="163">
        <f t="shared" si="37"/>
        <v>0</v>
      </c>
      <c r="I326" s="163">
        <f t="shared" si="37"/>
        <v>0</v>
      </c>
      <c r="J326" s="303">
        <f t="shared" si="37"/>
        <v>0</v>
      </c>
      <c r="K326" s="303">
        <f t="shared" si="37"/>
        <v>0</v>
      </c>
      <c r="L326" s="303">
        <f t="shared" si="37"/>
        <v>0</v>
      </c>
      <c r="M326" s="303">
        <f t="shared" si="37"/>
        <v>0</v>
      </c>
      <c r="N326" s="304"/>
    </row>
    <row r="327" spans="1:15" ht="5.25" customHeight="1" thickBot="1" x14ac:dyDescent="0.25">
      <c r="A327" s="455"/>
      <c r="B327" s="455"/>
      <c r="C327" s="455"/>
      <c r="D327" s="455"/>
      <c r="E327" s="455"/>
      <c r="F327" s="455"/>
      <c r="G327" s="455"/>
      <c r="H327" s="455"/>
      <c r="I327" s="455"/>
      <c r="J327" s="455"/>
      <c r="K327" s="455"/>
      <c r="L327" s="455"/>
      <c r="M327" s="455"/>
      <c r="N327" s="455"/>
    </row>
    <row r="328" spans="1:15" ht="27.75" customHeight="1" thickBot="1" x14ac:dyDescent="0.25">
      <c r="A328" s="529" t="s">
        <v>544</v>
      </c>
      <c r="B328" s="530"/>
      <c r="C328" s="530"/>
      <c r="D328" s="530"/>
      <c r="E328" s="190">
        <f>SUM(E302,E278,E256,E234,E210,E188,E166,E142,E120,E98,E74,E52,E30)</f>
        <v>0</v>
      </c>
      <c r="F328" s="190">
        <f>SUM(F302,F278,F256,F234,F210,F188,F166,F142,F120,F98,F74,F52,F30)</f>
        <v>0</v>
      </c>
      <c r="G328" s="190">
        <f>SUM(G302,G278,G256,G234,G210,G188,G166,G142,G120,G98,G74,G52,G30)</f>
        <v>0</v>
      </c>
      <c r="H328" s="190">
        <f>SUM(H326,H302,H278,H256,H234,H210,H188,H166,H142,H120,H98,H74,H52,H30)</f>
        <v>0</v>
      </c>
      <c r="I328" s="190">
        <f>SUM(I302,I278,I256,I234,I210,I188,I166,I142,I120,I98,I74,I52,I30)</f>
        <v>0</v>
      </c>
      <c r="J328" s="305">
        <f>SUM(J302,J278,J256,J234,J210,J188,J166,J142,J120,J98,J74,J52,J30)</f>
        <v>0</v>
      </c>
      <c r="K328" s="305">
        <f>SUM(K302,K278,K256,K234,K210,K188,K166,K142,K120,K98,K74,K52,K30)</f>
        <v>0</v>
      </c>
      <c r="L328" s="305">
        <f>SUM(L302,L278,L256,L234,L210,L188,L166,L142,L120,L98,L74,L52,L30)</f>
        <v>0</v>
      </c>
      <c r="M328" s="305">
        <f>SUM(M302,M278,M256,M234,M210,M188,M166,M142,M120,M98,M74,M52,M30)</f>
        <v>0</v>
      </c>
      <c r="N328" s="306"/>
    </row>
    <row r="339" spans="4:5" x14ac:dyDescent="0.2">
      <c r="E339" s="308"/>
    </row>
    <row r="340" spans="4:5" x14ac:dyDescent="0.2">
      <c r="E340" s="308"/>
    </row>
    <row r="341" spans="4:5" x14ac:dyDescent="0.2">
      <c r="E341" s="308"/>
    </row>
    <row r="342" spans="4:5" x14ac:dyDescent="0.2">
      <c r="E342" s="308"/>
    </row>
    <row r="343" spans="4:5" x14ac:dyDescent="0.2">
      <c r="E343" s="308"/>
    </row>
    <row r="344" spans="4:5" x14ac:dyDescent="0.2">
      <c r="E344" s="308"/>
    </row>
    <row r="345" spans="4:5" x14ac:dyDescent="0.2">
      <c r="E345" s="308"/>
    </row>
    <row r="346" spans="4:5" x14ac:dyDescent="0.2">
      <c r="D346" s="308"/>
      <c r="E346" s="308"/>
    </row>
    <row r="347" spans="4:5" x14ac:dyDescent="0.2">
      <c r="E347" s="308"/>
    </row>
    <row r="348" spans="4:5" x14ac:dyDescent="0.2">
      <c r="E348" s="308"/>
    </row>
    <row r="349" spans="4:5" x14ac:dyDescent="0.2">
      <c r="E349" s="308"/>
    </row>
    <row r="350" spans="4:5" x14ac:dyDescent="0.2">
      <c r="E350" s="308"/>
    </row>
    <row r="351" spans="4:5" x14ac:dyDescent="0.2">
      <c r="E351" s="308"/>
    </row>
    <row r="352" spans="4:5" x14ac:dyDescent="0.2">
      <c r="E352" s="308"/>
    </row>
    <row r="353" spans="5:5" x14ac:dyDescent="0.2">
      <c r="E353" s="308"/>
    </row>
  </sheetData>
  <sheetProtection password="80C4" sheet="1" objects="1" scenarios="1" formatCells="0" formatColumns="0" formatRows="0"/>
  <mergeCells count="114">
    <mergeCell ref="A327:N327"/>
    <mergeCell ref="A328:D328"/>
    <mergeCell ref="A303:C303"/>
    <mergeCell ref="A304:A305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M304"/>
    <mergeCell ref="N304:N305"/>
    <mergeCell ref="A326:D326"/>
    <mergeCell ref="D303:G303"/>
    <mergeCell ref="A302:D302"/>
    <mergeCell ref="G280:G281"/>
    <mergeCell ref="H280:H281"/>
    <mergeCell ref="A235:C235"/>
    <mergeCell ref="A256:D256"/>
    <mergeCell ref="A257:C257"/>
    <mergeCell ref="A278:D278"/>
    <mergeCell ref="D257:G257"/>
    <mergeCell ref="D279:G279"/>
    <mergeCell ref="A279:C279"/>
    <mergeCell ref="A280:A281"/>
    <mergeCell ref="B280:B281"/>
    <mergeCell ref="C280:C281"/>
    <mergeCell ref="D280:D281"/>
    <mergeCell ref="E280:E281"/>
    <mergeCell ref="F280:F281"/>
    <mergeCell ref="D235:G235"/>
    <mergeCell ref="I212:I213"/>
    <mergeCell ref="J212:M212"/>
    <mergeCell ref="N212:N213"/>
    <mergeCell ref="A234:D234"/>
    <mergeCell ref="A212:A213"/>
    <mergeCell ref="B212:B213"/>
    <mergeCell ref="C212:C213"/>
    <mergeCell ref="D212:D213"/>
    <mergeCell ref="E212:E213"/>
    <mergeCell ref="H212:H213"/>
    <mergeCell ref="G212:G213"/>
    <mergeCell ref="I280:I281"/>
    <mergeCell ref="J280:M280"/>
    <mergeCell ref="N280:N281"/>
    <mergeCell ref="N144:N145"/>
    <mergeCell ref="F144:F145"/>
    <mergeCell ref="G144:G145"/>
    <mergeCell ref="H144:H145"/>
    <mergeCell ref="A98:D98"/>
    <mergeCell ref="A99:C99"/>
    <mergeCell ref="D144:D145"/>
    <mergeCell ref="E144:E145"/>
    <mergeCell ref="A167:C167"/>
    <mergeCell ref="A143:C143"/>
    <mergeCell ref="I144:I145"/>
    <mergeCell ref="J144:M144"/>
    <mergeCell ref="A166:D166"/>
    <mergeCell ref="A144:A145"/>
    <mergeCell ref="B144:B145"/>
    <mergeCell ref="C144:C145"/>
    <mergeCell ref="D121:G121"/>
    <mergeCell ref="D143:G143"/>
    <mergeCell ref="D167:G167"/>
    <mergeCell ref="D189:G189"/>
    <mergeCell ref="D211:G211"/>
    <mergeCell ref="I76:I77"/>
    <mergeCell ref="J76:M76"/>
    <mergeCell ref="N76:N77"/>
    <mergeCell ref="A31:C31"/>
    <mergeCell ref="A52:D52"/>
    <mergeCell ref="A53:C53"/>
    <mergeCell ref="A74:D74"/>
    <mergeCell ref="A75:C75"/>
    <mergeCell ref="A76:A77"/>
    <mergeCell ref="B76:B77"/>
    <mergeCell ref="G76:G77"/>
    <mergeCell ref="H76:H77"/>
    <mergeCell ref="D76:D77"/>
    <mergeCell ref="E76:E77"/>
    <mergeCell ref="F76:F77"/>
    <mergeCell ref="C76:C77"/>
    <mergeCell ref="D7:G7"/>
    <mergeCell ref="D31:G31"/>
    <mergeCell ref="D53:G53"/>
    <mergeCell ref="D75:G75"/>
    <mergeCell ref="A1:N1"/>
    <mergeCell ref="B2:N2"/>
    <mergeCell ref="B3:N3"/>
    <mergeCell ref="B4:N4"/>
    <mergeCell ref="A5:N5"/>
    <mergeCell ref="A7:C7"/>
    <mergeCell ref="I8:I9"/>
    <mergeCell ref="J8:M8"/>
    <mergeCell ref="N8:N9"/>
    <mergeCell ref="A30:D30"/>
    <mergeCell ref="A8:A9"/>
    <mergeCell ref="B8:B9"/>
    <mergeCell ref="C8:C9"/>
    <mergeCell ref="D8:D9"/>
    <mergeCell ref="E8:E9"/>
    <mergeCell ref="F8:F9"/>
    <mergeCell ref="G8:G9"/>
    <mergeCell ref="D99:G99"/>
    <mergeCell ref="A142:D142"/>
    <mergeCell ref="A120:D120"/>
    <mergeCell ref="A121:C121"/>
    <mergeCell ref="A188:D188"/>
    <mergeCell ref="A189:C189"/>
    <mergeCell ref="A211:C211"/>
    <mergeCell ref="F212:F213"/>
    <mergeCell ref="H8:H9"/>
  </mergeCells>
  <dataValidations count="16">
    <dataValidation type="list" allowBlank="1" showErrorMessage="1" sqref="C282:C301" xr:uid="{00000000-0002-0000-0300-000000000000}">
      <formula1>INDIRECT($O$279)</formula1>
    </dataValidation>
    <dataValidation type="list" allowBlank="1" showErrorMessage="1" sqref="C258:C277" xr:uid="{00000000-0002-0000-0300-000001000000}">
      <formula1>INDIRECT($O$257)</formula1>
    </dataValidation>
    <dataValidation type="list" allowBlank="1" showErrorMessage="1" sqref="C236:C255" xr:uid="{00000000-0002-0000-0300-000002000000}">
      <formula1>INDIRECT($O$235)</formula1>
    </dataValidation>
    <dataValidation type="list" allowBlank="1" showErrorMessage="1" sqref="C214:C233" xr:uid="{00000000-0002-0000-0300-000003000000}">
      <formula1>INDIRECT($O$211)</formula1>
    </dataValidation>
    <dataValidation type="list" allowBlank="1" showErrorMessage="1" sqref="C190:C209" xr:uid="{00000000-0002-0000-0300-000004000000}">
      <formula1>INDIRECT($O$189)</formula1>
    </dataValidation>
    <dataValidation type="list" allowBlank="1" showErrorMessage="1" sqref="C168:C187" xr:uid="{00000000-0002-0000-0300-000005000000}">
      <formula1>INDIRECT($O$167)</formula1>
    </dataValidation>
    <dataValidation type="list" allowBlank="1" showErrorMessage="1" sqref="C146:C165" xr:uid="{00000000-0002-0000-0300-000006000000}">
      <formula1>INDIRECT($O$143)</formula1>
    </dataValidation>
    <dataValidation type="list" allowBlank="1" showErrorMessage="1" sqref="C122:C141" xr:uid="{00000000-0002-0000-0300-000007000000}">
      <formula1>INDIRECT($O$121)</formula1>
    </dataValidation>
    <dataValidation type="list" allowBlank="1" showErrorMessage="1" sqref="C100:C119" xr:uid="{00000000-0002-0000-0300-000008000000}">
      <formula1>INDIRECT($O$99)</formula1>
    </dataValidation>
    <dataValidation type="list" allowBlank="1" showErrorMessage="1" sqref="C78:C97" xr:uid="{00000000-0002-0000-0300-000009000000}">
      <formula1>INDIRECT($O$75)</formula1>
    </dataValidation>
    <dataValidation type="list" allowBlank="1" showErrorMessage="1" sqref="C54:C73" xr:uid="{00000000-0002-0000-0300-00000A000000}">
      <formula1>INDIRECT($O$53)</formula1>
    </dataValidation>
    <dataValidation type="list" allowBlank="1" showErrorMessage="1" sqref="C32:C51" xr:uid="{00000000-0002-0000-0300-00000B000000}">
      <formula1>INDIRECT($O$31)</formula1>
    </dataValidation>
    <dataValidation type="list" allowBlank="1" showErrorMessage="1" sqref="C10:C29" xr:uid="{00000000-0002-0000-0300-00000C000000}">
      <formula1>INDIRECT($O$7)</formula1>
    </dataValidation>
    <dataValidation type="list" allowBlank="1" showErrorMessage="1" sqref="D279:N279 D257:N257 D235:N235 D211:N211 D189:N189 D167:N167 D143:N143 D121:N121 D99:N99 D75:N75 D53:N53 D31:N31 D7:N7 D303:N303" xr:uid="{00000000-0002-0000-0300-00000D000000}">
      <formula1>AREAS</formula1>
    </dataValidation>
    <dataValidation allowBlank="1" showErrorMessage="1" sqref="A1:C4 C144 C76 B280:B302 C212 B8:B30 C8 B76:B98 C74 B144:B166 C142 B212:B234 C210 C278 C280 C302 D1:N1 C188 D76:N98 D8:N30 C120 D144:N166 C166 D212:N234 C234 C256 C52 C30 B6:N6 C98 D4:N4 B32:B52 D32:N52 B54:B74 D54:N74 B100:B120 D100:N120 B122:B142 D122:N142 B168:B188 D168:N188 B190:B210 D190:N210 B236:B256 D236:N256 B258:B278 D258:N278 E328:N65536 B329:D65536 D304:N326 O1:IV1048576 D280:N302 B304:B326 C304 C326 A6:A65536" xr:uid="{00000000-0002-0000-0300-00000E000000}"/>
    <dataValidation type="list" allowBlank="1" showErrorMessage="1" sqref="C306:C325" xr:uid="{00000000-0002-0000-0300-00000F000000}">
      <formula1>INDIRECT($O$303)</formula1>
    </dataValidation>
  </dataValidations>
  <printOptions horizontalCentered="1"/>
  <pageMargins left="0.39370078740157483" right="0.39370078740157483" top="1.1811023622047245" bottom="0.59055118110236227" header="0" footer="0"/>
  <pageSetup scale="5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rgb="FF00B0F0"/>
    <pageSetUpPr fitToPage="1"/>
  </sheetPr>
  <dimension ref="A1:K37"/>
  <sheetViews>
    <sheetView showGridLines="0" showZeros="0" zoomScale="115" zoomScaleNormal="115" workbookViewId="0">
      <selection activeCell="F27" sqref="F27:G27"/>
    </sheetView>
  </sheetViews>
  <sheetFormatPr baseColWidth="10" defaultRowHeight="12.75" x14ac:dyDescent="0.2"/>
  <cols>
    <col min="1" max="1" width="1.7109375" style="9" customWidth="1"/>
    <col min="2" max="2" width="5.140625" style="9" customWidth="1"/>
    <col min="3" max="3" width="41.85546875" style="9" customWidth="1"/>
    <col min="4" max="4" width="5.42578125" style="9" customWidth="1"/>
    <col min="5" max="7" width="21.7109375" style="9" customWidth="1"/>
    <col min="8" max="8" width="1.7109375" style="9" customWidth="1"/>
    <col min="9" max="16384" width="11.42578125" style="9"/>
  </cols>
  <sheetData>
    <row r="1" spans="1:8" ht="15.75" x14ac:dyDescent="0.25">
      <c r="A1" s="25"/>
      <c r="B1" s="10"/>
      <c r="C1" s="531"/>
      <c r="D1" s="531"/>
      <c r="F1" s="531"/>
      <c r="G1" s="531"/>
      <c r="H1" s="531"/>
    </row>
    <row r="2" spans="1:8" ht="15.75" x14ac:dyDescent="0.25">
      <c r="A2" s="25"/>
      <c r="B2" s="10"/>
      <c r="C2" s="532"/>
      <c r="D2" s="532"/>
      <c r="F2" s="532"/>
      <c r="G2" s="532"/>
      <c r="H2" s="25"/>
    </row>
    <row r="3" spans="1:8" ht="15.75" x14ac:dyDescent="0.25">
      <c r="A3" s="25"/>
      <c r="B3" s="10"/>
      <c r="C3" s="532"/>
      <c r="D3" s="532"/>
      <c r="F3" s="532"/>
      <c r="G3" s="532"/>
      <c r="H3" s="25"/>
    </row>
    <row r="4" spans="1:8" ht="16.5" thickBot="1" x14ac:dyDescent="0.3">
      <c r="A4" s="25"/>
      <c r="B4" s="10"/>
      <c r="C4" s="10"/>
      <c r="D4" s="10"/>
      <c r="E4" s="10"/>
      <c r="F4" s="10"/>
      <c r="G4" s="25"/>
      <c r="H4" s="25"/>
    </row>
    <row r="5" spans="1:8" ht="18.75" customHeight="1" x14ac:dyDescent="0.2">
      <c r="A5" s="563" t="s">
        <v>0</v>
      </c>
      <c r="B5" s="564"/>
      <c r="C5" s="561" t="s">
        <v>17</v>
      </c>
      <c r="D5" s="567" t="s">
        <v>35</v>
      </c>
      <c r="E5" s="568"/>
      <c r="F5" s="569" t="str">
        <f>+'Hoja de Captura'!B56</f>
        <v>MORAZAN</v>
      </c>
      <c r="G5" s="569"/>
      <c r="H5" s="570"/>
    </row>
    <row r="6" spans="1:8" ht="18.75" customHeight="1" x14ac:dyDescent="0.25">
      <c r="A6" s="565" t="s">
        <v>1</v>
      </c>
      <c r="B6" s="566"/>
      <c r="C6" s="562"/>
      <c r="D6" s="38" t="s">
        <v>36</v>
      </c>
      <c r="E6" s="39"/>
      <c r="F6" s="571" t="str">
        <f>+'Hoja de Captura'!B57</f>
        <v>SENSEMBRA</v>
      </c>
      <c r="G6" s="571"/>
      <c r="H6" s="572"/>
    </row>
    <row r="7" spans="1:8" ht="18.75" customHeight="1" x14ac:dyDescent="0.2">
      <c r="A7" s="565" t="s">
        <v>2</v>
      </c>
      <c r="B7" s="566"/>
      <c r="C7" s="562"/>
      <c r="D7" s="579" t="s">
        <v>37</v>
      </c>
      <c r="E7" s="580"/>
      <c r="F7" s="571" t="str">
        <f ca="1">"1/"&amp;YEAR(TODAY())</f>
        <v>1/2021</v>
      </c>
      <c r="G7" s="571"/>
      <c r="H7" s="572"/>
    </row>
    <row r="8" spans="1:8" ht="18.75" customHeight="1" thickBot="1" x14ac:dyDescent="0.25">
      <c r="A8" s="536" t="s">
        <v>3</v>
      </c>
      <c r="B8" s="537"/>
      <c r="C8" s="37" t="s">
        <v>34</v>
      </c>
      <c r="D8" s="547" t="s">
        <v>93</v>
      </c>
      <c r="E8" s="548"/>
      <c r="F8" s="548"/>
      <c r="G8" s="548"/>
      <c r="H8" s="549"/>
    </row>
    <row r="9" spans="1:8" ht="18.75" customHeight="1" thickBot="1" x14ac:dyDescent="0.25">
      <c r="A9" s="533" t="s">
        <v>26</v>
      </c>
      <c r="B9" s="534"/>
      <c r="C9" s="534"/>
      <c r="D9" s="534"/>
      <c r="E9" s="534"/>
      <c r="F9" s="534"/>
      <c r="G9" s="534"/>
      <c r="H9" s="535"/>
    </row>
    <row r="10" spans="1:8" ht="18.75" customHeight="1" thickBot="1" x14ac:dyDescent="0.25">
      <c r="A10" s="24"/>
      <c r="B10" s="550" t="s">
        <v>27</v>
      </c>
      <c r="C10" s="550"/>
      <c r="D10" s="550"/>
      <c r="E10" s="40" t="s">
        <v>71</v>
      </c>
      <c r="F10" s="49" t="s">
        <v>72</v>
      </c>
      <c r="G10" s="545" t="s">
        <v>94</v>
      </c>
      <c r="H10" s="546"/>
    </row>
    <row r="11" spans="1:8" ht="18.75" customHeight="1" thickBot="1" x14ac:dyDescent="0.25">
      <c r="A11" s="557" t="s">
        <v>4</v>
      </c>
      <c r="B11" s="558" t="s">
        <v>4</v>
      </c>
      <c r="C11" s="551" t="s">
        <v>546</v>
      </c>
      <c r="D11" s="552"/>
      <c r="E11" s="11">
        <f>SUM(E12:E13)</f>
        <v>59178.38</v>
      </c>
      <c r="F11" s="11">
        <f>SUM(F12:F13)</f>
        <v>363916.6</v>
      </c>
      <c r="G11" s="539">
        <f>SUM(G12:H13)</f>
        <v>29758.560000000001</v>
      </c>
      <c r="H11" s="540"/>
    </row>
    <row r="12" spans="1:8" ht="25.5" customHeight="1" x14ac:dyDescent="0.2">
      <c r="A12" s="559" t="s">
        <v>5</v>
      </c>
      <c r="B12" s="560" t="s">
        <v>4</v>
      </c>
      <c r="C12" s="538" t="s">
        <v>38</v>
      </c>
      <c r="D12" s="578"/>
      <c r="E12" s="41">
        <f>+'Hoja de Captura'!D5</f>
        <v>15587.35</v>
      </c>
      <c r="F12" s="41">
        <f>+'Hoja de Captura'!E5</f>
        <v>233143.52</v>
      </c>
      <c r="G12" s="541">
        <f>+'Hoja de Captura'!G5</f>
        <v>0</v>
      </c>
      <c r="H12" s="542"/>
    </row>
    <row r="13" spans="1:8" ht="25.5" customHeight="1" thickBot="1" x14ac:dyDescent="0.25">
      <c r="A13" s="555" t="s">
        <v>6</v>
      </c>
      <c r="B13" s="556" t="s">
        <v>4</v>
      </c>
      <c r="C13" s="553" t="s">
        <v>39</v>
      </c>
      <c r="D13" s="554"/>
      <c r="E13" s="42">
        <f>+'Hoja de Captura'!D9</f>
        <v>43591.03</v>
      </c>
      <c r="F13" s="42">
        <f>+'Hoja de Captura'!E9</f>
        <v>130773.08</v>
      </c>
      <c r="G13" s="543">
        <f>+'Hoja de Captura'!G9</f>
        <v>29758.560000000001</v>
      </c>
      <c r="H13" s="544"/>
    </row>
    <row r="14" spans="1:8" ht="26.25" customHeight="1" thickBot="1" x14ac:dyDescent="0.25">
      <c r="A14" s="557" t="s">
        <v>7</v>
      </c>
      <c r="B14" s="558" t="s">
        <v>4</v>
      </c>
      <c r="C14" s="581" t="s">
        <v>547</v>
      </c>
      <c r="D14" s="582"/>
      <c r="E14" s="12"/>
      <c r="F14" s="13">
        <f>SUM(F15:F18)</f>
        <v>118063.48</v>
      </c>
      <c r="G14" s="539">
        <f>SUM(G15)</f>
        <v>0</v>
      </c>
      <c r="H14" s="540"/>
    </row>
    <row r="15" spans="1:8" ht="25.5" customHeight="1" x14ac:dyDescent="0.2">
      <c r="A15" s="559" t="s">
        <v>8</v>
      </c>
      <c r="B15" s="560" t="s">
        <v>4</v>
      </c>
      <c r="C15" s="538" t="s">
        <v>41</v>
      </c>
      <c r="D15" s="538"/>
      <c r="E15" s="43"/>
      <c r="F15" s="50">
        <f>+'Hoja de Captura'!F25</f>
        <v>118063.48</v>
      </c>
      <c r="G15" s="541">
        <f>+'Hoja de Captura'!G25</f>
        <v>0</v>
      </c>
      <c r="H15" s="542"/>
    </row>
    <row r="16" spans="1:8" ht="25.5" customHeight="1" x14ac:dyDescent="0.2">
      <c r="A16" s="575" t="s">
        <v>9</v>
      </c>
      <c r="B16" s="576" t="s">
        <v>4</v>
      </c>
      <c r="C16" s="577" t="s">
        <v>40</v>
      </c>
      <c r="D16" s="577"/>
      <c r="E16" s="14"/>
      <c r="F16" s="51">
        <f>+'Hoja de Captura'!F28</f>
        <v>0</v>
      </c>
      <c r="G16" s="56"/>
      <c r="H16" s="57"/>
    </row>
    <row r="17" spans="1:8" ht="29.25" customHeight="1" x14ac:dyDescent="0.2">
      <c r="A17" s="575" t="s">
        <v>10</v>
      </c>
      <c r="B17" s="576" t="s">
        <v>4</v>
      </c>
      <c r="C17" s="583" t="s">
        <v>548</v>
      </c>
      <c r="D17" s="584"/>
      <c r="E17" s="14"/>
      <c r="F17" s="51">
        <f>+'Hoja de Captura'!F26</f>
        <v>0</v>
      </c>
      <c r="G17" s="56"/>
      <c r="H17" s="57"/>
    </row>
    <row r="18" spans="1:8" ht="25.5" customHeight="1" thickBot="1" x14ac:dyDescent="0.25">
      <c r="A18" s="555" t="s">
        <v>11</v>
      </c>
      <c r="B18" s="556" t="s">
        <v>4</v>
      </c>
      <c r="C18" s="585" t="s">
        <v>42</v>
      </c>
      <c r="D18" s="586"/>
      <c r="E18" s="44"/>
      <c r="F18" s="52">
        <f>+'Hoja de Captura'!F27</f>
        <v>0</v>
      </c>
      <c r="G18" s="58"/>
      <c r="H18" s="59"/>
    </row>
    <row r="19" spans="1:8" ht="24.75" customHeight="1" thickBot="1" x14ac:dyDescent="0.25">
      <c r="A19" s="557" t="s">
        <v>12</v>
      </c>
      <c r="B19" s="558" t="s">
        <v>4</v>
      </c>
      <c r="C19" s="581" t="s">
        <v>545</v>
      </c>
      <c r="D19" s="582"/>
      <c r="E19" s="15">
        <f>SUM(E20:E22)</f>
        <v>42103.5</v>
      </c>
      <c r="F19" s="16"/>
      <c r="G19" s="28"/>
      <c r="H19" s="62"/>
    </row>
    <row r="20" spans="1:8" ht="25.5" customHeight="1" x14ac:dyDescent="0.2">
      <c r="A20" s="559" t="s">
        <v>13</v>
      </c>
      <c r="B20" s="560" t="s">
        <v>4</v>
      </c>
      <c r="C20" s="538" t="s">
        <v>43</v>
      </c>
      <c r="D20" s="578"/>
      <c r="E20" s="45">
        <f>+'Hoja de Captura'!D15+'Hoja de Captura'!D18</f>
        <v>41973.5</v>
      </c>
      <c r="F20" s="53"/>
      <c r="G20" s="60"/>
      <c r="H20" s="61"/>
    </row>
    <row r="21" spans="1:8" ht="25.5" customHeight="1" x14ac:dyDescent="0.2">
      <c r="A21" s="575" t="s">
        <v>14</v>
      </c>
      <c r="B21" s="576" t="s">
        <v>4</v>
      </c>
      <c r="C21" s="577" t="s">
        <v>44</v>
      </c>
      <c r="D21" s="587"/>
      <c r="E21" s="17">
        <f>+'Hoja de Captura'!D16</f>
        <v>130</v>
      </c>
      <c r="F21" s="54"/>
      <c r="G21" s="56"/>
      <c r="H21" s="57"/>
    </row>
    <row r="22" spans="1:8" ht="25.5" customHeight="1" thickBot="1" x14ac:dyDescent="0.25">
      <c r="A22" s="555" t="s">
        <v>15</v>
      </c>
      <c r="B22" s="556" t="s">
        <v>4</v>
      </c>
      <c r="C22" s="553" t="s">
        <v>73</v>
      </c>
      <c r="D22" s="554"/>
      <c r="E22" s="46">
        <f>+'Hoja de Captura'!D17</f>
        <v>0</v>
      </c>
      <c r="F22" s="55"/>
      <c r="G22" s="56"/>
      <c r="H22" s="57"/>
    </row>
    <row r="23" spans="1:8" ht="26.25" customHeight="1" thickBot="1" x14ac:dyDescent="0.25">
      <c r="A23" s="557" t="s">
        <v>16</v>
      </c>
      <c r="B23" s="558" t="s">
        <v>16</v>
      </c>
      <c r="C23" s="573" t="s">
        <v>95</v>
      </c>
      <c r="D23" s="574"/>
      <c r="E23" s="21">
        <f>E11-E19</f>
        <v>17074.879999999997</v>
      </c>
      <c r="F23" s="21">
        <f>+F11-F14</f>
        <v>245853.12</v>
      </c>
      <c r="G23" s="539">
        <f>+G11-G14</f>
        <v>29758.560000000001</v>
      </c>
      <c r="H23" s="540"/>
    </row>
    <row r="24" spans="1:8" ht="14.25" customHeight="1" thickBot="1" x14ac:dyDescent="0.25">
      <c r="A24" s="533" t="s">
        <v>28</v>
      </c>
      <c r="B24" s="534"/>
      <c r="C24" s="534"/>
      <c r="D24" s="534"/>
      <c r="E24" s="534"/>
      <c r="F24" s="534"/>
      <c r="G24" s="534"/>
      <c r="H24" s="535"/>
    </row>
    <row r="25" spans="1:8" ht="14.25" customHeight="1" x14ac:dyDescent="0.2">
      <c r="A25" s="24"/>
      <c r="B25" s="69"/>
      <c r="C25" s="69"/>
      <c r="D25" s="69"/>
      <c r="E25" s="69"/>
      <c r="F25" s="69"/>
      <c r="G25" s="25"/>
      <c r="H25" s="22"/>
    </row>
    <row r="26" spans="1:8" s="66" customFormat="1" ht="14.25" customHeight="1" x14ac:dyDescent="0.2">
      <c r="A26" s="63"/>
      <c r="B26" s="27"/>
      <c r="C26" s="18"/>
      <c r="D26" s="131"/>
      <c r="E26" s="550"/>
      <c r="F26" s="550"/>
      <c r="G26" s="36"/>
      <c r="H26" s="65"/>
    </row>
    <row r="27" spans="1:8" s="66" customFormat="1" ht="25.5" customHeight="1" x14ac:dyDescent="0.2">
      <c r="A27" s="63"/>
      <c r="B27" s="589" t="str">
        <f>+'Hoja de Captura'!B58</f>
        <v>OSCAR ELVIDIO VASQUEZ FUENTES</v>
      </c>
      <c r="C27" s="590"/>
      <c r="D27" s="591"/>
      <c r="E27" s="64"/>
      <c r="F27" s="657">
        <v>44188</v>
      </c>
      <c r="G27" s="592"/>
      <c r="H27" s="65"/>
    </row>
    <row r="28" spans="1:8" s="31" customFormat="1" ht="15.75" x14ac:dyDescent="0.25">
      <c r="A28" s="30"/>
      <c r="B28" s="588" t="s">
        <v>439</v>
      </c>
      <c r="C28" s="588"/>
      <c r="D28" s="588"/>
      <c r="E28" s="47"/>
      <c r="F28" s="531"/>
      <c r="G28" s="531"/>
      <c r="H28" s="32"/>
    </row>
    <row r="29" spans="1:8" ht="15.75" x14ac:dyDescent="0.25">
      <c r="A29" s="24"/>
      <c r="B29" s="132"/>
      <c r="C29" s="132"/>
      <c r="D29" s="19"/>
      <c r="E29" s="132"/>
      <c r="F29" s="132"/>
      <c r="G29" s="25"/>
      <c r="H29" s="22"/>
    </row>
    <row r="30" spans="1:8" ht="15.75" x14ac:dyDescent="0.25">
      <c r="A30" s="24"/>
      <c r="B30" s="132"/>
      <c r="C30" s="132"/>
      <c r="D30" s="19"/>
      <c r="E30" s="132"/>
      <c r="F30" s="132"/>
      <c r="G30" s="25"/>
      <c r="H30" s="22"/>
    </row>
    <row r="31" spans="1:8" ht="15.75" x14ac:dyDescent="0.25">
      <c r="A31" s="24"/>
      <c r="B31" s="132"/>
      <c r="C31" s="132"/>
      <c r="D31" s="19"/>
      <c r="E31" s="132"/>
      <c r="F31" s="132"/>
      <c r="G31" s="25"/>
      <c r="H31" s="22"/>
    </row>
    <row r="32" spans="1:8" ht="15.75" x14ac:dyDescent="0.25">
      <c r="A32" s="24"/>
      <c r="B32" s="132"/>
      <c r="C32" s="132"/>
      <c r="D32" s="19"/>
      <c r="E32" s="132"/>
      <c r="F32" s="132"/>
      <c r="G32" s="25"/>
      <c r="H32" s="22"/>
    </row>
    <row r="33" spans="1:11" ht="15.75" x14ac:dyDescent="0.25">
      <c r="A33" s="24"/>
      <c r="B33" s="132"/>
      <c r="C33" s="132"/>
      <c r="D33" s="19"/>
      <c r="E33" s="132"/>
      <c r="F33" s="132"/>
      <c r="G33" s="25"/>
      <c r="H33" s="22"/>
    </row>
    <row r="34" spans="1:11" ht="15.75" x14ac:dyDescent="0.25">
      <c r="A34" s="24"/>
      <c r="B34" s="132"/>
      <c r="C34" s="132"/>
      <c r="D34" s="19"/>
      <c r="E34" s="132"/>
      <c r="F34" s="132"/>
      <c r="G34" s="25"/>
      <c r="H34" s="22"/>
    </row>
    <row r="35" spans="1:11" ht="15.75" x14ac:dyDescent="0.25">
      <c r="A35" s="24"/>
      <c r="B35" s="10"/>
      <c r="C35" s="10"/>
      <c r="D35" s="19"/>
      <c r="E35" s="532"/>
      <c r="F35" s="532"/>
      <c r="G35" s="25"/>
      <c r="H35" s="22"/>
      <c r="K35" s="113"/>
    </row>
    <row r="36" spans="1:11" s="34" customFormat="1" ht="17.25" customHeight="1" x14ac:dyDescent="0.25">
      <c r="A36" s="33"/>
      <c r="B36" s="531"/>
      <c r="C36" s="531"/>
      <c r="D36" s="531"/>
      <c r="E36" s="48"/>
      <c r="F36" s="531"/>
      <c r="G36" s="531"/>
      <c r="H36" s="35"/>
    </row>
    <row r="37" spans="1:11" ht="6.75" customHeight="1" thickBot="1" x14ac:dyDescent="0.3">
      <c r="A37" s="26"/>
      <c r="B37" s="29"/>
      <c r="C37" s="29"/>
      <c r="D37" s="20"/>
      <c r="E37" s="29"/>
      <c r="F37" s="29"/>
      <c r="G37" s="29"/>
      <c r="H37" s="23"/>
    </row>
  </sheetData>
  <sheetProtection password="80C4" sheet="1" objects="1" scenarios="1" formatCells="0" formatColumns="0" formatRows="0" selectLockedCell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61">
    <mergeCell ref="A24:H24"/>
    <mergeCell ref="B28:D28"/>
    <mergeCell ref="E35:F35"/>
    <mergeCell ref="B36:D36"/>
    <mergeCell ref="F36:G36"/>
    <mergeCell ref="E26:F26"/>
    <mergeCell ref="B27:D27"/>
    <mergeCell ref="F27:G27"/>
    <mergeCell ref="F28:G28"/>
    <mergeCell ref="A14:B14"/>
    <mergeCell ref="A15:B15"/>
    <mergeCell ref="C20:D20"/>
    <mergeCell ref="C22:D22"/>
    <mergeCell ref="C17:D17"/>
    <mergeCell ref="C18:D18"/>
    <mergeCell ref="C19:D19"/>
    <mergeCell ref="C21:D21"/>
    <mergeCell ref="A16:B16"/>
    <mergeCell ref="F5:H5"/>
    <mergeCell ref="F6:H6"/>
    <mergeCell ref="F7:H7"/>
    <mergeCell ref="C23:D23"/>
    <mergeCell ref="A17:B17"/>
    <mergeCell ref="A19:B19"/>
    <mergeCell ref="A20:B20"/>
    <mergeCell ref="A22:B22"/>
    <mergeCell ref="A21:B21"/>
    <mergeCell ref="A23:B23"/>
    <mergeCell ref="A18:B18"/>
    <mergeCell ref="G23:H23"/>
    <mergeCell ref="C16:D16"/>
    <mergeCell ref="C12:D12"/>
    <mergeCell ref="D7:E7"/>
    <mergeCell ref="C14:D14"/>
    <mergeCell ref="C5:C7"/>
    <mergeCell ref="A5:B5"/>
    <mergeCell ref="A6:B6"/>
    <mergeCell ref="A7:B7"/>
    <mergeCell ref="D5:E5"/>
    <mergeCell ref="A9:H9"/>
    <mergeCell ref="A8:B8"/>
    <mergeCell ref="C15:D15"/>
    <mergeCell ref="G11:H11"/>
    <mergeCell ref="G12:H12"/>
    <mergeCell ref="G13:H13"/>
    <mergeCell ref="G10:H10"/>
    <mergeCell ref="D8:H8"/>
    <mergeCell ref="G15:H15"/>
    <mergeCell ref="G14:H14"/>
    <mergeCell ref="B10:D10"/>
    <mergeCell ref="C11:D11"/>
    <mergeCell ref="C13:D13"/>
    <mergeCell ref="A13:B13"/>
    <mergeCell ref="A11:B11"/>
    <mergeCell ref="A12:B12"/>
    <mergeCell ref="C1:D1"/>
    <mergeCell ref="C2:D2"/>
    <mergeCell ref="C3:D3"/>
    <mergeCell ref="F1:H1"/>
    <mergeCell ref="F2:G2"/>
    <mergeCell ref="F3:G3"/>
  </mergeCells>
  <phoneticPr fontId="5" type="noConversion"/>
  <printOptions horizontalCentered="1" verticalCentered="1"/>
  <pageMargins left="0.39370078740157483" right="0.39370078740157483" top="0" bottom="0" header="0" footer="0"/>
  <pageSetup scale="81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H109"/>
  <sheetViews>
    <sheetView zoomScaleNormal="100" workbookViewId="0">
      <selection activeCell="AE3" sqref="AE3:AF9"/>
    </sheetView>
  </sheetViews>
  <sheetFormatPr baseColWidth="10" defaultRowHeight="12.75" x14ac:dyDescent="0.2"/>
  <cols>
    <col min="1" max="1" width="3" style="180" bestFit="1" customWidth="1"/>
    <col min="2" max="2" width="61.28515625" style="141" bestFit="1" customWidth="1"/>
    <col min="3" max="3" width="17.28515625" style="141" bestFit="1" customWidth="1"/>
    <col min="4" max="4" width="3" style="180" bestFit="1" customWidth="1"/>
    <col min="5" max="5" width="3" style="180" customWidth="1"/>
    <col min="6" max="6" width="16.140625" style="141" customWidth="1"/>
    <col min="7" max="7" width="4.5703125" style="180" bestFit="1" customWidth="1"/>
    <col min="8" max="8" width="36.85546875" style="141" customWidth="1"/>
    <col min="9" max="9" width="4.5703125" style="141" bestFit="1" customWidth="1"/>
    <col min="10" max="10" width="24.85546875" style="141" customWidth="1"/>
    <col min="11" max="11" width="3.7109375" style="141" customWidth="1"/>
    <col min="12" max="12" width="17.140625" style="141" customWidth="1"/>
    <col min="13" max="13" width="3.7109375" style="141" customWidth="1"/>
    <col min="14" max="14" width="19" style="141" bestFit="1" customWidth="1"/>
    <col min="15" max="15" width="3.7109375" style="141" customWidth="1"/>
    <col min="16" max="16" width="35" style="141" bestFit="1" customWidth="1"/>
    <col min="17" max="17" width="3.7109375" style="141" customWidth="1"/>
    <col min="18" max="18" width="55.7109375" style="141" bestFit="1" customWidth="1"/>
    <col min="19" max="19" width="3.7109375" style="141" customWidth="1"/>
    <col min="20" max="20" width="31.85546875" style="141" customWidth="1"/>
    <col min="21" max="21" width="3.7109375" style="141" customWidth="1"/>
    <col min="22" max="22" width="30.7109375" style="141" customWidth="1"/>
    <col min="23" max="23" width="3.7109375" style="141" customWidth="1"/>
    <col min="24" max="24" width="16.140625" style="141" customWidth="1"/>
    <col min="25" max="25" width="3.7109375" style="141" customWidth="1"/>
    <col min="26" max="26" width="36.85546875" style="141" customWidth="1"/>
    <col min="27" max="27" width="3.7109375" style="141" customWidth="1"/>
    <col min="28" max="28" width="24.7109375" style="141" customWidth="1"/>
    <col min="29" max="29" width="3.7109375" style="141" customWidth="1"/>
    <col min="30" max="30" width="31.140625" style="141" customWidth="1"/>
    <col min="31" max="31" width="5.7109375" style="180" customWidth="1"/>
    <col min="32" max="32" width="35.5703125" style="141" customWidth="1"/>
    <col min="33" max="33" width="10.140625" style="141" customWidth="1"/>
    <col min="34" max="34" width="27.5703125" style="141" customWidth="1"/>
    <col min="35" max="16384" width="11.42578125" style="141"/>
  </cols>
  <sheetData>
    <row r="1" spans="1:34" x14ac:dyDescent="0.2">
      <c r="A1" s="593" t="s">
        <v>542</v>
      </c>
      <c r="B1" s="593"/>
      <c r="C1" s="593"/>
      <c r="D1" s="593"/>
      <c r="E1" s="204"/>
      <c r="F1" s="594" t="s">
        <v>543</v>
      </c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</row>
    <row r="2" spans="1:34" x14ac:dyDescent="0.2">
      <c r="A2" s="177">
        <v>1</v>
      </c>
      <c r="B2" s="176" t="s">
        <v>440</v>
      </c>
      <c r="C2" s="176" t="str">
        <f>+F2</f>
        <v>EDUCACION</v>
      </c>
      <c r="D2" s="177">
        <v>1</v>
      </c>
      <c r="E2" s="178"/>
      <c r="F2" s="183" t="s">
        <v>440</v>
      </c>
      <c r="G2" s="183"/>
      <c r="H2" s="184" t="s">
        <v>452</v>
      </c>
      <c r="I2" s="184"/>
      <c r="J2" s="184" t="s">
        <v>442</v>
      </c>
      <c r="K2" s="184"/>
      <c r="L2" s="184" t="s">
        <v>443</v>
      </c>
      <c r="M2" s="184"/>
      <c r="N2" s="184" t="s">
        <v>444</v>
      </c>
      <c r="O2" s="184"/>
      <c r="P2" s="184" t="s">
        <v>453</v>
      </c>
      <c r="Q2" s="183"/>
      <c r="R2" s="183" t="s">
        <v>454</v>
      </c>
      <c r="S2" s="183"/>
      <c r="T2" s="183" t="s">
        <v>447</v>
      </c>
      <c r="U2" s="183"/>
      <c r="V2" s="183" t="s">
        <v>455</v>
      </c>
      <c r="W2" s="183"/>
      <c r="X2" s="183" t="s">
        <v>456</v>
      </c>
      <c r="Y2" s="183"/>
      <c r="Z2" s="184" t="s">
        <v>457</v>
      </c>
      <c r="AA2" s="183"/>
      <c r="AB2" s="183" t="s">
        <v>458</v>
      </c>
      <c r="AC2" s="183"/>
      <c r="AD2" s="184" t="s">
        <v>459</v>
      </c>
      <c r="AE2" s="183"/>
      <c r="AF2" s="184" t="s">
        <v>550</v>
      </c>
      <c r="AG2" s="183"/>
      <c r="AH2" s="365" t="s">
        <v>749</v>
      </c>
    </row>
    <row r="3" spans="1:34" ht="30" x14ac:dyDescent="0.2">
      <c r="A3" s="177">
        <v>2</v>
      </c>
      <c r="B3" s="176" t="s">
        <v>441</v>
      </c>
      <c r="C3" s="176" t="str">
        <f>+H2</f>
        <v>ACUEDUCTOS</v>
      </c>
      <c r="D3" s="177">
        <v>2</v>
      </c>
      <c r="E3" s="178">
        <v>1</v>
      </c>
      <c r="F3" s="179" t="s">
        <v>460</v>
      </c>
      <c r="G3" s="222">
        <v>1</v>
      </c>
      <c r="H3" s="174" t="s">
        <v>461</v>
      </c>
      <c r="I3" s="174">
        <v>1</v>
      </c>
      <c r="J3" s="171" t="s">
        <v>460</v>
      </c>
      <c r="K3" s="171">
        <v>1</v>
      </c>
      <c r="L3" s="174" t="s">
        <v>462</v>
      </c>
      <c r="M3" s="174">
        <v>1</v>
      </c>
      <c r="N3" s="171" t="s">
        <v>463</v>
      </c>
      <c r="O3" s="174">
        <v>1</v>
      </c>
      <c r="P3" s="205" t="s">
        <v>464</v>
      </c>
      <c r="Q3" s="174">
        <v>1</v>
      </c>
      <c r="R3" s="172" t="s">
        <v>465</v>
      </c>
      <c r="S3" s="174">
        <v>1</v>
      </c>
      <c r="T3" s="169" t="s">
        <v>466</v>
      </c>
      <c r="U3" s="174">
        <v>1</v>
      </c>
      <c r="V3" s="169" t="s">
        <v>467</v>
      </c>
      <c r="W3" s="174">
        <v>1</v>
      </c>
      <c r="X3" s="168" t="s">
        <v>468</v>
      </c>
      <c r="Y3" s="174">
        <v>1</v>
      </c>
      <c r="Z3" s="167" t="s">
        <v>469</v>
      </c>
      <c r="AA3" s="174">
        <v>1</v>
      </c>
      <c r="AB3" s="166" t="s">
        <v>470</v>
      </c>
      <c r="AC3" s="174">
        <v>1</v>
      </c>
      <c r="AD3" s="165" t="s">
        <v>471</v>
      </c>
      <c r="AE3" s="220">
        <v>1</v>
      </c>
      <c r="AF3" s="165" t="s">
        <v>551</v>
      </c>
      <c r="AG3" s="220">
        <v>1</v>
      </c>
      <c r="AH3" s="165" t="s">
        <v>750</v>
      </c>
    </row>
    <row r="4" spans="1:34" ht="30" x14ac:dyDescent="0.2">
      <c r="A4" s="177">
        <v>3</v>
      </c>
      <c r="B4" s="176" t="s">
        <v>442</v>
      </c>
      <c r="C4" s="176" t="str">
        <f>+J2</f>
        <v>SALUD</v>
      </c>
      <c r="D4" s="177">
        <v>3</v>
      </c>
      <c r="E4" s="178">
        <v>2</v>
      </c>
      <c r="F4" s="179" t="s">
        <v>472</v>
      </c>
      <c r="G4" s="222">
        <v>2</v>
      </c>
      <c r="H4" s="174" t="s">
        <v>473</v>
      </c>
      <c r="I4" s="174">
        <v>2</v>
      </c>
      <c r="J4" s="171" t="s">
        <v>472</v>
      </c>
      <c r="K4" s="171">
        <v>2</v>
      </c>
      <c r="L4" s="174" t="s">
        <v>474</v>
      </c>
      <c r="M4" s="174">
        <v>2</v>
      </c>
      <c r="N4" s="170" t="s">
        <v>475</v>
      </c>
      <c r="O4" s="174">
        <v>2</v>
      </c>
      <c r="P4" s="205" t="s">
        <v>476</v>
      </c>
      <c r="Q4" s="174">
        <v>2</v>
      </c>
      <c r="R4" s="172" t="s">
        <v>477</v>
      </c>
      <c r="S4" s="174">
        <v>2</v>
      </c>
      <c r="T4" s="169" t="s">
        <v>478</v>
      </c>
      <c r="U4" s="174">
        <v>2</v>
      </c>
      <c r="V4" s="169" t="s">
        <v>479</v>
      </c>
      <c r="W4" s="174">
        <v>2</v>
      </c>
      <c r="X4" s="168" t="s">
        <v>480</v>
      </c>
      <c r="Y4" s="174">
        <v>2</v>
      </c>
      <c r="Z4" s="167" t="s">
        <v>481</v>
      </c>
      <c r="AA4" s="174">
        <v>2</v>
      </c>
      <c r="AB4" s="166" t="s">
        <v>482</v>
      </c>
      <c r="AC4" s="174">
        <v>2</v>
      </c>
      <c r="AD4" s="165" t="s">
        <v>483</v>
      </c>
      <c r="AE4" s="220">
        <v>2</v>
      </c>
      <c r="AF4" s="165" t="s">
        <v>552</v>
      </c>
      <c r="AG4" s="220">
        <v>2</v>
      </c>
      <c r="AH4" s="165" t="s">
        <v>751</v>
      </c>
    </row>
    <row r="5" spans="1:34" ht="25.5" x14ac:dyDescent="0.2">
      <c r="A5" s="177">
        <v>4</v>
      </c>
      <c r="B5" s="176" t="s">
        <v>443</v>
      </c>
      <c r="C5" s="176" t="str">
        <f>+L2</f>
        <v>VIALES</v>
      </c>
      <c r="D5" s="177">
        <v>4</v>
      </c>
      <c r="E5" s="178">
        <v>3</v>
      </c>
      <c r="F5" s="179" t="s">
        <v>484</v>
      </c>
      <c r="G5" s="222">
        <v>3</v>
      </c>
      <c r="H5" s="174" t="s">
        <v>485</v>
      </c>
      <c r="I5" s="174">
        <v>3</v>
      </c>
      <c r="J5" s="171" t="s">
        <v>486</v>
      </c>
      <c r="K5" s="171">
        <v>3</v>
      </c>
      <c r="L5" s="174" t="s">
        <v>487</v>
      </c>
      <c r="M5" s="174">
        <v>3</v>
      </c>
      <c r="N5" s="170" t="s">
        <v>488</v>
      </c>
      <c r="O5" s="174">
        <v>3</v>
      </c>
      <c r="P5" s="205" t="s">
        <v>489</v>
      </c>
      <c r="Q5" s="174">
        <v>3</v>
      </c>
      <c r="R5" s="172" t="s">
        <v>490</v>
      </c>
      <c r="S5" s="174">
        <v>3</v>
      </c>
      <c r="T5" s="169" t="s">
        <v>491</v>
      </c>
      <c r="U5" s="174">
        <v>3</v>
      </c>
      <c r="V5" s="169" t="s">
        <v>492</v>
      </c>
      <c r="W5" s="174">
        <v>3</v>
      </c>
      <c r="X5" s="168" t="s">
        <v>493</v>
      </c>
      <c r="Y5" s="174">
        <v>3</v>
      </c>
      <c r="Z5" s="167" t="s">
        <v>541</v>
      </c>
      <c r="AA5" s="174">
        <v>3</v>
      </c>
      <c r="AB5" s="166" t="s">
        <v>494</v>
      </c>
      <c r="AC5" s="174">
        <v>3</v>
      </c>
      <c r="AD5" s="165" t="s">
        <v>495</v>
      </c>
      <c r="AE5" s="220">
        <v>3</v>
      </c>
      <c r="AF5" s="165" t="s">
        <v>558</v>
      </c>
      <c r="AG5" s="220">
        <v>3</v>
      </c>
      <c r="AH5" s="165" t="s">
        <v>752</v>
      </c>
    </row>
    <row r="6" spans="1:34" ht="30" x14ac:dyDescent="0.2">
      <c r="A6" s="177">
        <v>5</v>
      </c>
      <c r="B6" s="176" t="s">
        <v>444</v>
      </c>
      <c r="C6" s="176" t="str">
        <f>+N2</f>
        <v>ELECTRIFICACION</v>
      </c>
      <c r="D6" s="177">
        <v>5</v>
      </c>
      <c r="E6" s="189"/>
      <c r="I6" s="174">
        <v>4</v>
      </c>
      <c r="J6" s="171" t="s">
        <v>496</v>
      </c>
      <c r="K6" s="171">
        <v>4</v>
      </c>
      <c r="L6" s="174" t="s">
        <v>497</v>
      </c>
      <c r="M6" s="174">
        <v>4</v>
      </c>
      <c r="N6" s="175" t="s">
        <v>498</v>
      </c>
      <c r="O6" s="174">
        <v>4</v>
      </c>
      <c r="P6" s="205" t="s">
        <v>499</v>
      </c>
      <c r="Q6" s="174">
        <v>4</v>
      </c>
      <c r="R6" s="172" t="s">
        <v>500</v>
      </c>
      <c r="S6" s="174">
        <v>4</v>
      </c>
      <c r="T6" s="169" t="s">
        <v>501</v>
      </c>
      <c r="U6" s="174">
        <v>4</v>
      </c>
      <c r="V6" s="169" t="s">
        <v>502</v>
      </c>
      <c r="W6" s="174">
        <v>4</v>
      </c>
      <c r="X6" s="168" t="s">
        <v>472</v>
      </c>
      <c r="Y6" s="174">
        <v>4</v>
      </c>
      <c r="Z6" s="167" t="s">
        <v>503</v>
      </c>
      <c r="AA6" s="174">
        <v>4</v>
      </c>
      <c r="AB6" s="166" t="s">
        <v>504</v>
      </c>
      <c r="AC6" s="174">
        <v>4</v>
      </c>
      <c r="AD6" s="165" t="s">
        <v>505</v>
      </c>
      <c r="AE6" s="220">
        <v>4</v>
      </c>
      <c r="AF6" s="165" t="s">
        <v>553</v>
      </c>
      <c r="AG6" s="220">
        <v>4</v>
      </c>
      <c r="AH6" s="165" t="s">
        <v>753</v>
      </c>
    </row>
    <row r="7" spans="1:34" ht="15" x14ac:dyDescent="0.2">
      <c r="A7" s="177">
        <v>6</v>
      </c>
      <c r="B7" s="176" t="s">
        <v>445</v>
      </c>
      <c r="C7" s="176" t="str">
        <f>+P2</f>
        <v>SERVICIOS</v>
      </c>
      <c r="D7" s="177">
        <v>6</v>
      </c>
      <c r="E7" s="189"/>
      <c r="I7" s="174">
        <v>5</v>
      </c>
      <c r="J7" s="171" t="s">
        <v>484</v>
      </c>
      <c r="K7" s="171">
        <v>5</v>
      </c>
      <c r="L7" s="174" t="s">
        <v>506</v>
      </c>
      <c r="M7" s="188"/>
      <c r="O7" s="174">
        <v>5</v>
      </c>
      <c r="P7" s="205" t="s">
        <v>507</v>
      </c>
      <c r="Q7" s="174">
        <v>5</v>
      </c>
      <c r="R7" s="172" t="s">
        <v>508</v>
      </c>
      <c r="S7" s="174">
        <v>5</v>
      </c>
      <c r="T7" s="169" t="s">
        <v>509</v>
      </c>
      <c r="U7" s="174">
        <v>5</v>
      </c>
      <c r="V7" s="169" t="s">
        <v>510</v>
      </c>
      <c r="Y7" s="174">
        <v>5</v>
      </c>
      <c r="Z7" s="167" t="s">
        <v>511</v>
      </c>
      <c r="AE7" s="220">
        <v>5</v>
      </c>
      <c r="AF7" s="176" t="s">
        <v>559</v>
      </c>
    </row>
    <row r="8" spans="1:34" ht="15" x14ac:dyDescent="0.2">
      <c r="A8" s="177">
        <v>7</v>
      </c>
      <c r="B8" s="176" t="s">
        <v>446</v>
      </c>
      <c r="C8" s="176" t="str">
        <f>+R2</f>
        <v>DESARROLLO</v>
      </c>
      <c r="D8" s="177">
        <v>7</v>
      </c>
      <c r="E8" s="189"/>
      <c r="K8" s="171">
        <v>6</v>
      </c>
      <c r="L8" s="174" t="s">
        <v>512</v>
      </c>
      <c r="M8" s="188"/>
      <c r="O8" s="174">
        <v>6</v>
      </c>
      <c r="P8" s="171" t="s">
        <v>513</v>
      </c>
      <c r="Q8" s="174">
        <v>6</v>
      </c>
      <c r="R8" s="172" t="s">
        <v>514</v>
      </c>
      <c r="S8" s="174">
        <v>6</v>
      </c>
      <c r="T8" s="169" t="s">
        <v>515</v>
      </c>
      <c r="U8" s="185"/>
      <c r="AE8" s="220">
        <v>6</v>
      </c>
      <c r="AF8" s="176" t="s">
        <v>745</v>
      </c>
    </row>
    <row r="9" spans="1:34" ht="15" x14ac:dyDescent="0.2">
      <c r="A9" s="177">
        <v>8</v>
      </c>
      <c r="B9" s="176" t="s">
        <v>447</v>
      </c>
      <c r="C9" s="176" t="str">
        <f>+T2</f>
        <v>SOCIAL</v>
      </c>
      <c r="D9" s="177">
        <v>8</v>
      </c>
      <c r="E9" s="189"/>
      <c r="O9" s="174">
        <v>7</v>
      </c>
      <c r="P9" s="171" t="s">
        <v>99</v>
      </c>
      <c r="Q9" s="174">
        <v>7</v>
      </c>
      <c r="R9" s="172" t="s">
        <v>516</v>
      </c>
      <c r="S9" s="186"/>
      <c r="AE9" s="220">
        <v>7</v>
      </c>
      <c r="AF9" s="176" t="s">
        <v>746</v>
      </c>
    </row>
    <row r="10" spans="1:34" ht="15" x14ac:dyDescent="0.2">
      <c r="A10" s="177">
        <v>9</v>
      </c>
      <c r="B10" s="176" t="s">
        <v>448</v>
      </c>
      <c r="C10" s="176" t="str">
        <f>+V2</f>
        <v>CULTURAL</v>
      </c>
      <c r="D10" s="177">
        <v>9</v>
      </c>
      <c r="E10" s="189"/>
      <c r="O10" s="174">
        <v>8</v>
      </c>
      <c r="P10" s="171" t="s">
        <v>517</v>
      </c>
      <c r="Q10" s="174">
        <v>8</v>
      </c>
      <c r="R10" s="172" t="s">
        <v>518</v>
      </c>
      <c r="S10" s="186"/>
    </row>
    <row r="11" spans="1:34" ht="15" x14ac:dyDescent="0.2">
      <c r="A11" s="177">
        <v>10</v>
      </c>
      <c r="B11" s="170" t="s">
        <v>539</v>
      </c>
      <c r="C11" s="176" t="str">
        <f>+X2</f>
        <v>GESTION</v>
      </c>
      <c r="D11" s="177">
        <v>10</v>
      </c>
      <c r="E11" s="189"/>
      <c r="O11" s="174">
        <v>9</v>
      </c>
      <c r="P11" s="171" t="s">
        <v>519</v>
      </c>
      <c r="Q11" s="174">
        <v>9</v>
      </c>
      <c r="R11" s="172" t="s">
        <v>520</v>
      </c>
      <c r="S11" s="186"/>
    </row>
    <row r="12" spans="1:34" ht="15" x14ac:dyDescent="0.2">
      <c r="A12" s="177">
        <v>11</v>
      </c>
      <c r="B12" s="176" t="s">
        <v>449</v>
      </c>
      <c r="C12" s="176" t="str">
        <f>+Z2</f>
        <v>MEDIO</v>
      </c>
      <c r="D12" s="177">
        <v>11</v>
      </c>
      <c r="E12" s="189"/>
      <c r="O12" s="174">
        <v>10</v>
      </c>
      <c r="P12" s="171" t="s">
        <v>521</v>
      </c>
      <c r="Q12" s="174">
        <v>10</v>
      </c>
      <c r="R12" s="173" t="s">
        <v>460</v>
      </c>
      <c r="S12" s="187"/>
    </row>
    <row r="13" spans="1:34" ht="15" x14ac:dyDescent="0.2">
      <c r="A13" s="177">
        <v>12</v>
      </c>
      <c r="B13" s="176" t="s">
        <v>450</v>
      </c>
      <c r="C13" s="176" t="str">
        <f>+AB2</f>
        <v>COVID</v>
      </c>
      <c r="D13" s="177">
        <v>12</v>
      </c>
      <c r="E13" s="189"/>
      <c r="O13" s="174">
        <v>11</v>
      </c>
      <c r="P13" s="171" t="s">
        <v>100</v>
      </c>
      <c r="Q13" s="174">
        <v>11</v>
      </c>
      <c r="R13" s="172" t="s">
        <v>472</v>
      </c>
      <c r="S13" s="186"/>
    </row>
    <row r="14" spans="1:34" ht="15" x14ac:dyDescent="0.2">
      <c r="A14" s="177">
        <v>13</v>
      </c>
      <c r="B14" s="176" t="s">
        <v>451</v>
      </c>
      <c r="C14" s="176" t="str">
        <f>+AD2</f>
        <v>TORMENTA</v>
      </c>
      <c r="D14" s="177">
        <v>13</v>
      </c>
      <c r="E14" s="189"/>
      <c r="O14" s="174">
        <v>12</v>
      </c>
      <c r="P14" s="171" t="s">
        <v>101</v>
      </c>
      <c r="Q14" s="174">
        <v>12</v>
      </c>
      <c r="R14" s="172" t="s">
        <v>522</v>
      </c>
      <c r="S14" s="186"/>
    </row>
    <row r="15" spans="1:34" ht="15" x14ac:dyDescent="0.2">
      <c r="A15" s="203">
        <v>14</v>
      </c>
      <c r="B15" s="170" t="s">
        <v>549</v>
      </c>
      <c r="C15" s="170" t="s">
        <v>550</v>
      </c>
      <c r="D15" s="177">
        <v>14</v>
      </c>
      <c r="O15" s="174">
        <v>13</v>
      </c>
      <c r="P15" s="171" t="s">
        <v>523</v>
      </c>
      <c r="Q15" s="187"/>
    </row>
    <row r="16" spans="1:34" ht="15" x14ac:dyDescent="0.2">
      <c r="A16" s="203">
        <v>15</v>
      </c>
      <c r="B16" s="170" t="s">
        <v>754</v>
      </c>
      <c r="C16" s="170" t="s">
        <v>749</v>
      </c>
      <c r="D16" s="177">
        <v>15</v>
      </c>
      <c r="O16" s="174">
        <v>14</v>
      </c>
      <c r="P16" s="171" t="s">
        <v>524</v>
      </c>
      <c r="Q16" s="187"/>
    </row>
    <row r="17" spans="1:17" ht="15" x14ac:dyDescent="0.2">
      <c r="A17" s="130"/>
      <c r="I17" s="223">
        <v>3</v>
      </c>
      <c r="O17" s="174">
        <v>15</v>
      </c>
      <c r="P17" s="171" t="s">
        <v>525</v>
      </c>
      <c r="Q17" s="187"/>
    </row>
    <row r="18" spans="1:17" ht="15" x14ac:dyDescent="0.2">
      <c r="B18" s="154"/>
      <c r="O18" s="174">
        <v>16</v>
      </c>
      <c r="P18" s="171" t="s">
        <v>102</v>
      </c>
      <c r="Q18" s="187"/>
    </row>
    <row r="19" spans="1:17" ht="15" x14ac:dyDescent="0.2">
      <c r="O19" s="174">
        <v>17</v>
      </c>
      <c r="P19" s="171" t="s">
        <v>526</v>
      </c>
      <c r="Q19" s="187"/>
    </row>
    <row r="20" spans="1:17" ht="15" x14ac:dyDescent="0.2">
      <c r="J20" s="224" t="s">
        <v>460</v>
      </c>
      <c r="O20" s="174">
        <v>18</v>
      </c>
      <c r="P20" s="170" t="s">
        <v>527</v>
      </c>
      <c r="Q20" s="186"/>
    </row>
    <row r="21" spans="1:17" ht="15" x14ac:dyDescent="0.2">
      <c r="O21" s="174">
        <v>19</v>
      </c>
      <c r="P21" s="170" t="s">
        <v>528</v>
      </c>
      <c r="Q21" s="186"/>
    </row>
    <row r="22" spans="1:17" ht="15" x14ac:dyDescent="0.2">
      <c r="A22" s="130"/>
      <c r="E22" s="177">
        <v>1</v>
      </c>
      <c r="F22" s="204" t="s">
        <v>440</v>
      </c>
      <c r="G22" s="176" t="s">
        <v>560</v>
      </c>
      <c r="H22" s="174" t="s">
        <v>460</v>
      </c>
      <c r="I22" s="176" t="s">
        <v>560</v>
      </c>
      <c r="J22" s="141" t="str">
        <f>IF(I17=VLOOKUP(I17,E22:E107,1,FALSE),VLOOKUP(J20,H22:I107,2,FALSE),0)</f>
        <v>1.1</v>
      </c>
      <c r="O22" s="174">
        <v>20</v>
      </c>
      <c r="P22" s="170" t="s">
        <v>529</v>
      </c>
      <c r="Q22" s="186"/>
    </row>
    <row r="23" spans="1:17" ht="15" x14ac:dyDescent="0.2">
      <c r="A23" s="130"/>
      <c r="E23" s="177">
        <v>1</v>
      </c>
      <c r="F23" s="204" t="s">
        <v>440</v>
      </c>
      <c r="G23" s="176" t="s">
        <v>561</v>
      </c>
      <c r="H23" s="174" t="s">
        <v>472</v>
      </c>
      <c r="I23" s="176" t="s">
        <v>561</v>
      </c>
    </row>
    <row r="24" spans="1:17" ht="15" x14ac:dyDescent="0.2">
      <c r="A24" s="130"/>
      <c r="E24" s="177">
        <v>1</v>
      </c>
      <c r="F24" s="204" t="s">
        <v>440</v>
      </c>
      <c r="G24" s="176" t="s">
        <v>562</v>
      </c>
      <c r="H24" s="174" t="s">
        <v>484</v>
      </c>
      <c r="I24" s="176" t="s">
        <v>562</v>
      </c>
    </row>
    <row r="25" spans="1:17" ht="15" x14ac:dyDescent="0.2">
      <c r="A25" s="130"/>
      <c r="E25" s="177">
        <v>2</v>
      </c>
      <c r="F25" s="204" t="s">
        <v>452</v>
      </c>
      <c r="G25" s="176" t="s">
        <v>563</v>
      </c>
      <c r="H25" s="174" t="s">
        <v>461</v>
      </c>
      <c r="I25" s="176" t="s">
        <v>563</v>
      </c>
    </row>
    <row r="26" spans="1:17" ht="15" x14ac:dyDescent="0.2">
      <c r="A26" s="181"/>
      <c r="E26" s="177">
        <v>2</v>
      </c>
      <c r="F26" s="204" t="s">
        <v>452</v>
      </c>
      <c r="G26" s="176" t="s">
        <v>564</v>
      </c>
      <c r="H26" s="174" t="s">
        <v>473</v>
      </c>
      <c r="I26" s="176" t="s">
        <v>564</v>
      </c>
    </row>
    <row r="27" spans="1:17" ht="15" x14ac:dyDescent="0.2">
      <c r="A27" s="181"/>
      <c r="E27" s="177">
        <v>2</v>
      </c>
      <c r="F27" s="204" t="s">
        <v>452</v>
      </c>
      <c r="G27" s="176" t="s">
        <v>565</v>
      </c>
      <c r="H27" s="174" t="s">
        <v>485</v>
      </c>
      <c r="I27" s="176" t="s">
        <v>565</v>
      </c>
    </row>
    <row r="28" spans="1:17" ht="15" x14ac:dyDescent="0.2">
      <c r="A28" s="182"/>
      <c r="E28" s="177">
        <v>3</v>
      </c>
      <c r="F28" s="204" t="s">
        <v>442</v>
      </c>
      <c r="G28" s="176" t="s">
        <v>566</v>
      </c>
      <c r="H28" s="171" t="s">
        <v>460</v>
      </c>
      <c r="I28" s="176" t="s">
        <v>566</v>
      </c>
    </row>
    <row r="29" spans="1:17" ht="15" x14ac:dyDescent="0.2">
      <c r="A29" s="130"/>
      <c r="E29" s="177">
        <v>3</v>
      </c>
      <c r="F29" s="204" t="s">
        <v>442</v>
      </c>
      <c r="G29" s="176" t="s">
        <v>567</v>
      </c>
      <c r="H29" s="171" t="s">
        <v>472</v>
      </c>
      <c r="I29" s="176" t="s">
        <v>567</v>
      </c>
    </row>
    <row r="30" spans="1:17" ht="15" x14ac:dyDescent="0.2">
      <c r="A30" s="130"/>
      <c r="E30" s="177">
        <v>3</v>
      </c>
      <c r="F30" s="204" t="s">
        <v>442</v>
      </c>
      <c r="G30" s="176" t="s">
        <v>568</v>
      </c>
      <c r="H30" s="171" t="s">
        <v>486</v>
      </c>
      <c r="I30" s="176" t="s">
        <v>568</v>
      </c>
    </row>
    <row r="31" spans="1:17" ht="15" x14ac:dyDescent="0.2">
      <c r="A31" s="130"/>
      <c r="E31" s="177">
        <v>3</v>
      </c>
      <c r="F31" s="204" t="s">
        <v>442</v>
      </c>
      <c r="G31" s="176" t="s">
        <v>569</v>
      </c>
      <c r="H31" s="171" t="s">
        <v>496</v>
      </c>
      <c r="I31" s="176" t="s">
        <v>569</v>
      </c>
    </row>
    <row r="32" spans="1:17" ht="15" x14ac:dyDescent="0.2">
      <c r="A32" s="130"/>
      <c r="E32" s="177">
        <v>3</v>
      </c>
      <c r="F32" s="204" t="s">
        <v>442</v>
      </c>
      <c r="G32" s="176" t="s">
        <v>570</v>
      </c>
      <c r="H32" s="171" t="s">
        <v>484</v>
      </c>
      <c r="I32" s="176" t="s">
        <v>570</v>
      </c>
    </row>
    <row r="33" spans="1:9" ht="15" x14ac:dyDescent="0.2">
      <c r="A33" s="130"/>
      <c r="E33" s="177">
        <v>4</v>
      </c>
      <c r="F33" s="204" t="s">
        <v>443</v>
      </c>
      <c r="G33" s="176" t="s">
        <v>571</v>
      </c>
      <c r="H33" s="174" t="s">
        <v>462</v>
      </c>
      <c r="I33" s="176" t="s">
        <v>571</v>
      </c>
    </row>
    <row r="34" spans="1:9" ht="15" x14ac:dyDescent="0.2">
      <c r="A34" s="130"/>
      <c r="E34" s="177">
        <v>4</v>
      </c>
      <c r="F34" s="204" t="s">
        <v>443</v>
      </c>
      <c r="G34" s="176" t="s">
        <v>572</v>
      </c>
      <c r="H34" s="174" t="s">
        <v>474</v>
      </c>
      <c r="I34" s="176" t="s">
        <v>572</v>
      </c>
    </row>
    <row r="35" spans="1:9" ht="15" x14ac:dyDescent="0.2">
      <c r="A35" s="130"/>
      <c r="E35" s="177">
        <v>4</v>
      </c>
      <c r="F35" s="204" t="s">
        <v>443</v>
      </c>
      <c r="G35" s="176" t="s">
        <v>573</v>
      </c>
      <c r="H35" s="174" t="s">
        <v>487</v>
      </c>
      <c r="I35" s="176" t="s">
        <v>573</v>
      </c>
    </row>
    <row r="36" spans="1:9" ht="15" x14ac:dyDescent="0.2">
      <c r="E36" s="177">
        <v>4</v>
      </c>
      <c r="F36" s="204" t="s">
        <v>443</v>
      </c>
      <c r="G36" s="176" t="s">
        <v>574</v>
      </c>
      <c r="H36" s="174" t="s">
        <v>497</v>
      </c>
      <c r="I36" s="176" t="s">
        <v>574</v>
      </c>
    </row>
    <row r="37" spans="1:9" ht="15" x14ac:dyDescent="0.2">
      <c r="E37" s="177">
        <v>4</v>
      </c>
      <c r="F37" s="204" t="s">
        <v>443</v>
      </c>
      <c r="G37" s="176" t="s">
        <v>575</v>
      </c>
      <c r="H37" s="174" t="s">
        <v>506</v>
      </c>
      <c r="I37" s="176" t="s">
        <v>575</v>
      </c>
    </row>
    <row r="38" spans="1:9" ht="15" x14ac:dyDescent="0.2">
      <c r="E38" s="177">
        <v>4</v>
      </c>
      <c r="F38" s="204" t="s">
        <v>443</v>
      </c>
      <c r="G38" s="176" t="s">
        <v>576</v>
      </c>
      <c r="H38" s="174" t="s">
        <v>512</v>
      </c>
      <c r="I38" s="176" t="s">
        <v>576</v>
      </c>
    </row>
    <row r="39" spans="1:9" ht="15" x14ac:dyDescent="0.2">
      <c r="E39" s="177">
        <v>5</v>
      </c>
      <c r="F39" s="204" t="s">
        <v>444</v>
      </c>
      <c r="G39" s="176" t="s">
        <v>577</v>
      </c>
      <c r="H39" s="171" t="s">
        <v>463</v>
      </c>
      <c r="I39" s="176" t="s">
        <v>577</v>
      </c>
    </row>
    <row r="40" spans="1:9" x14ac:dyDescent="0.2">
      <c r="E40" s="177">
        <v>5</v>
      </c>
      <c r="F40" s="204" t="s">
        <v>444</v>
      </c>
      <c r="G40" s="176" t="s">
        <v>578</v>
      </c>
      <c r="H40" s="170" t="s">
        <v>475</v>
      </c>
      <c r="I40" s="176" t="s">
        <v>578</v>
      </c>
    </row>
    <row r="41" spans="1:9" x14ac:dyDescent="0.2">
      <c r="E41" s="177">
        <v>5</v>
      </c>
      <c r="F41" s="204" t="s">
        <v>444</v>
      </c>
      <c r="G41" s="176" t="s">
        <v>579</v>
      </c>
      <c r="H41" s="170" t="s">
        <v>488</v>
      </c>
      <c r="I41" s="176" t="s">
        <v>579</v>
      </c>
    </row>
    <row r="42" spans="1:9" x14ac:dyDescent="0.2">
      <c r="E42" s="177">
        <v>5</v>
      </c>
      <c r="F42" s="204" t="s">
        <v>444</v>
      </c>
      <c r="G42" s="176" t="s">
        <v>580</v>
      </c>
      <c r="H42" s="170" t="s">
        <v>498</v>
      </c>
      <c r="I42" s="176" t="s">
        <v>580</v>
      </c>
    </row>
    <row r="43" spans="1:9" x14ac:dyDescent="0.2">
      <c r="E43" s="177">
        <v>6</v>
      </c>
      <c r="F43" s="204" t="s">
        <v>453</v>
      </c>
      <c r="G43" s="176" t="s">
        <v>581</v>
      </c>
      <c r="H43" s="170" t="s">
        <v>464</v>
      </c>
      <c r="I43" s="176" t="s">
        <v>581</v>
      </c>
    </row>
    <row r="44" spans="1:9" x14ac:dyDescent="0.2">
      <c r="E44" s="177">
        <v>6</v>
      </c>
      <c r="F44" s="204" t="s">
        <v>453</v>
      </c>
      <c r="G44" s="176" t="s">
        <v>582</v>
      </c>
      <c r="H44" s="170" t="s">
        <v>476</v>
      </c>
      <c r="I44" s="176" t="s">
        <v>582</v>
      </c>
    </row>
    <row r="45" spans="1:9" x14ac:dyDescent="0.2">
      <c r="E45" s="177">
        <v>6</v>
      </c>
      <c r="F45" s="204" t="s">
        <v>453</v>
      </c>
      <c r="G45" s="176" t="s">
        <v>583</v>
      </c>
      <c r="H45" s="170" t="s">
        <v>489</v>
      </c>
      <c r="I45" s="176" t="s">
        <v>583</v>
      </c>
    </row>
    <row r="46" spans="1:9" x14ac:dyDescent="0.2">
      <c r="E46" s="177">
        <v>6</v>
      </c>
      <c r="F46" s="204" t="s">
        <v>453</v>
      </c>
      <c r="G46" s="176" t="s">
        <v>584</v>
      </c>
      <c r="H46" s="170" t="s">
        <v>499</v>
      </c>
      <c r="I46" s="176" t="s">
        <v>584</v>
      </c>
    </row>
    <row r="47" spans="1:9" x14ac:dyDescent="0.2">
      <c r="E47" s="177">
        <v>6</v>
      </c>
      <c r="F47" s="204" t="s">
        <v>453</v>
      </c>
      <c r="G47" s="176" t="s">
        <v>585</v>
      </c>
      <c r="H47" s="170" t="s">
        <v>507</v>
      </c>
      <c r="I47" s="176" t="s">
        <v>585</v>
      </c>
    </row>
    <row r="48" spans="1:9" x14ac:dyDescent="0.2">
      <c r="E48" s="177">
        <v>6</v>
      </c>
      <c r="F48" s="204" t="s">
        <v>453</v>
      </c>
      <c r="G48" s="176" t="s">
        <v>586</v>
      </c>
      <c r="H48" s="170" t="s">
        <v>513</v>
      </c>
      <c r="I48" s="176" t="s">
        <v>586</v>
      </c>
    </row>
    <row r="49" spans="5:9" ht="15" x14ac:dyDescent="0.2">
      <c r="E49" s="177">
        <v>6</v>
      </c>
      <c r="F49" s="204" t="s">
        <v>453</v>
      </c>
      <c r="G49" s="176" t="s">
        <v>587</v>
      </c>
      <c r="H49" s="171" t="s">
        <v>99</v>
      </c>
      <c r="I49" s="176" t="s">
        <v>587</v>
      </c>
    </row>
    <row r="50" spans="5:9" ht="15" x14ac:dyDescent="0.2">
      <c r="E50" s="177">
        <v>6</v>
      </c>
      <c r="F50" s="204" t="s">
        <v>453</v>
      </c>
      <c r="G50" s="176" t="s">
        <v>588</v>
      </c>
      <c r="H50" s="171" t="s">
        <v>517</v>
      </c>
      <c r="I50" s="176" t="s">
        <v>588</v>
      </c>
    </row>
    <row r="51" spans="5:9" ht="15" x14ac:dyDescent="0.2">
      <c r="E51" s="177">
        <v>6</v>
      </c>
      <c r="F51" s="204" t="s">
        <v>453</v>
      </c>
      <c r="G51" s="176" t="s">
        <v>589</v>
      </c>
      <c r="H51" s="171" t="s">
        <v>519</v>
      </c>
      <c r="I51" s="176" t="s">
        <v>589</v>
      </c>
    </row>
    <row r="52" spans="5:9" ht="15" x14ac:dyDescent="0.2">
      <c r="E52" s="177">
        <v>6</v>
      </c>
      <c r="F52" s="204" t="s">
        <v>453</v>
      </c>
      <c r="G52" s="176" t="s">
        <v>590</v>
      </c>
      <c r="H52" s="171" t="s">
        <v>521</v>
      </c>
      <c r="I52" s="176" t="s">
        <v>590</v>
      </c>
    </row>
    <row r="53" spans="5:9" ht="15" x14ac:dyDescent="0.2">
      <c r="E53" s="177">
        <v>6</v>
      </c>
      <c r="F53" s="204" t="s">
        <v>453</v>
      </c>
      <c r="G53" s="176" t="s">
        <v>591</v>
      </c>
      <c r="H53" s="171" t="s">
        <v>100</v>
      </c>
      <c r="I53" s="176" t="s">
        <v>591</v>
      </c>
    </row>
    <row r="54" spans="5:9" ht="15" x14ac:dyDescent="0.2">
      <c r="E54" s="177">
        <v>6</v>
      </c>
      <c r="F54" s="204" t="s">
        <v>453</v>
      </c>
      <c r="G54" s="176" t="s">
        <v>592</v>
      </c>
      <c r="H54" s="171" t="s">
        <v>101</v>
      </c>
      <c r="I54" s="176" t="s">
        <v>592</v>
      </c>
    </row>
    <row r="55" spans="5:9" ht="15" x14ac:dyDescent="0.2">
      <c r="E55" s="177">
        <v>6</v>
      </c>
      <c r="F55" s="204" t="s">
        <v>453</v>
      </c>
      <c r="G55" s="176" t="s">
        <v>593</v>
      </c>
      <c r="H55" s="171" t="s">
        <v>523</v>
      </c>
      <c r="I55" s="176" t="s">
        <v>593</v>
      </c>
    </row>
    <row r="56" spans="5:9" ht="15" x14ac:dyDescent="0.2">
      <c r="E56" s="177">
        <v>6</v>
      </c>
      <c r="F56" s="204" t="s">
        <v>453</v>
      </c>
      <c r="G56" s="176" t="s">
        <v>594</v>
      </c>
      <c r="H56" s="171" t="s">
        <v>524</v>
      </c>
      <c r="I56" s="176" t="s">
        <v>594</v>
      </c>
    </row>
    <row r="57" spans="5:9" ht="15" x14ac:dyDescent="0.2">
      <c r="E57" s="177">
        <v>6</v>
      </c>
      <c r="F57" s="204" t="s">
        <v>453</v>
      </c>
      <c r="G57" s="176" t="s">
        <v>595</v>
      </c>
      <c r="H57" s="171" t="s">
        <v>525</v>
      </c>
      <c r="I57" s="176" t="s">
        <v>595</v>
      </c>
    </row>
    <row r="58" spans="5:9" ht="15" x14ac:dyDescent="0.2">
      <c r="E58" s="177">
        <v>6</v>
      </c>
      <c r="F58" s="204" t="s">
        <v>453</v>
      </c>
      <c r="G58" s="176" t="s">
        <v>596</v>
      </c>
      <c r="H58" s="171" t="s">
        <v>102</v>
      </c>
      <c r="I58" s="176" t="s">
        <v>596</v>
      </c>
    </row>
    <row r="59" spans="5:9" ht="15" x14ac:dyDescent="0.2">
      <c r="E59" s="177">
        <v>6</v>
      </c>
      <c r="F59" s="204" t="s">
        <v>453</v>
      </c>
      <c r="G59" s="176" t="s">
        <v>597</v>
      </c>
      <c r="H59" s="171" t="s">
        <v>526</v>
      </c>
      <c r="I59" s="176" t="s">
        <v>597</v>
      </c>
    </row>
    <row r="60" spans="5:9" x14ac:dyDescent="0.2">
      <c r="E60" s="177">
        <v>6</v>
      </c>
      <c r="F60" s="204" t="s">
        <v>453</v>
      </c>
      <c r="G60" s="176" t="s">
        <v>598</v>
      </c>
      <c r="H60" s="170" t="s">
        <v>527</v>
      </c>
      <c r="I60" s="176" t="s">
        <v>598</v>
      </c>
    </row>
    <row r="61" spans="5:9" x14ac:dyDescent="0.2">
      <c r="E61" s="177">
        <v>6</v>
      </c>
      <c r="F61" s="204" t="s">
        <v>453</v>
      </c>
      <c r="G61" s="176" t="s">
        <v>599</v>
      </c>
      <c r="H61" s="170" t="s">
        <v>528</v>
      </c>
      <c r="I61" s="176" t="s">
        <v>599</v>
      </c>
    </row>
    <row r="62" spans="5:9" x14ac:dyDescent="0.2">
      <c r="E62" s="177">
        <v>6</v>
      </c>
      <c r="F62" s="204" t="s">
        <v>453</v>
      </c>
      <c r="G62" s="176" t="s">
        <v>600</v>
      </c>
      <c r="H62" s="170" t="s">
        <v>529</v>
      </c>
      <c r="I62" s="176" t="s">
        <v>600</v>
      </c>
    </row>
    <row r="63" spans="5:9" x14ac:dyDescent="0.2">
      <c r="E63" s="177">
        <v>7</v>
      </c>
      <c r="F63" s="204" t="s">
        <v>454</v>
      </c>
      <c r="G63" s="176" t="s">
        <v>601</v>
      </c>
      <c r="H63" s="170" t="s">
        <v>465</v>
      </c>
      <c r="I63" s="176" t="s">
        <v>601</v>
      </c>
    </row>
    <row r="64" spans="5:9" x14ac:dyDescent="0.2">
      <c r="E64" s="177">
        <v>7</v>
      </c>
      <c r="F64" s="204" t="s">
        <v>454</v>
      </c>
      <c r="G64" s="176" t="s">
        <v>602</v>
      </c>
      <c r="H64" s="170" t="s">
        <v>477</v>
      </c>
      <c r="I64" s="176" t="s">
        <v>602</v>
      </c>
    </row>
    <row r="65" spans="5:9" x14ac:dyDescent="0.2">
      <c r="E65" s="177">
        <v>7</v>
      </c>
      <c r="F65" s="204" t="s">
        <v>454</v>
      </c>
      <c r="G65" s="176" t="s">
        <v>603</v>
      </c>
      <c r="H65" s="170" t="s">
        <v>490</v>
      </c>
      <c r="I65" s="176" t="s">
        <v>603</v>
      </c>
    </row>
    <row r="66" spans="5:9" x14ac:dyDescent="0.2">
      <c r="E66" s="177">
        <v>7</v>
      </c>
      <c r="F66" s="204" t="s">
        <v>454</v>
      </c>
      <c r="G66" s="176" t="s">
        <v>604</v>
      </c>
      <c r="H66" s="170" t="s">
        <v>500</v>
      </c>
      <c r="I66" s="176" t="s">
        <v>604</v>
      </c>
    </row>
    <row r="67" spans="5:9" x14ac:dyDescent="0.2">
      <c r="E67" s="177">
        <v>7</v>
      </c>
      <c r="F67" s="204" t="s">
        <v>454</v>
      </c>
      <c r="G67" s="176" t="s">
        <v>605</v>
      </c>
      <c r="H67" s="170" t="s">
        <v>508</v>
      </c>
      <c r="I67" s="176" t="s">
        <v>605</v>
      </c>
    </row>
    <row r="68" spans="5:9" x14ac:dyDescent="0.2">
      <c r="E68" s="177">
        <v>7</v>
      </c>
      <c r="F68" s="204" t="s">
        <v>454</v>
      </c>
      <c r="G68" s="176" t="s">
        <v>606</v>
      </c>
      <c r="H68" s="170" t="s">
        <v>514</v>
      </c>
      <c r="I68" s="176" t="s">
        <v>606</v>
      </c>
    </row>
    <row r="69" spans="5:9" x14ac:dyDescent="0.2">
      <c r="E69" s="177">
        <v>7</v>
      </c>
      <c r="F69" s="204" t="s">
        <v>454</v>
      </c>
      <c r="G69" s="176" t="s">
        <v>607</v>
      </c>
      <c r="H69" s="170" t="s">
        <v>516</v>
      </c>
      <c r="I69" s="176" t="s">
        <v>607</v>
      </c>
    </row>
    <row r="70" spans="5:9" x14ac:dyDescent="0.2">
      <c r="E70" s="177">
        <v>7</v>
      </c>
      <c r="F70" s="204" t="s">
        <v>454</v>
      </c>
      <c r="G70" s="176" t="s">
        <v>608</v>
      </c>
      <c r="H70" s="170" t="s">
        <v>518</v>
      </c>
      <c r="I70" s="176" t="s">
        <v>608</v>
      </c>
    </row>
    <row r="71" spans="5:9" x14ac:dyDescent="0.2">
      <c r="E71" s="177">
        <v>7</v>
      </c>
      <c r="F71" s="204" t="s">
        <v>454</v>
      </c>
      <c r="G71" s="176" t="s">
        <v>609</v>
      </c>
      <c r="H71" s="170" t="s">
        <v>520</v>
      </c>
      <c r="I71" s="176" t="s">
        <v>609</v>
      </c>
    </row>
    <row r="72" spans="5:9" ht="15" x14ac:dyDescent="0.2">
      <c r="E72" s="177">
        <v>7</v>
      </c>
      <c r="F72" s="204" t="s">
        <v>454</v>
      </c>
      <c r="G72" s="176" t="s">
        <v>610</v>
      </c>
      <c r="H72" s="171" t="s">
        <v>460</v>
      </c>
      <c r="I72" s="176" t="s">
        <v>610</v>
      </c>
    </row>
    <row r="73" spans="5:9" x14ac:dyDescent="0.2">
      <c r="E73" s="177">
        <v>7</v>
      </c>
      <c r="F73" s="204" t="s">
        <v>454</v>
      </c>
      <c r="G73" s="176" t="s">
        <v>611</v>
      </c>
      <c r="H73" s="170" t="s">
        <v>472</v>
      </c>
      <c r="I73" s="176" t="s">
        <v>611</v>
      </c>
    </row>
    <row r="74" spans="5:9" x14ac:dyDescent="0.2">
      <c r="E74" s="177">
        <v>7</v>
      </c>
      <c r="F74" s="204" t="s">
        <v>454</v>
      </c>
      <c r="G74" s="176" t="s">
        <v>612</v>
      </c>
      <c r="H74" s="170" t="s">
        <v>522</v>
      </c>
      <c r="I74" s="176" t="s">
        <v>612</v>
      </c>
    </row>
    <row r="75" spans="5:9" x14ac:dyDescent="0.2">
      <c r="E75" s="177">
        <v>8</v>
      </c>
      <c r="F75" s="204" t="s">
        <v>447</v>
      </c>
      <c r="G75" s="176" t="s">
        <v>613</v>
      </c>
      <c r="H75" s="167" t="s">
        <v>466</v>
      </c>
      <c r="I75" s="176" t="s">
        <v>613</v>
      </c>
    </row>
    <row r="76" spans="5:9" x14ac:dyDescent="0.2">
      <c r="E76" s="177">
        <v>8</v>
      </c>
      <c r="F76" s="204" t="s">
        <v>447</v>
      </c>
      <c r="G76" s="176" t="s">
        <v>614</v>
      </c>
      <c r="H76" s="167" t="s">
        <v>478</v>
      </c>
      <c r="I76" s="176" t="s">
        <v>614</v>
      </c>
    </row>
    <row r="77" spans="5:9" x14ac:dyDescent="0.2">
      <c r="E77" s="177">
        <v>8</v>
      </c>
      <c r="F77" s="204" t="s">
        <v>447</v>
      </c>
      <c r="G77" s="176" t="s">
        <v>615</v>
      </c>
      <c r="H77" s="167" t="s">
        <v>491</v>
      </c>
      <c r="I77" s="176" t="s">
        <v>615</v>
      </c>
    </row>
    <row r="78" spans="5:9" x14ac:dyDescent="0.2">
      <c r="E78" s="177">
        <v>8</v>
      </c>
      <c r="F78" s="204" t="s">
        <v>447</v>
      </c>
      <c r="G78" s="176" t="s">
        <v>616</v>
      </c>
      <c r="H78" s="167" t="s">
        <v>501</v>
      </c>
      <c r="I78" s="176" t="s">
        <v>616</v>
      </c>
    </row>
    <row r="79" spans="5:9" x14ac:dyDescent="0.2">
      <c r="E79" s="177">
        <v>8</v>
      </c>
      <c r="F79" s="204" t="s">
        <v>447</v>
      </c>
      <c r="G79" s="176" t="s">
        <v>617</v>
      </c>
      <c r="H79" s="167" t="s">
        <v>509</v>
      </c>
      <c r="I79" s="176" t="s">
        <v>617</v>
      </c>
    </row>
    <row r="80" spans="5:9" x14ac:dyDescent="0.2">
      <c r="E80" s="177">
        <v>8</v>
      </c>
      <c r="F80" s="204" t="s">
        <v>447</v>
      </c>
      <c r="G80" s="176" t="s">
        <v>618</v>
      </c>
      <c r="H80" s="167" t="s">
        <v>515</v>
      </c>
      <c r="I80" s="176" t="s">
        <v>618</v>
      </c>
    </row>
    <row r="81" spans="5:9" x14ac:dyDescent="0.2">
      <c r="E81" s="177">
        <v>9</v>
      </c>
      <c r="F81" s="204" t="s">
        <v>455</v>
      </c>
      <c r="G81" s="176" t="s">
        <v>619</v>
      </c>
      <c r="H81" s="167" t="s">
        <v>467</v>
      </c>
      <c r="I81" s="176" t="s">
        <v>619</v>
      </c>
    </row>
    <row r="82" spans="5:9" x14ac:dyDescent="0.2">
      <c r="E82" s="177">
        <v>9</v>
      </c>
      <c r="F82" s="204" t="s">
        <v>455</v>
      </c>
      <c r="G82" s="176" t="s">
        <v>620</v>
      </c>
      <c r="H82" s="167" t="s">
        <v>479</v>
      </c>
      <c r="I82" s="176" t="s">
        <v>620</v>
      </c>
    </row>
    <row r="83" spans="5:9" x14ac:dyDescent="0.2">
      <c r="E83" s="177">
        <v>9</v>
      </c>
      <c r="F83" s="204" t="s">
        <v>455</v>
      </c>
      <c r="G83" s="176" t="s">
        <v>621</v>
      </c>
      <c r="H83" s="167" t="s">
        <v>492</v>
      </c>
      <c r="I83" s="176" t="s">
        <v>621</v>
      </c>
    </row>
    <row r="84" spans="5:9" x14ac:dyDescent="0.2">
      <c r="E84" s="177">
        <v>9</v>
      </c>
      <c r="F84" s="204" t="s">
        <v>455</v>
      </c>
      <c r="G84" s="176" t="s">
        <v>622</v>
      </c>
      <c r="H84" s="167" t="s">
        <v>502</v>
      </c>
      <c r="I84" s="176" t="s">
        <v>622</v>
      </c>
    </row>
    <row r="85" spans="5:9" x14ac:dyDescent="0.2">
      <c r="E85" s="177">
        <v>9</v>
      </c>
      <c r="F85" s="204" t="s">
        <v>455</v>
      </c>
      <c r="G85" s="176" t="s">
        <v>623</v>
      </c>
      <c r="H85" s="167" t="s">
        <v>510</v>
      </c>
      <c r="I85" s="176" t="s">
        <v>623</v>
      </c>
    </row>
    <row r="86" spans="5:9" ht="15" x14ac:dyDescent="0.2">
      <c r="E86" s="177">
        <v>10</v>
      </c>
      <c r="F86" s="204" t="s">
        <v>456</v>
      </c>
      <c r="G86" s="176" t="s">
        <v>624</v>
      </c>
      <c r="H86" s="165" t="s">
        <v>468</v>
      </c>
      <c r="I86" s="176" t="s">
        <v>624</v>
      </c>
    </row>
    <row r="87" spans="5:9" ht="15" x14ac:dyDescent="0.2">
      <c r="E87" s="177">
        <v>10</v>
      </c>
      <c r="F87" s="204" t="s">
        <v>456</v>
      </c>
      <c r="G87" s="176" t="s">
        <v>625</v>
      </c>
      <c r="H87" s="165" t="s">
        <v>480</v>
      </c>
      <c r="I87" s="176" t="s">
        <v>625</v>
      </c>
    </row>
    <row r="88" spans="5:9" ht="15" x14ac:dyDescent="0.2">
      <c r="E88" s="177">
        <v>10</v>
      </c>
      <c r="F88" s="204" t="s">
        <v>456</v>
      </c>
      <c r="G88" s="176" t="s">
        <v>626</v>
      </c>
      <c r="H88" s="165" t="s">
        <v>493</v>
      </c>
      <c r="I88" s="176" t="s">
        <v>626</v>
      </c>
    </row>
    <row r="89" spans="5:9" ht="15" x14ac:dyDescent="0.2">
      <c r="E89" s="177">
        <v>10</v>
      </c>
      <c r="F89" s="204" t="s">
        <v>456</v>
      </c>
      <c r="G89" s="176" t="s">
        <v>627</v>
      </c>
      <c r="H89" s="165" t="s">
        <v>472</v>
      </c>
      <c r="I89" s="176" t="s">
        <v>627</v>
      </c>
    </row>
    <row r="90" spans="5:9" x14ac:dyDescent="0.2">
      <c r="E90" s="177">
        <v>11</v>
      </c>
      <c r="F90" s="204" t="s">
        <v>457</v>
      </c>
      <c r="G90" s="176" t="s">
        <v>628</v>
      </c>
      <c r="H90" s="167" t="s">
        <v>469</v>
      </c>
      <c r="I90" s="176" t="s">
        <v>628</v>
      </c>
    </row>
    <row r="91" spans="5:9" x14ac:dyDescent="0.2">
      <c r="E91" s="177">
        <v>11</v>
      </c>
      <c r="F91" s="204" t="s">
        <v>457</v>
      </c>
      <c r="G91" s="176" t="s">
        <v>629</v>
      </c>
      <c r="H91" s="167" t="s">
        <v>481</v>
      </c>
      <c r="I91" s="176" t="s">
        <v>629</v>
      </c>
    </row>
    <row r="92" spans="5:9" ht="25.5" x14ac:dyDescent="0.2">
      <c r="E92" s="177">
        <v>11</v>
      </c>
      <c r="F92" s="204" t="s">
        <v>457</v>
      </c>
      <c r="G92" s="176" t="s">
        <v>630</v>
      </c>
      <c r="H92" s="167" t="s">
        <v>541</v>
      </c>
      <c r="I92" s="176" t="s">
        <v>630</v>
      </c>
    </row>
    <row r="93" spans="5:9" x14ac:dyDescent="0.2">
      <c r="E93" s="177">
        <v>11</v>
      </c>
      <c r="F93" s="204" t="s">
        <v>457</v>
      </c>
      <c r="G93" s="176" t="s">
        <v>631</v>
      </c>
      <c r="H93" s="167" t="s">
        <v>503</v>
      </c>
      <c r="I93" s="176" t="s">
        <v>631</v>
      </c>
    </row>
    <row r="94" spans="5:9" x14ac:dyDescent="0.2">
      <c r="E94" s="177">
        <v>11</v>
      </c>
      <c r="F94" s="204" t="s">
        <v>457</v>
      </c>
      <c r="G94" s="176" t="s">
        <v>632</v>
      </c>
      <c r="H94" s="167" t="s">
        <v>511</v>
      </c>
      <c r="I94" s="176" t="s">
        <v>632</v>
      </c>
    </row>
    <row r="95" spans="5:9" ht="15" x14ac:dyDescent="0.2">
      <c r="E95" s="177">
        <v>12</v>
      </c>
      <c r="F95" s="204" t="s">
        <v>458</v>
      </c>
      <c r="G95" s="176" t="s">
        <v>633</v>
      </c>
      <c r="H95" s="221" t="s">
        <v>470</v>
      </c>
      <c r="I95" s="176" t="s">
        <v>633</v>
      </c>
    </row>
    <row r="96" spans="5:9" ht="15" x14ac:dyDescent="0.2">
      <c r="E96" s="177">
        <v>12</v>
      </c>
      <c r="F96" s="204" t="s">
        <v>458</v>
      </c>
      <c r="G96" s="176" t="s">
        <v>634</v>
      </c>
      <c r="H96" s="221" t="s">
        <v>482</v>
      </c>
      <c r="I96" s="176" t="s">
        <v>634</v>
      </c>
    </row>
    <row r="97" spans="5:9" ht="15" x14ac:dyDescent="0.2">
      <c r="E97" s="177">
        <v>12</v>
      </c>
      <c r="F97" s="204" t="s">
        <v>458</v>
      </c>
      <c r="G97" s="176" t="s">
        <v>635</v>
      </c>
      <c r="H97" s="221" t="s">
        <v>494</v>
      </c>
      <c r="I97" s="176" t="s">
        <v>635</v>
      </c>
    </row>
    <row r="98" spans="5:9" ht="15" x14ac:dyDescent="0.2">
      <c r="E98" s="177">
        <v>12</v>
      </c>
      <c r="F98" s="204" t="s">
        <v>458</v>
      </c>
      <c r="G98" s="176" t="s">
        <v>636</v>
      </c>
      <c r="H98" s="221" t="s">
        <v>504</v>
      </c>
      <c r="I98" s="176" t="s">
        <v>636</v>
      </c>
    </row>
    <row r="99" spans="5:9" ht="15" x14ac:dyDescent="0.2">
      <c r="E99" s="177">
        <v>13</v>
      </c>
      <c r="F99" s="204" t="s">
        <v>459</v>
      </c>
      <c r="G99" s="176" t="s">
        <v>637</v>
      </c>
      <c r="H99" s="165" t="s">
        <v>471</v>
      </c>
      <c r="I99" s="176" t="s">
        <v>637</v>
      </c>
    </row>
    <row r="100" spans="5:9" ht="15" x14ac:dyDescent="0.2">
      <c r="E100" s="177">
        <v>13</v>
      </c>
      <c r="F100" s="204" t="s">
        <v>459</v>
      </c>
      <c r="G100" s="176" t="s">
        <v>638</v>
      </c>
      <c r="H100" s="165" t="s">
        <v>483</v>
      </c>
      <c r="I100" s="176" t="s">
        <v>638</v>
      </c>
    </row>
    <row r="101" spans="5:9" ht="15" x14ac:dyDescent="0.2">
      <c r="E101" s="177">
        <v>13</v>
      </c>
      <c r="F101" s="204" t="s">
        <v>459</v>
      </c>
      <c r="G101" s="176" t="s">
        <v>639</v>
      </c>
      <c r="H101" s="165" t="s">
        <v>495</v>
      </c>
      <c r="I101" s="176" t="s">
        <v>639</v>
      </c>
    </row>
    <row r="102" spans="5:9" ht="15" x14ac:dyDescent="0.2">
      <c r="E102" s="177">
        <v>13</v>
      </c>
      <c r="F102" s="204" t="s">
        <v>459</v>
      </c>
      <c r="G102" s="176" t="s">
        <v>640</v>
      </c>
      <c r="H102" s="165" t="s">
        <v>505</v>
      </c>
      <c r="I102" s="176" t="s">
        <v>640</v>
      </c>
    </row>
    <row r="103" spans="5:9" ht="15" x14ac:dyDescent="0.2">
      <c r="E103" s="177">
        <v>14</v>
      </c>
      <c r="F103" s="204" t="s">
        <v>550</v>
      </c>
      <c r="G103" s="176" t="s">
        <v>641</v>
      </c>
      <c r="H103" s="165" t="s">
        <v>551</v>
      </c>
      <c r="I103" s="176" t="s">
        <v>641</v>
      </c>
    </row>
    <row r="104" spans="5:9" ht="15" x14ac:dyDescent="0.2">
      <c r="E104" s="177">
        <v>14</v>
      </c>
      <c r="F104" s="204" t="s">
        <v>550</v>
      </c>
      <c r="G104" s="176" t="s">
        <v>642</v>
      </c>
      <c r="H104" s="165" t="s">
        <v>552</v>
      </c>
      <c r="I104" s="176" t="s">
        <v>642</v>
      </c>
    </row>
    <row r="105" spans="5:9" ht="15" x14ac:dyDescent="0.2">
      <c r="E105" s="177">
        <v>14</v>
      </c>
      <c r="F105" s="204" t="s">
        <v>550</v>
      </c>
      <c r="G105" s="176" t="s">
        <v>643</v>
      </c>
      <c r="H105" s="165" t="s">
        <v>558</v>
      </c>
      <c r="I105" s="176" t="s">
        <v>643</v>
      </c>
    </row>
    <row r="106" spans="5:9" ht="15" x14ac:dyDescent="0.2">
      <c r="E106" s="177">
        <v>14</v>
      </c>
      <c r="F106" s="204" t="s">
        <v>550</v>
      </c>
      <c r="G106" s="176" t="s">
        <v>644</v>
      </c>
      <c r="H106" s="165" t="s">
        <v>553</v>
      </c>
      <c r="I106" s="176" t="s">
        <v>644</v>
      </c>
    </row>
    <row r="107" spans="5:9" x14ac:dyDescent="0.2">
      <c r="E107" s="177">
        <v>14</v>
      </c>
      <c r="F107" s="204" t="s">
        <v>550</v>
      </c>
      <c r="G107" s="176" t="s">
        <v>645</v>
      </c>
      <c r="H107" s="176" t="s">
        <v>559</v>
      </c>
      <c r="I107" s="176" t="s">
        <v>645</v>
      </c>
    </row>
    <row r="108" spans="5:9" x14ac:dyDescent="0.2">
      <c r="E108" s="177">
        <v>14</v>
      </c>
      <c r="F108" s="330" t="s">
        <v>550</v>
      </c>
      <c r="G108" s="176" t="s">
        <v>747</v>
      </c>
      <c r="H108" s="176" t="s">
        <v>745</v>
      </c>
      <c r="I108" s="176" t="s">
        <v>747</v>
      </c>
    </row>
    <row r="109" spans="5:9" x14ac:dyDescent="0.2">
      <c r="E109" s="177">
        <v>14</v>
      </c>
      <c r="F109" s="330" t="s">
        <v>550</v>
      </c>
      <c r="G109" s="176" t="s">
        <v>748</v>
      </c>
      <c r="H109" s="176" t="s">
        <v>746</v>
      </c>
      <c r="I109" s="176" t="s">
        <v>748</v>
      </c>
    </row>
  </sheetData>
  <mergeCells count="2">
    <mergeCell ref="A1:D1"/>
    <mergeCell ref="F1:AD1"/>
  </mergeCells>
  <dataValidations count="1">
    <dataValidation allowBlank="1" showErrorMessage="1" sqref="A22:A35 A15:A17" xr:uid="{00000000-0002-0000-0500-000000000000}"/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X267"/>
  <sheetViews>
    <sheetView topLeftCell="A18" workbookViewId="0">
      <selection activeCell="A31" sqref="A31:B34"/>
    </sheetView>
  </sheetViews>
  <sheetFormatPr baseColWidth="10" defaultRowHeight="12.75" x14ac:dyDescent="0.2"/>
  <cols>
    <col min="1" max="1" width="24.7109375" style="68" bestFit="1" customWidth="1"/>
    <col min="2" max="2" width="13.7109375" style="67" bestFit="1" customWidth="1"/>
    <col min="3" max="3" width="11.42578125" style="68"/>
    <col min="4" max="4" width="12.28515625" style="68" bestFit="1" customWidth="1"/>
    <col min="5" max="6" width="11.42578125" style="68"/>
    <col min="7" max="7" width="13.7109375" style="68" bestFit="1" customWidth="1"/>
    <col min="8" max="16384" width="11.42578125" style="68"/>
  </cols>
  <sheetData>
    <row r="1" spans="1:24" x14ac:dyDescent="0.2">
      <c r="A1" s="595" t="s">
        <v>104</v>
      </c>
      <c r="B1" s="595"/>
      <c r="C1" s="595" t="s">
        <v>105</v>
      </c>
      <c r="D1" s="595"/>
      <c r="F1" s="86"/>
      <c r="H1" s="86"/>
      <c r="J1" s="86" t="s">
        <v>113</v>
      </c>
      <c r="K1" s="86" t="s">
        <v>142</v>
      </c>
      <c r="L1" s="86" t="s">
        <v>127</v>
      </c>
      <c r="M1" s="86" t="s">
        <v>146</v>
      </c>
      <c r="N1" s="86" t="s">
        <v>159</v>
      </c>
      <c r="O1" s="86" t="s">
        <v>199</v>
      </c>
      <c r="P1" s="86" t="s">
        <v>228</v>
      </c>
      <c r="Q1" s="86" t="s">
        <v>233</v>
      </c>
      <c r="R1" s="86" t="s">
        <v>257</v>
      </c>
      <c r="S1" s="86" t="s">
        <v>280</v>
      </c>
      <c r="T1" s="67" t="s">
        <v>282</v>
      </c>
      <c r="U1" s="67" t="s">
        <v>298</v>
      </c>
      <c r="V1" s="67" t="s">
        <v>319</v>
      </c>
      <c r="W1" s="86" t="s">
        <v>359</v>
      </c>
      <c r="X1" s="67" t="s">
        <v>368</v>
      </c>
    </row>
    <row r="2" spans="1:24" ht="15" x14ac:dyDescent="0.2">
      <c r="A2" s="160">
        <f>'Inv. 75%'!P7</f>
        <v>4</v>
      </c>
      <c r="B2" s="67">
        <f>+'Inv. 75%'!H30</f>
        <v>49447.81</v>
      </c>
      <c r="C2" s="160">
        <f>+'Inv. 2%'!P7</f>
        <v>5</v>
      </c>
      <c r="D2" s="68">
        <f>+'Inv. 2%'!H30</f>
        <v>0</v>
      </c>
      <c r="F2" s="86"/>
      <c r="J2" s="86" t="s">
        <v>142</v>
      </c>
      <c r="K2" s="87" t="s">
        <v>114</v>
      </c>
      <c r="L2" s="68" t="s">
        <v>126</v>
      </c>
      <c r="M2" s="67" t="s">
        <v>143</v>
      </c>
      <c r="N2" s="67" t="s">
        <v>156</v>
      </c>
      <c r="O2" s="67" t="s">
        <v>189</v>
      </c>
      <c r="P2" s="67" t="s">
        <v>212</v>
      </c>
      <c r="Q2" s="67" t="s">
        <v>229</v>
      </c>
      <c r="R2" s="67" t="s">
        <v>248</v>
      </c>
      <c r="S2" s="67" t="s">
        <v>258</v>
      </c>
      <c r="T2" s="67" t="s">
        <v>281</v>
      </c>
      <c r="U2" s="67" t="s">
        <v>293</v>
      </c>
      <c r="V2" s="67" t="s">
        <v>316</v>
      </c>
      <c r="W2" s="67" t="s">
        <v>336</v>
      </c>
      <c r="X2" s="67" t="s">
        <v>360</v>
      </c>
    </row>
    <row r="3" spans="1:24" ht="15" x14ac:dyDescent="0.2">
      <c r="A3" s="161">
        <f>+'Inv. 75%'!P31</f>
        <v>1</v>
      </c>
      <c r="B3" s="67">
        <f>+'Inv. 75%'!H52</f>
        <v>29472.39</v>
      </c>
      <c r="C3" s="161">
        <f>+'Inv. 2%'!P31</f>
        <v>2</v>
      </c>
      <c r="D3" s="68">
        <f>+'Inv. 2%'!H52</f>
        <v>0</v>
      </c>
      <c r="F3" s="86"/>
      <c r="J3" s="86" t="s">
        <v>127</v>
      </c>
      <c r="K3" s="87" t="s">
        <v>115</v>
      </c>
      <c r="L3" s="68" t="s">
        <v>128</v>
      </c>
      <c r="M3" s="67" t="s">
        <v>144</v>
      </c>
      <c r="N3" s="67" t="s">
        <v>158</v>
      </c>
      <c r="O3" s="67" t="s">
        <v>191</v>
      </c>
      <c r="P3" s="67" t="s">
        <v>213</v>
      </c>
      <c r="Q3" s="67" t="s">
        <v>231</v>
      </c>
      <c r="R3" s="67" t="s">
        <v>250</v>
      </c>
      <c r="S3" s="67" t="s">
        <v>260</v>
      </c>
      <c r="T3" s="67" t="s">
        <v>283</v>
      </c>
      <c r="U3" s="67" t="s">
        <v>295</v>
      </c>
      <c r="V3" s="67" t="s">
        <v>318</v>
      </c>
      <c r="W3" s="67" t="s">
        <v>339</v>
      </c>
      <c r="X3" s="67" t="s">
        <v>362</v>
      </c>
    </row>
    <row r="4" spans="1:24" ht="15" x14ac:dyDescent="0.2">
      <c r="A4" s="161">
        <f>+'Inv. 75%'!P53</f>
        <v>10</v>
      </c>
      <c r="B4" s="67">
        <f>+'Inv. 75%'!H74</f>
        <v>325</v>
      </c>
      <c r="C4" s="161">
        <f>+'Inv. 2%'!P53</f>
        <v>3</v>
      </c>
      <c r="D4" s="68">
        <f>+'Inv. 2%'!H74</f>
        <v>0</v>
      </c>
      <c r="F4" s="86"/>
      <c r="J4" s="86" t="s">
        <v>146</v>
      </c>
      <c r="K4" s="87" t="s">
        <v>116</v>
      </c>
      <c r="L4" s="68" t="s">
        <v>130</v>
      </c>
      <c r="M4" s="67" t="s">
        <v>145</v>
      </c>
      <c r="N4" s="67" t="s">
        <v>160</v>
      </c>
      <c r="O4" s="67" t="s">
        <v>192</v>
      </c>
      <c r="P4" s="67" t="s">
        <v>214</v>
      </c>
      <c r="Q4" s="67" t="s">
        <v>232</v>
      </c>
      <c r="R4" s="67" t="s">
        <v>252</v>
      </c>
      <c r="S4" s="67" t="s">
        <v>262</v>
      </c>
      <c r="T4" s="67" t="s">
        <v>284</v>
      </c>
      <c r="U4" s="67" t="s">
        <v>296</v>
      </c>
      <c r="V4" s="67" t="s">
        <v>320</v>
      </c>
      <c r="W4" s="67" t="s">
        <v>340</v>
      </c>
      <c r="X4" s="67" t="s">
        <v>364</v>
      </c>
    </row>
    <row r="5" spans="1:24" ht="15" x14ac:dyDescent="0.2">
      <c r="A5" s="161">
        <f>+'Inv. 75%'!P75</f>
        <v>9</v>
      </c>
      <c r="B5" s="67">
        <f>+'Inv. 75%'!H98</f>
        <v>26058.02</v>
      </c>
      <c r="C5" s="161">
        <f>+'Inv. 2%'!P75</f>
        <v>4</v>
      </c>
      <c r="D5" s="68">
        <f>+'Inv. 2%'!H98</f>
        <v>0</v>
      </c>
      <c r="F5" s="86"/>
      <c r="J5" s="86" t="s">
        <v>159</v>
      </c>
      <c r="K5" s="87" t="s">
        <v>117</v>
      </c>
      <c r="L5" s="68" t="s">
        <v>131</v>
      </c>
      <c r="M5" s="67" t="s">
        <v>147</v>
      </c>
      <c r="N5" s="67" t="s">
        <v>159</v>
      </c>
      <c r="O5" s="67" t="s">
        <v>194</v>
      </c>
      <c r="P5" s="67" t="s">
        <v>215</v>
      </c>
      <c r="Q5" s="67" t="s">
        <v>234</v>
      </c>
      <c r="R5" s="67" t="s">
        <v>249</v>
      </c>
      <c r="S5" s="67" t="s">
        <v>264</v>
      </c>
      <c r="T5" s="67" t="s">
        <v>285</v>
      </c>
      <c r="U5" s="67" t="s">
        <v>297</v>
      </c>
      <c r="V5" s="67" t="s">
        <v>321</v>
      </c>
      <c r="W5" s="67" t="s">
        <v>341</v>
      </c>
      <c r="X5" s="67" t="s">
        <v>365</v>
      </c>
    </row>
    <row r="6" spans="1:24" ht="15" x14ac:dyDescent="0.2">
      <c r="A6" s="161">
        <f>+'Inv. 75%'!P99</f>
        <v>6</v>
      </c>
      <c r="B6" s="67">
        <f>+'Inv. 75%'!H120</f>
        <v>2896.91</v>
      </c>
      <c r="C6" s="161">
        <f>+'Inv. 2%'!P99</f>
        <v>5</v>
      </c>
      <c r="D6" s="68">
        <f>+'Inv. 2%'!H120</f>
        <v>0</v>
      </c>
      <c r="F6" s="86"/>
      <c r="J6" s="86" t="s">
        <v>199</v>
      </c>
      <c r="K6" s="87" t="s">
        <v>118</v>
      </c>
      <c r="L6" s="68" t="s">
        <v>129</v>
      </c>
      <c r="M6" s="67" t="s">
        <v>148</v>
      </c>
      <c r="N6" s="67" t="s">
        <v>161</v>
      </c>
      <c r="O6" s="67" t="s">
        <v>195</v>
      </c>
      <c r="P6" s="67" t="s">
        <v>216</v>
      </c>
      <c r="Q6" s="67" t="s">
        <v>235</v>
      </c>
      <c r="R6" s="67" t="s">
        <v>253</v>
      </c>
      <c r="S6" s="67" t="s">
        <v>259</v>
      </c>
      <c r="T6" s="67" t="s">
        <v>287</v>
      </c>
      <c r="U6" s="67" t="s">
        <v>299</v>
      </c>
      <c r="V6" s="67" t="s">
        <v>322</v>
      </c>
      <c r="W6" s="67" t="s">
        <v>342</v>
      </c>
      <c r="X6" s="67" t="s">
        <v>214</v>
      </c>
    </row>
    <row r="7" spans="1:24" ht="15" x14ac:dyDescent="0.2">
      <c r="A7" s="161">
        <f>+'Inv. 75%'!P121</f>
        <v>8</v>
      </c>
      <c r="B7" s="67">
        <f>+'Inv. 75%'!H142</f>
        <v>273.75</v>
      </c>
      <c r="C7" s="161">
        <f>+'Inv. 2%'!P121</f>
        <v>6</v>
      </c>
      <c r="D7" s="68">
        <f>+'Inv. 2%'!H142</f>
        <v>0</v>
      </c>
      <c r="F7" s="86"/>
      <c r="J7" s="86" t="s">
        <v>228</v>
      </c>
      <c r="K7" s="87" t="s">
        <v>119</v>
      </c>
      <c r="L7" s="68" t="s">
        <v>132</v>
      </c>
      <c r="M7" s="67" t="s">
        <v>149</v>
      </c>
      <c r="N7" s="67" t="s">
        <v>162</v>
      </c>
      <c r="O7" s="67" t="s">
        <v>196</v>
      </c>
      <c r="P7" s="67" t="s">
        <v>217</v>
      </c>
      <c r="Q7" s="67" t="s">
        <v>236</v>
      </c>
      <c r="R7" s="67" t="s">
        <v>254</v>
      </c>
      <c r="S7" s="67" t="s">
        <v>265</v>
      </c>
      <c r="T7" s="67" t="s">
        <v>122</v>
      </c>
      <c r="U7" s="67" t="s">
        <v>301</v>
      </c>
      <c r="V7" s="67" t="s">
        <v>323</v>
      </c>
      <c r="W7" s="67" t="s">
        <v>343</v>
      </c>
      <c r="X7" s="67" t="s">
        <v>366</v>
      </c>
    </row>
    <row r="8" spans="1:24" ht="15" x14ac:dyDescent="0.2">
      <c r="A8" s="161">
        <f>+'Inv. 75%'!P143</f>
        <v>12</v>
      </c>
      <c r="B8" s="67">
        <f>+'Inv. 75%'!H166</f>
        <v>8277.7000000000007</v>
      </c>
      <c r="C8" s="161">
        <f>+'Inv. 2%'!P143</f>
        <v>7</v>
      </c>
      <c r="D8" s="68">
        <f>+'Inv. 2%'!H166</f>
        <v>0</v>
      </c>
      <c r="F8" s="86"/>
      <c r="J8" s="86" t="s">
        <v>233</v>
      </c>
      <c r="K8" s="87" t="s">
        <v>120</v>
      </c>
      <c r="L8" s="68" t="s">
        <v>133</v>
      </c>
      <c r="M8" s="67" t="s">
        <v>150</v>
      </c>
      <c r="N8" s="67" t="s">
        <v>164</v>
      </c>
      <c r="O8" s="67" t="s">
        <v>197</v>
      </c>
      <c r="P8" s="67" t="s">
        <v>219</v>
      </c>
      <c r="Q8" s="67" t="s">
        <v>237</v>
      </c>
      <c r="R8" s="67" t="s">
        <v>251</v>
      </c>
      <c r="S8" s="67" t="s">
        <v>266</v>
      </c>
      <c r="T8" s="67" t="s">
        <v>286</v>
      </c>
      <c r="U8" s="67" t="s">
        <v>300</v>
      </c>
      <c r="V8" s="67" t="s">
        <v>324</v>
      </c>
      <c r="W8" s="67" t="s">
        <v>215</v>
      </c>
      <c r="X8" s="67" t="s">
        <v>367</v>
      </c>
    </row>
    <row r="9" spans="1:24" ht="15" x14ac:dyDescent="0.2">
      <c r="A9" s="161">
        <f>+'Inv. 75%'!P167</f>
        <v>7</v>
      </c>
      <c r="B9" s="67">
        <f>+'Inv. 75%'!H188</f>
        <v>1311.9</v>
      </c>
      <c r="C9" s="161">
        <f>+'Inv. 2%'!P167</f>
        <v>8</v>
      </c>
      <c r="D9" s="68">
        <f>+'Inv. 2%'!H188</f>
        <v>0</v>
      </c>
      <c r="F9" s="86"/>
      <c r="J9" s="86" t="s">
        <v>257</v>
      </c>
      <c r="K9" s="87" t="s">
        <v>121</v>
      </c>
      <c r="L9" s="68" t="s">
        <v>134</v>
      </c>
      <c r="M9" s="67" t="s">
        <v>151</v>
      </c>
      <c r="N9" s="67" t="s">
        <v>163</v>
      </c>
      <c r="O9" s="67" t="s">
        <v>198</v>
      </c>
      <c r="P9" s="67" t="s">
        <v>220</v>
      </c>
      <c r="Q9" s="67" t="s">
        <v>238</v>
      </c>
      <c r="R9" s="67" t="s">
        <v>255</v>
      </c>
      <c r="S9" s="67" t="s">
        <v>267</v>
      </c>
      <c r="T9" s="67" t="s">
        <v>282</v>
      </c>
      <c r="U9" s="67" t="s">
        <v>302</v>
      </c>
      <c r="V9" s="67" t="s">
        <v>325</v>
      </c>
      <c r="W9" s="67" t="s">
        <v>344</v>
      </c>
      <c r="X9" s="67" t="s">
        <v>368</v>
      </c>
    </row>
    <row r="10" spans="1:24" ht="15" x14ac:dyDescent="0.2">
      <c r="A10" s="161">
        <f>+'Inv. 75%'!P189</f>
        <v>9</v>
      </c>
      <c r="B10" s="67">
        <f>+'Inv. 75%'!H210</f>
        <v>0</v>
      </c>
      <c r="C10" s="161">
        <f>+'Inv. 2%'!P189</f>
        <v>9</v>
      </c>
      <c r="D10" s="68">
        <f>+'Inv. 2%'!H210</f>
        <v>0</v>
      </c>
      <c r="F10" s="86"/>
      <c r="J10" s="86" t="s">
        <v>280</v>
      </c>
      <c r="K10" s="87" t="s">
        <v>122</v>
      </c>
      <c r="L10" s="68" t="s">
        <v>135</v>
      </c>
      <c r="M10" s="67" t="s">
        <v>152</v>
      </c>
      <c r="N10" s="67" t="s">
        <v>165</v>
      </c>
      <c r="O10" s="67" t="s">
        <v>199</v>
      </c>
      <c r="P10" s="67" t="s">
        <v>221</v>
      </c>
      <c r="Q10" s="67" t="s">
        <v>239</v>
      </c>
      <c r="R10" s="67" t="s">
        <v>256</v>
      </c>
      <c r="S10" s="67" t="s">
        <v>268</v>
      </c>
      <c r="T10" s="67" t="s">
        <v>288</v>
      </c>
      <c r="U10" s="67" t="s">
        <v>303</v>
      </c>
      <c r="V10" s="67" t="s">
        <v>326</v>
      </c>
      <c r="W10" s="67" t="s">
        <v>345</v>
      </c>
      <c r="X10" s="67" t="s">
        <v>369</v>
      </c>
    </row>
    <row r="11" spans="1:24" ht="15" x14ac:dyDescent="0.2">
      <c r="A11" s="161">
        <f>+'Inv. 75%'!P211</f>
        <v>10</v>
      </c>
      <c r="B11" s="67">
        <f>+'Inv. 75%'!H234</f>
        <v>0</v>
      </c>
      <c r="C11" s="161">
        <f>+'Inv. 2%'!P211</f>
        <v>10</v>
      </c>
      <c r="D11" s="68">
        <f>+'Inv. 2%'!H234</f>
        <v>0</v>
      </c>
      <c r="F11" s="86"/>
      <c r="J11" s="86" t="s">
        <v>282</v>
      </c>
      <c r="K11" s="87" t="s">
        <v>123</v>
      </c>
      <c r="L11" s="68" t="s">
        <v>136</v>
      </c>
      <c r="M11" s="67" t="s">
        <v>146</v>
      </c>
      <c r="N11" s="67" t="s">
        <v>166</v>
      </c>
      <c r="O11" s="67" t="s">
        <v>190</v>
      </c>
      <c r="P11" s="67" t="s">
        <v>222</v>
      </c>
      <c r="Q11" s="67" t="s">
        <v>240</v>
      </c>
      <c r="S11" s="67" t="s">
        <v>269</v>
      </c>
      <c r="T11" s="67" t="s">
        <v>289</v>
      </c>
      <c r="U11" s="67" t="s">
        <v>304</v>
      </c>
      <c r="V11" s="67" t="s">
        <v>327</v>
      </c>
      <c r="W11" s="67" t="s">
        <v>346</v>
      </c>
      <c r="X11" s="67" t="s">
        <v>370</v>
      </c>
    </row>
    <row r="12" spans="1:24" ht="15" x14ac:dyDescent="0.2">
      <c r="A12" s="161">
        <f>+'Inv. 75%'!P235</f>
        <v>11</v>
      </c>
      <c r="B12" s="67">
        <f>+'Inv. 75%'!H256</f>
        <v>0</v>
      </c>
      <c r="C12" s="161">
        <f>+'Inv. 2%'!P235</f>
        <v>11</v>
      </c>
      <c r="D12" s="68">
        <f>+'Inv. 2%'!H256</f>
        <v>0</v>
      </c>
      <c r="F12" s="86"/>
      <c r="J12" s="86" t="s">
        <v>298</v>
      </c>
      <c r="K12" s="87" t="s">
        <v>124</v>
      </c>
      <c r="L12" s="68" t="s">
        <v>137</v>
      </c>
      <c r="M12" s="67" t="s">
        <v>153</v>
      </c>
      <c r="N12" s="67" t="s">
        <v>167</v>
      </c>
      <c r="O12" s="67" t="s">
        <v>200</v>
      </c>
      <c r="P12" s="67" t="s">
        <v>223</v>
      </c>
      <c r="Q12" s="67" t="s">
        <v>241</v>
      </c>
      <c r="S12" s="67" t="s">
        <v>271</v>
      </c>
      <c r="T12" s="67" t="s">
        <v>290</v>
      </c>
      <c r="U12" s="67" t="s">
        <v>305</v>
      </c>
      <c r="V12" s="67" t="s">
        <v>328</v>
      </c>
      <c r="W12" s="67" t="s">
        <v>337</v>
      </c>
      <c r="X12" s="67" t="s">
        <v>371</v>
      </c>
    </row>
    <row r="13" spans="1:24" ht="15" x14ac:dyDescent="0.2">
      <c r="A13" s="161">
        <f>+'Inv. 75%'!P257</f>
        <v>12</v>
      </c>
      <c r="B13" s="67">
        <f>+'Inv. 75%'!H278</f>
        <v>0</v>
      </c>
      <c r="C13" s="161">
        <f>+'Inv. 2%'!P257</f>
        <v>12</v>
      </c>
      <c r="D13" s="68">
        <f>+'Inv. 2%'!H278</f>
        <v>0</v>
      </c>
      <c r="F13" s="86"/>
      <c r="J13" s="86" t="s">
        <v>319</v>
      </c>
      <c r="K13" s="87" t="s">
        <v>125</v>
      </c>
      <c r="L13" s="68" t="s">
        <v>138</v>
      </c>
      <c r="M13" s="67" t="s">
        <v>154</v>
      </c>
      <c r="N13" s="67" t="s">
        <v>168</v>
      </c>
      <c r="O13" s="67" t="s">
        <v>201</v>
      </c>
      <c r="P13" s="67" t="s">
        <v>224</v>
      </c>
      <c r="Q13" s="67" t="s">
        <v>243</v>
      </c>
      <c r="S13" s="67" t="s">
        <v>272</v>
      </c>
      <c r="T13" s="67" t="s">
        <v>291</v>
      </c>
      <c r="U13" s="67" t="s">
        <v>306</v>
      </c>
      <c r="V13" s="67" t="s">
        <v>329</v>
      </c>
      <c r="W13" s="67" t="s">
        <v>347</v>
      </c>
      <c r="X13" s="67" t="s">
        <v>372</v>
      </c>
    </row>
    <row r="14" spans="1:24" x14ac:dyDescent="0.2">
      <c r="A14" s="161">
        <f>+'Inv. 75%'!P279</f>
        <v>13</v>
      </c>
      <c r="B14" s="67">
        <f>+'Inv. 75%'!H302</f>
        <v>0</v>
      </c>
      <c r="C14" s="161">
        <f>+'Inv. 2%'!P279</f>
        <v>13</v>
      </c>
      <c r="D14" s="68">
        <f>+'Inv. 2%'!H302</f>
        <v>0</v>
      </c>
      <c r="F14" s="86"/>
      <c r="J14" s="86" t="s">
        <v>359</v>
      </c>
      <c r="L14" s="68" t="s">
        <v>139</v>
      </c>
      <c r="M14" s="67" t="s">
        <v>155</v>
      </c>
      <c r="N14" s="67" t="s">
        <v>169</v>
      </c>
      <c r="O14" s="67" t="s">
        <v>193</v>
      </c>
      <c r="P14" s="67" t="s">
        <v>225</v>
      </c>
      <c r="Q14" s="67" t="s">
        <v>244</v>
      </c>
      <c r="S14" s="67" t="s">
        <v>273</v>
      </c>
      <c r="T14" s="67" t="s">
        <v>292</v>
      </c>
      <c r="U14" s="67" t="s">
        <v>307</v>
      </c>
      <c r="V14" s="67" t="s">
        <v>330</v>
      </c>
      <c r="W14" s="67" t="s">
        <v>348</v>
      </c>
      <c r="X14" s="67" t="s">
        <v>373</v>
      </c>
    </row>
    <row r="15" spans="1:24" x14ac:dyDescent="0.2">
      <c r="A15" s="161">
        <f>+'Inv. 75%'!P303</f>
        <v>3</v>
      </c>
      <c r="B15" s="67">
        <f>+'Inv. 75%'!H324</f>
        <v>0</v>
      </c>
      <c r="C15" s="161">
        <f>+'Inv. 2%'!P303</f>
        <v>14</v>
      </c>
      <c r="D15" s="68">
        <f>+'Inv. 2%'!H326</f>
        <v>0</v>
      </c>
      <c r="F15" s="86"/>
      <c r="J15" s="86" t="s">
        <v>363</v>
      </c>
      <c r="L15" s="68" t="s">
        <v>140</v>
      </c>
      <c r="N15" s="67" t="s">
        <v>170</v>
      </c>
      <c r="O15" s="67" t="s">
        <v>202</v>
      </c>
      <c r="P15" s="67" t="s">
        <v>226</v>
      </c>
      <c r="Q15" s="67" t="s">
        <v>245</v>
      </c>
      <c r="S15" s="67" t="s">
        <v>274</v>
      </c>
      <c r="U15" s="67" t="s">
        <v>308</v>
      </c>
      <c r="V15" s="67" t="s">
        <v>331</v>
      </c>
      <c r="W15" s="67" t="s">
        <v>349</v>
      </c>
      <c r="X15" s="67" t="s">
        <v>374</v>
      </c>
    </row>
    <row r="16" spans="1:24" x14ac:dyDescent="0.2">
      <c r="A16" s="161"/>
      <c r="F16" s="86"/>
      <c r="G16" s="86"/>
      <c r="L16" s="68" t="s">
        <v>127</v>
      </c>
      <c r="N16" s="67" t="s">
        <v>171</v>
      </c>
      <c r="O16" s="67" t="s">
        <v>203</v>
      </c>
      <c r="P16" s="67" t="s">
        <v>218</v>
      </c>
      <c r="Q16" s="67" t="s">
        <v>233</v>
      </c>
      <c r="S16" s="67" t="s">
        <v>275</v>
      </c>
      <c r="U16" s="67" t="s">
        <v>309</v>
      </c>
      <c r="V16" s="67" t="s">
        <v>332</v>
      </c>
      <c r="W16" s="67" t="s">
        <v>338</v>
      </c>
      <c r="X16" s="67" t="s">
        <v>375</v>
      </c>
    </row>
    <row r="17" spans="1:24" x14ac:dyDescent="0.2">
      <c r="B17" s="68"/>
      <c r="F17" s="86"/>
      <c r="G17" s="86"/>
      <c r="L17" s="68" t="s">
        <v>141</v>
      </c>
      <c r="N17" s="67" t="s">
        <v>172</v>
      </c>
      <c r="O17" s="67" t="s">
        <v>204</v>
      </c>
      <c r="P17" s="67" t="s">
        <v>227</v>
      </c>
      <c r="Q17" s="67" t="s">
        <v>246</v>
      </c>
      <c r="S17" s="67" t="s">
        <v>261</v>
      </c>
      <c r="U17" s="67" t="s">
        <v>310</v>
      </c>
      <c r="V17" s="67" t="s">
        <v>333</v>
      </c>
      <c r="W17" s="67" t="s">
        <v>350</v>
      </c>
      <c r="X17" s="67" t="s">
        <v>361</v>
      </c>
    </row>
    <row r="18" spans="1:24" x14ac:dyDescent="0.2">
      <c r="F18" s="86"/>
      <c r="G18" s="86"/>
      <c r="N18" s="67" t="s">
        <v>173</v>
      </c>
      <c r="O18" s="67" t="s">
        <v>205</v>
      </c>
      <c r="Q18" s="67" t="s">
        <v>242</v>
      </c>
      <c r="S18" s="67" t="s">
        <v>263</v>
      </c>
      <c r="U18" s="67" t="s">
        <v>311</v>
      </c>
      <c r="V18" s="67" t="s">
        <v>319</v>
      </c>
      <c r="W18" s="67" t="s">
        <v>351</v>
      </c>
      <c r="X18" s="67" t="s">
        <v>376</v>
      </c>
    </row>
    <row r="19" spans="1:24" x14ac:dyDescent="0.2">
      <c r="F19" s="86"/>
      <c r="G19" s="86"/>
      <c r="N19" s="67" t="s">
        <v>174</v>
      </c>
      <c r="O19" s="67" t="s">
        <v>206</v>
      </c>
      <c r="Q19" s="67" t="s">
        <v>247</v>
      </c>
      <c r="S19" s="67" t="s">
        <v>276</v>
      </c>
      <c r="U19" s="67" t="s">
        <v>312</v>
      </c>
      <c r="V19" s="67" t="s">
        <v>334</v>
      </c>
      <c r="W19" s="67" t="s">
        <v>178</v>
      </c>
      <c r="X19" s="67" t="s">
        <v>377</v>
      </c>
    </row>
    <row r="20" spans="1:24" x14ac:dyDescent="0.2">
      <c r="F20" s="86"/>
      <c r="G20" s="86"/>
      <c r="N20" s="67" t="s">
        <v>175</v>
      </c>
      <c r="O20" s="67" t="s">
        <v>207</v>
      </c>
      <c r="Q20" s="67" t="s">
        <v>230</v>
      </c>
      <c r="S20" s="67" t="s">
        <v>277</v>
      </c>
      <c r="U20" s="67" t="s">
        <v>313</v>
      </c>
      <c r="V20" s="67" t="s">
        <v>317</v>
      </c>
      <c r="W20" s="67" t="s">
        <v>352</v>
      </c>
    </row>
    <row r="21" spans="1:24" x14ac:dyDescent="0.2">
      <c r="A21" s="86" t="s">
        <v>393</v>
      </c>
      <c r="B21" s="67">
        <f>SUM('Uso 25%'!E13)</f>
        <v>20793.330000000002</v>
      </c>
      <c r="C21" s="111">
        <f>B21/$C$25</f>
        <v>0.95401875110544543</v>
      </c>
      <c r="F21" s="86"/>
      <c r="G21" s="86"/>
      <c r="N21" s="67" t="s">
        <v>176</v>
      </c>
      <c r="O21" s="67" t="s">
        <v>208</v>
      </c>
      <c r="S21" s="67" t="s">
        <v>278</v>
      </c>
      <c r="U21" s="67" t="s">
        <v>314</v>
      </c>
      <c r="V21" s="67" t="s">
        <v>335</v>
      </c>
      <c r="W21" s="67" t="s">
        <v>254</v>
      </c>
    </row>
    <row r="22" spans="1:24" x14ac:dyDescent="0.2">
      <c r="A22" s="86" t="s">
        <v>394</v>
      </c>
      <c r="B22" s="67">
        <f>+'Uso 25%'!E23+'Uso 25%'!E46</f>
        <v>21180.17</v>
      </c>
      <c r="C22" s="111">
        <f>B22/$C$25</f>
        <v>0.97176735672453707</v>
      </c>
      <c r="F22" s="86"/>
      <c r="G22" s="86"/>
      <c r="N22" s="67" t="s">
        <v>177</v>
      </c>
      <c r="O22" s="67" t="s">
        <v>209</v>
      </c>
      <c r="S22" s="67" t="s">
        <v>279</v>
      </c>
      <c r="U22" s="67" t="s">
        <v>294</v>
      </c>
      <c r="W22" s="67" t="s">
        <v>353</v>
      </c>
    </row>
    <row r="23" spans="1:24" x14ac:dyDescent="0.2">
      <c r="A23" s="86" t="s">
        <v>387</v>
      </c>
      <c r="B23" s="67">
        <f>+'Uso 25%'!E21</f>
        <v>130</v>
      </c>
      <c r="C23" s="111">
        <f>B23/$B$25</f>
        <v>2.9822649292755871E-3</v>
      </c>
      <c r="F23" s="86"/>
      <c r="G23" s="86"/>
      <c r="N23" s="67" t="s">
        <v>178</v>
      </c>
      <c r="O23" s="67" t="s">
        <v>210</v>
      </c>
      <c r="S23" s="67" t="s">
        <v>270</v>
      </c>
      <c r="U23" s="67" t="s">
        <v>315</v>
      </c>
      <c r="W23" s="67" t="s">
        <v>354</v>
      </c>
    </row>
    <row r="24" spans="1:24" x14ac:dyDescent="0.2">
      <c r="F24" s="86"/>
      <c r="G24" s="86"/>
      <c r="N24" s="67" t="s">
        <v>179</v>
      </c>
      <c r="O24" s="67" t="s">
        <v>211</v>
      </c>
      <c r="U24" s="67" t="s">
        <v>298</v>
      </c>
      <c r="W24" s="67" t="s">
        <v>355</v>
      </c>
    </row>
    <row r="25" spans="1:24" x14ac:dyDescent="0.2">
      <c r="A25" s="86" t="s">
        <v>396</v>
      </c>
      <c r="B25" s="103">
        <f>+'Hoja de Captura'!D9</f>
        <v>43591.03</v>
      </c>
      <c r="C25" s="68">
        <f>B25/2</f>
        <v>21795.514999999999</v>
      </c>
      <c r="F25" s="86"/>
      <c r="G25" s="86"/>
      <c r="N25" s="67" t="s">
        <v>180</v>
      </c>
      <c r="W25" s="67" t="s">
        <v>356</v>
      </c>
    </row>
    <row r="26" spans="1:24" x14ac:dyDescent="0.2">
      <c r="F26" s="86"/>
      <c r="G26" s="86"/>
      <c r="N26" s="67" t="s">
        <v>181</v>
      </c>
      <c r="W26" s="67" t="s">
        <v>357</v>
      </c>
    </row>
    <row r="27" spans="1:24" x14ac:dyDescent="0.2">
      <c r="A27" s="86" t="s">
        <v>393</v>
      </c>
      <c r="F27" s="86"/>
      <c r="G27" s="86"/>
      <c r="N27" s="67" t="s">
        <v>182</v>
      </c>
      <c r="W27" s="67" t="s">
        <v>358</v>
      </c>
    </row>
    <row r="28" spans="1:24" x14ac:dyDescent="0.2">
      <c r="A28" s="86" t="s">
        <v>394</v>
      </c>
      <c r="F28" s="86"/>
      <c r="G28" s="86"/>
      <c r="N28" s="67" t="s">
        <v>183</v>
      </c>
    </row>
    <row r="29" spans="1:24" x14ac:dyDescent="0.2">
      <c r="A29" s="86" t="s">
        <v>395</v>
      </c>
      <c r="F29" s="86"/>
      <c r="G29" s="86"/>
      <c r="N29" s="67" t="s">
        <v>184</v>
      </c>
    </row>
    <row r="30" spans="1:24" x14ac:dyDescent="0.2">
      <c r="F30" s="86"/>
      <c r="N30" s="67" t="s">
        <v>185</v>
      </c>
    </row>
    <row r="31" spans="1:24" x14ac:dyDescent="0.2">
      <c r="A31" s="161" t="s">
        <v>750</v>
      </c>
      <c r="B31" s="366">
        <v>1</v>
      </c>
      <c r="F31" s="86"/>
      <c r="N31" s="67" t="s">
        <v>186</v>
      </c>
    </row>
    <row r="32" spans="1:24" x14ac:dyDescent="0.2">
      <c r="A32" s="161" t="s">
        <v>751</v>
      </c>
      <c r="B32" s="366">
        <v>2</v>
      </c>
      <c r="F32" s="86"/>
      <c r="G32" s="86"/>
      <c r="N32" s="67" t="s">
        <v>187</v>
      </c>
    </row>
    <row r="33" spans="1:14" x14ac:dyDescent="0.2">
      <c r="A33" s="161" t="s">
        <v>752</v>
      </c>
      <c r="B33" s="366">
        <v>3</v>
      </c>
      <c r="F33" s="86"/>
      <c r="G33" s="86"/>
      <c r="N33" s="67" t="s">
        <v>188</v>
      </c>
    </row>
    <row r="34" spans="1:14" x14ac:dyDescent="0.2">
      <c r="A34" s="161" t="s">
        <v>753</v>
      </c>
      <c r="B34" s="366">
        <v>4</v>
      </c>
      <c r="F34" s="86"/>
      <c r="G34" s="86"/>
      <c r="N34" s="67" t="s">
        <v>157</v>
      </c>
    </row>
    <row r="35" spans="1:14" x14ac:dyDescent="0.2">
      <c r="F35" s="86"/>
      <c r="G35" s="86"/>
    </row>
    <row r="36" spans="1:14" x14ac:dyDescent="0.2">
      <c r="F36" s="86"/>
      <c r="G36" s="86"/>
    </row>
    <row r="37" spans="1:14" x14ac:dyDescent="0.2">
      <c r="F37" s="86"/>
      <c r="G37" s="86"/>
    </row>
    <row r="38" spans="1:14" x14ac:dyDescent="0.2">
      <c r="F38" s="86"/>
      <c r="G38" s="86"/>
    </row>
    <row r="39" spans="1:14" x14ac:dyDescent="0.2">
      <c r="F39" s="86"/>
      <c r="G39" s="86"/>
    </row>
    <row r="40" spans="1:14" x14ac:dyDescent="0.2">
      <c r="F40" s="86"/>
      <c r="G40" s="86"/>
    </row>
    <row r="41" spans="1:14" x14ac:dyDescent="0.2">
      <c r="F41" s="86"/>
      <c r="G41" s="86"/>
    </row>
    <row r="42" spans="1:14" x14ac:dyDescent="0.2">
      <c r="F42" s="86"/>
      <c r="G42" s="86"/>
    </row>
    <row r="43" spans="1:14" x14ac:dyDescent="0.2">
      <c r="F43" s="86"/>
    </row>
    <row r="44" spans="1:14" x14ac:dyDescent="0.2">
      <c r="F44" s="86"/>
    </row>
    <row r="45" spans="1:14" x14ac:dyDescent="0.2">
      <c r="F45" s="86"/>
      <c r="G45" s="86"/>
    </row>
    <row r="46" spans="1:14" x14ac:dyDescent="0.2">
      <c r="F46" s="86"/>
      <c r="G46" s="86"/>
    </row>
    <row r="47" spans="1:14" x14ac:dyDescent="0.2">
      <c r="F47" s="86"/>
      <c r="G47" s="86"/>
    </row>
    <row r="48" spans="1:14" x14ac:dyDescent="0.2">
      <c r="F48" s="86"/>
      <c r="G48" s="86"/>
    </row>
    <row r="49" spans="6:7" x14ac:dyDescent="0.2">
      <c r="F49" s="86"/>
      <c r="G49" s="86"/>
    </row>
    <row r="50" spans="6:7" x14ac:dyDescent="0.2">
      <c r="F50" s="86"/>
      <c r="G50" s="86"/>
    </row>
    <row r="51" spans="6:7" x14ac:dyDescent="0.2">
      <c r="F51" s="86"/>
      <c r="G51" s="86"/>
    </row>
    <row r="52" spans="6:7" x14ac:dyDescent="0.2">
      <c r="F52" s="86"/>
      <c r="G52" s="86"/>
    </row>
    <row r="53" spans="6:7" x14ac:dyDescent="0.2">
      <c r="F53" s="86"/>
      <c r="G53" s="86"/>
    </row>
    <row r="54" spans="6:7" x14ac:dyDescent="0.2">
      <c r="F54" s="86"/>
      <c r="G54" s="86"/>
    </row>
    <row r="55" spans="6:7" x14ac:dyDescent="0.2">
      <c r="F55" s="86"/>
      <c r="G55" s="86"/>
    </row>
    <row r="56" spans="6:7" x14ac:dyDescent="0.2">
      <c r="F56" s="86"/>
      <c r="G56" s="86"/>
    </row>
    <row r="57" spans="6:7" x14ac:dyDescent="0.2">
      <c r="F57" s="86"/>
      <c r="G57" s="86"/>
    </row>
    <row r="58" spans="6:7" x14ac:dyDescent="0.2">
      <c r="F58" s="86"/>
      <c r="G58" s="86"/>
    </row>
    <row r="59" spans="6:7" x14ac:dyDescent="0.2">
      <c r="F59" s="86"/>
      <c r="G59" s="86"/>
    </row>
    <row r="60" spans="6:7" x14ac:dyDescent="0.2">
      <c r="F60" s="86"/>
      <c r="G60" s="86"/>
    </row>
    <row r="61" spans="6:7" x14ac:dyDescent="0.2">
      <c r="F61" s="86"/>
      <c r="G61" s="86"/>
    </row>
    <row r="62" spans="6:7" x14ac:dyDescent="0.2">
      <c r="F62" s="86"/>
      <c r="G62" s="86"/>
    </row>
    <row r="63" spans="6:7" x14ac:dyDescent="0.2">
      <c r="F63" s="86"/>
      <c r="G63" s="86"/>
    </row>
    <row r="64" spans="6:7" x14ac:dyDescent="0.2">
      <c r="F64" s="86"/>
      <c r="G64" s="86"/>
    </row>
    <row r="65" spans="6:7" x14ac:dyDescent="0.2">
      <c r="F65" s="86"/>
      <c r="G65" s="86"/>
    </row>
    <row r="66" spans="6:7" x14ac:dyDescent="0.2">
      <c r="F66" s="86"/>
      <c r="G66" s="86"/>
    </row>
    <row r="67" spans="6:7" x14ac:dyDescent="0.2">
      <c r="F67" s="86"/>
      <c r="G67" s="86"/>
    </row>
    <row r="68" spans="6:7" x14ac:dyDescent="0.2">
      <c r="F68" s="86"/>
      <c r="G68" s="86"/>
    </row>
    <row r="69" spans="6:7" x14ac:dyDescent="0.2">
      <c r="F69" s="86"/>
      <c r="G69" s="86"/>
    </row>
    <row r="70" spans="6:7" x14ac:dyDescent="0.2">
      <c r="F70" s="86"/>
      <c r="G70" s="86"/>
    </row>
    <row r="71" spans="6:7" x14ac:dyDescent="0.2">
      <c r="F71" s="86"/>
      <c r="G71" s="86"/>
    </row>
    <row r="72" spans="6:7" x14ac:dyDescent="0.2">
      <c r="F72" s="86"/>
      <c r="G72" s="86"/>
    </row>
    <row r="73" spans="6:7" x14ac:dyDescent="0.2">
      <c r="F73" s="86"/>
      <c r="G73" s="86"/>
    </row>
    <row r="74" spans="6:7" x14ac:dyDescent="0.2">
      <c r="F74" s="86"/>
      <c r="G74" s="86"/>
    </row>
    <row r="75" spans="6:7" x14ac:dyDescent="0.2">
      <c r="F75" s="86"/>
      <c r="G75" s="86"/>
    </row>
    <row r="76" spans="6:7" x14ac:dyDescent="0.2">
      <c r="F76" s="86"/>
    </row>
    <row r="77" spans="6:7" x14ac:dyDescent="0.2">
      <c r="F77" s="86"/>
    </row>
    <row r="78" spans="6:7" x14ac:dyDescent="0.2">
      <c r="F78" s="86"/>
      <c r="G78" s="86"/>
    </row>
    <row r="79" spans="6:7" x14ac:dyDescent="0.2">
      <c r="F79" s="86"/>
      <c r="G79" s="86"/>
    </row>
    <row r="80" spans="6:7" x14ac:dyDescent="0.2">
      <c r="F80" s="86"/>
      <c r="G80" s="86"/>
    </row>
    <row r="81" spans="6:7" x14ac:dyDescent="0.2">
      <c r="F81" s="86"/>
      <c r="G81" s="86"/>
    </row>
    <row r="82" spans="6:7" x14ac:dyDescent="0.2">
      <c r="F82" s="86"/>
      <c r="G82" s="86"/>
    </row>
    <row r="83" spans="6:7" x14ac:dyDescent="0.2">
      <c r="F83" s="86"/>
      <c r="G83" s="86"/>
    </row>
    <row r="84" spans="6:7" x14ac:dyDescent="0.2">
      <c r="F84" s="86"/>
      <c r="G84" s="86"/>
    </row>
    <row r="85" spans="6:7" x14ac:dyDescent="0.2">
      <c r="F85" s="86"/>
      <c r="G85" s="86"/>
    </row>
    <row r="86" spans="6:7" x14ac:dyDescent="0.2">
      <c r="F86" s="86"/>
      <c r="G86" s="86"/>
    </row>
    <row r="87" spans="6:7" x14ac:dyDescent="0.2">
      <c r="F87" s="86"/>
      <c r="G87" s="86"/>
    </row>
    <row r="88" spans="6:7" x14ac:dyDescent="0.2">
      <c r="F88" s="86"/>
      <c r="G88" s="86"/>
    </row>
    <row r="89" spans="6:7" x14ac:dyDescent="0.2">
      <c r="F89" s="86"/>
      <c r="G89" s="86"/>
    </row>
    <row r="90" spans="6:7" x14ac:dyDescent="0.2">
      <c r="F90" s="86"/>
      <c r="G90" s="86"/>
    </row>
    <row r="91" spans="6:7" x14ac:dyDescent="0.2">
      <c r="F91" s="86"/>
      <c r="G91" s="86"/>
    </row>
    <row r="92" spans="6:7" x14ac:dyDescent="0.2">
      <c r="F92" s="86"/>
      <c r="G92" s="86"/>
    </row>
    <row r="93" spans="6:7" x14ac:dyDescent="0.2">
      <c r="F93" s="86"/>
      <c r="G93" s="86"/>
    </row>
    <row r="94" spans="6:7" x14ac:dyDescent="0.2">
      <c r="F94" s="86"/>
      <c r="G94" s="86"/>
    </row>
    <row r="95" spans="6:7" x14ac:dyDescent="0.2">
      <c r="F95" s="86"/>
      <c r="G95" s="86"/>
    </row>
    <row r="96" spans="6:7" x14ac:dyDescent="0.2">
      <c r="F96" s="86"/>
      <c r="G96" s="86"/>
    </row>
    <row r="97" spans="6:7" x14ac:dyDescent="0.2">
      <c r="F97" s="86"/>
      <c r="G97" s="86"/>
    </row>
    <row r="98" spans="6:7" x14ac:dyDescent="0.2">
      <c r="F98" s="86"/>
      <c r="G98" s="86"/>
    </row>
    <row r="99" spans="6:7" x14ac:dyDescent="0.2">
      <c r="F99" s="86"/>
    </row>
    <row r="100" spans="6:7" x14ac:dyDescent="0.2">
      <c r="F100" s="86"/>
    </row>
    <row r="101" spans="6:7" x14ac:dyDescent="0.2">
      <c r="F101" s="86"/>
      <c r="G101" s="86"/>
    </row>
    <row r="102" spans="6:7" x14ac:dyDescent="0.2">
      <c r="F102" s="86"/>
      <c r="G102" s="86"/>
    </row>
    <row r="103" spans="6:7" x14ac:dyDescent="0.2">
      <c r="F103" s="86"/>
      <c r="G103" s="86"/>
    </row>
    <row r="104" spans="6:7" x14ac:dyDescent="0.2">
      <c r="F104" s="86"/>
      <c r="G104" s="86"/>
    </row>
    <row r="105" spans="6:7" x14ac:dyDescent="0.2">
      <c r="F105" s="86"/>
      <c r="G105" s="86"/>
    </row>
    <row r="106" spans="6:7" x14ac:dyDescent="0.2">
      <c r="F106" s="86"/>
      <c r="G106" s="86"/>
    </row>
    <row r="107" spans="6:7" x14ac:dyDescent="0.2">
      <c r="F107" s="86"/>
      <c r="G107" s="86"/>
    </row>
    <row r="108" spans="6:7" x14ac:dyDescent="0.2">
      <c r="F108" s="86"/>
      <c r="G108" s="86"/>
    </row>
    <row r="109" spans="6:7" x14ac:dyDescent="0.2">
      <c r="F109" s="86"/>
      <c r="G109" s="86"/>
    </row>
    <row r="110" spans="6:7" x14ac:dyDescent="0.2">
      <c r="F110" s="86"/>
      <c r="G110" s="86"/>
    </row>
    <row r="111" spans="6:7" x14ac:dyDescent="0.2">
      <c r="F111" s="86"/>
      <c r="G111" s="86"/>
    </row>
    <row r="112" spans="6:7" x14ac:dyDescent="0.2">
      <c r="F112" s="86"/>
      <c r="G112" s="86"/>
    </row>
    <row r="113" spans="6:7" x14ac:dyDescent="0.2">
      <c r="F113" s="86"/>
      <c r="G113" s="86"/>
    </row>
    <row r="114" spans="6:7" x14ac:dyDescent="0.2">
      <c r="F114" s="86"/>
      <c r="G114" s="86"/>
    </row>
    <row r="115" spans="6:7" x14ac:dyDescent="0.2">
      <c r="F115" s="86"/>
    </row>
    <row r="116" spans="6:7" x14ac:dyDescent="0.2">
      <c r="F116" s="86"/>
    </row>
    <row r="117" spans="6:7" x14ac:dyDescent="0.2">
      <c r="F117" s="86"/>
      <c r="G117" s="86"/>
    </row>
    <row r="118" spans="6:7" x14ac:dyDescent="0.2">
      <c r="F118" s="86"/>
      <c r="G118" s="86"/>
    </row>
    <row r="119" spans="6:7" x14ac:dyDescent="0.2">
      <c r="F119" s="86"/>
      <c r="G119" s="86"/>
    </row>
    <row r="120" spans="6:7" x14ac:dyDescent="0.2">
      <c r="F120" s="86"/>
      <c r="G120" s="86"/>
    </row>
    <row r="121" spans="6:7" x14ac:dyDescent="0.2">
      <c r="F121" s="86"/>
      <c r="G121" s="86"/>
    </row>
    <row r="122" spans="6:7" x14ac:dyDescent="0.2">
      <c r="F122" s="86"/>
      <c r="G122" s="86"/>
    </row>
    <row r="123" spans="6:7" x14ac:dyDescent="0.2">
      <c r="F123" s="86"/>
      <c r="G123" s="86"/>
    </row>
    <row r="124" spans="6:7" x14ac:dyDescent="0.2">
      <c r="F124" s="86"/>
      <c r="G124" s="86"/>
    </row>
    <row r="125" spans="6:7" x14ac:dyDescent="0.2">
      <c r="F125" s="86"/>
      <c r="G125" s="86"/>
    </row>
    <row r="126" spans="6:7" x14ac:dyDescent="0.2">
      <c r="F126" s="86"/>
      <c r="G126" s="86"/>
    </row>
    <row r="127" spans="6:7" x14ac:dyDescent="0.2">
      <c r="F127" s="86"/>
      <c r="G127" s="86"/>
    </row>
    <row r="128" spans="6:7" x14ac:dyDescent="0.2">
      <c r="F128" s="86"/>
      <c r="G128" s="86"/>
    </row>
    <row r="129" spans="6:7" x14ac:dyDescent="0.2">
      <c r="F129" s="86"/>
      <c r="G129" s="86"/>
    </row>
    <row r="130" spans="6:7" x14ac:dyDescent="0.2">
      <c r="F130" s="86"/>
      <c r="G130" s="86"/>
    </row>
    <row r="131" spans="6:7" x14ac:dyDescent="0.2">
      <c r="F131" s="86"/>
      <c r="G131" s="86"/>
    </row>
    <row r="132" spans="6:7" x14ac:dyDescent="0.2">
      <c r="F132" s="86"/>
      <c r="G132" s="86"/>
    </row>
    <row r="133" spans="6:7" x14ac:dyDescent="0.2">
      <c r="F133" s="86"/>
      <c r="G133" s="86"/>
    </row>
    <row r="134" spans="6:7" x14ac:dyDescent="0.2">
      <c r="F134" s="86"/>
    </row>
    <row r="135" spans="6:7" x14ac:dyDescent="0.2">
      <c r="F135" s="86"/>
    </row>
    <row r="136" spans="6:7" x14ac:dyDescent="0.2">
      <c r="F136" s="86"/>
      <c r="G136" s="86"/>
    </row>
    <row r="137" spans="6:7" x14ac:dyDescent="0.2">
      <c r="F137" s="86"/>
      <c r="G137" s="86"/>
    </row>
    <row r="138" spans="6:7" x14ac:dyDescent="0.2">
      <c r="F138" s="86"/>
      <c r="G138" s="86"/>
    </row>
    <row r="139" spans="6:7" x14ac:dyDescent="0.2">
      <c r="F139" s="86"/>
      <c r="G139" s="86"/>
    </row>
    <row r="140" spans="6:7" x14ac:dyDescent="0.2">
      <c r="F140" s="86"/>
      <c r="G140" s="86"/>
    </row>
    <row r="141" spans="6:7" x14ac:dyDescent="0.2">
      <c r="F141" s="86"/>
      <c r="G141" s="86"/>
    </row>
    <row r="142" spans="6:7" ht="14.25" customHeight="1" x14ac:dyDescent="0.2">
      <c r="F142" s="86"/>
      <c r="G142" s="86"/>
    </row>
    <row r="143" spans="6:7" x14ac:dyDescent="0.2">
      <c r="F143" s="86"/>
    </row>
    <row r="144" spans="6:7" x14ac:dyDescent="0.2">
      <c r="F144" s="86"/>
      <c r="G144" s="86"/>
    </row>
    <row r="145" spans="6:7" x14ac:dyDescent="0.2">
      <c r="F145" s="86"/>
      <c r="G145" s="86"/>
    </row>
    <row r="146" spans="6:7" x14ac:dyDescent="0.2">
      <c r="F146" s="86"/>
      <c r="G146" s="86"/>
    </row>
    <row r="147" spans="6:7" x14ac:dyDescent="0.2">
      <c r="F147" s="86"/>
      <c r="G147" s="86"/>
    </row>
    <row r="148" spans="6:7" x14ac:dyDescent="0.2">
      <c r="F148" s="86"/>
      <c r="G148" s="86"/>
    </row>
    <row r="149" spans="6:7" x14ac:dyDescent="0.2">
      <c r="F149" s="86"/>
      <c r="G149" s="86"/>
    </row>
    <row r="150" spans="6:7" x14ac:dyDescent="0.2">
      <c r="F150" s="86"/>
      <c r="G150" s="86"/>
    </row>
    <row r="151" spans="6:7" x14ac:dyDescent="0.2">
      <c r="F151" s="86"/>
      <c r="G151" s="86"/>
    </row>
    <row r="152" spans="6:7" x14ac:dyDescent="0.2">
      <c r="F152" s="86"/>
      <c r="G152" s="86"/>
    </row>
    <row r="153" spans="6:7" x14ac:dyDescent="0.2">
      <c r="F153" s="86"/>
      <c r="G153" s="86"/>
    </row>
    <row r="154" spans="6:7" x14ac:dyDescent="0.2">
      <c r="F154" s="86"/>
      <c r="G154" s="86"/>
    </row>
    <row r="155" spans="6:7" x14ac:dyDescent="0.2">
      <c r="F155" s="86"/>
      <c r="G155" s="86"/>
    </row>
    <row r="156" spans="6:7" x14ac:dyDescent="0.2">
      <c r="F156" s="86"/>
      <c r="G156" s="86"/>
    </row>
    <row r="157" spans="6:7" x14ac:dyDescent="0.2">
      <c r="F157" s="86"/>
      <c r="G157" s="86"/>
    </row>
    <row r="158" spans="6:7" x14ac:dyDescent="0.2">
      <c r="F158" s="86"/>
      <c r="G158" s="86"/>
    </row>
    <row r="159" spans="6:7" x14ac:dyDescent="0.2">
      <c r="F159" s="86"/>
      <c r="G159" s="86"/>
    </row>
    <row r="160" spans="6:7" x14ac:dyDescent="0.2">
      <c r="F160" s="86"/>
      <c r="G160" s="86"/>
    </row>
    <row r="161" spans="6:7" x14ac:dyDescent="0.2">
      <c r="F161" s="86"/>
      <c r="G161" s="86"/>
    </row>
    <row r="162" spans="6:7" x14ac:dyDescent="0.2">
      <c r="F162" s="86"/>
      <c r="G162" s="86"/>
    </row>
    <row r="163" spans="6:7" x14ac:dyDescent="0.2">
      <c r="F163" s="86"/>
      <c r="G163" s="86"/>
    </row>
    <row r="164" spans="6:7" x14ac:dyDescent="0.2">
      <c r="F164" s="86"/>
      <c r="G164" s="86"/>
    </row>
    <row r="165" spans="6:7" x14ac:dyDescent="0.2">
      <c r="F165" s="86"/>
    </row>
    <row r="166" spans="6:7" x14ac:dyDescent="0.2">
      <c r="F166" s="86"/>
      <c r="G166" s="86"/>
    </row>
    <row r="167" spans="6:7" x14ac:dyDescent="0.2">
      <c r="F167" s="86"/>
      <c r="G167" s="86"/>
    </row>
    <row r="168" spans="6:7" x14ac:dyDescent="0.2">
      <c r="F168" s="86"/>
      <c r="G168" s="86"/>
    </row>
    <row r="169" spans="6:7" x14ac:dyDescent="0.2">
      <c r="F169" s="86"/>
      <c r="G169" s="86"/>
    </row>
    <row r="170" spans="6:7" x14ac:dyDescent="0.2">
      <c r="F170" s="86"/>
      <c r="G170" s="86"/>
    </row>
    <row r="171" spans="6:7" x14ac:dyDescent="0.2">
      <c r="F171" s="86"/>
      <c r="G171" s="86"/>
    </row>
    <row r="172" spans="6:7" x14ac:dyDescent="0.2">
      <c r="F172" s="86"/>
      <c r="G172" s="86"/>
    </row>
    <row r="173" spans="6:7" x14ac:dyDescent="0.2">
      <c r="F173" s="86"/>
      <c r="G173" s="86"/>
    </row>
    <row r="174" spans="6:7" x14ac:dyDescent="0.2">
      <c r="F174" s="86"/>
      <c r="G174" s="86"/>
    </row>
    <row r="175" spans="6:7" x14ac:dyDescent="0.2">
      <c r="F175" s="86"/>
      <c r="G175" s="86"/>
    </row>
    <row r="176" spans="6:7" x14ac:dyDescent="0.2">
      <c r="F176" s="86"/>
      <c r="G176" s="86"/>
    </row>
    <row r="177" spans="6:7" x14ac:dyDescent="0.2">
      <c r="F177" s="86"/>
      <c r="G177" s="86"/>
    </row>
    <row r="178" spans="6:7" x14ac:dyDescent="0.2">
      <c r="F178" s="86"/>
    </row>
    <row r="179" spans="6:7" x14ac:dyDescent="0.2">
      <c r="F179" s="86"/>
      <c r="G179" s="86"/>
    </row>
    <row r="180" spans="6:7" x14ac:dyDescent="0.2">
      <c r="F180" s="86"/>
      <c r="G180" s="86"/>
    </row>
    <row r="181" spans="6:7" x14ac:dyDescent="0.2">
      <c r="F181" s="86"/>
      <c r="G181" s="86"/>
    </row>
    <row r="182" spans="6:7" x14ac:dyDescent="0.2">
      <c r="F182" s="86"/>
      <c r="G182" s="86"/>
    </row>
    <row r="183" spans="6:7" x14ac:dyDescent="0.2">
      <c r="F183" s="86"/>
      <c r="G183" s="86"/>
    </row>
    <row r="184" spans="6:7" x14ac:dyDescent="0.2">
      <c r="F184" s="86"/>
      <c r="G184" s="86"/>
    </row>
    <row r="185" spans="6:7" x14ac:dyDescent="0.2">
      <c r="F185" s="86"/>
      <c r="G185" s="86"/>
    </row>
    <row r="186" spans="6:7" x14ac:dyDescent="0.2">
      <c r="F186" s="86"/>
      <c r="G186" s="86"/>
    </row>
    <row r="187" spans="6:7" x14ac:dyDescent="0.2">
      <c r="F187" s="86"/>
      <c r="G187" s="86"/>
    </row>
    <row r="188" spans="6:7" x14ac:dyDescent="0.2">
      <c r="F188" s="86"/>
      <c r="G188" s="86"/>
    </row>
    <row r="189" spans="6:7" x14ac:dyDescent="0.2">
      <c r="F189" s="86"/>
      <c r="G189" s="86"/>
    </row>
    <row r="190" spans="6:7" x14ac:dyDescent="0.2">
      <c r="F190" s="86"/>
      <c r="G190" s="86"/>
    </row>
    <row r="191" spans="6:7" x14ac:dyDescent="0.2">
      <c r="F191" s="86"/>
      <c r="G191" s="86"/>
    </row>
    <row r="192" spans="6:7" x14ac:dyDescent="0.2">
      <c r="F192" s="86"/>
      <c r="G192" s="86"/>
    </row>
    <row r="193" spans="6:8" x14ac:dyDescent="0.2">
      <c r="F193" s="86"/>
      <c r="G193" s="86"/>
    </row>
    <row r="194" spans="6:8" x14ac:dyDescent="0.2">
      <c r="F194" s="86"/>
      <c r="G194" s="86"/>
    </row>
    <row r="195" spans="6:8" x14ac:dyDescent="0.2">
      <c r="F195" s="86"/>
      <c r="G195" s="86"/>
    </row>
    <row r="196" spans="6:8" x14ac:dyDescent="0.2">
      <c r="F196" s="86"/>
      <c r="G196" s="86"/>
    </row>
    <row r="197" spans="6:8" x14ac:dyDescent="0.2">
      <c r="F197" s="86"/>
      <c r="G197" s="86"/>
    </row>
    <row r="198" spans="6:8" x14ac:dyDescent="0.2">
      <c r="F198" s="86"/>
      <c r="G198" s="86"/>
    </row>
    <row r="199" spans="6:8" x14ac:dyDescent="0.2">
      <c r="F199" s="86"/>
      <c r="G199" s="86"/>
    </row>
    <row r="200" spans="6:8" x14ac:dyDescent="0.2">
      <c r="F200" s="86"/>
      <c r="G200" s="86"/>
    </row>
    <row r="201" spans="6:8" x14ac:dyDescent="0.2">
      <c r="F201" s="86"/>
      <c r="H201" s="67"/>
    </row>
    <row r="202" spans="6:8" x14ac:dyDescent="0.2">
      <c r="F202" s="86"/>
      <c r="G202" s="86"/>
      <c r="H202" s="67"/>
    </row>
    <row r="203" spans="6:8" x14ac:dyDescent="0.2">
      <c r="F203" s="86"/>
      <c r="G203" s="86"/>
      <c r="H203" s="67"/>
    </row>
    <row r="204" spans="6:8" x14ac:dyDescent="0.2">
      <c r="F204" s="86"/>
      <c r="G204" s="86"/>
      <c r="H204" s="67"/>
    </row>
    <row r="205" spans="6:8" x14ac:dyDescent="0.2">
      <c r="F205" s="86"/>
      <c r="G205" s="86"/>
      <c r="H205" s="67"/>
    </row>
    <row r="206" spans="6:8" x14ac:dyDescent="0.2">
      <c r="F206" s="86"/>
      <c r="G206" s="86"/>
      <c r="H206" s="67"/>
    </row>
    <row r="207" spans="6:8" x14ac:dyDescent="0.2">
      <c r="F207" s="86"/>
      <c r="G207" s="86"/>
      <c r="H207" s="67"/>
    </row>
    <row r="208" spans="6:8" x14ac:dyDescent="0.2">
      <c r="F208" s="86"/>
      <c r="G208" s="86"/>
      <c r="H208" s="67"/>
    </row>
    <row r="209" spans="6:8" x14ac:dyDescent="0.2">
      <c r="F209" s="86"/>
      <c r="G209" s="86"/>
      <c r="H209" s="67"/>
    </row>
    <row r="210" spans="6:8" x14ac:dyDescent="0.2">
      <c r="F210" s="86"/>
      <c r="G210" s="86"/>
      <c r="H210" s="67"/>
    </row>
    <row r="211" spans="6:8" x14ac:dyDescent="0.2">
      <c r="F211" s="86"/>
      <c r="G211" s="86"/>
      <c r="H211" s="67"/>
    </row>
    <row r="212" spans="6:8" x14ac:dyDescent="0.2">
      <c r="F212" s="86"/>
      <c r="G212" s="86"/>
      <c r="H212" s="67"/>
    </row>
    <row r="213" spans="6:8" x14ac:dyDescent="0.2">
      <c r="F213" s="86"/>
      <c r="G213" s="86"/>
      <c r="H213" s="67"/>
    </row>
    <row r="214" spans="6:8" x14ac:dyDescent="0.2">
      <c r="F214" s="86"/>
      <c r="G214" s="86"/>
      <c r="H214" s="67"/>
    </row>
    <row r="215" spans="6:8" x14ac:dyDescent="0.2">
      <c r="F215" s="86"/>
      <c r="G215" s="86"/>
      <c r="H215" s="67"/>
    </row>
    <row r="216" spans="6:8" x14ac:dyDescent="0.2">
      <c r="F216" s="86"/>
      <c r="G216" s="86"/>
      <c r="H216" s="67"/>
    </row>
    <row r="217" spans="6:8" x14ac:dyDescent="0.2">
      <c r="F217" s="86"/>
      <c r="G217" s="86"/>
      <c r="H217" s="67"/>
    </row>
    <row r="218" spans="6:8" x14ac:dyDescent="0.2">
      <c r="F218" s="86"/>
      <c r="G218" s="86"/>
      <c r="H218" s="67"/>
    </row>
    <row r="219" spans="6:8" x14ac:dyDescent="0.2">
      <c r="F219" s="86"/>
      <c r="G219" s="86"/>
      <c r="H219" s="67"/>
    </row>
    <row r="220" spans="6:8" x14ac:dyDescent="0.2">
      <c r="F220" s="86"/>
      <c r="G220" s="86"/>
      <c r="H220" s="67"/>
    </row>
    <row r="221" spans="6:8" x14ac:dyDescent="0.2">
      <c r="F221" s="86"/>
    </row>
    <row r="222" spans="6:8" x14ac:dyDescent="0.2">
      <c r="F222" s="86"/>
      <c r="G222" s="86"/>
    </row>
    <row r="223" spans="6:8" x14ac:dyDescent="0.2">
      <c r="F223" s="86"/>
      <c r="G223" s="86"/>
    </row>
    <row r="224" spans="6:8" x14ac:dyDescent="0.2">
      <c r="F224" s="86"/>
      <c r="G224" s="86"/>
    </row>
    <row r="225" spans="6:7" x14ac:dyDescent="0.2">
      <c r="F225" s="86"/>
      <c r="G225" s="86"/>
    </row>
    <row r="226" spans="6:7" x14ac:dyDescent="0.2">
      <c r="F226" s="86"/>
      <c r="G226" s="86"/>
    </row>
    <row r="227" spans="6:7" x14ac:dyDescent="0.2">
      <c r="F227" s="86"/>
      <c r="G227" s="86"/>
    </row>
    <row r="228" spans="6:7" x14ac:dyDescent="0.2">
      <c r="F228" s="86"/>
      <c r="G228" s="86"/>
    </row>
    <row r="229" spans="6:7" x14ac:dyDescent="0.2">
      <c r="F229" s="86"/>
      <c r="G229" s="86"/>
    </row>
    <row r="230" spans="6:7" x14ac:dyDescent="0.2">
      <c r="F230" s="86"/>
      <c r="G230" s="86"/>
    </row>
    <row r="231" spans="6:7" x14ac:dyDescent="0.2">
      <c r="F231" s="86"/>
      <c r="G231" s="86"/>
    </row>
    <row r="232" spans="6:7" x14ac:dyDescent="0.2">
      <c r="F232" s="86"/>
      <c r="G232" s="86"/>
    </row>
    <row r="233" spans="6:7" x14ac:dyDescent="0.2">
      <c r="F233" s="86"/>
      <c r="G233" s="86"/>
    </row>
    <row r="234" spans="6:7" x14ac:dyDescent="0.2">
      <c r="F234" s="86"/>
      <c r="G234" s="86"/>
    </row>
    <row r="235" spans="6:7" x14ac:dyDescent="0.2">
      <c r="F235" s="86"/>
      <c r="G235" s="86"/>
    </row>
    <row r="236" spans="6:7" x14ac:dyDescent="0.2">
      <c r="F236" s="86"/>
      <c r="G236" s="86"/>
    </row>
    <row r="237" spans="6:7" x14ac:dyDescent="0.2">
      <c r="F237" s="86"/>
      <c r="G237" s="86"/>
    </row>
    <row r="238" spans="6:7" x14ac:dyDescent="0.2">
      <c r="F238" s="86"/>
      <c r="G238" s="86"/>
    </row>
    <row r="239" spans="6:7" x14ac:dyDescent="0.2">
      <c r="F239" s="86"/>
      <c r="G239" s="86"/>
    </row>
    <row r="240" spans="6:7" x14ac:dyDescent="0.2">
      <c r="F240" s="86"/>
      <c r="G240" s="86"/>
    </row>
    <row r="241" spans="6:7" x14ac:dyDescent="0.2">
      <c r="F241" s="86"/>
      <c r="G241" s="86"/>
    </row>
    <row r="242" spans="6:7" x14ac:dyDescent="0.2">
      <c r="F242" s="86"/>
      <c r="G242" s="86"/>
    </row>
    <row r="243" spans="6:7" x14ac:dyDescent="0.2">
      <c r="F243" s="86"/>
      <c r="G243" s="86"/>
    </row>
    <row r="244" spans="6:7" x14ac:dyDescent="0.2">
      <c r="F244" s="86"/>
      <c r="G244" s="86"/>
    </row>
    <row r="245" spans="6:7" x14ac:dyDescent="0.2">
      <c r="F245" s="86"/>
      <c r="G245" s="86"/>
    </row>
    <row r="246" spans="6:7" x14ac:dyDescent="0.2">
      <c r="F246" s="86"/>
      <c r="G246" s="86"/>
    </row>
    <row r="247" spans="6:7" x14ac:dyDescent="0.2">
      <c r="F247" s="86"/>
    </row>
    <row r="248" spans="6:7" x14ac:dyDescent="0.2">
      <c r="F248" s="86"/>
      <c r="G248" s="86"/>
    </row>
    <row r="249" spans="6:7" x14ac:dyDescent="0.2">
      <c r="F249" s="86"/>
      <c r="G249" s="86"/>
    </row>
    <row r="250" spans="6:7" x14ac:dyDescent="0.2">
      <c r="F250" s="86"/>
      <c r="G250" s="86"/>
    </row>
    <row r="251" spans="6:7" x14ac:dyDescent="0.2">
      <c r="F251" s="86"/>
      <c r="G251" s="86"/>
    </row>
    <row r="252" spans="6:7" x14ac:dyDescent="0.2">
      <c r="F252" s="86"/>
      <c r="G252" s="86"/>
    </row>
    <row r="253" spans="6:7" x14ac:dyDescent="0.2">
      <c r="F253" s="86"/>
      <c r="G253" s="86"/>
    </row>
    <row r="254" spans="6:7" x14ac:dyDescent="0.2">
      <c r="F254" s="86"/>
      <c r="G254" s="86"/>
    </row>
    <row r="255" spans="6:7" x14ac:dyDescent="0.2">
      <c r="F255" s="86"/>
      <c r="G255" s="86"/>
    </row>
    <row r="256" spans="6:7" x14ac:dyDescent="0.2">
      <c r="F256" s="86"/>
      <c r="G256" s="86"/>
    </row>
    <row r="257" spans="6:7" x14ac:dyDescent="0.2">
      <c r="F257" s="86"/>
      <c r="G257" s="86"/>
    </row>
    <row r="258" spans="6:7" x14ac:dyDescent="0.2">
      <c r="F258" s="86"/>
      <c r="G258" s="86"/>
    </row>
    <row r="259" spans="6:7" x14ac:dyDescent="0.2">
      <c r="F259" s="86"/>
      <c r="G259" s="86"/>
    </row>
    <row r="260" spans="6:7" x14ac:dyDescent="0.2">
      <c r="F260" s="86"/>
      <c r="G260" s="86"/>
    </row>
    <row r="261" spans="6:7" x14ac:dyDescent="0.2">
      <c r="F261" s="86"/>
      <c r="G261" s="86"/>
    </row>
    <row r="262" spans="6:7" x14ac:dyDescent="0.2">
      <c r="F262" s="86"/>
      <c r="G262" s="86"/>
    </row>
    <row r="263" spans="6:7" x14ac:dyDescent="0.2">
      <c r="F263" s="86"/>
      <c r="G263" s="86"/>
    </row>
    <row r="264" spans="6:7" x14ac:dyDescent="0.2">
      <c r="F264" s="86"/>
      <c r="G264" s="86"/>
    </row>
    <row r="265" spans="6:7" x14ac:dyDescent="0.2">
      <c r="F265" s="86"/>
      <c r="G265" s="86"/>
    </row>
    <row r="266" spans="6:7" x14ac:dyDescent="0.2">
      <c r="F266" s="86"/>
      <c r="G266" s="86"/>
    </row>
    <row r="267" spans="6:7" x14ac:dyDescent="0.2">
      <c r="F267" s="86"/>
      <c r="G267" s="86"/>
    </row>
  </sheetData>
  <mergeCells count="2">
    <mergeCell ref="A1:B1"/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CC6600"/>
  </sheetPr>
  <dimension ref="A1:AA46"/>
  <sheetViews>
    <sheetView showWhiteSpace="0" view="pageLayout" topLeftCell="B1" zoomScale="70" zoomScaleNormal="70" zoomScaleSheetLayoutView="70" zoomScalePageLayoutView="70" workbookViewId="0">
      <selection activeCell="H61" sqref="H61"/>
    </sheetView>
  </sheetViews>
  <sheetFormatPr baseColWidth="10" defaultRowHeight="12.75" x14ac:dyDescent="0.2"/>
  <cols>
    <col min="1" max="1" width="42" style="73" customWidth="1"/>
    <col min="2" max="2" width="18.140625" style="74" customWidth="1"/>
    <col min="3" max="3" width="11.42578125" style="75"/>
    <col min="4" max="4" width="14.5703125" style="76" customWidth="1"/>
    <col min="5" max="8" width="11.42578125" style="76"/>
    <col min="9" max="9" width="14.140625" style="76" customWidth="1"/>
    <col min="10" max="12" width="11.42578125" style="76"/>
    <col min="13" max="13" width="11.42578125" style="77"/>
    <col min="14" max="17" width="11.42578125" style="76"/>
    <col min="18" max="18" width="12.7109375" style="76" customWidth="1"/>
    <col min="19" max="19" width="11.42578125" style="76"/>
    <col min="20" max="20" width="11.42578125" style="76" hidden="1" customWidth="1"/>
    <col min="21" max="21" width="27.42578125" style="76" hidden="1" customWidth="1"/>
    <col min="22" max="22" width="15.85546875" style="76" hidden="1" customWidth="1"/>
    <col min="23" max="23" width="19.7109375" style="76" hidden="1" customWidth="1"/>
    <col min="24" max="24" width="15" style="76" hidden="1" customWidth="1"/>
    <col min="25" max="25" width="13.42578125" style="76" hidden="1" customWidth="1"/>
    <col min="26" max="26" width="11.42578125" style="76" hidden="1" customWidth="1"/>
    <col min="27" max="27" width="14.85546875" style="76" hidden="1" customWidth="1"/>
    <col min="28" max="16384" width="11.42578125" style="76"/>
  </cols>
  <sheetData>
    <row r="1" spans="5:25" s="70" customFormat="1" x14ac:dyDescent="0.2">
      <c r="E1" s="71"/>
      <c r="M1" s="72"/>
    </row>
    <row r="2" spans="5:25" ht="15" customHeight="1" x14ac:dyDescent="0.2">
      <c r="M2" s="77" t="e">
        <f t="shared" ref="M2:M7" si="0">+X9/$X$24</f>
        <v>#DIV/0!</v>
      </c>
    </row>
    <row r="3" spans="5:25" ht="15" customHeight="1" x14ac:dyDescent="0.2">
      <c r="M3" s="77" t="e">
        <f t="shared" si="0"/>
        <v>#DIV/0!</v>
      </c>
    </row>
    <row r="4" spans="5:25" ht="15" customHeight="1" x14ac:dyDescent="0.2">
      <c r="M4" s="77" t="e">
        <f t="shared" si="0"/>
        <v>#DIV/0!</v>
      </c>
    </row>
    <row r="5" spans="5:25" ht="15" customHeight="1" x14ac:dyDescent="0.2">
      <c r="M5" s="77" t="e">
        <f t="shared" si="0"/>
        <v>#DIV/0!</v>
      </c>
    </row>
    <row r="6" spans="5:25" ht="15" customHeight="1" x14ac:dyDescent="0.2">
      <c r="M6" s="77" t="e">
        <f t="shared" si="0"/>
        <v>#DIV/0!</v>
      </c>
    </row>
    <row r="7" spans="5:25" ht="15" customHeight="1" x14ac:dyDescent="0.2">
      <c r="M7" s="77" t="e">
        <f t="shared" si="0"/>
        <v>#DIV/0!</v>
      </c>
    </row>
    <row r="8" spans="5:25" ht="15" customHeight="1" x14ac:dyDescent="0.2">
      <c r="U8" s="78" t="s">
        <v>103</v>
      </c>
      <c r="V8" s="155">
        <v>0.75</v>
      </c>
      <c r="W8" s="159"/>
      <c r="X8" s="155">
        <v>0.02</v>
      </c>
      <c r="Y8" s="79" t="s">
        <v>68</v>
      </c>
    </row>
    <row r="9" spans="5:25" ht="15" customHeight="1" x14ac:dyDescent="0.2">
      <c r="M9" s="77" t="e">
        <f t="shared" ref="M9:M15" si="1">+X15/$X$24</f>
        <v>#DIV/0!</v>
      </c>
      <c r="U9" s="158" t="s">
        <v>421</v>
      </c>
      <c r="V9" s="156">
        <f>SUMIF(cuadros!$A$2:$A$16,"1",cuadros!$B$2:$B$16)</f>
        <v>29472.39</v>
      </c>
      <c r="W9" s="158" t="s">
        <v>421</v>
      </c>
      <c r="X9" s="156">
        <f>SUMIF(cuadros!$C$2:$C$16,"1",cuadros!$D$2:$D$16)</f>
        <v>0</v>
      </c>
      <c r="Y9" s="81">
        <f>+X9+V9</f>
        <v>29472.39</v>
      </c>
    </row>
    <row r="10" spans="5:25" ht="15" customHeight="1" x14ac:dyDescent="0.2">
      <c r="M10" s="77" t="e">
        <f t="shared" si="1"/>
        <v>#DIV/0!</v>
      </c>
      <c r="U10" s="158" t="s">
        <v>536</v>
      </c>
      <c r="V10" s="156">
        <f>SUMIF(cuadros!$A$2:$A$16,"2",cuadros!$B$2:$B$16)</f>
        <v>0</v>
      </c>
      <c r="W10" s="158" t="s">
        <v>536</v>
      </c>
      <c r="X10" s="156">
        <f>SUMIF(cuadros!$C$2:$C$16,"2",cuadros!$D$2:$D$16)</f>
        <v>0</v>
      </c>
      <c r="Y10" s="81">
        <f t="shared" ref="Y10:Y22" si="2">+X10+V10</f>
        <v>0</v>
      </c>
    </row>
    <row r="11" spans="5:25" ht="15" customHeight="1" x14ac:dyDescent="0.2">
      <c r="M11" s="77" t="e">
        <f t="shared" si="1"/>
        <v>#DIV/0!</v>
      </c>
      <c r="U11" s="158" t="s">
        <v>537</v>
      </c>
      <c r="V11" s="156">
        <f>SUMIF(cuadros!$A$2:$A$16,"3",cuadros!$B$2:$B$16)</f>
        <v>0</v>
      </c>
      <c r="W11" s="158" t="s">
        <v>537</v>
      </c>
      <c r="X11" s="156">
        <f>SUMIF(cuadros!$C$2:$C$16,"3",cuadros!$D$2:$D$16)</f>
        <v>0</v>
      </c>
      <c r="Y11" s="81">
        <f t="shared" si="2"/>
        <v>0</v>
      </c>
    </row>
    <row r="12" spans="5:25" ht="15" customHeight="1" x14ac:dyDescent="0.2">
      <c r="M12" s="77" t="e">
        <f t="shared" si="1"/>
        <v>#DIV/0!</v>
      </c>
      <c r="U12" s="158" t="s">
        <v>424</v>
      </c>
      <c r="V12" s="156">
        <f>SUMIF(cuadros!$A$2:$A$16,"4",cuadros!$B$2:$B$16)</f>
        <v>49447.81</v>
      </c>
      <c r="W12" s="158" t="s">
        <v>424</v>
      </c>
      <c r="X12" s="156">
        <f>SUMIF(cuadros!$C$2:$C$16,"4",cuadros!$D$2:$D$16)</f>
        <v>0</v>
      </c>
      <c r="Y12" s="81">
        <f t="shared" si="2"/>
        <v>49447.81</v>
      </c>
    </row>
    <row r="13" spans="5:25" ht="15" customHeight="1" x14ac:dyDescent="0.2">
      <c r="M13" s="77" t="e">
        <f t="shared" si="1"/>
        <v>#DIV/0!</v>
      </c>
      <c r="U13" s="158" t="s">
        <v>425</v>
      </c>
      <c r="V13" s="156">
        <f>SUMIF(cuadros!$A$2:$A$16,"5",cuadros!$B$2:$B$16)</f>
        <v>0</v>
      </c>
      <c r="W13" s="158" t="s">
        <v>425</v>
      </c>
      <c r="X13" s="156">
        <f>SUMIF(cuadros!$C$2:$C$16,"5",cuadros!$D$2:$D$16)</f>
        <v>0</v>
      </c>
      <c r="Y13" s="81">
        <f t="shared" si="2"/>
        <v>0</v>
      </c>
    </row>
    <row r="14" spans="5:25" ht="15" customHeight="1" x14ac:dyDescent="0.2">
      <c r="M14" s="77" t="e">
        <f t="shared" si="1"/>
        <v>#DIV/0!</v>
      </c>
      <c r="U14" s="158" t="s">
        <v>426</v>
      </c>
      <c r="V14" s="156">
        <f>SUMIF(cuadros!$A$2:$A$16,"6",cuadros!$B$2:$B$16)</f>
        <v>2896.91</v>
      </c>
      <c r="W14" s="158" t="s">
        <v>426</v>
      </c>
      <c r="X14" s="156">
        <f>SUMIF(cuadros!$C$2:$C$16,"6",cuadros!$D$2:$D$16)</f>
        <v>0</v>
      </c>
      <c r="Y14" s="81">
        <f t="shared" si="2"/>
        <v>2896.91</v>
      </c>
    </row>
    <row r="15" spans="5:25" ht="15" customHeight="1" x14ac:dyDescent="0.2">
      <c r="M15" s="77" t="e">
        <f t="shared" si="1"/>
        <v>#DIV/0!</v>
      </c>
      <c r="U15" s="158" t="s">
        <v>427</v>
      </c>
      <c r="V15" s="156">
        <f>SUMIF(cuadros!$A$2:$A$16,"7",cuadros!$B$2:$B$16)</f>
        <v>1311.9</v>
      </c>
      <c r="W15" s="158" t="s">
        <v>427</v>
      </c>
      <c r="X15" s="156">
        <f>SUMIF(cuadros!$C$2:$C$16,"7",cuadros!$D$2:$D$16)</f>
        <v>0</v>
      </c>
      <c r="Y15" s="81">
        <f t="shared" si="2"/>
        <v>1311.9</v>
      </c>
    </row>
    <row r="16" spans="5:25" ht="15" customHeight="1" x14ac:dyDescent="0.2">
      <c r="M16" s="77" t="e">
        <f>+X23/$X$24</f>
        <v>#DIV/0!</v>
      </c>
      <c r="U16" s="158" t="s">
        <v>428</v>
      </c>
      <c r="V16" s="156">
        <f>SUMIF(cuadros!$A$2:$A$16,"8",cuadros!$B$2:$B$16)</f>
        <v>273.75</v>
      </c>
      <c r="W16" s="158" t="s">
        <v>428</v>
      </c>
      <c r="X16" s="156">
        <f>SUMIF(cuadros!$C$2:$C$16,"8",cuadros!$D$2:$D$16)</f>
        <v>0</v>
      </c>
      <c r="Y16" s="81">
        <f t="shared" si="2"/>
        <v>273.75</v>
      </c>
    </row>
    <row r="17" spans="21:27" ht="15" customHeight="1" x14ac:dyDescent="0.2">
      <c r="U17" s="158" t="s">
        <v>429</v>
      </c>
      <c r="V17" s="156">
        <f>SUMIF(cuadros!$A$2:$A$16,"9",cuadros!$B$2:$B$16)</f>
        <v>26058.02</v>
      </c>
      <c r="W17" s="158" t="s">
        <v>429</v>
      </c>
      <c r="X17" s="156">
        <f>SUMIF(cuadros!$C$2:$C$16,"9",cuadros!$D$2:$D$16)</f>
        <v>0</v>
      </c>
      <c r="Y17" s="81">
        <f t="shared" si="2"/>
        <v>26058.02</v>
      </c>
    </row>
    <row r="18" spans="21:27" x14ac:dyDescent="0.2">
      <c r="U18" s="158" t="s">
        <v>431</v>
      </c>
      <c r="V18" s="156">
        <f>SUMIF(cuadros!$A$2:$A$16,"10",cuadros!$B$2:$B$16)</f>
        <v>325</v>
      </c>
      <c r="W18" s="158" t="s">
        <v>431</v>
      </c>
      <c r="X18" s="156">
        <f>SUMIF(cuadros!$C$2:$C$16,"10",cuadros!$D$2:$D$16)</f>
        <v>0</v>
      </c>
      <c r="Y18" s="81">
        <f t="shared" si="2"/>
        <v>325</v>
      </c>
    </row>
    <row r="19" spans="21:27" x14ac:dyDescent="0.2">
      <c r="U19" s="158" t="s">
        <v>433</v>
      </c>
      <c r="V19" s="156">
        <f>SUMIF(cuadros!$A$2:$A$16,"11",cuadros!$B$2:$B$16)</f>
        <v>0</v>
      </c>
      <c r="W19" s="158" t="s">
        <v>433</v>
      </c>
      <c r="X19" s="156">
        <f>SUMIF(cuadros!$C$2:$C$16,"11",cuadros!$D$2:$D$16)</f>
        <v>0</v>
      </c>
      <c r="Y19" s="81">
        <f t="shared" si="2"/>
        <v>0</v>
      </c>
    </row>
    <row r="20" spans="21:27" x14ac:dyDescent="0.2">
      <c r="U20" s="158" t="s">
        <v>538</v>
      </c>
      <c r="V20" s="156">
        <f>SUMIF(cuadros!$A$2:$A$16,"12",cuadros!$B$2:$B$16)</f>
        <v>8277.7000000000007</v>
      </c>
      <c r="W20" s="158" t="s">
        <v>538</v>
      </c>
      <c r="X20" s="156">
        <f>SUMIF(cuadros!$C$2:$C$16,"12",cuadros!$D$2:$D$16)</f>
        <v>0</v>
      </c>
      <c r="Y20" s="81">
        <f t="shared" si="2"/>
        <v>8277.7000000000007</v>
      </c>
    </row>
    <row r="21" spans="21:27" x14ac:dyDescent="0.2">
      <c r="U21" s="158" t="s">
        <v>437</v>
      </c>
      <c r="V21" s="156">
        <f>SUMIF(cuadros!$A$2:$A$16,"13",cuadros!$B$2:$B$16)</f>
        <v>0</v>
      </c>
      <c r="W21" s="158" t="s">
        <v>437</v>
      </c>
      <c r="X21" s="156">
        <f>SUMIF(cuadros!$C$2:$C$16,"13",cuadros!$D$2:$D$16)</f>
        <v>0</v>
      </c>
      <c r="Y21" s="81">
        <f t="shared" si="2"/>
        <v>0</v>
      </c>
    </row>
    <row r="22" spans="21:27" x14ac:dyDescent="0.2">
      <c r="U22" s="154" t="s">
        <v>554</v>
      </c>
      <c r="V22" s="156">
        <f>SUMIF(cuadros!$A$2:$A$15,"14",cuadros!$B$2:$B$16)</f>
        <v>0</v>
      </c>
      <c r="W22" s="154" t="s">
        <v>554</v>
      </c>
      <c r="X22" s="156">
        <f>SUMIF(cuadros!$C$2:$C$16,"14",cuadros!$D$2:$D$16)</f>
        <v>0</v>
      </c>
      <c r="Y22" s="81">
        <f t="shared" si="2"/>
        <v>0</v>
      </c>
    </row>
    <row r="23" spans="21:27" x14ac:dyDescent="0.2">
      <c r="U23" s="157"/>
      <c r="V23" s="156"/>
      <c r="W23" s="157"/>
      <c r="X23" s="156"/>
      <c r="Y23" s="81"/>
    </row>
    <row r="24" spans="21:27" x14ac:dyDescent="0.2">
      <c r="U24" s="82" t="s">
        <v>68</v>
      </c>
      <c r="V24" s="83">
        <f>SUM(V9:V23)</f>
        <v>118063.48</v>
      </c>
      <c r="W24" s="82" t="s">
        <v>68</v>
      </c>
      <c r="X24" s="83">
        <f>SUM(X9:X23)</f>
        <v>0</v>
      </c>
      <c r="Y24" s="83">
        <f>SUM(Y9:Y23)</f>
        <v>118063.48</v>
      </c>
    </row>
    <row r="25" spans="21:27" x14ac:dyDescent="0.2">
      <c r="U25" s="73"/>
      <c r="V25" s="74"/>
    </row>
    <row r="26" spans="21:27" x14ac:dyDescent="0.2">
      <c r="U26" s="73"/>
      <c r="V26" s="74"/>
      <c r="W26" s="75"/>
    </row>
    <row r="27" spans="21:27" x14ac:dyDescent="0.2">
      <c r="U27" s="596" t="s">
        <v>106</v>
      </c>
      <c r="V27" s="596"/>
      <c r="W27" s="596"/>
      <c r="X27" s="70"/>
    </row>
    <row r="28" spans="21:27" ht="15.75" x14ac:dyDescent="0.2">
      <c r="U28" s="70" t="s">
        <v>107</v>
      </c>
      <c r="V28" s="80">
        <f>+'Hoja de Captura'!E9</f>
        <v>130773.08</v>
      </c>
      <c r="W28" s="84">
        <f>((V28-V29)/V28)+W29</f>
        <v>1</v>
      </c>
      <c r="Y28" s="116" t="s">
        <v>378</v>
      </c>
      <c r="Z28" s="116" t="s">
        <v>379</v>
      </c>
      <c r="AA28" s="116" t="s">
        <v>380</v>
      </c>
    </row>
    <row r="29" spans="21:27" x14ac:dyDescent="0.2">
      <c r="U29" s="70" t="s">
        <v>108</v>
      </c>
      <c r="V29" s="80">
        <f>+'Hoja de Captura'!F26</f>
        <v>0</v>
      </c>
      <c r="W29" s="84">
        <f>+V29/V28</f>
        <v>0</v>
      </c>
      <c r="X29" s="76" t="s">
        <v>405</v>
      </c>
      <c r="Y29" s="117">
        <f>+'Hoja de Captura'!G47</f>
        <v>2767.39</v>
      </c>
      <c r="Z29" s="122">
        <f>+'Hoja de Captura'!G48</f>
        <v>2790.2</v>
      </c>
      <c r="AA29" s="122">
        <f>+'Hoja de Captura'!G49</f>
        <v>1198.3599999999999</v>
      </c>
    </row>
    <row r="30" spans="21:27" x14ac:dyDescent="0.2">
      <c r="X30" s="76" t="s">
        <v>406</v>
      </c>
      <c r="Y30" s="122">
        <f>+'Hoja de Captura'!H47</f>
        <v>0</v>
      </c>
      <c r="Z30" s="122">
        <f>+'Hoja de Captura'!H48</f>
        <v>77.16</v>
      </c>
      <c r="AA30" s="122">
        <f>+'Hoja de Captura'!H49</f>
        <v>6.9</v>
      </c>
    </row>
    <row r="31" spans="21:27" x14ac:dyDescent="0.2">
      <c r="U31" s="596" t="s">
        <v>412</v>
      </c>
      <c r="V31" s="596"/>
      <c r="W31" s="596"/>
      <c r="Y31" s="117">
        <f>SUM(Y29:Y30)</f>
        <v>2767.39</v>
      </c>
      <c r="Z31" s="117">
        <f>SUM(Z29:Z30)</f>
        <v>2867.3599999999997</v>
      </c>
      <c r="AA31" s="117">
        <f>SUM(AA29:AA30)</f>
        <v>1205.26</v>
      </c>
    </row>
    <row r="32" spans="21:27" x14ac:dyDescent="0.2">
      <c r="U32" s="70" t="s">
        <v>107</v>
      </c>
      <c r="V32" s="85">
        <f>+'Hoja de Captura'!E9</f>
        <v>130773.08</v>
      </c>
      <c r="W32" s="84">
        <f>((V32-(V33+V34))/V32)+(W33+W34)</f>
        <v>1</v>
      </c>
    </row>
    <row r="33" spans="20:23" x14ac:dyDescent="0.2">
      <c r="U33" s="70" t="s">
        <v>109</v>
      </c>
      <c r="V33" s="85">
        <f>Graficas!V15</f>
        <v>1311.9</v>
      </c>
      <c r="W33" s="84">
        <f>V33/$V$32</f>
        <v>1.0031881179215172E-2</v>
      </c>
    </row>
    <row r="34" spans="20:23" x14ac:dyDescent="0.2">
      <c r="U34" s="70" t="s">
        <v>110</v>
      </c>
      <c r="V34" s="85">
        <f>+V14</f>
        <v>2896.91</v>
      </c>
      <c r="W34" s="84">
        <f>V34/$V$32</f>
        <v>2.2152189120268482E-2</v>
      </c>
    </row>
    <row r="35" spans="20:23" x14ac:dyDescent="0.2">
      <c r="U35" s="597" t="s">
        <v>413</v>
      </c>
      <c r="V35" s="597"/>
      <c r="W35" s="597"/>
    </row>
    <row r="36" spans="20:23" x14ac:dyDescent="0.2">
      <c r="U36" s="70" t="s">
        <v>112</v>
      </c>
      <c r="V36" s="80">
        <f>+'Hoja de Captura'!E9</f>
        <v>130773.08</v>
      </c>
      <c r="W36" s="84">
        <f>((V36-V37)/V36)+W37</f>
        <v>1</v>
      </c>
    </row>
    <row r="37" spans="20:23" x14ac:dyDescent="0.2">
      <c r="U37" s="70" t="s">
        <v>111</v>
      </c>
      <c r="V37" s="80">
        <f>+'Inv. 75%'!M363</f>
        <v>0</v>
      </c>
      <c r="W37" s="84">
        <f>+V37/V36</f>
        <v>0</v>
      </c>
    </row>
    <row r="43" spans="20:23" x14ac:dyDescent="0.2">
      <c r="T43" s="76">
        <v>1</v>
      </c>
      <c r="U43" s="76" t="s">
        <v>750</v>
      </c>
      <c r="V43" s="85">
        <f>SUMIF('Inv. 75%'!$P$353:$P$362,"1",'Inv. 75%'!$M$353:$N$362)</f>
        <v>0</v>
      </c>
    </row>
    <row r="44" spans="20:23" x14ac:dyDescent="0.2">
      <c r="T44" s="76">
        <v>2</v>
      </c>
      <c r="U44" s="76" t="s">
        <v>751</v>
      </c>
      <c r="V44" s="85">
        <f>SUMIF('Inv. 75%'!$P$353:$P$362,"2",'Inv. 75%'!$M$353:$N$362)</f>
        <v>0</v>
      </c>
    </row>
    <row r="45" spans="20:23" x14ac:dyDescent="0.2">
      <c r="T45" s="76">
        <v>3</v>
      </c>
      <c r="U45" s="76" t="s">
        <v>752</v>
      </c>
      <c r="V45" s="85">
        <f>SUMIF('Inv. 75%'!$P$353:$P$362,"3",'Inv. 75%'!$M$353:$N$362)</f>
        <v>0</v>
      </c>
    </row>
    <row r="46" spans="20:23" x14ac:dyDescent="0.2">
      <c r="T46" s="76">
        <v>4</v>
      </c>
      <c r="U46" s="76" t="s">
        <v>753</v>
      </c>
      <c r="V46" s="85">
        <f>SUMIF('Inv. 75%'!$P$353:$P$362,"4",'Inv. 75%'!$M$353:$N$362)</f>
        <v>0</v>
      </c>
    </row>
  </sheetData>
  <mergeCells count="3">
    <mergeCell ref="U31:W31"/>
    <mergeCell ref="U27:W27"/>
    <mergeCell ref="U35:W35"/>
  </mergeCells>
  <dataValidations count="1">
    <dataValidation allowBlank="1" showErrorMessage="1" sqref="W23 U23" xr:uid="{00000000-0002-0000-0700-000000000000}"/>
  </dataValidations>
  <pageMargins left="0.33" right="0.38" top="0.48" bottom="0.38" header="0.31496062992125984" footer="0.37"/>
  <pageSetup orientation="landscape" horizontalDpi="4294967295" verticalDpi="4294967295" r:id="rId1"/>
  <rowBreaks count="1" manualBreakCount="1">
    <brk id="8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0" tint="-4.9989318521683403E-2"/>
  </sheetPr>
  <dimension ref="A1:O25"/>
  <sheetViews>
    <sheetView zoomScale="110" zoomScaleNormal="110" workbookViewId="0">
      <selection activeCell="C7" sqref="C7"/>
    </sheetView>
  </sheetViews>
  <sheetFormatPr baseColWidth="10" defaultRowHeight="12.75" x14ac:dyDescent="0.2"/>
  <cols>
    <col min="1" max="1" width="5.140625" style="75" customWidth="1"/>
    <col min="2" max="2" width="55.5703125" style="75" customWidth="1"/>
    <col min="3" max="3" width="31.28515625" style="75" customWidth="1"/>
    <col min="4" max="4" width="22" style="75" customWidth="1"/>
    <col min="5" max="5" width="20.42578125" style="75" customWidth="1"/>
    <col min="6" max="6" width="17.5703125" style="75" customWidth="1"/>
    <col min="7" max="10" width="11.42578125" style="75"/>
    <col min="11" max="11" width="11.42578125" style="75" hidden="1" customWidth="1"/>
    <col min="12" max="13" width="0" style="367" hidden="1" customWidth="1"/>
    <col min="14" max="16384" width="11.42578125" style="75"/>
  </cols>
  <sheetData>
    <row r="1" spans="1:15" ht="13.5" thickBot="1" x14ac:dyDescent="0.25"/>
    <row r="2" spans="1:15" s="368" customFormat="1" ht="24" customHeight="1" x14ac:dyDescent="0.2">
      <c r="A2" s="601" t="str">
        <f>"INVERSION EN PROYECTOS Y PROGRAMAS DERIVADOS DEL ENDEUDAMIENTO PÚBLICO MUNICIPALIDAD DE "&amp;'Hoja de Captura'!B57&amp;" DEPARTAMENTO DE "&amp;'Hoja de Captura'!B56</f>
        <v>INVERSION EN PROYECTOS Y PROGRAMAS DERIVADOS DEL ENDEUDAMIENTO PÚBLICO MUNICIPALIDAD DE SENSEMBRA DEPARTAMENTO DE MORAZAN</v>
      </c>
      <c r="B2" s="602"/>
      <c r="C2" s="602"/>
      <c r="D2" s="602"/>
      <c r="E2" s="602"/>
      <c r="F2" s="602"/>
      <c r="G2" s="602"/>
      <c r="H2" s="602"/>
      <c r="I2" s="602"/>
      <c r="J2" s="603"/>
      <c r="L2" s="369"/>
      <c r="M2" s="369"/>
    </row>
    <row r="3" spans="1:15" s="368" customFormat="1" ht="18.75" customHeight="1" thickBot="1" x14ac:dyDescent="0.25">
      <c r="A3" s="609" t="str">
        <f ca="1">"PRIMER TRIMESTRE "&amp;YEAR(TODAY())</f>
        <v>PRIMER TRIMESTRE 2021</v>
      </c>
      <c r="B3" s="610"/>
      <c r="C3" s="610"/>
      <c r="D3" s="610"/>
      <c r="E3" s="610"/>
      <c r="F3" s="610"/>
      <c r="G3" s="610"/>
      <c r="H3" s="610"/>
      <c r="I3" s="610"/>
      <c r="J3" s="611"/>
      <c r="L3" s="369"/>
      <c r="M3" s="369"/>
    </row>
    <row r="4" spans="1:15" s="368" customFormat="1" ht="32.25" customHeight="1" thickBot="1" x14ac:dyDescent="0.25">
      <c r="A4" s="604" t="s">
        <v>30</v>
      </c>
      <c r="B4" s="604" t="s">
        <v>29</v>
      </c>
      <c r="C4" s="604" t="s">
        <v>414</v>
      </c>
      <c r="D4" s="604" t="s">
        <v>415</v>
      </c>
      <c r="E4" s="604" t="s">
        <v>45</v>
      </c>
      <c r="F4" s="604" t="s">
        <v>33</v>
      </c>
      <c r="G4" s="607" t="s">
        <v>48</v>
      </c>
      <c r="H4" s="607"/>
      <c r="I4" s="607"/>
      <c r="J4" s="608"/>
      <c r="L4" s="369"/>
      <c r="M4" s="369"/>
    </row>
    <row r="5" spans="1:15" s="368" customFormat="1" ht="12" customHeight="1" thickBot="1" x14ac:dyDescent="0.25">
      <c r="A5" s="605"/>
      <c r="B5" s="605"/>
      <c r="C5" s="606"/>
      <c r="D5" s="606"/>
      <c r="E5" s="606"/>
      <c r="F5" s="606"/>
      <c r="G5" s="336" t="s">
        <v>49</v>
      </c>
      <c r="H5" s="337" t="s">
        <v>50</v>
      </c>
      <c r="I5" s="337" t="s">
        <v>51</v>
      </c>
      <c r="J5" s="338" t="s">
        <v>52</v>
      </c>
      <c r="L5" s="369"/>
      <c r="M5" s="369"/>
      <c r="O5" s="370"/>
    </row>
    <row r="6" spans="1:15" s="368" customFormat="1" ht="23.25" customHeight="1" x14ac:dyDescent="0.2">
      <c r="A6" s="339"/>
      <c r="B6" s="340"/>
      <c r="C6" s="341"/>
      <c r="D6" s="342"/>
      <c r="E6" s="342"/>
      <c r="F6" s="343"/>
      <c r="G6" s="344"/>
      <c r="H6" s="344"/>
      <c r="I6" s="344"/>
      <c r="J6" s="345"/>
      <c r="K6" s="162" t="e">
        <f>VLOOKUP(C6,TITULOS!$B$2:$D$15,2,FALSE)</f>
        <v>#N/A</v>
      </c>
      <c r="L6" s="369" t="e">
        <f>VLOOKUP(K6,TITULOS!$C$2:$D$15,2,FALSE)</f>
        <v>#N/A</v>
      </c>
      <c r="M6" s="369">
        <f>F6</f>
        <v>0</v>
      </c>
      <c r="O6" s="370"/>
    </row>
    <row r="7" spans="1:15" s="368" customFormat="1" ht="23.25" customHeight="1" x14ac:dyDescent="0.2">
      <c r="A7" s="346"/>
      <c r="B7" s="347"/>
      <c r="C7" s="348"/>
      <c r="D7" s="349"/>
      <c r="E7" s="350"/>
      <c r="F7" s="351"/>
      <c r="G7" s="352"/>
      <c r="H7" s="352"/>
      <c r="I7" s="352"/>
      <c r="J7" s="353"/>
      <c r="K7" s="162" t="e">
        <f>VLOOKUP(C7,TITULOS!$B$2:$D$15,2,FALSE)</f>
        <v>#N/A</v>
      </c>
      <c r="L7" s="369" t="e">
        <f>VLOOKUP(K7,TITULOS!$C$2:$D$15,2,FALSE)</f>
        <v>#N/A</v>
      </c>
      <c r="M7" s="369">
        <f t="shared" ref="M7:M24" si="0">F7</f>
        <v>0</v>
      </c>
      <c r="O7" s="370"/>
    </row>
    <row r="8" spans="1:15" s="368" customFormat="1" ht="23.25" customHeight="1" x14ac:dyDescent="0.2">
      <c r="A8" s="346"/>
      <c r="B8" s="347"/>
      <c r="C8" s="348"/>
      <c r="D8" s="349"/>
      <c r="E8" s="350"/>
      <c r="F8" s="351"/>
      <c r="G8" s="352"/>
      <c r="H8" s="352"/>
      <c r="I8" s="352"/>
      <c r="J8" s="353"/>
      <c r="K8" s="162" t="e">
        <f>VLOOKUP(C8,TITULOS!$B$2:$D$15,2,FALSE)</f>
        <v>#N/A</v>
      </c>
      <c r="L8" s="369" t="e">
        <f>VLOOKUP(K8,TITULOS!$C$2:$D$15,2,FALSE)</f>
        <v>#N/A</v>
      </c>
      <c r="M8" s="369">
        <f t="shared" si="0"/>
        <v>0</v>
      </c>
      <c r="O8" s="370"/>
    </row>
    <row r="9" spans="1:15" s="368" customFormat="1" ht="23.25" customHeight="1" x14ac:dyDescent="0.2">
      <c r="A9" s="346"/>
      <c r="B9" s="347"/>
      <c r="C9" s="348"/>
      <c r="D9" s="349"/>
      <c r="E9" s="350"/>
      <c r="F9" s="351"/>
      <c r="G9" s="352"/>
      <c r="H9" s="352"/>
      <c r="I9" s="352"/>
      <c r="J9" s="353"/>
      <c r="K9" s="162" t="e">
        <f>VLOOKUP(C9,TITULOS!$B$2:$D$15,2,FALSE)</f>
        <v>#N/A</v>
      </c>
      <c r="L9" s="369" t="e">
        <f>VLOOKUP(K9,TITULOS!$C$2:$D$15,2,FALSE)</f>
        <v>#N/A</v>
      </c>
      <c r="M9" s="369">
        <f t="shared" si="0"/>
        <v>0</v>
      </c>
      <c r="O9" s="370"/>
    </row>
    <row r="10" spans="1:15" s="368" customFormat="1" ht="23.25" customHeight="1" x14ac:dyDescent="0.2">
      <c r="A10" s="346"/>
      <c r="B10" s="347"/>
      <c r="C10" s="348"/>
      <c r="D10" s="349"/>
      <c r="E10" s="350"/>
      <c r="F10" s="351"/>
      <c r="G10" s="352"/>
      <c r="H10" s="352"/>
      <c r="I10" s="352"/>
      <c r="J10" s="353"/>
      <c r="K10" s="162" t="e">
        <f>VLOOKUP(C10,TITULOS!$B$2:$D$15,2,FALSE)</f>
        <v>#N/A</v>
      </c>
      <c r="L10" s="369" t="e">
        <f>VLOOKUP(K10,TITULOS!$C$2:$D$15,2,FALSE)</f>
        <v>#N/A</v>
      </c>
      <c r="M10" s="369">
        <f t="shared" si="0"/>
        <v>0</v>
      </c>
      <c r="O10" s="370"/>
    </row>
    <row r="11" spans="1:15" s="368" customFormat="1" ht="23.25" customHeight="1" x14ac:dyDescent="0.2">
      <c r="A11" s="346"/>
      <c r="B11" s="347"/>
      <c r="C11" s="348"/>
      <c r="D11" s="349"/>
      <c r="E11" s="350"/>
      <c r="F11" s="351"/>
      <c r="G11" s="352"/>
      <c r="H11" s="352"/>
      <c r="I11" s="352"/>
      <c r="J11" s="353"/>
      <c r="K11" s="162" t="e">
        <f>VLOOKUP(C11,TITULOS!$B$2:$D$15,2,FALSE)</f>
        <v>#N/A</v>
      </c>
      <c r="L11" s="369" t="e">
        <f>VLOOKUP(K11,TITULOS!$C$2:$D$15,2,FALSE)</f>
        <v>#N/A</v>
      </c>
      <c r="M11" s="369">
        <f t="shared" si="0"/>
        <v>0</v>
      </c>
      <c r="O11" s="370"/>
    </row>
    <row r="12" spans="1:15" s="368" customFormat="1" ht="23.25" customHeight="1" x14ac:dyDescent="0.2">
      <c r="A12" s="346"/>
      <c r="B12" s="347"/>
      <c r="C12" s="348"/>
      <c r="D12" s="349"/>
      <c r="E12" s="350"/>
      <c r="F12" s="351"/>
      <c r="G12" s="352"/>
      <c r="H12" s="352"/>
      <c r="I12" s="352"/>
      <c r="J12" s="353"/>
      <c r="K12" s="162" t="e">
        <f>VLOOKUP(C12,TITULOS!$B$2:$D$15,2,FALSE)</f>
        <v>#N/A</v>
      </c>
      <c r="L12" s="369" t="e">
        <f>VLOOKUP(K12,TITULOS!$C$2:$D$15,2,FALSE)</f>
        <v>#N/A</v>
      </c>
      <c r="M12" s="369">
        <f t="shared" si="0"/>
        <v>0</v>
      </c>
      <c r="O12" s="370"/>
    </row>
    <row r="13" spans="1:15" s="368" customFormat="1" ht="23.25" customHeight="1" x14ac:dyDescent="0.2">
      <c r="A13" s="346"/>
      <c r="B13" s="347"/>
      <c r="C13" s="348"/>
      <c r="D13" s="349"/>
      <c r="E13" s="350"/>
      <c r="F13" s="351"/>
      <c r="G13" s="352"/>
      <c r="H13" s="352"/>
      <c r="I13" s="352"/>
      <c r="J13" s="353"/>
      <c r="K13" s="162" t="e">
        <f>VLOOKUP(C13,TITULOS!$B$2:$D$15,2,FALSE)</f>
        <v>#N/A</v>
      </c>
      <c r="L13" s="369" t="e">
        <f>VLOOKUP(K13,TITULOS!$C$2:$D$15,2,FALSE)</f>
        <v>#N/A</v>
      </c>
      <c r="M13" s="369">
        <f t="shared" si="0"/>
        <v>0</v>
      </c>
      <c r="O13" s="370"/>
    </row>
    <row r="14" spans="1:15" s="368" customFormat="1" ht="23.25" customHeight="1" x14ac:dyDescent="0.2">
      <c r="A14" s="346"/>
      <c r="B14" s="347"/>
      <c r="C14" s="348"/>
      <c r="D14" s="349"/>
      <c r="E14" s="350"/>
      <c r="F14" s="351"/>
      <c r="G14" s="352"/>
      <c r="H14" s="352"/>
      <c r="I14" s="352"/>
      <c r="J14" s="353"/>
      <c r="K14" s="162" t="e">
        <f>VLOOKUP(C14,TITULOS!$B$2:$D$15,2,FALSE)</f>
        <v>#N/A</v>
      </c>
      <c r="L14" s="369" t="e">
        <f>VLOOKUP(K14,TITULOS!$C$2:$D$15,2,FALSE)</f>
        <v>#N/A</v>
      </c>
      <c r="M14" s="369">
        <f t="shared" si="0"/>
        <v>0</v>
      </c>
      <c r="O14" s="370"/>
    </row>
    <row r="15" spans="1:15" s="368" customFormat="1" ht="23.25" customHeight="1" x14ac:dyDescent="0.2">
      <c r="A15" s="346"/>
      <c r="B15" s="347"/>
      <c r="C15" s="347"/>
      <c r="D15" s="349"/>
      <c r="E15" s="350"/>
      <c r="F15" s="351"/>
      <c r="G15" s="352"/>
      <c r="H15" s="352"/>
      <c r="I15" s="352"/>
      <c r="J15" s="353"/>
      <c r="K15" s="162" t="e">
        <f>VLOOKUP(C15,TITULOS!$B$2:$D$15,2,FALSE)</f>
        <v>#N/A</v>
      </c>
      <c r="L15" s="369" t="e">
        <f>VLOOKUP(K15,TITULOS!$C$2:$D$15,2,FALSE)</f>
        <v>#N/A</v>
      </c>
      <c r="M15" s="369">
        <f t="shared" si="0"/>
        <v>0</v>
      </c>
      <c r="O15" s="370"/>
    </row>
    <row r="16" spans="1:15" s="368" customFormat="1" ht="23.25" customHeight="1" x14ac:dyDescent="0.2">
      <c r="A16" s="346"/>
      <c r="B16" s="347"/>
      <c r="C16" s="347"/>
      <c r="D16" s="349"/>
      <c r="E16" s="350"/>
      <c r="F16" s="351"/>
      <c r="G16" s="352"/>
      <c r="H16" s="352"/>
      <c r="I16" s="352"/>
      <c r="J16" s="353"/>
      <c r="K16" s="162" t="e">
        <f>VLOOKUP(C16,TITULOS!$B$2:$D$15,2,FALSE)</f>
        <v>#N/A</v>
      </c>
      <c r="L16" s="369" t="e">
        <f>VLOOKUP(K16,TITULOS!$C$2:$D$15,2,FALSE)</f>
        <v>#N/A</v>
      </c>
      <c r="M16" s="369">
        <f t="shared" si="0"/>
        <v>0</v>
      </c>
      <c r="O16" s="370"/>
    </row>
    <row r="17" spans="1:15" s="368" customFormat="1" ht="23.25" customHeight="1" x14ac:dyDescent="0.2">
      <c r="A17" s="346"/>
      <c r="B17" s="347"/>
      <c r="C17" s="347"/>
      <c r="D17" s="349"/>
      <c r="E17" s="350"/>
      <c r="F17" s="351"/>
      <c r="G17" s="352"/>
      <c r="H17" s="352"/>
      <c r="I17" s="352"/>
      <c r="J17" s="353"/>
      <c r="K17" s="162" t="e">
        <f>VLOOKUP(C17,TITULOS!$B$2:$D$15,2,FALSE)</f>
        <v>#N/A</v>
      </c>
      <c r="L17" s="369" t="e">
        <f>VLOOKUP(K17,TITULOS!$C$2:$D$15,2,FALSE)</f>
        <v>#N/A</v>
      </c>
      <c r="M17" s="369">
        <f t="shared" si="0"/>
        <v>0</v>
      </c>
      <c r="O17" s="370"/>
    </row>
    <row r="18" spans="1:15" s="368" customFormat="1" ht="23.25" customHeight="1" x14ac:dyDescent="0.2">
      <c r="A18" s="346"/>
      <c r="B18" s="347"/>
      <c r="C18" s="347"/>
      <c r="D18" s="349"/>
      <c r="E18" s="350"/>
      <c r="F18" s="351"/>
      <c r="G18" s="352"/>
      <c r="H18" s="352"/>
      <c r="I18" s="352"/>
      <c r="J18" s="353"/>
      <c r="K18" s="162" t="e">
        <f>VLOOKUP(C18,TITULOS!$B$2:$D$15,2,FALSE)</f>
        <v>#N/A</v>
      </c>
      <c r="L18" s="369" t="e">
        <f>VLOOKUP(K18,TITULOS!$C$2:$D$15,2,FALSE)</f>
        <v>#N/A</v>
      </c>
      <c r="M18" s="369">
        <f t="shared" si="0"/>
        <v>0</v>
      </c>
      <c r="O18" s="370"/>
    </row>
    <row r="19" spans="1:15" s="368" customFormat="1" ht="23.25" customHeight="1" x14ac:dyDescent="0.2">
      <c r="A19" s="354"/>
      <c r="B19" s="355"/>
      <c r="C19" s="355"/>
      <c r="D19" s="349"/>
      <c r="E19" s="349"/>
      <c r="F19" s="356"/>
      <c r="G19" s="357"/>
      <c r="H19" s="357"/>
      <c r="I19" s="357"/>
      <c r="J19" s="358"/>
      <c r="K19" s="162" t="e">
        <f>VLOOKUP(C19,TITULOS!$B$2:$D$15,2,FALSE)</f>
        <v>#N/A</v>
      </c>
      <c r="L19" s="369" t="e">
        <f>VLOOKUP(K19,TITULOS!$C$2:$D$15,2,FALSE)</f>
        <v>#N/A</v>
      </c>
      <c r="M19" s="369">
        <f t="shared" si="0"/>
        <v>0</v>
      </c>
      <c r="O19" s="370"/>
    </row>
    <row r="20" spans="1:15" s="368" customFormat="1" ht="23.25" customHeight="1" x14ac:dyDescent="0.2">
      <c r="A20" s="354"/>
      <c r="B20" s="355"/>
      <c r="C20" s="355"/>
      <c r="D20" s="349"/>
      <c r="E20" s="349"/>
      <c r="F20" s="356"/>
      <c r="G20" s="357"/>
      <c r="H20" s="357"/>
      <c r="I20" s="357"/>
      <c r="J20" s="358"/>
      <c r="K20" s="162" t="e">
        <f>VLOOKUP(C20,TITULOS!$B$2:$D$15,2,FALSE)</f>
        <v>#N/A</v>
      </c>
      <c r="L20" s="369" t="e">
        <f>VLOOKUP(K20,TITULOS!$C$2:$D$15,2,FALSE)</f>
        <v>#N/A</v>
      </c>
      <c r="M20" s="369">
        <f t="shared" si="0"/>
        <v>0</v>
      </c>
      <c r="O20" s="371"/>
    </row>
    <row r="21" spans="1:15" s="368" customFormat="1" ht="23.25" customHeight="1" x14ac:dyDescent="0.2">
      <c r="A21" s="354"/>
      <c r="B21" s="355"/>
      <c r="C21" s="355"/>
      <c r="D21" s="349"/>
      <c r="E21" s="349"/>
      <c r="F21" s="356"/>
      <c r="G21" s="357"/>
      <c r="H21" s="357"/>
      <c r="I21" s="357"/>
      <c r="J21" s="358"/>
      <c r="K21" s="162" t="e">
        <f>VLOOKUP(C21,TITULOS!$B$2:$D$15,2,FALSE)</f>
        <v>#N/A</v>
      </c>
      <c r="L21" s="369" t="e">
        <f>VLOOKUP(K21,TITULOS!$C$2:$D$15,2,FALSE)</f>
        <v>#N/A</v>
      </c>
      <c r="M21" s="369">
        <f t="shared" si="0"/>
        <v>0</v>
      </c>
    </row>
    <row r="22" spans="1:15" s="368" customFormat="1" ht="23.25" customHeight="1" x14ac:dyDescent="0.2">
      <c r="A22" s="354"/>
      <c r="B22" s="355"/>
      <c r="C22" s="355"/>
      <c r="D22" s="349"/>
      <c r="E22" s="349"/>
      <c r="F22" s="356"/>
      <c r="G22" s="357"/>
      <c r="H22" s="357"/>
      <c r="I22" s="357"/>
      <c r="J22" s="358"/>
      <c r="K22" s="162" t="e">
        <f>VLOOKUP(C22,TITULOS!$B$2:$D$15,2,FALSE)</f>
        <v>#N/A</v>
      </c>
      <c r="L22" s="369" t="e">
        <f>VLOOKUP(K22,TITULOS!$C$2:$D$15,2,FALSE)</f>
        <v>#N/A</v>
      </c>
      <c r="M22" s="369">
        <f t="shared" si="0"/>
        <v>0</v>
      </c>
    </row>
    <row r="23" spans="1:15" s="368" customFormat="1" ht="23.25" customHeight="1" x14ac:dyDescent="0.2">
      <c r="A23" s="354"/>
      <c r="B23" s="355"/>
      <c r="C23" s="355"/>
      <c r="D23" s="349"/>
      <c r="E23" s="349"/>
      <c r="F23" s="356"/>
      <c r="G23" s="357"/>
      <c r="H23" s="357"/>
      <c r="I23" s="357"/>
      <c r="J23" s="358"/>
      <c r="K23" s="162" t="e">
        <f>VLOOKUP(C23,TITULOS!$B$2:$D$15,2,FALSE)</f>
        <v>#N/A</v>
      </c>
      <c r="L23" s="369" t="e">
        <f>VLOOKUP(K23,TITULOS!$C$2:$D$15,2,FALSE)</f>
        <v>#N/A</v>
      </c>
      <c r="M23" s="369">
        <f t="shared" si="0"/>
        <v>0</v>
      </c>
    </row>
    <row r="24" spans="1:15" s="368" customFormat="1" ht="23.25" customHeight="1" thickBot="1" x14ac:dyDescent="0.25">
      <c r="A24" s="359"/>
      <c r="B24" s="360"/>
      <c r="C24" s="360"/>
      <c r="D24" s="361"/>
      <c r="E24" s="361"/>
      <c r="F24" s="362"/>
      <c r="G24" s="363"/>
      <c r="H24" s="363"/>
      <c r="I24" s="363"/>
      <c r="J24" s="364"/>
      <c r="K24" s="162" t="e">
        <f>VLOOKUP(C24,TITULOS!$B$2:$D$15,2,FALSE)</f>
        <v>#N/A</v>
      </c>
      <c r="L24" s="369" t="e">
        <f>VLOOKUP(K24,TITULOS!$C$2:$D$15,2,FALSE)</f>
        <v>#N/A</v>
      </c>
      <c r="M24" s="369">
        <f t="shared" si="0"/>
        <v>0</v>
      </c>
    </row>
    <row r="25" spans="1:15" s="368" customFormat="1" ht="17.25" customHeight="1" thickBot="1" x14ac:dyDescent="0.25">
      <c r="A25" s="598" t="s">
        <v>416</v>
      </c>
      <c r="B25" s="599"/>
      <c r="C25" s="599"/>
      <c r="D25" s="599"/>
      <c r="E25" s="600"/>
      <c r="F25" s="372">
        <f>SUM(F6:F24)</f>
        <v>0</v>
      </c>
      <c r="G25" s="373">
        <f>SUM(G6:G24)</f>
        <v>0</v>
      </c>
      <c r="H25" s="373">
        <f>SUM(H6:H24)</f>
        <v>0</v>
      </c>
      <c r="I25" s="373">
        <f>SUM(I6:I24)</f>
        <v>0</v>
      </c>
      <c r="J25" s="374">
        <f>SUM(J6:J24)</f>
        <v>0</v>
      </c>
      <c r="L25" s="369"/>
      <c r="M25" s="369"/>
    </row>
  </sheetData>
  <sheetProtection password="80C4" sheet="1" objects="1" scenarios="1" formatCells="0" formatColumns="0" formatRows="0"/>
  <mergeCells count="10">
    <mergeCell ref="A25:E25"/>
    <mergeCell ref="A2:J2"/>
    <mergeCell ref="A4:A5"/>
    <mergeCell ref="B4:B5"/>
    <mergeCell ref="C4:C5"/>
    <mergeCell ref="D4:D5"/>
    <mergeCell ref="E4:E5"/>
    <mergeCell ref="F4:F5"/>
    <mergeCell ref="G4:J4"/>
    <mergeCell ref="A3:J3"/>
  </mergeCells>
  <dataValidations count="3">
    <dataValidation type="list" allowBlank="1" showErrorMessage="1" sqref="D6:D24" xr:uid="{00000000-0002-0000-0800-000000000000}">
      <formula1>INDIRECT(K6)</formula1>
    </dataValidation>
    <dataValidation type="list" allowBlank="1" showErrorMessage="1" sqref="C6:C24" xr:uid="{00000000-0002-0000-0800-000001000000}">
      <formula1>AREAS</formula1>
    </dataValidation>
    <dataValidation allowBlank="1" showErrorMessage="1" sqref="A2:A25 C4:D5 E4:E24 F4:J25 K2:IV25 F2:J2 E2 C2:D2 B2 B4:B24" xr:uid="{00000000-0002-0000-0800-000002000000}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25</vt:i4>
      </vt:variant>
    </vt:vector>
  </HeadingPairs>
  <TitlesOfParts>
    <vt:vector size="37" baseType="lpstr">
      <vt:lpstr>Hoja de Captura</vt:lpstr>
      <vt:lpstr>Uso 25%</vt:lpstr>
      <vt:lpstr>Inv. 75%</vt:lpstr>
      <vt:lpstr>Inv. 2%</vt:lpstr>
      <vt:lpstr>Reporte FODES</vt:lpstr>
      <vt:lpstr>TITULOS</vt:lpstr>
      <vt:lpstr>cuadros</vt:lpstr>
      <vt:lpstr>Graficas</vt:lpstr>
      <vt:lpstr>Inv. Finan.</vt:lpstr>
      <vt:lpstr>Reporte inversion</vt:lpstr>
      <vt:lpstr>Hoja1</vt:lpstr>
      <vt:lpstr>Graficas Area</vt:lpstr>
      <vt:lpstr>ACUEDUCTOS</vt:lpstr>
      <vt:lpstr>Ahuachaoan</vt:lpstr>
      <vt:lpstr>'Hoja de Captura'!Área_de_impresión</vt:lpstr>
      <vt:lpstr>'Inv. 2%'!Área_de_impresión</vt:lpstr>
      <vt:lpstr>'Inv. 75%'!Área_de_impresión</vt:lpstr>
      <vt:lpstr>AREAS</vt:lpstr>
      <vt:lpstr>COVID</vt:lpstr>
      <vt:lpstr>CULTURAL</vt:lpstr>
      <vt:lpstr>Departamento</vt:lpstr>
      <vt:lpstr>DESARROLLO</vt:lpstr>
      <vt:lpstr>EDUCACION</vt:lpstr>
      <vt:lpstr>ELECTRIFICACION</vt:lpstr>
      <vt:lpstr>GESTION</vt:lpstr>
      <vt:lpstr>MEDIO</vt:lpstr>
      <vt:lpstr>NATURALES</vt:lpstr>
      <vt:lpstr>PREINVERSION</vt:lpstr>
      <vt:lpstr>RUBROS</vt:lpstr>
      <vt:lpstr>RUBROS2</vt:lpstr>
      <vt:lpstr>SALUD</vt:lpstr>
      <vt:lpstr>SERVICIOS</vt:lpstr>
      <vt:lpstr>SOCIAL</vt:lpstr>
      <vt:lpstr>Sonsonate</vt:lpstr>
      <vt:lpstr>'Uso 25%'!Títulos_a_imprimir</vt:lpstr>
      <vt:lpstr>TORMENTA</vt:lpstr>
      <vt:lpstr>VIALES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ORIENTAL</dc:creator>
  <cp:lastModifiedBy>Usuario</cp:lastModifiedBy>
  <cp:lastPrinted>2021-01-05T21:49:08Z</cp:lastPrinted>
  <dcterms:created xsi:type="dcterms:W3CDTF">2001-02-09T17:46:35Z</dcterms:created>
  <dcterms:modified xsi:type="dcterms:W3CDTF">2021-01-05T21:49:53Z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-269836109</vt:i4>
  </property>
  <property fmtid="{D5CDD505-2E9C-101B-9397-08002B2CF9AE}" pid="3" name="_EmailSubject">
    <vt:lpwstr>FODES</vt:lpwstr>
  </property>
  <property fmtid="{D5CDD505-2E9C-101B-9397-08002B2CF9AE}" pid="4" name="_AuthorEmail">
    <vt:lpwstr>ylopez@isdem.gob.sv</vt:lpwstr>
  </property>
  <property fmtid="{D5CDD505-2E9C-101B-9397-08002B2CF9AE}" pid="5" name="_AuthorEmailDisplayName">
    <vt:lpwstr>ylopez</vt:lpwstr>
  </property>
  <property fmtid="{D5CDD505-2E9C-101B-9397-08002B2CF9AE}" pid="6" name="_PreviousAdHocReviewCycleID">
    <vt:i4>-1810231303</vt:i4>
  </property>
  <property fmtid="{D5CDD505-2E9C-101B-9397-08002B2CF9AE}" pid="7" name="_ReviewingToolsShownOnce">
    <vt:lpwstr/>
  </property>
</Properties>
</file>