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00" windowHeight="8445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19" i="1" l="1"/>
  <c r="CW19" i="1"/>
  <c r="CV19" i="1"/>
  <c r="CQ39" i="1"/>
  <c r="CO39" i="1"/>
  <c r="CI38" i="1"/>
  <c r="CG38" i="1"/>
  <c r="CA39" i="1"/>
  <c r="BY39" i="1"/>
  <c r="BS38" i="1"/>
  <c r="BQ38" i="1"/>
  <c r="BK39" i="1"/>
  <c r="BI39" i="1"/>
  <c r="BC39" i="1"/>
  <c r="BA39" i="1"/>
  <c r="AU38" i="1"/>
  <c r="AS38" i="1"/>
  <c r="AM39" i="1"/>
  <c r="AK39" i="1"/>
  <c r="AE38" i="1"/>
  <c r="AC38" i="1"/>
  <c r="W39" i="1"/>
  <c r="U39" i="1"/>
  <c r="G39" i="1"/>
  <c r="E39" i="1"/>
  <c r="O36" i="1"/>
  <c r="M36" i="1"/>
  <c r="M30" i="1"/>
  <c r="E32" i="1"/>
  <c r="CO8" i="1"/>
  <c r="CO9" i="1"/>
  <c r="CO10" i="1"/>
  <c r="CQ10" i="1" s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7" i="1"/>
  <c r="AC7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8" i="1"/>
  <c r="AC9" i="1"/>
  <c r="AC10" i="1"/>
  <c r="AC11" i="1"/>
  <c r="AC12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8" i="1"/>
  <c r="U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M33" i="1"/>
  <c r="M34" i="1"/>
  <c r="M7" i="1"/>
  <c r="G2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8" i="1"/>
  <c r="E7" i="1"/>
  <c r="CQ17" i="1"/>
  <c r="CU19" i="1"/>
  <c r="CQ7" i="1"/>
  <c r="G3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  <c r="CT19" i="1" l="1"/>
  <c r="F39" i="1"/>
  <c r="D39" i="1"/>
  <c r="C39" i="1"/>
  <c r="N36" i="1"/>
  <c r="L36" i="1"/>
  <c r="K36" i="1"/>
  <c r="V39" i="1"/>
  <c r="T39" i="1"/>
  <c r="S39" i="1"/>
  <c r="AD38" i="1"/>
  <c r="AB38" i="1"/>
  <c r="AA38" i="1"/>
  <c r="AL39" i="1"/>
  <c r="AJ39" i="1"/>
  <c r="AI39" i="1"/>
  <c r="AT38" i="1"/>
  <c r="AR38" i="1"/>
  <c r="AQ38" i="1"/>
  <c r="BB39" i="1"/>
  <c r="AZ39" i="1"/>
  <c r="AY39" i="1"/>
  <c r="BJ39" i="1"/>
  <c r="BH39" i="1"/>
  <c r="BG39" i="1"/>
  <c r="BR38" i="1"/>
  <c r="BP38" i="1"/>
  <c r="BO38" i="1"/>
  <c r="BZ39" i="1"/>
  <c r="BX39" i="1"/>
  <c r="BW39" i="1"/>
  <c r="CH38" i="1"/>
  <c r="CF38" i="1"/>
  <c r="CE38" i="1"/>
  <c r="CP39" i="1"/>
  <c r="CN39" i="1"/>
  <c r="CM39" i="1"/>
  <c r="CQ8" i="1"/>
  <c r="CQ9" i="1"/>
  <c r="CQ11" i="1"/>
  <c r="CQ12" i="1"/>
  <c r="CQ13" i="1"/>
  <c r="CQ14" i="1"/>
  <c r="CQ15" i="1"/>
  <c r="CQ16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BS11" i="1"/>
  <c r="BC9" i="1"/>
  <c r="CI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I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0" i="1"/>
  <c r="BS9" i="1"/>
  <c r="BS8" i="1"/>
  <c r="BS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8" i="1"/>
  <c r="BC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7" i="1"/>
  <c r="W13" i="1"/>
  <c r="W12" i="1"/>
  <c r="W11" i="1"/>
  <c r="W10" i="1"/>
  <c r="W9" i="1"/>
  <c r="W8" i="1"/>
  <c r="W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7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7" i="1"/>
</calcChain>
</file>

<file path=xl/sharedStrings.xml><?xml version="1.0" encoding="utf-8"?>
<sst xmlns="http://schemas.openxmlformats.org/spreadsheetml/2006/main" count="163" uniqueCount="40">
  <si>
    <t>ALCALDIA MUNICIPAL DE SAN PABLO TACACHICO</t>
  </si>
  <si>
    <t>UNIDAD DE MEDIOAMBIENTE</t>
  </si>
  <si>
    <t>ENERO 2017</t>
  </si>
  <si>
    <t>FECHA</t>
  </si>
  <si>
    <t>PRONOBIS</t>
  </si>
  <si>
    <t>CANT. VIAJES</t>
  </si>
  <si>
    <t>LB ENTREGAS</t>
  </si>
  <si>
    <t>TOTAL EN TONELADAS</t>
  </si>
  <si>
    <t>PRECIO UNITARIO</t>
  </si>
  <si>
    <t>CANTIDAD A PAGAR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</si>
  <si>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</si>
  <si>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</si>
  <si>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</si>
  <si>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</si>
  <si>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</si>
  <si>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</si>
  <si>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</si>
  <si>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</si>
  <si>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</si>
  <si>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</si>
  <si>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</si>
  <si>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TOTAL</t>
  </si>
  <si>
    <t>ENERO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</si>
  <si>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</si>
  <si>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</si>
  <si>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</si>
  <si>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</si>
  <si>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</si>
  <si>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</si>
  <si>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>AGOSTO</t>
  </si>
  <si>
    <t xml:space="preserve">SEPTIEMBRE </t>
  </si>
  <si>
    <t xml:space="preserve">OCTUBRE </t>
  </si>
  <si>
    <t>NOVIEMBRE</t>
  </si>
  <si>
    <t>DICIEMBRE</t>
  </si>
  <si>
    <t>MES</t>
  </si>
  <si>
    <t>LB ENTREGA</t>
  </si>
  <si>
    <t>TOTAL TON</t>
  </si>
  <si>
    <t>PRECIO UNI</t>
  </si>
  <si>
    <t>CANT. PAGAR</t>
  </si>
  <si>
    <t>DESECHOS SOLIDOS MANEJADOS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</si>
</sst>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textRotation="90"/>
    </xf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 textRotation="255" readingOrder="1"/>
    </xf>
    <xf numFmtId="3" fontId="0" fillId="0" borderId="1" xfId="0" applyNumberFormat="1" applyBorder="1"/>
    <xf numFmtId="44" fontId="0" fillId="0" borderId="1" xfId="1" applyFont="1" applyBorder="1"/>
    <xf numFmtId="2" fontId="0" fillId="0" borderId="1" xfId="0" applyNumberFormat="1" applyBorder="1"/>
    <xf numFmtId="0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44" fontId="2" fillId="0" borderId="1" xfId="0" applyNumberFormat="1" applyFont="1" applyBorder="1"/>
    <xf numFmtId="0" fontId="2" fillId="0" borderId="1" xfId="0" applyNumberFormat="1" applyFont="1" applyBorder="1"/>
    <xf numFmtId="14" fontId="2" fillId="0" borderId="1" xfId="0" applyNumberFormat="1" applyFont="1" applyBorder="1"/>
    <xf numFmtId="44" fontId="2" fillId="0" borderId="1" xfId="1" applyFont="1" applyBorder="1"/>
    <xf numFmtId="4" fontId="0" fillId="0" borderId="1" xfId="0" applyNumberFormat="1" applyBorder="1"/>
    <xf numFmtId="44" fontId="0" fillId="0" borderId="0" xfId="0" applyNumberFormat="1"/>
    <xf numFmtId="44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164" fontId="2" fillId="0" borderId="1" xfId="0" applyNumberFormat="1" applyFont="1" applyBorder="1"/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81A7E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X42"/>
  <sheetViews>
    <sheetView tabSelected="1" topLeftCell="A4" zoomScale="98" zoomScaleNormal="98" workbookViewId="0">
      <selection activeCell="CN19" sqref="CN19"/>
    </sheetView>
  </sheetViews>
  <sheetFormatPr baseColWidth="10" defaultRowHeight="15" x14ac:dyDescent="0.25"/>
  <cols>
    <col min="1" max="1" width="5.42578125" style="2" customWidth="1"/>
    <col min="9" max="9" width="5.42578125" customWidth="1"/>
    <col min="17" max="17" width="5.140625" customWidth="1"/>
    <col min="25" max="25" width="5.85546875" customWidth="1"/>
    <col min="33" max="33" width="6.42578125" customWidth="1"/>
    <col min="41" max="41" width="5.85546875" customWidth="1"/>
    <col min="49" max="49" width="5.28515625" customWidth="1"/>
    <col min="57" max="57" width="5.7109375" customWidth="1"/>
    <col min="65" max="65" width="5.42578125" customWidth="1"/>
    <col min="73" max="73" width="5.5703125" customWidth="1"/>
    <col min="76" max="76" width="12.5703125" bestFit="1" customWidth="1"/>
    <col min="81" max="81" width="5.5703125" customWidth="1"/>
    <col min="89" max="89" width="5.42578125" customWidth="1"/>
  </cols>
  <sheetData>
    <row r="1" spans="1:102" ht="15" customHeight="1" x14ac:dyDescent="0.25">
      <c r="A1" s="42" t="s">
        <v>0</v>
      </c>
      <c r="B1" s="42"/>
      <c r="C1" s="42"/>
      <c r="D1" s="42"/>
      <c r="E1" s="42"/>
      <c r="F1" s="42"/>
      <c r="G1" s="42"/>
      <c r="I1" s="42" t="s">
        <v>0</v>
      </c>
      <c r="J1" s="42"/>
      <c r="K1" s="42"/>
      <c r="L1" s="42"/>
      <c r="M1" s="42"/>
      <c r="N1" s="42"/>
      <c r="O1" s="42"/>
      <c r="Q1" s="42" t="s">
        <v>0</v>
      </c>
      <c r="R1" s="42"/>
      <c r="S1" s="42"/>
      <c r="T1" s="42"/>
      <c r="U1" s="42"/>
      <c r="V1" s="42"/>
      <c r="W1" s="42"/>
      <c r="Y1" s="42" t="s">
        <v>0</v>
      </c>
      <c r="Z1" s="42"/>
      <c r="AA1" s="42"/>
      <c r="AB1" s="42"/>
      <c r="AC1" s="42"/>
      <c r="AD1" s="42"/>
      <c r="AE1" s="42"/>
      <c r="AG1" s="42" t="s">
        <v>0</v>
      </c>
      <c r="AH1" s="42"/>
      <c r="AI1" s="42"/>
      <c r="AJ1" s="42"/>
      <c r="AK1" s="42"/>
      <c r="AL1" s="42"/>
      <c r="AM1" s="42"/>
      <c r="AO1" s="42" t="s">
        <v>0</v>
      </c>
      <c r="AP1" s="42"/>
      <c r="AQ1" s="42"/>
      <c r="AR1" s="42"/>
      <c r="AS1" s="42"/>
      <c r="AT1" s="42"/>
      <c r="AU1" s="42"/>
      <c r="AW1" s="42" t="s">
        <v>0</v>
      </c>
      <c r="AX1" s="42"/>
      <c r="AY1" s="42"/>
      <c r="AZ1" s="42"/>
      <c r="BA1" s="42"/>
      <c r="BB1" s="42"/>
      <c r="BC1" s="42"/>
      <c r="BE1" s="42" t="s">
        <v>0</v>
      </c>
      <c r="BF1" s="42"/>
      <c r="BG1" s="42"/>
      <c r="BH1" s="42"/>
      <c r="BI1" s="42"/>
      <c r="BJ1" s="42"/>
      <c r="BK1" s="42"/>
      <c r="BM1" s="42" t="s">
        <v>0</v>
      </c>
      <c r="BN1" s="42"/>
      <c r="BO1" s="42"/>
      <c r="BP1" s="42"/>
      <c r="BQ1" s="42"/>
      <c r="BR1" s="42"/>
      <c r="BS1" s="42"/>
      <c r="BU1" s="42" t="s">
        <v>0</v>
      </c>
      <c r="BV1" s="42"/>
      <c r="BW1" s="42"/>
      <c r="BX1" s="42"/>
      <c r="BY1" s="42"/>
      <c r="BZ1" s="42"/>
      <c r="CA1" s="42"/>
      <c r="CC1" s="42" t="s">
        <v>0</v>
      </c>
      <c r="CD1" s="42"/>
      <c r="CE1" s="42"/>
      <c r="CF1" s="42"/>
      <c r="CG1" s="42"/>
      <c r="CH1" s="42"/>
      <c r="CI1" s="42"/>
      <c r="CK1" s="42" t="s">
        <v>0</v>
      </c>
      <c r="CL1" s="42"/>
      <c r="CM1" s="42"/>
      <c r="CN1" s="42"/>
      <c r="CO1" s="42"/>
      <c r="CP1" s="42"/>
      <c r="CQ1" s="42"/>
    </row>
    <row r="2" spans="1:102" x14ac:dyDescent="0.25">
      <c r="A2" s="42" t="s">
        <v>1</v>
      </c>
      <c r="B2" s="42"/>
      <c r="C2" s="42"/>
      <c r="D2" s="42"/>
      <c r="E2" s="42"/>
      <c r="F2" s="42"/>
      <c r="G2" s="42"/>
      <c r="I2" s="42" t="s">
        <v>1</v>
      </c>
      <c r="J2" s="42"/>
      <c r="K2" s="42"/>
      <c r="L2" s="42"/>
      <c r="M2" s="42"/>
      <c r="N2" s="42"/>
      <c r="O2" s="42"/>
      <c r="Q2" s="42" t="s">
        <v>1</v>
      </c>
      <c r="R2" s="42"/>
      <c r="S2" s="42"/>
      <c r="T2" s="42"/>
      <c r="U2" s="42"/>
      <c r="V2" s="42"/>
      <c r="W2" s="42"/>
      <c r="Y2" s="42" t="s">
        <v>1</v>
      </c>
      <c r="Z2" s="42"/>
      <c r="AA2" s="42"/>
      <c r="AB2" s="42"/>
      <c r="AC2" s="42"/>
      <c r="AD2" s="42"/>
      <c r="AE2" s="42"/>
      <c r="AG2" s="42" t="s">
        <v>1</v>
      </c>
      <c r="AH2" s="42"/>
      <c r="AI2" s="42"/>
      <c r="AJ2" s="42"/>
      <c r="AK2" s="42"/>
      <c r="AL2" s="42"/>
      <c r="AM2" s="42"/>
      <c r="AO2" s="42" t="s">
        <v>1</v>
      </c>
      <c r="AP2" s="42"/>
      <c r="AQ2" s="42"/>
      <c r="AR2" s="42"/>
      <c r="AS2" s="42"/>
      <c r="AT2" s="42"/>
      <c r="AU2" s="42"/>
      <c r="AW2" s="42" t="s">
        <v>1</v>
      </c>
      <c r="AX2" s="42"/>
      <c r="AY2" s="42"/>
      <c r="AZ2" s="42"/>
      <c r="BA2" s="42"/>
      <c r="BB2" s="42"/>
      <c r="BC2" s="42"/>
      <c r="BE2" s="42" t="s">
        <v>1</v>
      </c>
      <c r="BF2" s="42"/>
      <c r="BG2" s="42"/>
      <c r="BH2" s="42"/>
      <c r="BI2" s="42"/>
      <c r="BJ2" s="42"/>
      <c r="BK2" s="42"/>
      <c r="BM2" s="42" t="s">
        <v>1</v>
      </c>
      <c r="BN2" s="42"/>
      <c r="BO2" s="42"/>
      <c r="BP2" s="42"/>
      <c r="BQ2" s="42"/>
      <c r="BR2" s="42"/>
      <c r="BS2" s="42"/>
      <c r="BU2" s="42" t="s">
        <v>1</v>
      </c>
      <c r="BV2" s="42"/>
      <c r="BW2" s="42"/>
      <c r="BX2" s="42"/>
      <c r="BY2" s="42"/>
      <c r="BZ2" s="42"/>
      <c r="CA2" s="42"/>
      <c r="CC2" s="42" t="s">
        <v>1</v>
      </c>
      <c r="CD2" s="42"/>
      <c r="CE2" s="42"/>
      <c r="CF2" s="42"/>
      <c r="CG2" s="42"/>
      <c r="CH2" s="42"/>
      <c r="CI2" s="42"/>
      <c r="CK2" s="42" t="s">
        <v>1</v>
      </c>
      <c r="CL2" s="42"/>
      <c r="CM2" s="42"/>
      <c r="CN2" s="42"/>
      <c r="CO2" s="42"/>
      <c r="CP2" s="42"/>
      <c r="CQ2" s="42"/>
    </row>
    <row r="3" spans="1:102" x14ac:dyDescent="0.25">
      <c r="A3" s="42" t="s">
        <v>39</v>
      </c>
      <c r="B3" s="42"/>
      <c r="C3" s="42"/>
      <c r="D3" s="42"/>
      <c r="E3" s="42"/>
      <c r="F3" s="42"/>
      <c r="G3" s="42"/>
      <c r="I3" s="42" t="s">
        <v>39</v>
      </c>
      <c r="J3" s="42"/>
      <c r="K3" s="42"/>
      <c r="L3" s="42"/>
      <c r="M3" s="42"/>
      <c r="N3" s="42"/>
      <c r="O3" s="42"/>
      <c r="Q3" s="42" t="s">
        <v>39</v>
      </c>
      <c r="R3" s="42"/>
      <c r="S3" s="42"/>
      <c r="T3" s="42"/>
      <c r="U3" s="42"/>
      <c r="V3" s="42"/>
      <c r="W3" s="42"/>
      <c r="Y3" s="42" t="s">
        <v>39</v>
      </c>
      <c r="Z3" s="42"/>
      <c r="AA3" s="42"/>
      <c r="AB3" s="42"/>
      <c r="AC3" s="42"/>
      <c r="AD3" s="42"/>
      <c r="AE3" s="42"/>
      <c r="AG3" s="42" t="s">
        <v>39</v>
      </c>
      <c r="AH3" s="42"/>
      <c r="AI3" s="42"/>
      <c r="AJ3" s="42"/>
      <c r="AK3" s="42"/>
      <c r="AL3" s="42"/>
      <c r="AM3" s="42"/>
      <c r="AO3" s="42" t="s">
        <v>39</v>
      </c>
      <c r="AP3" s="42"/>
      <c r="AQ3" s="42"/>
      <c r="AR3" s="42"/>
      <c r="AS3" s="42"/>
      <c r="AT3" s="42"/>
      <c r="AU3" s="42"/>
      <c r="AW3" s="42" t="s">
        <v>39</v>
      </c>
      <c r="AX3" s="42"/>
      <c r="AY3" s="42"/>
      <c r="AZ3" s="42"/>
      <c r="BA3" s="42"/>
      <c r="BB3" s="42"/>
      <c r="BC3" s="42"/>
      <c r="BE3" s="42" t="s">
        <v>39</v>
      </c>
      <c r="BF3" s="42"/>
      <c r="BG3" s="42"/>
      <c r="BH3" s="42"/>
      <c r="BI3" s="42"/>
      <c r="BJ3" s="42"/>
      <c r="BK3" s="42"/>
      <c r="BM3" s="42" t="s">
        <v>39</v>
      </c>
      <c r="BN3" s="42"/>
      <c r="BO3" s="42"/>
      <c r="BP3" s="42"/>
      <c r="BQ3" s="42"/>
      <c r="BR3" s="42"/>
      <c r="BS3" s="42"/>
      <c r="BU3" s="42" t="s">
        <v>39</v>
      </c>
      <c r="BV3" s="42"/>
      <c r="BW3" s="42"/>
      <c r="BX3" s="42"/>
      <c r="BY3" s="42"/>
      <c r="BZ3" s="42"/>
      <c r="CA3" s="42"/>
      <c r="CC3" s="42" t="s">
        <v>39</v>
      </c>
      <c r="CD3" s="42"/>
      <c r="CE3" s="42"/>
      <c r="CF3" s="42"/>
      <c r="CG3" s="42"/>
      <c r="CH3" s="42"/>
      <c r="CI3" s="42"/>
      <c r="CK3" s="42" t="s">
        <v>39</v>
      </c>
      <c r="CL3" s="42"/>
      <c r="CM3" s="42"/>
      <c r="CN3" s="42"/>
      <c r="CO3" s="42"/>
      <c r="CP3" s="42"/>
      <c r="CQ3" s="42"/>
    </row>
    <row r="4" spans="1:102" x14ac:dyDescent="0.25">
      <c r="A4" s="42"/>
      <c r="B4" s="42"/>
      <c r="C4" s="42"/>
      <c r="D4" s="42"/>
      <c r="E4" s="42"/>
      <c r="F4" s="42"/>
      <c r="G4" s="42"/>
      <c r="I4" s="42"/>
      <c r="J4" s="42"/>
      <c r="K4" s="42"/>
      <c r="L4" s="42"/>
      <c r="M4" s="42"/>
      <c r="N4" s="42"/>
      <c r="O4" s="42"/>
      <c r="Q4" s="42"/>
      <c r="R4" s="42"/>
      <c r="S4" s="42"/>
      <c r="T4" s="42"/>
      <c r="U4" s="42"/>
      <c r="V4" s="42"/>
      <c r="W4" s="42"/>
      <c r="Y4" s="42"/>
      <c r="Z4" s="42"/>
      <c r="AA4" s="42"/>
      <c r="AB4" s="42"/>
      <c r="AC4" s="42"/>
      <c r="AD4" s="42"/>
      <c r="AE4" s="42"/>
      <c r="AG4" s="42"/>
      <c r="AH4" s="42"/>
      <c r="AI4" s="42"/>
      <c r="AJ4" s="42"/>
      <c r="AK4" s="42"/>
      <c r="AL4" s="42"/>
      <c r="AM4" s="42"/>
      <c r="AO4" s="42"/>
      <c r="AP4" s="42"/>
      <c r="AQ4" s="42"/>
      <c r="AR4" s="42"/>
      <c r="AS4" s="42"/>
      <c r="AT4" s="42"/>
      <c r="AU4" s="42"/>
      <c r="AW4" s="42"/>
      <c r="AX4" s="42"/>
      <c r="AY4" s="42"/>
      <c r="AZ4" s="42"/>
      <c r="BA4" s="42"/>
      <c r="BB4" s="42"/>
      <c r="BC4" s="42"/>
      <c r="BE4" s="42"/>
      <c r="BF4" s="42"/>
      <c r="BG4" s="42"/>
      <c r="BH4" s="42"/>
      <c r="BI4" s="42"/>
      <c r="BJ4" s="42"/>
      <c r="BK4" s="42"/>
      <c r="BM4" s="42"/>
      <c r="BN4" s="42"/>
      <c r="BO4" s="42"/>
      <c r="BP4" s="42"/>
      <c r="BQ4" s="42"/>
      <c r="BR4" s="42"/>
      <c r="BS4" s="42"/>
      <c r="BU4" s="42"/>
      <c r="BV4" s="42"/>
      <c r="BW4" s="42"/>
      <c r="BX4" s="42"/>
      <c r="BY4" s="42"/>
      <c r="BZ4" s="42"/>
      <c r="CA4" s="42"/>
      <c r="CC4" s="42"/>
      <c r="CD4" s="42"/>
      <c r="CE4" s="42"/>
      <c r="CF4" s="42"/>
      <c r="CG4" s="42"/>
      <c r="CH4" s="42"/>
      <c r="CI4" s="42"/>
      <c r="CK4" s="42"/>
      <c r="CL4" s="42"/>
      <c r="CM4" s="42"/>
      <c r="CN4" s="42"/>
      <c r="CO4" s="42"/>
      <c r="CP4" s="42"/>
      <c r="CQ4" s="42"/>
    </row>
    <row r="5" spans="1:102" ht="15" customHeight="1" x14ac:dyDescent="0.25">
      <c r="A5" s="43" t="s">
        <v>2</v>
      </c>
      <c r="B5" s="46" t="s">
        <v>3</v>
      </c>
      <c r="C5" s="47" t="s">
        <v>4</v>
      </c>
      <c r="D5" s="47"/>
      <c r="E5" s="41" t="s">
        <v>7</v>
      </c>
      <c r="F5" s="41" t="s">
        <v>8</v>
      </c>
      <c r="G5" s="41" t="s">
        <v>9</v>
      </c>
      <c r="I5" s="43" t="s">
        <v>10</v>
      </c>
      <c r="J5" s="44" t="s">
        <v>3</v>
      </c>
      <c r="K5" s="45" t="s">
        <v>4</v>
      </c>
      <c r="L5" s="45"/>
      <c r="M5" s="40" t="s">
        <v>7</v>
      </c>
      <c r="N5" s="40" t="s">
        <v>8</v>
      </c>
      <c r="O5" s="40" t="s">
        <v>9</v>
      </c>
      <c r="Q5" s="48" t="s">
        <v>11</v>
      </c>
      <c r="R5" s="44" t="s">
        <v>3</v>
      </c>
      <c r="S5" s="45" t="s">
        <v>4</v>
      </c>
      <c r="T5" s="45"/>
      <c r="U5" s="40" t="s">
        <v>7</v>
      </c>
      <c r="V5" s="40" t="s">
        <v>8</v>
      </c>
      <c r="W5" s="40" t="s">
        <v>9</v>
      </c>
      <c r="Y5" s="48" t="s">
        <v>12</v>
      </c>
      <c r="Z5" s="44" t="s">
        <v>3</v>
      </c>
      <c r="AA5" s="45" t="s">
        <v>4</v>
      </c>
      <c r="AB5" s="45"/>
      <c r="AC5" s="40" t="s">
        <v>7</v>
      </c>
      <c r="AD5" s="40" t="s">
        <v>8</v>
      </c>
      <c r="AE5" s="40" t="s">
        <v>9</v>
      </c>
      <c r="AG5" s="48" t="s">
        <v>13</v>
      </c>
      <c r="AH5" s="44" t="s">
        <v>3</v>
      </c>
      <c r="AI5" s="45" t="s">
        <v>4</v>
      </c>
      <c r="AJ5" s="45"/>
      <c r="AK5" s="40" t="s">
        <v>7</v>
      </c>
      <c r="AL5" s="40" t="s">
        <v>8</v>
      </c>
      <c r="AM5" s="40" t="s">
        <v>9</v>
      </c>
      <c r="AO5" s="48" t="s">
        <v>14</v>
      </c>
      <c r="AP5" s="44" t="s">
        <v>3</v>
      </c>
      <c r="AQ5" s="45" t="s">
        <v>4</v>
      </c>
      <c r="AR5" s="45"/>
      <c r="AS5" s="40" t="s">
        <v>7</v>
      </c>
      <c r="AT5" s="40" t="s">
        <v>8</v>
      </c>
      <c r="AU5" s="40" t="s">
        <v>9</v>
      </c>
      <c r="AW5" s="48" t="s">
        <v>15</v>
      </c>
      <c r="AX5" s="44" t="s">
        <v>3</v>
      </c>
      <c r="AY5" s="45" t="s">
        <v>4</v>
      </c>
      <c r="AZ5" s="45"/>
      <c r="BA5" s="40" t="s">
        <v>7</v>
      </c>
      <c r="BB5" s="40" t="s">
        <v>8</v>
      </c>
      <c r="BC5" s="40" t="s">
        <v>9</v>
      </c>
      <c r="BE5" s="48" t="s">
        <v>16</v>
      </c>
      <c r="BF5" s="44" t="s">
        <v>3</v>
      </c>
      <c r="BG5" s="45" t="s">
        <v>4</v>
      </c>
      <c r="BH5" s="45"/>
      <c r="BI5" s="40" t="s">
        <v>7</v>
      </c>
      <c r="BJ5" s="40" t="s">
        <v>8</v>
      </c>
      <c r="BK5" s="40" t="s">
        <v>9</v>
      </c>
      <c r="BM5" s="48" t="s">
        <v>17</v>
      </c>
      <c r="BN5" s="44" t="s">
        <v>3</v>
      </c>
      <c r="BO5" s="45" t="s">
        <v>4</v>
      </c>
      <c r="BP5" s="45"/>
      <c r="BQ5" s="40" t="s">
        <v>7</v>
      </c>
      <c r="BR5" s="40" t="s">
        <v>8</v>
      </c>
      <c r="BS5" s="40" t="s">
        <v>9</v>
      </c>
      <c r="BU5" s="48" t="s">
        <v>18</v>
      </c>
      <c r="BV5" s="44" t="s">
        <v>3</v>
      </c>
      <c r="BW5" s="45" t="s">
        <v>4</v>
      </c>
      <c r="BX5" s="45"/>
      <c r="BY5" s="40" t="s">
        <v>7</v>
      </c>
      <c r="BZ5" s="40" t="s">
        <v>8</v>
      </c>
      <c r="CA5" s="40" t="s">
        <v>9</v>
      </c>
      <c r="CC5" s="48" t="s">
        <v>19</v>
      </c>
      <c r="CD5" s="44" t="s">
        <v>3</v>
      </c>
      <c r="CE5" s="45" t="s">
        <v>4</v>
      </c>
      <c r="CF5" s="45"/>
      <c r="CG5" s="40" t="s">
        <v>7</v>
      </c>
      <c r="CH5" s="40" t="s">
        <v>8</v>
      </c>
      <c r="CI5" s="40" t="s">
        <v>9</v>
      </c>
      <c r="CK5" s="48" t="s">
        <v>20</v>
      </c>
      <c r="CL5" s="44" t="s">
        <v>3</v>
      </c>
      <c r="CM5" s="45" t="s">
        <v>4</v>
      </c>
      <c r="CN5" s="45"/>
      <c r="CO5" s="40" t="s">
        <v>7</v>
      </c>
      <c r="CP5" s="40" t="s">
        <v>8</v>
      </c>
      <c r="CQ5" s="40" t="s">
        <v>9</v>
      </c>
    </row>
    <row r="6" spans="1:102" ht="15" customHeight="1" x14ac:dyDescent="0.25">
      <c r="A6" s="43"/>
      <c r="B6" s="46"/>
      <c r="C6" s="28" t="s">
        <v>5</v>
      </c>
      <c r="D6" s="28" t="s">
        <v>6</v>
      </c>
      <c r="E6" s="41"/>
      <c r="F6" s="41"/>
      <c r="G6" s="41"/>
      <c r="I6" s="43"/>
      <c r="J6" s="44"/>
      <c r="K6" s="4" t="s">
        <v>5</v>
      </c>
      <c r="L6" s="4" t="s">
        <v>6</v>
      </c>
      <c r="M6" s="40"/>
      <c r="N6" s="40"/>
      <c r="O6" s="40"/>
      <c r="Q6" s="48"/>
      <c r="R6" s="44"/>
      <c r="S6" s="4" t="s">
        <v>5</v>
      </c>
      <c r="T6" s="4" t="s">
        <v>6</v>
      </c>
      <c r="U6" s="40"/>
      <c r="V6" s="40"/>
      <c r="W6" s="40"/>
      <c r="Y6" s="48"/>
      <c r="Z6" s="44"/>
      <c r="AA6" s="4" t="s">
        <v>5</v>
      </c>
      <c r="AB6" s="4" t="s">
        <v>6</v>
      </c>
      <c r="AC6" s="40"/>
      <c r="AD6" s="40"/>
      <c r="AE6" s="40"/>
      <c r="AG6" s="48"/>
      <c r="AH6" s="44"/>
      <c r="AI6" s="4" t="s">
        <v>5</v>
      </c>
      <c r="AJ6" s="4" t="s">
        <v>6</v>
      </c>
      <c r="AK6" s="40"/>
      <c r="AL6" s="40"/>
      <c r="AM6" s="40"/>
      <c r="AO6" s="48"/>
      <c r="AP6" s="44"/>
      <c r="AQ6" s="4" t="s">
        <v>5</v>
      </c>
      <c r="AR6" s="4" t="s">
        <v>6</v>
      </c>
      <c r="AS6" s="40"/>
      <c r="AT6" s="40"/>
      <c r="AU6" s="40"/>
      <c r="AW6" s="48"/>
      <c r="AX6" s="44"/>
      <c r="AY6" s="4" t="s">
        <v>5</v>
      </c>
      <c r="AZ6" s="4" t="s">
        <v>6</v>
      </c>
      <c r="BA6" s="40"/>
      <c r="BB6" s="40"/>
      <c r="BC6" s="40"/>
      <c r="BE6" s="48"/>
      <c r="BF6" s="44"/>
      <c r="BG6" s="4" t="s">
        <v>5</v>
      </c>
      <c r="BH6" s="4" t="s">
        <v>6</v>
      </c>
      <c r="BI6" s="40"/>
      <c r="BJ6" s="40"/>
      <c r="BK6" s="40"/>
      <c r="BM6" s="48"/>
      <c r="BN6" s="44"/>
      <c r="BO6" s="4" t="s">
        <v>5</v>
      </c>
      <c r="BP6" s="4" t="s">
        <v>6</v>
      </c>
      <c r="BQ6" s="40"/>
      <c r="BR6" s="40"/>
      <c r="BS6" s="40"/>
      <c r="BU6" s="48"/>
      <c r="BV6" s="44"/>
      <c r="BW6" s="4" t="s">
        <v>5</v>
      </c>
      <c r="BX6" s="4" t="s">
        <v>6</v>
      </c>
      <c r="BY6" s="40"/>
      <c r="BZ6" s="40"/>
      <c r="CA6" s="40"/>
      <c r="CC6" s="48"/>
      <c r="CD6" s="44"/>
      <c r="CE6" s="4" t="s">
        <v>5</v>
      </c>
      <c r="CF6" s="4" t="s">
        <v>6</v>
      </c>
      <c r="CG6" s="40"/>
      <c r="CH6" s="40"/>
      <c r="CI6" s="40"/>
      <c r="CK6" s="48"/>
      <c r="CL6" s="44"/>
      <c r="CM6" s="4" t="s">
        <v>5</v>
      </c>
      <c r="CN6" s="4" t="s">
        <v>6</v>
      </c>
      <c r="CO6" s="40"/>
      <c r="CP6" s="40"/>
      <c r="CQ6" s="40"/>
      <c r="CS6" s="30" t="s">
        <v>34</v>
      </c>
      <c r="CT6" s="29" t="s">
        <v>5</v>
      </c>
      <c r="CU6" s="29" t="s">
        <v>35</v>
      </c>
      <c r="CV6" s="31" t="s">
        <v>36</v>
      </c>
      <c r="CW6" s="32" t="s">
        <v>37</v>
      </c>
      <c r="CX6" s="32" t="s">
        <v>38</v>
      </c>
    </row>
    <row r="7" spans="1:102" ht="15" customHeight="1" x14ac:dyDescent="0.25">
      <c r="A7" s="43"/>
      <c r="B7" s="3">
        <v>42736</v>
      </c>
      <c r="C7" s="24">
        <v>0</v>
      </c>
      <c r="D7" s="9">
        <v>0</v>
      </c>
      <c r="E7" s="19">
        <f>D7*0.000453592</f>
        <v>0</v>
      </c>
      <c r="F7" s="7">
        <v>18.39</v>
      </c>
      <c r="G7" s="7">
        <f>E7*F7</f>
        <v>0</v>
      </c>
      <c r="I7" s="43"/>
      <c r="J7" s="3">
        <v>42767</v>
      </c>
      <c r="K7" s="1">
        <v>1</v>
      </c>
      <c r="L7" s="6">
        <v>8800</v>
      </c>
      <c r="M7" s="19">
        <f>L7*0.000453592</f>
        <v>3.9916095999999999</v>
      </c>
      <c r="N7" s="7">
        <v>18.39</v>
      </c>
      <c r="O7" s="7">
        <f>M7*N7</f>
        <v>73.405700543999998</v>
      </c>
      <c r="Q7" s="48"/>
      <c r="R7" s="3">
        <v>42795</v>
      </c>
      <c r="S7" s="1">
        <v>1</v>
      </c>
      <c r="T7" s="6">
        <v>10660</v>
      </c>
      <c r="U7" s="19">
        <f>T7*0.000453592</f>
        <v>4.8352907199999997</v>
      </c>
      <c r="V7" s="7">
        <v>18.39</v>
      </c>
      <c r="W7" s="7">
        <f t="shared" ref="W7:W13" si="0">U7*V7</f>
        <v>88.920996340800002</v>
      </c>
      <c r="Y7" s="48"/>
      <c r="Z7" s="3">
        <v>42826</v>
      </c>
      <c r="AA7" s="1">
        <v>0</v>
      </c>
      <c r="AB7" s="9">
        <v>0</v>
      </c>
      <c r="AC7" s="19">
        <f>AB7*0.000453592</f>
        <v>0</v>
      </c>
      <c r="AD7" s="7">
        <v>18.39</v>
      </c>
      <c r="AE7" s="7">
        <f>AC7*AD7</f>
        <v>0</v>
      </c>
      <c r="AG7" s="48"/>
      <c r="AH7" s="3">
        <v>42856</v>
      </c>
      <c r="AI7" s="1">
        <v>0</v>
      </c>
      <c r="AJ7" s="9">
        <v>0</v>
      </c>
      <c r="AK7" s="19">
        <f>AJ7*0.000453592</f>
        <v>0</v>
      </c>
      <c r="AL7" s="7">
        <v>18.39</v>
      </c>
      <c r="AM7" s="7">
        <f>AK7*AL7</f>
        <v>0</v>
      </c>
      <c r="AO7" s="48"/>
      <c r="AP7" s="3">
        <v>42887</v>
      </c>
      <c r="AQ7" s="1">
        <v>1</v>
      </c>
      <c r="AR7" s="6">
        <v>8540</v>
      </c>
      <c r="AS7" s="19">
        <f>AR7*0.000453592</f>
        <v>3.8736756799999998</v>
      </c>
      <c r="AT7" s="7">
        <v>18.39</v>
      </c>
      <c r="AU7" s="7">
        <f>AS7*AT7</f>
        <v>71.236895755199996</v>
      </c>
      <c r="AW7" s="48"/>
      <c r="AX7" s="3">
        <v>42917</v>
      </c>
      <c r="AY7" s="1">
        <v>0</v>
      </c>
      <c r="AZ7" s="9">
        <v>0</v>
      </c>
      <c r="BA7" s="19">
        <f>AZ7*0.000453592</f>
        <v>0</v>
      </c>
      <c r="BB7" s="7">
        <v>18.39</v>
      </c>
      <c r="BC7" s="7">
        <f>BA7*BB7</f>
        <v>0</v>
      </c>
      <c r="BE7" s="48"/>
      <c r="BF7" s="3">
        <v>42948</v>
      </c>
      <c r="BG7" s="1">
        <v>1</v>
      </c>
      <c r="BH7" s="6">
        <v>11960</v>
      </c>
      <c r="BI7" s="19">
        <f>BH7*0.000453592</f>
        <v>5.4249603200000003</v>
      </c>
      <c r="BJ7" s="7">
        <v>18.39</v>
      </c>
      <c r="BK7" s="7">
        <f>BI7*BJ7</f>
        <v>99.765020284800002</v>
      </c>
      <c r="BM7" s="48"/>
      <c r="BN7" s="3">
        <v>42979</v>
      </c>
      <c r="BO7" s="1">
        <v>1</v>
      </c>
      <c r="BP7" s="6">
        <v>12420</v>
      </c>
      <c r="BQ7" s="19">
        <f>BP7*0.000453592</f>
        <v>5.6336126399999999</v>
      </c>
      <c r="BR7" s="7">
        <v>18.39</v>
      </c>
      <c r="BS7" s="7">
        <f>BQ7*BR7</f>
        <v>103.6021364496</v>
      </c>
      <c r="BU7" s="48"/>
      <c r="BV7" s="3">
        <v>43009</v>
      </c>
      <c r="BW7" s="1">
        <v>0</v>
      </c>
      <c r="BX7" s="9">
        <v>0</v>
      </c>
      <c r="BY7" s="19">
        <f>BX7*0.000453592</f>
        <v>0</v>
      </c>
      <c r="BZ7" s="7">
        <v>18.39</v>
      </c>
      <c r="CA7" s="7">
        <f>BY7*BZ7</f>
        <v>0</v>
      </c>
      <c r="CC7" s="48"/>
      <c r="CD7" s="3">
        <v>43040</v>
      </c>
      <c r="CE7" s="1">
        <v>1</v>
      </c>
      <c r="CF7" s="6">
        <v>10160</v>
      </c>
      <c r="CG7" s="19">
        <f>CF7*0.000453592</f>
        <v>4.6084947200000004</v>
      </c>
      <c r="CH7" s="7">
        <v>18.39</v>
      </c>
      <c r="CI7" s="7">
        <f>CG7*CH7</f>
        <v>84.75021790080001</v>
      </c>
      <c r="CK7" s="48"/>
      <c r="CL7" s="3">
        <v>43070</v>
      </c>
      <c r="CM7" s="1">
        <v>1</v>
      </c>
      <c r="CN7" s="6">
        <v>9680</v>
      </c>
      <c r="CO7" s="19">
        <f>CN7*0.000453592</f>
        <v>4.39077056</v>
      </c>
      <c r="CP7" s="7">
        <v>18.39</v>
      </c>
      <c r="CQ7" s="7">
        <f>CO7*CP7</f>
        <v>80.746270598400002</v>
      </c>
      <c r="CS7" s="30" t="s">
        <v>22</v>
      </c>
      <c r="CT7" s="25">
        <v>28</v>
      </c>
      <c r="CU7" s="33">
        <v>249240</v>
      </c>
      <c r="CV7" s="34">
        <v>113.05359999999999</v>
      </c>
      <c r="CW7" s="35">
        <v>18.39</v>
      </c>
      <c r="CX7" s="35">
        <v>2079.06</v>
      </c>
    </row>
    <row r="8" spans="1:102" x14ac:dyDescent="0.25">
      <c r="A8" s="43"/>
      <c r="B8" s="3">
        <v>42737</v>
      </c>
      <c r="C8" s="24">
        <v>2</v>
      </c>
      <c r="D8" s="6">
        <v>18900</v>
      </c>
      <c r="E8" s="19">
        <f>D8*0.000453592</f>
        <v>8.5728887999999994</v>
      </c>
      <c r="F8" s="7">
        <v>18.39</v>
      </c>
      <c r="G8" s="7">
        <f t="shared" ref="G8:G36" si="1">E8*F8</f>
        <v>157.65542503199998</v>
      </c>
      <c r="I8" s="43"/>
      <c r="J8" s="3">
        <v>42768</v>
      </c>
      <c r="K8" s="1">
        <v>1</v>
      </c>
      <c r="L8" s="6">
        <v>8560</v>
      </c>
      <c r="M8" s="19">
        <f t="shared" ref="M8:M34" si="2">L8*0.000453592</f>
        <v>3.8827475200000001</v>
      </c>
      <c r="N8" s="7">
        <v>18.39</v>
      </c>
      <c r="O8" s="7">
        <f t="shared" ref="O8:O34" si="3">M8*N8</f>
        <v>71.403726892800009</v>
      </c>
      <c r="Q8" s="48"/>
      <c r="R8" s="3">
        <v>42796</v>
      </c>
      <c r="S8" s="1">
        <v>1</v>
      </c>
      <c r="T8" s="6">
        <v>8600</v>
      </c>
      <c r="U8" s="19">
        <f>T8*0.000453592</f>
        <v>3.9008912000000002</v>
      </c>
      <c r="V8" s="7">
        <v>18.39</v>
      </c>
      <c r="W8" s="7">
        <f t="shared" si="0"/>
        <v>71.737389168000007</v>
      </c>
      <c r="Y8" s="48"/>
      <c r="Z8" s="3">
        <v>42827</v>
      </c>
      <c r="AA8" s="1">
        <v>0</v>
      </c>
      <c r="AB8" s="6">
        <v>0</v>
      </c>
      <c r="AC8" s="19">
        <f t="shared" ref="AC8:AC37" si="4">AB8*0.000453592</f>
        <v>0</v>
      </c>
      <c r="AD8" s="7">
        <v>18.39</v>
      </c>
      <c r="AE8" s="7">
        <f t="shared" ref="AE8:AE36" si="5">AC8*AD8</f>
        <v>0</v>
      </c>
      <c r="AG8" s="48"/>
      <c r="AH8" s="3">
        <v>42857</v>
      </c>
      <c r="AI8" s="1">
        <v>1</v>
      </c>
      <c r="AJ8" s="6">
        <v>17460</v>
      </c>
      <c r="AK8" s="19">
        <f t="shared" ref="AK8:AK37" si="6">AJ8*0.000453592</f>
        <v>7.91971632</v>
      </c>
      <c r="AL8" s="7">
        <v>18.39</v>
      </c>
      <c r="AM8" s="7">
        <f t="shared" ref="AM8:AM37" si="7">AK8*AL8</f>
        <v>145.64358312480002</v>
      </c>
      <c r="AO8" s="48"/>
      <c r="AP8" s="3">
        <v>42888</v>
      </c>
      <c r="AQ8" s="1">
        <v>1</v>
      </c>
      <c r="AR8" s="6">
        <v>11580</v>
      </c>
      <c r="AS8" s="19">
        <f t="shared" ref="AS8:AS36" si="8">AR8*0.000453592</f>
        <v>5.2525953599999999</v>
      </c>
      <c r="AT8" s="7">
        <v>18.39</v>
      </c>
      <c r="AU8" s="7">
        <f t="shared" ref="AU8:AU36" si="9">AS8*AT8</f>
        <v>96.595228670400004</v>
      </c>
      <c r="AW8" s="48"/>
      <c r="AX8" s="3">
        <v>42918</v>
      </c>
      <c r="AY8" s="1">
        <v>0</v>
      </c>
      <c r="AZ8" s="6">
        <v>0</v>
      </c>
      <c r="BA8" s="19">
        <f t="shared" ref="BA8:BA37" si="10">AZ8*0.000453592</f>
        <v>0</v>
      </c>
      <c r="BB8" s="7">
        <v>18.39</v>
      </c>
      <c r="BC8" s="7">
        <f t="shared" ref="BC8:BC37" si="11">BA8*BB8</f>
        <v>0</v>
      </c>
      <c r="BE8" s="48"/>
      <c r="BF8" s="3">
        <v>42949</v>
      </c>
      <c r="BG8" s="1">
        <v>1</v>
      </c>
      <c r="BH8" s="6">
        <v>12340</v>
      </c>
      <c r="BI8" s="19">
        <f t="shared" ref="BI8:BI37" si="12">BH8*0.000453592</f>
        <v>5.5973252799999997</v>
      </c>
      <c r="BJ8" s="7">
        <v>18.39</v>
      </c>
      <c r="BK8" s="7">
        <f t="shared" ref="BK8:BK37" si="13">BI8*BJ8</f>
        <v>102.9348118992</v>
      </c>
      <c r="BM8" s="48"/>
      <c r="BN8" s="3">
        <v>42980</v>
      </c>
      <c r="BO8" s="1">
        <v>0</v>
      </c>
      <c r="BP8" s="6">
        <v>0</v>
      </c>
      <c r="BQ8" s="19">
        <f t="shared" ref="BQ8:BQ36" si="14">BP8*0.000453592</f>
        <v>0</v>
      </c>
      <c r="BR8" s="7">
        <v>18.39</v>
      </c>
      <c r="BS8" s="7">
        <f t="shared" ref="BS8:BS36" si="15">BQ8*BR8</f>
        <v>0</v>
      </c>
      <c r="BU8" s="48"/>
      <c r="BV8" s="3">
        <v>43010</v>
      </c>
      <c r="BW8" s="1">
        <v>1</v>
      </c>
      <c r="BX8" s="6">
        <v>10620</v>
      </c>
      <c r="BY8" s="19">
        <f t="shared" ref="BY8:BY37" si="16">BX8*0.000453592</f>
        <v>4.81714704</v>
      </c>
      <c r="BZ8" s="7">
        <v>18.39</v>
      </c>
      <c r="CA8" s="7">
        <f t="shared" ref="CA8:CA37" si="17">BY8*BZ8</f>
        <v>88.587334065600004</v>
      </c>
      <c r="CC8" s="48"/>
      <c r="CD8" s="3">
        <v>43041</v>
      </c>
      <c r="CE8" s="1">
        <v>0</v>
      </c>
      <c r="CF8" s="6">
        <v>0</v>
      </c>
      <c r="CG8" s="19">
        <f t="shared" ref="CG8:CG36" si="18">CF8*0.000453592</f>
        <v>0</v>
      </c>
      <c r="CH8" s="7">
        <v>18.39</v>
      </c>
      <c r="CI8" s="7">
        <f t="shared" ref="CI8:CI36" si="19">CG8*CH8</f>
        <v>0</v>
      </c>
      <c r="CK8" s="48"/>
      <c r="CL8" s="3">
        <v>43071</v>
      </c>
      <c r="CM8" s="1">
        <v>0</v>
      </c>
      <c r="CN8" s="6">
        <v>0</v>
      </c>
      <c r="CO8" s="19">
        <f t="shared" ref="CO8:CO37" si="20">CN8*0.000453592</f>
        <v>0</v>
      </c>
      <c r="CP8" s="7">
        <v>18.39</v>
      </c>
      <c r="CQ8" s="7">
        <f t="shared" ref="CQ8:CQ37" si="21">CO8*CP8</f>
        <v>0</v>
      </c>
      <c r="CS8" s="30" t="s">
        <v>23</v>
      </c>
      <c r="CT8" s="25">
        <v>24</v>
      </c>
      <c r="CU8" s="33">
        <v>225260</v>
      </c>
      <c r="CV8" s="34">
        <v>102.1763</v>
      </c>
      <c r="CW8" s="35">
        <v>18.39</v>
      </c>
      <c r="CX8" s="35">
        <v>1879.03</v>
      </c>
    </row>
    <row r="9" spans="1:102" ht="16.5" x14ac:dyDescent="0.25">
      <c r="A9" s="43"/>
      <c r="B9" s="3">
        <v>42738</v>
      </c>
      <c r="C9" s="27">
        <v>1</v>
      </c>
      <c r="D9" s="6">
        <v>6900</v>
      </c>
      <c r="E9" s="19">
        <f t="shared" ref="E9:E37" si="22">D9*0.000453592</f>
        <v>3.1297847999999999</v>
      </c>
      <c r="F9" s="7">
        <v>18.39</v>
      </c>
      <c r="G9" s="7">
        <f t="shared" si="1"/>
        <v>57.556742472000003</v>
      </c>
      <c r="I9" s="43"/>
      <c r="J9" s="3">
        <v>42769</v>
      </c>
      <c r="K9" s="5">
        <v>1</v>
      </c>
      <c r="L9" s="6">
        <v>9440</v>
      </c>
      <c r="M9" s="19">
        <f t="shared" si="2"/>
        <v>4.2819084800000002</v>
      </c>
      <c r="N9" s="7">
        <v>18.39</v>
      </c>
      <c r="O9" s="7">
        <f t="shared" si="3"/>
        <v>78.744296947200013</v>
      </c>
      <c r="Q9" s="48"/>
      <c r="R9" s="3">
        <v>42797</v>
      </c>
      <c r="S9" s="5">
        <v>1</v>
      </c>
      <c r="T9" s="6">
        <v>9760</v>
      </c>
      <c r="U9" s="19">
        <f t="shared" ref="U9:U37" si="23">T9*0.000453592</f>
        <v>4.4270579200000002</v>
      </c>
      <c r="V9" s="7">
        <v>18.39</v>
      </c>
      <c r="W9" s="7">
        <f t="shared" si="0"/>
        <v>81.413595148800013</v>
      </c>
      <c r="Y9" s="48"/>
      <c r="Z9" s="3">
        <v>42828</v>
      </c>
      <c r="AA9" s="5">
        <v>2</v>
      </c>
      <c r="AB9" s="6">
        <v>21280</v>
      </c>
      <c r="AC9" s="19">
        <f t="shared" si="4"/>
        <v>9.6524377599999998</v>
      </c>
      <c r="AD9" s="7">
        <v>18.39</v>
      </c>
      <c r="AE9" s="7">
        <f t="shared" si="5"/>
        <v>177.50833040640001</v>
      </c>
      <c r="AG9" s="48"/>
      <c r="AH9" s="3">
        <v>42858</v>
      </c>
      <c r="AI9" s="5">
        <v>1</v>
      </c>
      <c r="AJ9" s="6">
        <v>14980</v>
      </c>
      <c r="AK9" s="19">
        <f t="shared" si="6"/>
        <v>6.7948081599999997</v>
      </c>
      <c r="AL9" s="7">
        <v>18.39</v>
      </c>
      <c r="AM9" s="7">
        <f t="shared" si="7"/>
        <v>124.9565220624</v>
      </c>
      <c r="AO9" s="48"/>
      <c r="AP9" s="3">
        <v>42889</v>
      </c>
      <c r="AQ9" s="5">
        <v>0</v>
      </c>
      <c r="AR9" s="6">
        <v>0</v>
      </c>
      <c r="AS9" s="19">
        <f t="shared" si="8"/>
        <v>0</v>
      </c>
      <c r="AT9" s="7">
        <v>18.39</v>
      </c>
      <c r="AU9" s="7">
        <f t="shared" si="9"/>
        <v>0</v>
      </c>
      <c r="AW9" s="48"/>
      <c r="AX9" s="3">
        <v>42919</v>
      </c>
      <c r="AY9" s="5">
        <v>2</v>
      </c>
      <c r="AZ9" s="6">
        <v>24700</v>
      </c>
      <c r="BA9" s="19">
        <f t="shared" si="10"/>
        <v>11.2037224</v>
      </c>
      <c r="BB9" s="7">
        <v>18.39</v>
      </c>
      <c r="BC9" s="7">
        <f>BA9*BB9</f>
        <v>206.03645493600001</v>
      </c>
      <c r="BE9" s="48"/>
      <c r="BF9" s="3">
        <v>42950</v>
      </c>
      <c r="BG9" s="5">
        <v>0</v>
      </c>
      <c r="BH9" s="6">
        <v>0</v>
      </c>
      <c r="BI9" s="19">
        <f t="shared" si="12"/>
        <v>0</v>
      </c>
      <c r="BJ9" s="7">
        <v>18.39</v>
      </c>
      <c r="BK9" s="7">
        <f t="shared" si="13"/>
        <v>0</v>
      </c>
      <c r="BM9" s="48"/>
      <c r="BN9" s="3">
        <v>42981</v>
      </c>
      <c r="BO9" s="5">
        <v>0</v>
      </c>
      <c r="BP9" s="6">
        <v>0</v>
      </c>
      <c r="BQ9" s="19">
        <f t="shared" si="14"/>
        <v>0</v>
      </c>
      <c r="BR9" s="7">
        <v>18.39</v>
      </c>
      <c r="BS9" s="7">
        <f t="shared" si="15"/>
        <v>0</v>
      </c>
      <c r="BU9" s="48"/>
      <c r="BV9" s="3">
        <v>43011</v>
      </c>
      <c r="BW9" s="5">
        <v>1</v>
      </c>
      <c r="BX9" s="6">
        <v>12580</v>
      </c>
      <c r="BY9" s="19">
        <f t="shared" si="16"/>
        <v>5.7061873600000004</v>
      </c>
      <c r="BZ9" s="7">
        <v>18.39</v>
      </c>
      <c r="CA9" s="7">
        <f t="shared" si="17"/>
        <v>104.9367855504</v>
      </c>
      <c r="CC9" s="48"/>
      <c r="CD9" s="3">
        <v>43042</v>
      </c>
      <c r="CE9" s="5">
        <v>0</v>
      </c>
      <c r="CF9" s="6">
        <v>0</v>
      </c>
      <c r="CG9" s="19">
        <f t="shared" si="18"/>
        <v>0</v>
      </c>
      <c r="CH9" s="7">
        <v>18.39</v>
      </c>
      <c r="CI9" s="7">
        <f t="shared" si="19"/>
        <v>0</v>
      </c>
      <c r="CK9" s="48"/>
      <c r="CL9" s="3">
        <v>43072</v>
      </c>
      <c r="CM9" s="1">
        <v>0</v>
      </c>
      <c r="CN9" s="6">
        <v>0</v>
      </c>
      <c r="CO9" s="19">
        <f t="shared" si="20"/>
        <v>0</v>
      </c>
      <c r="CP9" s="7">
        <v>18.39</v>
      </c>
      <c r="CQ9" s="7">
        <f t="shared" si="21"/>
        <v>0</v>
      </c>
      <c r="CS9" s="30" t="s">
        <v>24</v>
      </c>
      <c r="CT9" s="25">
        <v>27</v>
      </c>
      <c r="CU9" s="33">
        <v>269340</v>
      </c>
      <c r="CV9" s="34">
        <v>122.17099999999999</v>
      </c>
      <c r="CW9" s="35">
        <v>18.39</v>
      </c>
      <c r="CX9" s="35">
        <v>2246.7200000000003</v>
      </c>
    </row>
    <row r="10" spans="1:102" x14ac:dyDescent="0.25">
      <c r="A10" s="43"/>
      <c r="B10" s="3">
        <v>42739</v>
      </c>
      <c r="C10" s="24">
        <v>1</v>
      </c>
      <c r="D10" s="6">
        <v>7400</v>
      </c>
      <c r="E10" s="19">
        <f t="shared" si="22"/>
        <v>3.3565808000000001</v>
      </c>
      <c r="F10" s="7">
        <v>18.39</v>
      </c>
      <c r="G10" s="7">
        <f t="shared" si="1"/>
        <v>61.727520912000003</v>
      </c>
      <c r="I10" s="43"/>
      <c r="J10" s="3">
        <v>42770</v>
      </c>
      <c r="K10" s="1">
        <v>0</v>
      </c>
      <c r="L10" s="6">
        <v>0</v>
      </c>
      <c r="M10" s="19">
        <f t="shared" si="2"/>
        <v>0</v>
      </c>
      <c r="N10" s="7">
        <v>18.39</v>
      </c>
      <c r="O10" s="7">
        <f t="shared" si="3"/>
        <v>0</v>
      </c>
      <c r="Q10" s="48"/>
      <c r="R10" s="3">
        <v>42798</v>
      </c>
      <c r="S10" s="1">
        <v>0</v>
      </c>
      <c r="T10" s="6">
        <v>0</v>
      </c>
      <c r="U10" s="19">
        <f t="shared" si="23"/>
        <v>0</v>
      </c>
      <c r="V10" s="7">
        <v>18.39</v>
      </c>
      <c r="W10" s="7">
        <f t="shared" si="0"/>
        <v>0</v>
      </c>
      <c r="Y10" s="48"/>
      <c r="Z10" s="3">
        <v>42829</v>
      </c>
      <c r="AA10" s="1">
        <v>1</v>
      </c>
      <c r="AB10" s="6">
        <v>10880</v>
      </c>
      <c r="AC10" s="19">
        <f t="shared" si="4"/>
        <v>4.9350809599999996</v>
      </c>
      <c r="AD10" s="7">
        <v>18.39</v>
      </c>
      <c r="AE10" s="7">
        <f t="shared" si="5"/>
        <v>90.756138854399993</v>
      </c>
      <c r="AG10" s="48"/>
      <c r="AH10" s="3">
        <v>42859</v>
      </c>
      <c r="AI10" s="1">
        <v>1</v>
      </c>
      <c r="AJ10" s="6">
        <v>17280</v>
      </c>
      <c r="AK10" s="19">
        <f t="shared" si="6"/>
        <v>7.8380697599999998</v>
      </c>
      <c r="AL10" s="7">
        <v>18.39</v>
      </c>
      <c r="AM10" s="7">
        <f t="shared" si="7"/>
        <v>144.14210288640001</v>
      </c>
      <c r="AO10" s="48"/>
      <c r="AP10" s="3">
        <v>42890</v>
      </c>
      <c r="AQ10" s="1">
        <v>0</v>
      </c>
      <c r="AR10" s="6">
        <v>0</v>
      </c>
      <c r="AS10" s="19">
        <f t="shared" si="8"/>
        <v>0</v>
      </c>
      <c r="AT10" s="7">
        <v>18.39</v>
      </c>
      <c r="AU10" s="7">
        <f t="shared" si="9"/>
        <v>0</v>
      </c>
      <c r="AW10" s="48"/>
      <c r="AX10" s="3">
        <v>42920</v>
      </c>
      <c r="AY10" s="1">
        <v>1</v>
      </c>
      <c r="AZ10" s="6">
        <v>12140</v>
      </c>
      <c r="BA10" s="19">
        <f t="shared" si="10"/>
        <v>5.5066068799999996</v>
      </c>
      <c r="BB10" s="7">
        <v>18.39</v>
      </c>
      <c r="BC10" s="7">
        <f t="shared" si="11"/>
        <v>101.26650052319999</v>
      </c>
      <c r="BE10" s="48"/>
      <c r="BF10" s="3">
        <v>42951</v>
      </c>
      <c r="BG10" s="1">
        <v>1</v>
      </c>
      <c r="BH10" s="6">
        <v>11840</v>
      </c>
      <c r="BI10" s="19">
        <f t="shared" si="12"/>
        <v>5.3705292800000004</v>
      </c>
      <c r="BJ10" s="7">
        <v>18.39</v>
      </c>
      <c r="BK10" s="7">
        <f t="shared" si="13"/>
        <v>98.764033459200007</v>
      </c>
      <c r="BM10" s="48"/>
      <c r="BN10" s="3">
        <v>42982</v>
      </c>
      <c r="BO10" s="1">
        <v>1</v>
      </c>
      <c r="BP10" s="6">
        <v>13240</v>
      </c>
      <c r="BQ10" s="19">
        <f t="shared" si="14"/>
        <v>6.0055580800000001</v>
      </c>
      <c r="BR10" s="7">
        <v>18.39</v>
      </c>
      <c r="BS10" s="7">
        <f t="shared" si="15"/>
        <v>110.4422130912</v>
      </c>
      <c r="BU10" s="48"/>
      <c r="BV10" s="3">
        <v>43012</v>
      </c>
      <c r="BW10" s="1">
        <v>1</v>
      </c>
      <c r="BX10" s="6">
        <v>11660</v>
      </c>
      <c r="BY10" s="19">
        <f t="shared" si="16"/>
        <v>5.2888827200000001</v>
      </c>
      <c r="BZ10" s="7">
        <v>18.39</v>
      </c>
      <c r="CA10" s="7">
        <f t="shared" si="17"/>
        <v>97.262553220800001</v>
      </c>
      <c r="CC10" s="48"/>
      <c r="CD10" s="3">
        <v>43043</v>
      </c>
      <c r="CE10" s="1">
        <v>0</v>
      </c>
      <c r="CF10" s="6">
        <v>0</v>
      </c>
      <c r="CG10" s="19">
        <f t="shared" si="18"/>
        <v>0</v>
      </c>
      <c r="CH10" s="7">
        <v>18.39</v>
      </c>
      <c r="CI10" s="7">
        <f t="shared" si="19"/>
        <v>0</v>
      </c>
      <c r="CK10" s="48"/>
      <c r="CL10" s="3">
        <v>43073</v>
      </c>
      <c r="CM10" s="1">
        <v>1</v>
      </c>
      <c r="CN10" s="6">
        <v>8940</v>
      </c>
      <c r="CO10" s="19">
        <f t="shared" si="20"/>
        <v>4.05511248</v>
      </c>
      <c r="CP10" s="7">
        <v>18.39</v>
      </c>
      <c r="CQ10" s="7">
        <f>CO10*CP10</f>
        <v>74.573518507200006</v>
      </c>
      <c r="CS10" s="30" t="s">
        <v>25</v>
      </c>
      <c r="CT10" s="25">
        <v>22</v>
      </c>
      <c r="CU10" s="33">
        <v>235900</v>
      </c>
      <c r="CV10" s="34">
        <v>107.0025</v>
      </c>
      <c r="CW10" s="35">
        <v>18.39</v>
      </c>
      <c r="CX10" s="35">
        <v>1967.7800000000002</v>
      </c>
    </row>
    <row r="11" spans="1:102" x14ac:dyDescent="0.25">
      <c r="A11" s="43"/>
      <c r="B11" s="3">
        <v>42740</v>
      </c>
      <c r="C11" s="24">
        <v>1</v>
      </c>
      <c r="D11" s="6">
        <v>10280</v>
      </c>
      <c r="E11" s="19">
        <f t="shared" si="22"/>
        <v>4.6629257600000003</v>
      </c>
      <c r="F11" s="7">
        <v>18.39</v>
      </c>
      <c r="G11" s="7">
        <f t="shared" si="1"/>
        <v>85.751204726400005</v>
      </c>
      <c r="I11" s="43"/>
      <c r="J11" s="3">
        <v>42771</v>
      </c>
      <c r="K11" s="1">
        <v>0</v>
      </c>
      <c r="L11" s="6">
        <v>0</v>
      </c>
      <c r="M11" s="19">
        <f t="shared" si="2"/>
        <v>0</v>
      </c>
      <c r="N11" s="7">
        <v>18.39</v>
      </c>
      <c r="O11" s="7">
        <f t="shared" si="3"/>
        <v>0</v>
      </c>
      <c r="Q11" s="48"/>
      <c r="R11" s="3">
        <v>42799</v>
      </c>
      <c r="S11" s="1">
        <v>0</v>
      </c>
      <c r="T11" s="6">
        <v>0</v>
      </c>
      <c r="U11" s="19">
        <f t="shared" si="23"/>
        <v>0</v>
      </c>
      <c r="V11" s="7">
        <v>18.39</v>
      </c>
      <c r="W11" s="7">
        <f t="shared" si="0"/>
        <v>0</v>
      </c>
      <c r="Y11" s="48"/>
      <c r="Z11" s="3">
        <v>42830</v>
      </c>
      <c r="AA11" s="1">
        <v>1</v>
      </c>
      <c r="AB11" s="6">
        <v>9300</v>
      </c>
      <c r="AC11" s="19">
        <f t="shared" si="4"/>
        <v>4.2184055999999996</v>
      </c>
      <c r="AD11" s="7">
        <v>18.39</v>
      </c>
      <c r="AE11" s="7">
        <f t="shared" si="5"/>
        <v>77.576478983999991</v>
      </c>
      <c r="AG11" s="48"/>
      <c r="AH11" s="3">
        <v>42860</v>
      </c>
      <c r="AI11" s="1">
        <v>1</v>
      </c>
      <c r="AJ11" s="6">
        <v>14560</v>
      </c>
      <c r="AK11" s="19">
        <f t="shared" si="6"/>
        <v>6.6042995199999996</v>
      </c>
      <c r="AL11" s="7">
        <v>18.39</v>
      </c>
      <c r="AM11" s="7">
        <f t="shared" si="7"/>
        <v>121.4530681728</v>
      </c>
      <c r="AO11" s="48"/>
      <c r="AP11" s="3">
        <v>42891</v>
      </c>
      <c r="AQ11" s="1">
        <v>1</v>
      </c>
      <c r="AR11" s="6">
        <v>12340</v>
      </c>
      <c r="AS11" s="19">
        <f t="shared" si="8"/>
        <v>5.5973252799999997</v>
      </c>
      <c r="AT11" s="7">
        <v>18.39</v>
      </c>
      <c r="AU11" s="7">
        <f t="shared" si="9"/>
        <v>102.9348118992</v>
      </c>
      <c r="AW11" s="48"/>
      <c r="AX11" s="3">
        <v>42921</v>
      </c>
      <c r="AY11" s="1">
        <v>1</v>
      </c>
      <c r="AZ11" s="6">
        <v>12140</v>
      </c>
      <c r="BA11" s="19">
        <f t="shared" si="10"/>
        <v>5.5066068799999996</v>
      </c>
      <c r="BB11" s="7">
        <v>18.39</v>
      </c>
      <c r="BC11" s="7">
        <f t="shared" si="11"/>
        <v>101.26650052319999</v>
      </c>
      <c r="BE11" s="48"/>
      <c r="BF11" s="3">
        <v>42952</v>
      </c>
      <c r="BG11" s="1">
        <v>0</v>
      </c>
      <c r="BH11" s="6">
        <v>0</v>
      </c>
      <c r="BI11" s="19">
        <f t="shared" si="12"/>
        <v>0</v>
      </c>
      <c r="BJ11" s="7">
        <v>18.39</v>
      </c>
      <c r="BK11" s="7">
        <f t="shared" si="13"/>
        <v>0</v>
      </c>
      <c r="BM11" s="48"/>
      <c r="BN11" s="3">
        <v>42983</v>
      </c>
      <c r="BO11" s="1">
        <v>1</v>
      </c>
      <c r="BP11" s="6">
        <v>12300</v>
      </c>
      <c r="BQ11" s="19">
        <f t="shared" si="14"/>
        <v>5.5791816000000001</v>
      </c>
      <c r="BR11" s="7">
        <v>18.39</v>
      </c>
      <c r="BS11" s="7">
        <f>BQ11*BR11</f>
        <v>102.601149624</v>
      </c>
      <c r="BU11" s="48"/>
      <c r="BV11" s="3">
        <v>43013</v>
      </c>
      <c r="BW11" s="1">
        <v>1</v>
      </c>
      <c r="BX11" s="6">
        <v>8980</v>
      </c>
      <c r="BY11" s="19">
        <f t="shared" si="16"/>
        <v>4.0732561599999997</v>
      </c>
      <c r="BZ11" s="7">
        <v>18.39</v>
      </c>
      <c r="CA11" s="7">
        <f t="shared" si="17"/>
        <v>74.90718078239999</v>
      </c>
      <c r="CC11" s="48"/>
      <c r="CD11" s="3">
        <v>43044</v>
      </c>
      <c r="CE11" s="1">
        <v>0</v>
      </c>
      <c r="CF11" s="6">
        <v>0</v>
      </c>
      <c r="CG11" s="19">
        <f t="shared" si="18"/>
        <v>0</v>
      </c>
      <c r="CH11" s="7">
        <v>18.39</v>
      </c>
      <c r="CI11" s="7">
        <f t="shared" si="19"/>
        <v>0</v>
      </c>
      <c r="CK11" s="48"/>
      <c r="CL11" s="3">
        <v>43074</v>
      </c>
      <c r="CM11" s="1">
        <v>1</v>
      </c>
      <c r="CN11" s="6">
        <v>11080</v>
      </c>
      <c r="CO11" s="19">
        <f t="shared" si="20"/>
        <v>5.0257993599999997</v>
      </c>
      <c r="CP11" s="7">
        <v>18.39</v>
      </c>
      <c r="CQ11" s="7">
        <f t="shared" si="21"/>
        <v>92.424450230399998</v>
      </c>
      <c r="CS11" s="30" t="s">
        <v>26</v>
      </c>
      <c r="CT11" s="25">
        <v>25</v>
      </c>
      <c r="CU11" s="33">
        <v>298380</v>
      </c>
      <c r="CV11" s="34">
        <v>135.34309999999999</v>
      </c>
      <c r="CW11" s="35">
        <v>18.39</v>
      </c>
      <c r="CX11" s="35">
        <v>2488.96</v>
      </c>
    </row>
    <row r="12" spans="1:102" x14ac:dyDescent="0.25">
      <c r="A12" s="43"/>
      <c r="B12" s="3">
        <v>42741</v>
      </c>
      <c r="C12" s="24">
        <v>2</v>
      </c>
      <c r="D12" s="6">
        <v>12160</v>
      </c>
      <c r="E12" s="19">
        <f t="shared" si="22"/>
        <v>5.5156787200000004</v>
      </c>
      <c r="F12" s="7">
        <v>18.39</v>
      </c>
      <c r="G12" s="7">
        <f t="shared" si="1"/>
        <v>101.43333166080001</v>
      </c>
      <c r="I12" s="43"/>
      <c r="J12" s="3">
        <v>42772</v>
      </c>
      <c r="K12" s="6">
        <v>2</v>
      </c>
      <c r="L12" s="6">
        <v>18000</v>
      </c>
      <c r="M12" s="19">
        <f t="shared" si="2"/>
        <v>8.1646560000000008</v>
      </c>
      <c r="N12" s="7">
        <v>18.39</v>
      </c>
      <c r="O12" s="7">
        <f t="shared" si="3"/>
        <v>150.14802384000001</v>
      </c>
      <c r="Q12" s="48"/>
      <c r="R12" s="3">
        <v>42800</v>
      </c>
      <c r="S12" s="1">
        <v>2</v>
      </c>
      <c r="T12" s="6">
        <v>19640</v>
      </c>
      <c r="U12" s="19">
        <f t="shared" si="23"/>
        <v>8.9085468799999994</v>
      </c>
      <c r="V12" s="7">
        <v>18.39</v>
      </c>
      <c r="W12" s="7">
        <f t="shared" si="0"/>
        <v>163.82817712319999</v>
      </c>
      <c r="Y12" s="48"/>
      <c r="Z12" s="3">
        <v>42831</v>
      </c>
      <c r="AA12" s="1">
        <v>1</v>
      </c>
      <c r="AB12" s="6">
        <v>7360</v>
      </c>
      <c r="AC12" s="19">
        <f t="shared" si="4"/>
        <v>3.33843712</v>
      </c>
      <c r="AD12" s="7">
        <v>18.39</v>
      </c>
      <c r="AE12" s="7">
        <f t="shared" si="5"/>
        <v>61.393858636800005</v>
      </c>
      <c r="AG12" s="48"/>
      <c r="AH12" s="3">
        <v>42861</v>
      </c>
      <c r="AI12" s="1">
        <v>0</v>
      </c>
      <c r="AJ12" s="6">
        <v>0</v>
      </c>
      <c r="AK12" s="19">
        <f t="shared" si="6"/>
        <v>0</v>
      </c>
      <c r="AL12" s="7">
        <v>18.39</v>
      </c>
      <c r="AM12" s="7">
        <f t="shared" si="7"/>
        <v>0</v>
      </c>
      <c r="AO12" s="48"/>
      <c r="AP12" s="3">
        <v>42892</v>
      </c>
      <c r="AQ12" s="1">
        <v>1</v>
      </c>
      <c r="AR12" s="6">
        <v>14520</v>
      </c>
      <c r="AS12" s="19">
        <f t="shared" si="8"/>
        <v>6.58615584</v>
      </c>
      <c r="AT12" s="7">
        <v>18.39</v>
      </c>
      <c r="AU12" s="7">
        <f t="shared" si="9"/>
        <v>121.1194058976</v>
      </c>
      <c r="AW12" s="48"/>
      <c r="AX12" s="3">
        <v>42922</v>
      </c>
      <c r="AY12" s="1">
        <v>1</v>
      </c>
      <c r="AZ12" s="6">
        <v>11620</v>
      </c>
      <c r="BA12" s="19">
        <f t="shared" si="10"/>
        <v>5.2707390399999996</v>
      </c>
      <c r="BB12" s="7">
        <v>18.39</v>
      </c>
      <c r="BC12" s="7">
        <f t="shared" si="11"/>
        <v>96.928890945599989</v>
      </c>
      <c r="BE12" s="48"/>
      <c r="BF12" s="3">
        <v>42953</v>
      </c>
      <c r="BG12" s="1">
        <v>0</v>
      </c>
      <c r="BH12" s="6">
        <v>0</v>
      </c>
      <c r="BI12" s="19">
        <f t="shared" si="12"/>
        <v>0</v>
      </c>
      <c r="BJ12" s="7">
        <v>18.39</v>
      </c>
      <c r="BK12" s="7">
        <f t="shared" si="13"/>
        <v>0</v>
      </c>
      <c r="BM12" s="48"/>
      <c r="BN12" s="3">
        <v>42984</v>
      </c>
      <c r="BO12" s="1">
        <v>1</v>
      </c>
      <c r="BP12" s="6">
        <v>10340</v>
      </c>
      <c r="BQ12" s="19">
        <f t="shared" si="14"/>
        <v>4.6901412799999997</v>
      </c>
      <c r="BR12" s="7">
        <v>18.39</v>
      </c>
      <c r="BS12" s="7">
        <f t="shared" si="15"/>
        <v>86.251698139200002</v>
      </c>
      <c r="BU12" s="48"/>
      <c r="BV12" s="3">
        <v>43014</v>
      </c>
      <c r="BW12" s="1">
        <v>1</v>
      </c>
      <c r="BX12" s="6">
        <v>10640</v>
      </c>
      <c r="BY12" s="19">
        <f t="shared" si="16"/>
        <v>4.8262188799999999</v>
      </c>
      <c r="BZ12" s="7">
        <v>18.39</v>
      </c>
      <c r="CA12" s="7">
        <f t="shared" si="17"/>
        <v>88.754165203200003</v>
      </c>
      <c r="CC12" s="48"/>
      <c r="CD12" s="3">
        <v>43045</v>
      </c>
      <c r="CE12" s="1">
        <v>2</v>
      </c>
      <c r="CF12" s="6">
        <v>22500</v>
      </c>
      <c r="CG12" s="19">
        <f t="shared" si="18"/>
        <v>10.205819999999999</v>
      </c>
      <c r="CH12" s="7">
        <v>18.39</v>
      </c>
      <c r="CI12" s="7">
        <f t="shared" si="19"/>
        <v>187.6850298</v>
      </c>
      <c r="CK12" s="48"/>
      <c r="CL12" s="3">
        <v>43075</v>
      </c>
      <c r="CM12" s="1">
        <v>1</v>
      </c>
      <c r="CN12" s="6">
        <v>10140</v>
      </c>
      <c r="CO12" s="19">
        <f t="shared" si="20"/>
        <v>4.5994228799999997</v>
      </c>
      <c r="CP12" s="7">
        <v>18.39</v>
      </c>
      <c r="CQ12" s="7">
        <f t="shared" si="21"/>
        <v>84.583386763199996</v>
      </c>
      <c r="CS12" s="30" t="s">
        <v>27</v>
      </c>
      <c r="CT12" s="25">
        <v>24</v>
      </c>
      <c r="CU12" s="33">
        <v>284900</v>
      </c>
      <c r="CV12" s="34">
        <v>129.2287</v>
      </c>
      <c r="CW12" s="35">
        <v>18.39</v>
      </c>
      <c r="CX12" s="35">
        <v>2376.52</v>
      </c>
    </row>
    <row r="13" spans="1:102" x14ac:dyDescent="0.25">
      <c r="A13" s="43"/>
      <c r="B13" s="3">
        <v>42742</v>
      </c>
      <c r="C13" s="24">
        <v>0</v>
      </c>
      <c r="D13" s="1">
        <v>0</v>
      </c>
      <c r="E13" s="19">
        <f t="shared" si="22"/>
        <v>0</v>
      </c>
      <c r="F13" s="7">
        <v>18.39</v>
      </c>
      <c r="G13" s="7">
        <f t="shared" si="1"/>
        <v>0</v>
      </c>
      <c r="I13" s="43"/>
      <c r="J13" s="3">
        <v>42773</v>
      </c>
      <c r="K13" s="1">
        <v>1</v>
      </c>
      <c r="L13" s="6">
        <v>10140</v>
      </c>
      <c r="M13" s="19">
        <f t="shared" si="2"/>
        <v>4.5994228799999997</v>
      </c>
      <c r="N13" s="7">
        <v>18.39</v>
      </c>
      <c r="O13" s="7">
        <f t="shared" si="3"/>
        <v>84.583386763199996</v>
      </c>
      <c r="Q13" s="48"/>
      <c r="R13" s="3">
        <v>42801</v>
      </c>
      <c r="S13" s="1">
        <v>1</v>
      </c>
      <c r="T13" s="6">
        <v>9660</v>
      </c>
      <c r="U13" s="19">
        <f t="shared" si="23"/>
        <v>4.3816987200000002</v>
      </c>
      <c r="V13" s="7">
        <v>18.39</v>
      </c>
      <c r="W13" s="7">
        <f t="shared" si="0"/>
        <v>80.579439460800003</v>
      </c>
      <c r="Y13" s="48"/>
      <c r="Z13" s="3">
        <v>42832</v>
      </c>
      <c r="AA13" s="1">
        <v>1</v>
      </c>
      <c r="AB13" s="6">
        <v>10400</v>
      </c>
      <c r="AC13" s="19">
        <f t="shared" si="4"/>
        <v>4.7173568000000001</v>
      </c>
      <c r="AD13" s="7">
        <v>18.39</v>
      </c>
      <c r="AE13" s="7">
        <f t="shared" si="5"/>
        <v>86.752191551999999</v>
      </c>
      <c r="AG13" s="48"/>
      <c r="AH13" s="3">
        <v>42862</v>
      </c>
      <c r="AI13" s="1">
        <v>0</v>
      </c>
      <c r="AJ13" s="1">
        <v>0</v>
      </c>
      <c r="AK13" s="19">
        <f t="shared" si="6"/>
        <v>0</v>
      </c>
      <c r="AL13" s="7">
        <v>18.39</v>
      </c>
      <c r="AM13" s="7">
        <f t="shared" si="7"/>
        <v>0</v>
      </c>
      <c r="AO13" s="48"/>
      <c r="AP13" s="3">
        <v>42893</v>
      </c>
      <c r="AQ13" s="1">
        <v>1</v>
      </c>
      <c r="AR13" s="6">
        <v>12220</v>
      </c>
      <c r="AS13" s="19">
        <f t="shared" si="8"/>
        <v>5.5428942399999999</v>
      </c>
      <c r="AT13" s="7">
        <v>18.39</v>
      </c>
      <c r="AU13" s="7">
        <f t="shared" si="9"/>
        <v>101.9338250736</v>
      </c>
      <c r="AW13" s="48"/>
      <c r="AX13" s="3">
        <v>42923</v>
      </c>
      <c r="AY13" s="1">
        <v>1</v>
      </c>
      <c r="AZ13" s="6">
        <v>13540</v>
      </c>
      <c r="BA13" s="19">
        <f t="shared" si="10"/>
        <v>6.1416356800000003</v>
      </c>
      <c r="BB13" s="7">
        <v>18.39</v>
      </c>
      <c r="BC13" s="7">
        <f t="shared" si="11"/>
        <v>112.9446801552</v>
      </c>
      <c r="BE13" s="48"/>
      <c r="BF13" s="3">
        <v>42954</v>
      </c>
      <c r="BG13" s="1">
        <v>1</v>
      </c>
      <c r="BH13" s="6">
        <v>12800</v>
      </c>
      <c r="BI13" s="19">
        <f t="shared" si="12"/>
        <v>5.8059776000000003</v>
      </c>
      <c r="BJ13" s="7">
        <v>18.39</v>
      </c>
      <c r="BK13" s="7">
        <f t="shared" si="13"/>
        <v>106.77192806400001</v>
      </c>
      <c r="BM13" s="48"/>
      <c r="BN13" s="3">
        <v>42985</v>
      </c>
      <c r="BO13" s="1">
        <v>1</v>
      </c>
      <c r="BP13" s="6">
        <v>10080</v>
      </c>
      <c r="BQ13" s="19">
        <f t="shared" si="14"/>
        <v>4.5722073600000002</v>
      </c>
      <c r="BR13" s="7">
        <v>18.39</v>
      </c>
      <c r="BS13" s="7">
        <f t="shared" si="15"/>
        <v>84.082893350399999</v>
      </c>
      <c r="BU13" s="48"/>
      <c r="BV13" s="3">
        <v>43015</v>
      </c>
      <c r="BW13" s="1">
        <v>0</v>
      </c>
      <c r="BX13" s="6">
        <v>0</v>
      </c>
      <c r="BY13" s="19">
        <f t="shared" si="16"/>
        <v>0</v>
      </c>
      <c r="BZ13" s="7">
        <v>18.39</v>
      </c>
      <c r="CA13" s="7">
        <f t="shared" si="17"/>
        <v>0</v>
      </c>
      <c r="CC13" s="48"/>
      <c r="CD13" s="3">
        <v>43046</v>
      </c>
      <c r="CE13" s="1">
        <v>1</v>
      </c>
      <c r="CF13" s="6">
        <v>12300</v>
      </c>
      <c r="CG13" s="19">
        <f t="shared" si="18"/>
        <v>5.5791816000000001</v>
      </c>
      <c r="CH13" s="7">
        <v>18.39</v>
      </c>
      <c r="CI13" s="7">
        <f t="shared" si="19"/>
        <v>102.601149624</v>
      </c>
      <c r="CK13" s="48"/>
      <c r="CL13" s="3">
        <v>43076</v>
      </c>
      <c r="CM13" s="1">
        <v>1</v>
      </c>
      <c r="CN13" s="6">
        <v>8640</v>
      </c>
      <c r="CO13" s="19">
        <f t="shared" si="20"/>
        <v>3.9190348799999999</v>
      </c>
      <c r="CP13" s="7">
        <v>18.39</v>
      </c>
      <c r="CQ13" s="7">
        <f t="shared" si="21"/>
        <v>72.071051443200005</v>
      </c>
      <c r="CS13" s="30" t="s">
        <v>28</v>
      </c>
      <c r="CT13" s="25">
        <v>19</v>
      </c>
      <c r="CU13" s="33">
        <v>233460</v>
      </c>
      <c r="CV13" s="34">
        <v>105.89570000000001</v>
      </c>
      <c r="CW13" s="35">
        <v>18.39</v>
      </c>
      <c r="CX13" s="35">
        <v>1947.42</v>
      </c>
    </row>
    <row r="14" spans="1:102" x14ac:dyDescent="0.25">
      <c r="A14" s="43"/>
      <c r="B14" s="3">
        <v>42743</v>
      </c>
      <c r="C14" s="24">
        <v>0</v>
      </c>
      <c r="D14" s="1">
        <v>0</v>
      </c>
      <c r="E14" s="19">
        <f t="shared" si="22"/>
        <v>0</v>
      </c>
      <c r="F14" s="7">
        <v>18.39</v>
      </c>
      <c r="G14" s="7">
        <f t="shared" si="1"/>
        <v>0</v>
      </c>
      <c r="I14" s="43"/>
      <c r="J14" s="3">
        <v>42774</v>
      </c>
      <c r="K14" s="1">
        <v>1</v>
      </c>
      <c r="L14" s="6">
        <v>9080</v>
      </c>
      <c r="M14" s="19">
        <f t="shared" si="2"/>
        <v>4.1186153599999997</v>
      </c>
      <c r="N14" s="7">
        <v>18.39</v>
      </c>
      <c r="O14" s="7">
        <f t="shared" si="3"/>
        <v>75.7413364704</v>
      </c>
      <c r="Q14" s="48"/>
      <c r="R14" s="3">
        <v>42802</v>
      </c>
      <c r="S14" s="1">
        <v>1</v>
      </c>
      <c r="T14" s="6">
        <v>11680</v>
      </c>
      <c r="U14" s="19">
        <f t="shared" si="23"/>
        <v>5.29795456</v>
      </c>
      <c r="V14" s="7">
        <v>18.39</v>
      </c>
      <c r="W14" s="7">
        <f t="shared" ref="W14:W37" si="24">U14*V14</f>
        <v>97.4293843584</v>
      </c>
      <c r="Y14" s="48"/>
      <c r="Z14" s="3">
        <v>42833</v>
      </c>
      <c r="AA14" s="1">
        <v>0</v>
      </c>
      <c r="AB14" s="1">
        <v>0</v>
      </c>
      <c r="AC14" s="19">
        <f t="shared" si="4"/>
        <v>0</v>
      </c>
      <c r="AD14" s="7">
        <v>18.39</v>
      </c>
      <c r="AE14" s="7">
        <f t="shared" si="5"/>
        <v>0</v>
      </c>
      <c r="AG14" s="48"/>
      <c r="AH14" s="3">
        <v>42863</v>
      </c>
      <c r="AI14" s="1">
        <v>2</v>
      </c>
      <c r="AJ14" s="6">
        <v>23240</v>
      </c>
      <c r="AK14" s="19">
        <f t="shared" si="6"/>
        <v>10.541478079999999</v>
      </c>
      <c r="AL14" s="7">
        <v>18.39</v>
      </c>
      <c r="AM14" s="7">
        <f t="shared" si="7"/>
        <v>193.85778189119998</v>
      </c>
      <c r="AO14" s="48"/>
      <c r="AP14" s="3">
        <v>42894</v>
      </c>
      <c r="AQ14" s="1">
        <v>1</v>
      </c>
      <c r="AR14" s="6">
        <v>12440</v>
      </c>
      <c r="AS14" s="19">
        <f t="shared" si="8"/>
        <v>5.6426844799999998</v>
      </c>
      <c r="AT14" s="7">
        <v>18.39</v>
      </c>
      <c r="AU14" s="7">
        <f t="shared" si="9"/>
        <v>103.7689675872</v>
      </c>
      <c r="AW14" s="48"/>
      <c r="AX14" s="3">
        <v>42924</v>
      </c>
      <c r="AY14" s="1">
        <v>0</v>
      </c>
      <c r="AZ14" s="6">
        <v>0</v>
      </c>
      <c r="BA14" s="19">
        <f t="shared" si="10"/>
        <v>0</v>
      </c>
      <c r="BB14" s="7">
        <v>18.39</v>
      </c>
      <c r="BC14" s="7">
        <f t="shared" si="11"/>
        <v>0</v>
      </c>
      <c r="BE14" s="48"/>
      <c r="BF14" s="3">
        <v>42955</v>
      </c>
      <c r="BG14" s="1">
        <v>1</v>
      </c>
      <c r="BH14" s="6">
        <v>13020</v>
      </c>
      <c r="BI14" s="19">
        <f t="shared" si="12"/>
        <v>5.9057678400000002</v>
      </c>
      <c r="BJ14" s="7">
        <v>18.39</v>
      </c>
      <c r="BK14" s="7">
        <f t="shared" si="13"/>
        <v>108.60707057760001</v>
      </c>
      <c r="BM14" s="48"/>
      <c r="BN14" s="3">
        <v>42986</v>
      </c>
      <c r="BO14" s="1">
        <v>1</v>
      </c>
      <c r="BP14" s="6">
        <v>11540</v>
      </c>
      <c r="BQ14" s="19">
        <f t="shared" si="14"/>
        <v>5.2344516800000003</v>
      </c>
      <c r="BR14" s="7">
        <v>18.39</v>
      </c>
      <c r="BS14" s="7">
        <f t="shared" si="15"/>
        <v>96.261566395200006</v>
      </c>
      <c r="BU14" s="48"/>
      <c r="BV14" s="3">
        <v>43016</v>
      </c>
      <c r="BW14" s="1">
        <v>0</v>
      </c>
      <c r="BX14" s="6">
        <v>0</v>
      </c>
      <c r="BY14" s="19">
        <f t="shared" si="16"/>
        <v>0</v>
      </c>
      <c r="BZ14" s="7">
        <v>18.39</v>
      </c>
      <c r="CA14" s="7">
        <f t="shared" si="17"/>
        <v>0</v>
      </c>
      <c r="CC14" s="48"/>
      <c r="CD14" s="3">
        <v>43047</v>
      </c>
      <c r="CE14" s="1">
        <v>1</v>
      </c>
      <c r="CF14" s="6">
        <v>10120</v>
      </c>
      <c r="CG14" s="19">
        <f t="shared" si="18"/>
        <v>4.5903510399999998</v>
      </c>
      <c r="CH14" s="7">
        <v>18.39</v>
      </c>
      <c r="CI14" s="7">
        <f t="shared" si="19"/>
        <v>84.416555625599997</v>
      </c>
      <c r="CK14" s="48"/>
      <c r="CL14" s="3">
        <v>43077</v>
      </c>
      <c r="CM14" s="1">
        <v>0</v>
      </c>
      <c r="CN14" s="6">
        <v>0</v>
      </c>
      <c r="CO14" s="19">
        <f t="shared" si="20"/>
        <v>0</v>
      </c>
      <c r="CP14" s="7">
        <v>18.39</v>
      </c>
      <c r="CQ14" s="7">
        <f t="shared" si="21"/>
        <v>0</v>
      </c>
      <c r="CS14" s="30" t="s">
        <v>29</v>
      </c>
      <c r="CT14" s="25">
        <v>21</v>
      </c>
      <c r="CU14" s="33">
        <v>252500</v>
      </c>
      <c r="CV14" s="34">
        <v>114.5322</v>
      </c>
      <c r="CW14" s="35">
        <v>18.39</v>
      </c>
      <c r="CX14" s="35">
        <v>2106.25</v>
      </c>
    </row>
    <row r="15" spans="1:102" ht="30" x14ac:dyDescent="0.25">
      <c r="A15" s="43"/>
      <c r="B15" s="3">
        <v>42744</v>
      </c>
      <c r="C15" s="24">
        <v>2</v>
      </c>
      <c r="D15" s="6">
        <v>18840</v>
      </c>
      <c r="E15" s="19">
        <f t="shared" si="22"/>
        <v>8.5456732800000008</v>
      </c>
      <c r="F15" s="7">
        <v>18.39</v>
      </c>
      <c r="G15" s="7">
        <f t="shared" si="1"/>
        <v>157.15493161920003</v>
      </c>
      <c r="I15" s="43"/>
      <c r="J15" s="3">
        <v>42775</v>
      </c>
      <c r="K15" s="1">
        <v>1</v>
      </c>
      <c r="L15" s="6">
        <v>8360</v>
      </c>
      <c r="M15" s="19">
        <f t="shared" si="2"/>
        <v>3.79202912</v>
      </c>
      <c r="N15" s="7">
        <v>18.39</v>
      </c>
      <c r="O15" s="7">
        <f t="shared" si="3"/>
        <v>69.735415516800003</v>
      </c>
      <c r="Q15" s="48"/>
      <c r="R15" s="3">
        <v>42803</v>
      </c>
      <c r="S15" s="1">
        <v>1</v>
      </c>
      <c r="T15" s="6">
        <v>8720</v>
      </c>
      <c r="U15" s="19">
        <f t="shared" si="23"/>
        <v>3.9553222400000001</v>
      </c>
      <c r="V15" s="7">
        <v>18.39</v>
      </c>
      <c r="W15" s="7">
        <f t="shared" si="24"/>
        <v>72.738375993600002</v>
      </c>
      <c r="Y15" s="48"/>
      <c r="Z15" s="3">
        <v>42834</v>
      </c>
      <c r="AA15" s="1">
        <v>0</v>
      </c>
      <c r="AB15" s="6">
        <v>0</v>
      </c>
      <c r="AC15" s="19">
        <f t="shared" si="4"/>
        <v>0</v>
      </c>
      <c r="AD15" s="7">
        <v>18.39</v>
      </c>
      <c r="AE15" s="7">
        <f t="shared" si="5"/>
        <v>0</v>
      </c>
      <c r="AG15" s="48"/>
      <c r="AH15" s="3">
        <v>42864</v>
      </c>
      <c r="AI15" s="1">
        <v>1</v>
      </c>
      <c r="AJ15" s="6">
        <v>12240</v>
      </c>
      <c r="AK15" s="19">
        <f t="shared" si="6"/>
        <v>5.5519660799999997</v>
      </c>
      <c r="AL15" s="7">
        <v>18.39</v>
      </c>
      <c r="AM15" s="7">
        <f t="shared" si="7"/>
        <v>102.1006562112</v>
      </c>
      <c r="AO15" s="48"/>
      <c r="AP15" s="3">
        <v>42895</v>
      </c>
      <c r="AQ15" s="1">
        <v>1</v>
      </c>
      <c r="AR15" s="6">
        <v>11220</v>
      </c>
      <c r="AS15" s="19">
        <f t="shared" si="8"/>
        <v>5.0893022400000003</v>
      </c>
      <c r="AT15" s="7">
        <v>18.39</v>
      </c>
      <c r="AU15" s="7">
        <f t="shared" si="9"/>
        <v>93.592268193600006</v>
      </c>
      <c r="AW15" s="48"/>
      <c r="AX15" s="3">
        <v>42925</v>
      </c>
      <c r="AY15" s="1">
        <v>0</v>
      </c>
      <c r="AZ15" s="6">
        <v>0</v>
      </c>
      <c r="BA15" s="19">
        <f t="shared" si="10"/>
        <v>0</v>
      </c>
      <c r="BB15" s="7">
        <v>18.39</v>
      </c>
      <c r="BC15" s="7">
        <f t="shared" si="11"/>
        <v>0</v>
      </c>
      <c r="BE15" s="48"/>
      <c r="BF15" s="3">
        <v>42956</v>
      </c>
      <c r="BG15" s="1">
        <v>1</v>
      </c>
      <c r="BH15" s="6">
        <v>11620</v>
      </c>
      <c r="BI15" s="19">
        <f t="shared" si="12"/>
        <v>5.2707390399999996</v>
      </c>
      <c r="BJ15" s="7">
        <v>18.39</v>
      </c>
      <c r="BK15" s="7">
        <f t="shared" si="13"/>
        <v>96.928890945599989</v>
      </c>
      <c r="BM15" s="48"/>
      <c r="BN15" s="3">
        <v>42987</v>
      </c>
      <c r="BO15" s="1">
        <v>0</v>
      </c>
      <c r="BP15" s="6">
        <v>0</v>
      </c>
      <c r="BQ15" s="19">
        <f t="shared" si="14"/>
        <v>0</v>
      </c>
      <c r="BR15" s="7">
        <v>18.39</v>
      </c>
      <c r="BS15" s="7">
        <f t="shared" si="15"/>
        <v>0</v>
      </c>
      <c r="BU15" s="48"/>
      <c r="BV15" s="3">
        <v>43017</v>
      </c>
      <c r="BW15" s="1">
        <v>1</v>
      </c>
      <c r="BX15" s="6">
        <v>14620</v>
      </c>
      <c r="BY15" s="19">
        <f t="shared" si="16"/>
        <v>6.63151504</v>
      </c>
      <c r="BZ15" s="7">
        <v>18.39</v>
      </c>
      <c r="CA15" s="7">
        <f t="shared" si="17"/>
        <v>121.9535615856</v>
      </c>
      <c r="CC15" s="48"/>
      <c r="CD15" s="3">
        <v>43048</v>
      </c>
      <c r="CE15" s="1">
        <v>1</v>
      </c>
      <c r="CF15" s="6">
        <v>10540</v>
      </c>
      <c r="CG15" s="19">
        <f t="shared" si="18"/>
        <v>4.7808596799999998</v>
      </c>
      <c r="CH15" s="7">
        <v>18.39</v>
      </c>
      <c r="CI15" s="7">
        <f t="shared" si="19"/>
        <v>87.920009515199993</v>
      </c>
      <c r="CK15" s="48"/>
      <c r="CL15" s="3">
        <v>43078</v>
      </c>
      <c r="CM15" s="1">
        <v>0</v>
      </c>
      <c r="CN15" s="6">
        <v>0</v>
      </c>
      <c r="CO15" s="19">
        <f t="shared" si="20"/>
        <v>0</v>
      </c>
      <c r="CP15" s="7">
        <v>18.39</v>
      </c>
      <c r="CQ15" s="7">
        <f t="shared" si="21"/>
        <v>0</v>
      </c>
      <c r="CS15" s="30" t="s">
        <v>30</v>
      </c>
      <c r="CT15" s="25">
        <v>19</v>
      </c>
      <c r="CU15" s="33">
        <v>226820</v>
      </c>
      <c r="CV15" s="34">
        <v>102.8841</v>
      </c>
      <c r="CW15" s="35">
        <v>18.39</v>
      </c>
      <c r="CX15" s="35">
        <v>1892.04</v>
      </c>
    </row>
    <row r="16" spans="1:102" x14ac:dyDescent="0.25">
      <c r="A16" s="43"/>
      <c r="B16" s="3">
        <v>42745</v>
      </c>
      <c r="C16" s="24">
        <v>1</v>
      </c>
      <c r="D16" s="6">
        <v>11320</v>
      </c>
      <c r="E16" s="19">
        <f t="shared" si="22"/>
        <v>5.1346614400000004</v>
      </c>
      <c r="F16" s="7">
        <v>18.39</v>
      </c>
      <c r="G16" s="7">
        <f t="shared" si="1"/>
        <v>94.426423881600016</v>
      </c>
      <c r="I16" s="43"/>
      <c r="J16" s="3">
        <v>42776</v>
      </c>
      <c r="K16" s="1">
        <v>1</v>
      </c>
      <c r="L16" s="6">
        <v>10080</v>
      </c>
      <c r="M16" s="19">
        <f t="shared" si="2"/>
        <v>4.5722073600000002</v>
      </c>
      <c r="N16" s="7">
        <v>18.39</v>
      </c>
      <c r="O16" s="7">
        <f t="shared" si="3"/>
        <v>84.082893350399999</v>
      </c>
      <c r="Q16" s="48"/>
      <c r="R16" s="3">
        <v>42804</v>
      </c>
      <c r="S16" s="1">
        <v>1</v>
      </c>
      <c r="T16" s="6">
        <v>10400</v>
      </c>
      <c r="U16" s="19">
        <f t="shared" si="23"/>
        <v>4.7173568000000001</v>
      </c>
      <c r="V16" s="7">
        <v>18.39</v>
      </c>
      <c r="W16" s="7">
        <f t="shared" si="24"/>
        <v>86.752191551999999</v>
      </c>
      <c r="Y16" s="48"/>
      <c r="Z16" s="3">
        <v>42835</v>
      </c>
      <c r="AA16" s="1">
        <v>2</v>
      </c>
      <c r="AB16" s="6">
        <v>19080</v>
      </c>
      <c r="AC16" s="19">
        <f t="shared" si="4"/>
        <v>8.6545353600000006</v>
      </c>
      <c r="AD16" s="7">
        <v>18.39</v>
      </c>
      <c r="AE16" s="7">
        <f t="shared" si="5"/>
        <v>159.15690527040002</v>
      </c>
      <c r="AG16" s="48"/>
      <c r="AH16" s="3">
        <v>42865</v>
      </c>
      <c r="AI16" s="1">
        <v>0</v>
      </c>
      <c r="AJ16" s="6">
        <v>0</v>
      </c>
      <c r="AK16" s="19">
        <f t="shared" si="6"/>
        <v>0</v>
      </c>
      <c r="AL16" s="7">
        <v>18.39</v>
      </c>
      <c r="AM16" s="7">
        <f t="shared" si="7"/>
        <v>0</v>
      </c>
      <c r="AO16" s="48"/>
      <c r="AP16" s="3">
        <v>42896</v>
      </c>
      <c r="AQ16" s="1">
        <v>0</v>
      </c>
      <c r="AR16" s="6">
        <v>0</v>
      </c>
      <c r="AS16" s="19">
        <f t="shared" si="8"/>
        <v>0</v>
      </c>
      <c r="AT16" s="7">
        <v>18.39</v>
      </c>
      <c r="AU16" s="7">
        <f t="shared" si="9"/>
        <v>0</v>
      </c>
      <c r="AW16" s="48"/>
      <c r="AX16" s="3">
        <v>42926</v>
      </c>
      <c r="AY16" s="1">
        <v>2</v>
      </c>
      <c r="AZ16" s="6">
        <v>24240</v>
      </c>
      <c r="BA16" s="19">
        <f t="shared" si="10"/>
        <v>10.99507008</v>
      </c>
      <c r="BB16" s="7">
        <v>18.39</v>
      </c>
      <c r="BC16" s="7">
        <f t="shared" si="11"/>
        <v>202.19933877119999</v>
      </c>
      <c r="BE16" s="48"/>
      <c r="BF16" s="3">
        <v>42957</v>
      </c>
      <c r="BG16" s="1">
        <v>1</v>
      </c>
      <c r="BH16" s="6">
        <v>11080</v>
      </c>
      <c r="BI16" s="19">
        <f t="shared" si="12"/>
        <v>5.0257993599999997</v>
      </c>
      <c r="BJ16" s="7">
        <v>18.39</v>
      </c>
      <c r="BK16" s="7">
        <f t="shared" si="13"/>
        <v>92.424450230399998</v>
      </c>
      <c r="BM16" s="48"/>
      <c r="BN16" s="3">
        <v>42988</v>
      </c>
      <c r="BO16" s="1">
        <v>0</v>
      </c>
      <c r="BP16" s="6">
        <v>0</v>
      </c>
      <c r="BQ16" s="19">
        <f t="shared" si="14"/>
        <v>0</v>
      </c>
      <c r="BR16" s="7">
        <v>18.39</v>
      </c>
      <c r="BS16" s="7">
        <f t="shared" si="15"/>
        <v>0</v>
      </c>
      <c r="BU16" s="48"/>
      <c r="BV16" s="3">
        <v>43018</v>
      </c>
      <c r="BW16" s="1">
        <v>1</v>
      </c>
      <c r="BX16" s="6">
        <v>13700</v>
      </c>
      <c r="BY16" s="19">
        <f t="shared" si="16"/>
        <v>6.2142103999999998</v>
      </c>
      <c r="BZ16" s="7">
        <v>18.39</v>
      </c>
      <c r="CA16" s="7">
        <f t="shared" si="17"/>
        <v>114.279329256</v>
      </c>
      <c r="CC16" s="48"/>
      <c r="CD16" s="3">
        <v>43049</v>
      </c>
      <c r="CE16" s="1">
        <v>1</v>
      </c>
      <c r="CF16" s="6">
        <v>12880</v>
      </c>
      <c r="CG16" s="19">
        <f t="shared" si="18"/>
        <v>5.8422649599999996</v>
      </c>
      <c r="CH16" s="7">
        <v>18.39</v>
      </c>
      <c r="CI16" s="7">
        <f t="shared" si="19"/>
        <v>107.43925261439999</v>
      </c>
      <c r="CK16" s="48"/>
      <c r="CL16" s="3">
        <v>43079</v>
      </c>
      <c r="CM16" s="1">
        <v>0</v>
      </c>
      <c r="CN16" s="6">
        <v>0</v>
      </c>
      <c r="CO16" s="19">
        <f t="shared" si="20"/>
        <v>0</v>
      </c>
      <c r="CP16" s="7">
        <v>18.39</v>
      </c>
      <c r="CQ16" s="7">
        <f t="shared" si="21"/>
        <v>0</v>
      </c>
      <c r="CS16" s="30" t="s">
        <v>31</v>
      </c>
      <c r="CT16" s="25">
        <v>20</v>
      </c>
      <c r="CU16" s="33">
        <v>236060</v>
      </c>
      <c r="CV16" s="34">
        <v>107.07509999999999</v>
      </c>
      <c r="CW16" s="35">
        <v>18.39</v>
      </c>
      <c r="CX16" s="35">
        <v>1969.1100000000001</v>
      </c>
    </row>
    <row r="17" spans="1:102" ht="30" x14ac:dyDescent="0.25">
      <c r="A17" s="43"/>
      <c r="B17" s="3">
        <v>42746</v>
      </c>
      <c r="C17" s="24">
        <v>1</v>
      </c>
      <c r="D17" s="6">
        <v>9700</v>
      </c>
      <c r="E17" s="19">
        <f t="shared" si="22"/>
        <v>4.3998423999999998</v>
      </c>
      <c r="F17" s="7">
        <v>18.39</v>
      </c>
      <c r="G17" s="7">
        <f t="shared" si="1"/>
        <v>80.913101736000002</v>
      </c>
      <c r="I17" s="43"/>
      <c r="J17" s="3">
        <v>42777</v>
      </c>
      <c r="K17" s="1">
        <v>0</v>
      </c>
      <c r="L17" s="6">
        <v>0</v>
      </c>
      <c r="M17" s="19">
        <f t="shared" si="2"/>
        <v>0</v>
      </c>
      <c r="N17" s="7">
        <v>18.39</v>
      </c>
      <c r="O17" s="7">
        <f t="shared" si="3"/>
        <v>0</v>
      </c>
      <c r="Q17" s="48"/>
      <c r="R17" s="3">
        <v>42805</v>
      </c>
      <c r="S17" s="1">
        <v>0</v>
      </c>
      <c r="T17" s="6">
        <v>0</v>
      </c>
      <c r="U17" s="19">
        <f t="shared" si="23"/>
        <v>0</v>
      </c>
      <c r="V17" s="7">
        <v>18.39</v>
      </c>
      <c r="W17" s="7">
        <f t="shared" si="24"/>
        <v>0</v>
      </c>
      <c r="Y17" s="48"/>
      <c r="Z17" s="3">
        <v>42836</v>
      </c>
      <c r="AA17" s="1">
        <v>1</v>
      </c>
      <c r="AB17" s="6">
        <v>11220</v>
      </c>
      <c r="AC17" s="19">
        <f t="shared" si="4"/>
        <v>5.0893022400000003</v>
      </c>
      <c r="AD17" s="7">
        <v>18.39</v>
      </c>
      <c r="AE17" s="7">
        <f t="shared" si="5"/>
        <v>93.592268193600006</v>
      </c>
      <c r="AG17" s="48"/>
      <c r="AH17" s="3">
        <v>42866</v>
      </c>
      <c r="AI17" s="1">
        <v>1</v>
      </c>
      <c r="AJ17" s="6">
        <v>12320</v>
      </c>
      <c r="AK17" s="19">
        <f t="shared" si="6"/>
        <v>5.5882534399999999</v>
      </c>
      <c r="AL17" s="7">
        <v>18.39</v>
      </c>
      <c r="AM17" s="7">
        <f t="shared" si="7"/>
        <v>102.7679807616</v>
      </c>
      <c r="AO17" s="48"/>
      <c r="AP17" s="3">
        <v>42897</v>
      </c>
      <c r="AQ17" s="1">
        <v>0</v>
      </c>
      <c r="AR17" s="6">
        <v>0</v>
      </c>
      <c r="AS17" s="19">
        <f t="shared" si="8"/>
        <v>0</v>
      </c>
      <c r="AT17" s="7">
        <v>18.39</v>
      </c>
      <c r="AU17" s="7">
        <f t="shared" si="9"/>
        <v>0</v>
      </c>
      <c r="AW17" s="48"/>
      <c r="AX17" s="3">
        <v>42927</v>
      </c>
      <c r="AY17" s="1">
        <v>1</v>
      </c>
      <c r="AZ17" s="6">
        <v>14660</v>
      </c>
      <c r="BA17" s="19">
        <f t="shared" si="10"/>
        <v>6.6496587199999997</v>
      </c>
      <c r="BB17" s="7">
        <v>18.39</v>
      </c>
      <c r="BC17" s="7">
        <f t="shared" si="11"/>
        <v>122.2872238608</v>
      </c>
      <c r="BE17" s="48"/>
      <c r="BF17" s="3">
        <v>42958</v>
      </c>
      <c r="BG17" s="1">
        <v>1</v>
      </c>
      <c r="BH17" s="6">
        <v>12800</v>
      </c>
      <c r="BI17" s="19">
        <f t="shared" si="12"/>
        <v>5.8059776000000003</v>
      </c>
      <c r="BJ17" s="7">
        <v>18.39</v>
      </c>
      <c r="BK17" s="7">
        <f t="shared" si="13"/>
        <v>106.77192806400001</v>
      </c>
      <c r="BM17" s="48"/>
      <c r="BN17" s="3">
        <v>42989</v>
      </c>
      <c r="BO17" s="6">
        <v>1</v>
      </c>
      <c r="BP17" s="6">
        <v>13480</v>
      </c>
      <c r="BQ17" s="19">
        <f t="shared" si="14"/>
        <v>6.1144201599999999</v>
      </c>
      <c r="BR17" s="7">
        <v>18.39</v>
      </c>
      <c r="BS17" s="7">
        <f t="shared" si="15"/>
        <v>112.44418674240001</v>
      </c>
      <c r="BU17" s="48"/>
      <c r="BV17" s="3">
        <v>43019</v>
      </c>
      <c r="BW17" s="1">
        <v>0</v>
      </c>
      <c r="BX17" s="6">
        <v>0</v>
      </c>
      <c r="BY17" s="19">
        <f t="shared" si="16"/>
        <v>0</v>
      </c>
      <c r="BZ17" s="7">
        <v>18.39</v>
      </c>
      <c r="CA17" s="7">
        <f t="shared" si="17"/>
        <v>0</v>
      </c>
      <c r="CC17" s="48"/>
      <c r="CD17" s="3">
        <v>43050</v>
      </c>
      <c r="CE17" s="1">
        <v>0</v>
      </c>
      <c r="CF17" s="6">
        <v>0</v>
      </c>
      <c r="CG17" s="19">
        <f t="shared" si="18"/>
        <v>0</v>
      </c>
      <c r="CH17" s="7">
        <v>18.39</v>
      </c>
      <c r="CI17" s="7">
        <f t="shared" si="19"/>
        <v>0</v>
      </c>
      <c r="CK17" s="48"/>
      <c r="CL17" s="3">
        <v>43080</v>
      </c>
      <c r="CM17" s="1">
        <v>1</v>
      </c>
      <c r="CN17" s="6">
        <v>9580</v>
      </c>
      <c r="CO17" s="19">
        <f t="shared" si="20"/>
        <v>4.3454113599999999</v>
      </c>
      <c r="CP17" s="7">
        <v>18.39</v>
      </c>
      <c r="CQ17" s="7">
        <f>CO17*CP17</f>
        <v>79.912114910400007</v>
      </c>
      <c r="CS17" s="30" t="s">
        <v>32</v>
      </c>
      <c r="CT17" s="25">
        <v>22</v>
      </c>
      <c r="CU17" s="33">
        <v>232800</v>
      </c>
      <c r="CV17" s="34">
        <v>105.5963</v>
      </c>
      <c r="CW17" s="35">
        <v>18.39</v>
      </c>
      <c r="CX17" s="35">
        <v>1941.92</v>
      </c>
    </row>
    <row r="18" spans="1:102" x14ac:dyDescent="0.25">
      <c r="A18" s="43"/>
      <c r="B18" s="3">
        <v>42747</v>
      </c>
      <c r="C18" s="24">
        <v>1</v>
      </c>
      <c r="D18" s="6">
        <v>7980</v>
      </c>
      <c r="E18" s="19">
        <f t="shared" si="22"/>
        <v>3.6196641600000001</v>
      </c>
      <c r="F18" s="7">
        <v>18.39</v>
      </c>
      <c r="G18" s="7">
        <f t="shared" si="1"/>
        <v>66.565623902400006</v>
      </c>
      <c r="I18" s="43"/>
      <c r="J18" s="3">
        <v>42778</v>
      </c>
      <c r="K18" s="1">
        <v>0</v>
      </c>
      <c r="L18" s="6">
        <v>0</v>
      </c>
      <c r="M18" s="19">
        <f t="shared" si="2"/>
        <v>0</v>
      </c>
      <c r="N18" s="7">
        <v>18.39</v>
      </c>
      <c r="O18" s="7">
        <f t="shared" si="3"/>
        <v>0</v>
      </c>
      <c r="Q18" s="48"/>
      <c r="R18" s="3">
        <v>42806</v>
      </c>
      <c r="S18" s="1">
        <v>0</v>
      </c>
      <c r="T18" s="6">
        <v>0</v>
      </c>
      <c r="U18" s="19">
        <f t="shared" si="23"/>
        <v>0</v>
      </c>
      <c r="V18" s="7">
        <v>18.39</v>
      </c>
      <c r="W18" s="7">
        <f t="shared" si="24"/>
        <v>0</v>
      </c>
      <c r="Y18" s="48"/>
      <c r="Z18" s="3">
        <v>42837</v>
      </c>
      <c r="AA18" s="1">
        <v>1</v>
      </c>
      <c r="AB18" s="6">
        <v>10360</v>
      </c>
      <c r="AC18" s="19">
        <f t="shared" si="4"/>
        <v>4.6992131200000005</v>
      </c>
      <c r="AD18" s="7">
        <v>18.39</v>
      </c>
      <c r="AE18" s="7">
        <f t="shared" si="5"/>
        <v>86.418529276800015</v>
      </c>
      <c r="AG18" s="48"/>
      <c r="AH18" s="3">
        <v>42867</v>
      </c>
      <c r="AI18" s="1">
        <v>1</v>
      </c>
      <c r="AJ18" s="6">
        <v>13380</v>
      </c>
      <c r="AK18" s="19">
        <f t="shared" si="6"/>
        <v>6.0690609599999998</v>
      </c>
      <c r="AL18" s="7">
        <v>18.39</v>
      </c>
      <c r="AM18" s="7">
        <f t="shared" si="7"/>
        <v>111.6100310544</v>
      </c>
      <c r="AO18" s="48"/>
      <c r="AP18" s="3">
        <v>42898</v>
      </c>
      <c r="AQ18" s="1">
        <v>2</v>
      </c>
      <c r="AR18" s="6">
        <v>22040</v>
      </c>
      <c r="AS18" s="19">
        <f t="shared" si="8"/>
        <v>9.9971676800000004</v>
      </c>
      <c r="AT18" s="7">
        <v>18.39</v>
      </c>
      <c r="AU18" s="7">
        <f t="shared" si="9"/>
        <v>183.8479136352</v>
      </c>
      <c r="AW18" s="48"/>
      <c r="AX18" s="3">
        <v>42928</v>
      </c>
      <c r="AY18" s="1">
        <v>1</v>
      </c>
      <c r="AZ18" s="6">
        <v>10460</v>
      </c>
      <c r="BA18" s="19">
        <f t="shared" si="10"/>
        <v>4.7445723199999996</v>
      </c>
      <c r="BB18" s="7">
        <v>18.39</v>
      </c>
      <c r="BC18" s="7">
        <f t="shared" si="11"/>
        <v>87.252684964799997</v>
      </c>
      <c r="BE18" s="48"/>
      <c r="BF18" s="3">
        <v>42959</v>
      </c>
      <c r="BG18" s="1">
        <v>0</v>
      </c>
      <c r="BH18" s="6">
        <v>0</v>
      </c>
      <c r="BI18" s="19">
        <f t="shared" si="12"/>
        <v>0</v>
      </c>
      <c r="BJ18" s="7">
        <v>18.39</v>
      </c>
      <c r="BK18" s="7">
        <f t="shared" si="13"/>
        <v>0</v>
      </c>
      <c r="BM18" s="48"/>
      <c r="BN18" s="3">
        <v>42990</v>
      </c>
      <c r="BO18" s="1">
        <v>1</v>
      </c>
      <c r="BP18" s="6">
        <v>12720</v>
      </c>
      <c r="BQ18" s="19">
        <f t="shared" si="14"/>
        <v>5.7696902400000001</v>
      </c>
      <c r="BR18" s="7">
        <v>18.39</v>
      </c>
      <c r="BS18" s="7">
        <f t="shared" si="15"/>
        <v>106.10460351360001</v>
      </c>
      <c r="BU18" s="48"/>
      <c r="BV18" s="3">
        <v>43020</v>
      </c>
      <c r="BW18" s="1">
        <v>0</v>
      </c>
      <c r="BX18" s="6">
        <v>0</v>
      </c>
      <c r="BY18" s="19">
        <f t="shared" si="16"/>
        <v>0</v>
      </c>
      <c r="BZ18" s="7">
        <v>18.39</v>
      </c>
      <c r="CA18" s="7">
        <f t="shared" si="17"/>
        <v>0</v>
      </c>
      <c r="CC18" s="48"/>
      <c r="CD18" s="3">
        <v>43051</v>
      </c>
      <c r="CE18" s="1">
        <v>0</v>
      </c>
      <c r="CF18" s="6">
        <v>0</v>
      </c>
      <c r="CG18" s="19">
        <f t="shared" si="18"/>
        <v>0</v>
      </c>
      <c r="CH18" s="7">
        <v>18.39</v>
      </c>
      <c r="CI18" s="7">
        <f t="shared" si="19"/>
        <v>0</v>
      </c>
      <c r="CK18" s="48"/>
      <c r="CL18" s="3">
        <v>43081</v>
      </c>
      <c r="CM18" s="1">
        <v>1</v>
      </c>
      <c r="CN18" s="6">
        <v>10040</v>
      </c>
      <c r="CO18" s="19">
        <f t="shared" si="20"/>
        <v>4.5540636799999996</v>
      </c>
      <c r="CP18" s="7">
        <v>18.39</v>
      </c>
      <c r="CQ18" s="7">
        <f t="shared" si="21"/>
        <v>83.749231075200001</v>
      </c>
      <c r="CS18" s="30" t="s">
        <v>33</v>
      </c>
      <c r="CT18" s="25">
        <v>16</v>
      </c>
      <c r="CU18" s="33">
        <v>155400</v>
      </c>
      <c r="CV18" s="34">
        <v>70.48830000000001</v>
      </c>
      <c r="CW18" s="35">
        <v>18.39</v>
      </c>
      <c r="CX18" s="35">
        <v>1296.28</v>
      </c>
    </row>
    <row r="19" spans="1:102" x14ac:dyDescent="0.25">
      <c r="A19" s="43"/>
      <c r="B19" s="3">
        <v>42748</v>
      </c>
      <c r="C19" s="24">
        <v>1</v>
      </c>
      <c r="D19" s="6">
        <v>9020</v>
      </c>
      <c r="E19" s="19">
        <f t="shared" si="22"/>
        <v>4.0913998400000002</v>
      </c>
      <c r="F19" s="7">
        <v>18.39</v>
      </c>
      <c r="G19" s="7">
        <f t="shared" si="1"/>
        <v>75.240843057600003</v>
      </c>
      <c r="I19" s="43"/>
      <c r="J19" s="3">
        <v>42779</v>
      </c>
      <c r="K19" s="1">
        <v>2</v>
      </c>
      <c r="L19" s="6">
        <v>16740</v>
      </c>
      <c r="M19" s="19">
        <f t="shared" si="2"/>
        <v>7.5931300799999999</v>
      </c>
      <c r="N19" s="7">
        <v>18.39</v>
      </c>
      <c r="O19" s="7">
        <f t="shared" si="3"/>
        <v>139.63766217119999</v>
      </c>
      <c r="Q19" s="48"/>
      <c r="R19" s="3">
        <v>42807</v>
      </c>
      <c r="S19" s="1">
        <v>2</v>
      </c>
      <c r="T19" s="6">
        <v>21020</v>
      </c>
      <c r="U19" s="19">
        <f t="shared" si="23"/>
        <v>9.5345038399999993</v>
      </c>
      <c r="V19" s="7">
        <v>18.39</v>
      </c>
      <c r="W19" s="7">
        <f t="shared" si="24"/>
        <v>175.3395256176</v>
      </c>
      <c r="Y19" s="48"/>
      <c r="Z19" s="3">
        <v>42838</v>
      </c>
      <c r="AA19" s="1">
        <v>1</v>
      </c>
      <c r="AB19" s="6">
        <v>9460</v>
      </c>
      <c r="AC19" s="19">
        <f t="shared" si="4"/>
        <v>4.2909803200000001</v>
      </c>
      <c r="AD19" s="7">
        <v>18.39</v>
      </c>
      <c r="AE19" s="7">
        <f t="shared" si="5"/>
        <v>78.911128084799998</v>
      </c>
      <c r="AG19" s="48"/>
      <c r="AH19" s="3">
        <v>42868</v>
      </c>
      <c r="AI19" s="1">
        <v>0</v>
      </c>
      <c r="AJ19" s="6">
        <v>0</v>
      </c>
      <c r="AK19" s="19">
        <f t="shared" si="6"/>
        <v>0</v>
      </c>
      <c r="AL19" s="7">
        <v>18.39</v>
      </c>
      <c r="AM19" s="7">
        <f t="shared" si="7"/>
        <v>0</v>
      </c>
      <c r="AO19" s="48"/>
      <c r="AP19" s="3">
        <v>42899</v>
      </c>
      <c r="AQ19" s="1">
        <v>1</v>
      </c>
      <c r="AR19" s="6">
        <v>10840</v>
      </c>
      <c r="AS19" s="19">
        <f t="shared" si="8"/>
        <v>4.91693728</v>
      </c>
      <c r="AT19" s="7">
        <v>18.39</v>
      </c>
      <c r="AU19" s="7">
        <f t="shared" si="9"/>
        <v>90.422476579200008</v>
      </c>
      <c r="AW19" s="48"/>
      <c r="AX19" s="3">
        <v>42929</v>
      </c>
      <c r="AY19" s="1">
        <v>1</v>
      </c>
      <c r="AZ19" s="6">
        <v>11280</v>
      </c>
      <c r="BA19" s="19">
        <f t="shared" si="10"/>
        <v>5.1165177599999998</v>
      </c>
      <c r="BB19" s="7">
        <v>18.39</v>
      </c>
      <c r="BC19" s="7">
        <f t="shared" si="11"/>
        <v>94.092761606400003</v>
      </c>
      <c r="BE19" s="48"/>
      <c r="BF19" s="3">
        <v>42960</v>
      </c>
      <c r="BG19" s="1">
        <v>0</v>
      </c>
      <c r="BH19" s="6">
        <v>0</v>
      </c>
      <c r="BI19" s="19">
        <f t="shared" si="12"/>
        <v>0</v>
      </c>
      <c r="BJ19" s="7">
        <v>18.39</v>
      </c>
      <c r="BK19" s="7">
        <f t="shared" si="13"/>
        <v>0</v>
      </c>
      <c r="BM19" s="48"/>
      <c r="BN19" s="3">
        <v>42991</v>
      </c>
      <c r="BO19" s="1">
        <v>1</v>
      </c>
      <c r="BP19" s="6">
        <v>10480</v>
      </c>
      <c r="BQ19" s="19">
        <f t="shared" si="14"/>
        <v>4.7536441600000003</v>
      </c>
      <c r="BR19" s="7">
        <v>18.39</v>
      </c>
      <c r="BS19" s="7">
        <f t="shared" si="15"/>
        <v>87.41951610240001</v>
      </c>
      <c r="BU19" s="48"/>
      <c r="BV19" s="3">
        <v>43021</v>
      </c>
      <c r="BW19" s="1">
        <v>0</v>
      </c>
      <c r="BX19" s="6">
        <v>0</v>
      </c>
      <c r="BY19" s="19">
        <f t="shared" si="16"/>
        <v>0</v>
      </c>
      <c r="BZ19" s="7">
        <v>18.39</v>
      </c>
      <c r="CA19" s="7">
        <f t="shared" si="17"/>
        <v>0</v>
      </c>
      <c r="CC19" s="48"/>
      <c r="CD19" s="3">
        <v>43052</v>
      </c>
      <c r="CE19" s="1">
        <v>2</v>
      </c>
      <c r="CF19" s="6">
        <v>22020</v>
      </c>
      <c r="CG19" s="19">
        <f t="shared" si="18"/>
        <v>9.9880958399999997</v>
      </c>
      <c r="CH19" s="7">
        <v>18.39</v>
      </c>
      <c r="CI19" s="7">
        <f t="shared" si="19"/>
        <v>183.68108249759999</v>
      </c>
      <c r="CK19" s="48"/>
      <c r="CL19" s="3">
        <v>43082</v>
      </c>
      <c r="CM19" s="1">
        <v>1</v>
      </c>
      <c r="CN19" s="6">
        <v>9780</v>
      </c>
      <c r="CO19" s="19">
        <f t="shared" si="20"/>
        <v>4.43612976</v>
      </c>
      <c r="CP19" s="7">
        <v>18.39</v>
      </c>
      <c r="CQ19" s="7">
        <f t="shared" si="21"/>
        <v>81.580426286399998</v>
      </c>
      <c r="CS19" s="30" t="s">
        <v>21</v>
      </c>
      <c r="CT19" s="31">
        <f>SUM(CT7:CT18)</f>
        <v>267</v>
      </c>
      <c r="CU19" s="36">
        <f>SUM(CU7:CU18)</f>
        <v>2900060</v>
      </c>
      <c r="CV19" s="37">
        <f>SUM(CV7:CV18)</f>
        <v>1315.4468999999999</v>
      </c>
      <c r="CW19" s="38">
        <f>CW18</f>
        <v>18.39</v>
      </c>
      <c r="CX19" s="38">
        <f>SUM(CX7:CX18)</f>
        <v>24191.089999999997</v>
      </c>
    </row>
    <row r="20" spans="1:102" x14ac:dyDescent="0.25">
      <c r="A20" s="43"/>
      <c r="B20" s="3">
        <v>42749</v>
      </c>
      <c r="C20" s="24">
        <v>0</v>
      </c>
      <c r="D20" s="1">
        <v>0</v>
      </c>
      <c r="E20" s="19">
        <f t="shared" si="22"/>
        <v>0</v>
      </c>
      <c r="F20" s="7">
        <v>18.39</v>
      </c>
      <c r="G20" s="7">
        <f t="shared" si="1"/>
        <v>0</v>
      </c>
      <c r="I20" s="43"/>
      <c r="J20" s="3">
        <v>42780</v>
      </c>
      <c r="K20" s="1">
        <v>1</v>
      </c>
      <c r="L20" s="6">
        <v>11300</v>
      </c>
      <c r="M20" s="19">
        <f t="shared" si="2"/>
        <v>5.1255895999999996</v>
      </c>
      <c r="N20" s="7">
        <v>18.39</v>
      </c>
      <c r="O20" s="7">
        <f t="shared" si="3"/>
        <v>94.259592744000003</v>
      </c>
      <c r="Q20" s="48"/>
      <c r="R20" s="3">
        <v>42808</v>
      </c>
      <c r="S20" s="1">
        <v>1</v>
      </c>
      <c r="T20" s="6">
        <v>10980</v>
      </c>
      <c r="U20" s="19">
        <f t="shared" si="23"/>
        <v>4.9804401599999997</v>
      </c>
      <c r="V20" s="7">
        <v>18.39</v>
      </c>
      <c r="W20" s="7">
        <f t="shared" si="24"/>
        <v>91.590294542400002</v>
      </c>
      <c r="Y20" s="48"/>
      <c r="Z20" s="3">
        <v>42839</v>
      </c>
      <c r="AA20" s="1">
        <v>0</v>
      </c>
      <c r="AB20" s="1">
        <v>0</v>
      </c>
      <c r="AC20" s="19">
        <f t="shared" si="4"/>
        <v>0</v>
      </c>
      <c r="AD20" s="7">
        <v>18.39</v>
      </c>
      <c r="AE20" s="7">
        <f t="shared" si="5"/>
        <v>0</v>
      </c>
      <c r="AG20" s="48"/>
      <c r="AH20" s="3">
        <v>42869</v>
      </c>
      <c r="AI20" s="1">
        <v>0</v>
      </c>
      <c r="AJ20" s="1">
        <v>0</v>
      </c>
      <c r="AK20" s="19">
        <f t="shared" si="6"/>
        <v>0</v>
      </c>
      <c r="AL20" s="7">
        <v>18.39</v>
      </c>
      <c r="AM20" s="7">
        <f t="shared" si="7"/>
        <v>0</v>
      </c>
      <c r="AO20" s="48"/>
      <c r="AP20" s="3">
        <v>42900</v>
      </c>
      <c r="AQ20" s="1">
        <v>1</v>
      </c>
      <c r="AR20" s="6">
        <v>10560</v>
      </c>
      <c r="AS20" s="19">
        <f t="shared" si="8"/>
        <v>4.7899315199999997</v>
      </c>
      <c r="AT20" s="7">
        <v>18.39</v>
      </c>
      <c r="AU20" s="7">
        <f t="shared" si="9"/>
        <v>88.086840652799992</v>
      </c>
      <c r="AW20" s="48"/>
      <c r="AX20" s="3">
        <v>42930</v>
      </c>
      <c r="AY20" s="1">
        <v>1</v>
      </c>
      <c r="AZ20" s="6">
        <v>13300</v>
      </c>
      <c r="BA20" s="19">
        <f t="shared" si="10"/>
        <v>6.0327735999999996</v>
      </c>
      <c r="BB20" s="7">
        <v>18.39</v>
      </c>
      <c r="BC20" s="7">
        <f t="shared" si="11"/>
        <v>110.942706504</v>
      </c>
      <c r="BE20" s="48"/>
      <c r="BF20" s="3">
        <v>42961</v>
      </c>
      <c r="BG20" s="1">
        <v>1</v>
      </c>
      <c r="BH20" s="6">
        <v>13640</v>
      </c>
      <c r="BI20" s="19">
        <f t="shared" si="12"/>
        <v>6.1869948800000003</v>
      </c>
      <c r="BJ20" s="7">
        <v>18.39</v>
      </c>
      <c r="BK20" s="7">
        <f t="shared" si="13"/>
        <v>113.77883584320001</v>
      </c>
      <c r="BM20" s="48"/>
      <c r="BN20" s="3">
        <v>42992</v>
      </c>
      <c r="BO20" s="1">
        <v>1</v>
      </c>
      <c r="BP20" s="6">
        <v>8800</v>
      </c>
      <c r="BQ20" s="19">
        <f t="shared" si="14"/>
        <v>3.9916095999999999</v>
      </c>
      <c r="BR20" s="7">
        <v>18.39</v>
      </c>
      <c r="BS20" s="7">
        <f t="shared" si="15"/>
        <v>73.405700543999998</v>
      </c>
      <c r="BU20" s="48"/>
      <c r="BV20" s="3">
        <v>43022</v>
      </c>
      <c r="BW20" s="1">
        <v>0</v>
      </c>
      <c r="BX20" s="1">
        <v>0</v>
      </c>
      <c r="BY20" s="19">
        <f t="shared" si="16"/>
        <v>0</v>
      </c>
      <c r="BZ20" s="7">
        <v>18.39</v>
      </c>
      <c r="CA20" s="7">
        <f t="shared" si="17"/>
        <v>0</v>
      </c>
      <c r="CC20" s="48"/>
      <c r="CD20" s="3">
        <v>43053</v>
      </c>
      <c r="CE20" s="1">
        <v>1</v>
      </c>
      <c r="CF20" s="6">
        <v>11800</v>
      </c>
      <c r="CG20" s="19">
        <f t="shared" si="18"/>
        <v>5.3523855999999999</v>
      </c>
      <c r="CH20" s="7">
        <v>18.39</v>
      </c>
      <c r="CI20" s="7">
        <f t="shared" si="19"/>
        <v>98.430371183999995</v>
      </c>
      <c r="CK20" s="48"/>
      <c r="CL20" s="3">
        <v>43083</v>
      </c>
      <c r="CM20" s="1">
        <v>1</v>
      </c>
      <c r="CN20" s="6">
        <v>8260</v>
      </c>
      <c r="CO20" s="19">
        <f t="shared" si="20"/>
        <v>3.74666992</v>
      </c>
      <c r="CP20" s="7">
        <v>18.39</v>
      </c>
      <c r="CQ20" s="7">
        <f t="shared" si="21"/>
        <v>68.901259828800008</v>
      </c>
      <c r="CS20" s="39"/>
      <c r="CT20" s="39"/>
      <c r="CU20" s="39"/>
      <c r="CV20" s="39"/>
      <c r="CW20" s="39"/>
      <c r="CX20" s="39"/>
    </row>
    <row r="21" spans="1:102" x14ac:dyDescent="0.25">
      <c r="A21" s="43"/>
      <c r="B21" s="3">
        <v>42750</v>
      </c>
      <c r="C21" s="24">
        <v>0</v>
      </c>
      <c r="D21" s="1">
        <v>0</v>
      </c>
      <c r="E21" s="19">
        <f t="shared" si="22"/>
        <v>0</v>
      </c>
      <c r="F21" s="7">
        <v>18.39</v>
      </c>
      <c r="G21" s="7">
        <f t="shared" si="1"/>
        <v>0</v>
      </c>
      <c r="I21" s="43"/>
      <c r="J21" s="3">
        <v>42781</v>
      </c>
      <c r="K21" s="1">
        <v>1</v>
      </c>
      <c r="L21" s="6">
        <v>9880</v>
      </c>
      <c r="M21" s="19">
        <f t="shared" si="2"/>
        <v>4.4814889600000001</v>
      </c>
      <c r="N21" s="7">
        <v>18.39</v>
      </c>
      <c r="O21" s="7">
        <f t="shared" si="3"/>
        <v>82.414581974400008</v>
      </c>
      <c r="Q21" s="48"/>
      <c r="R21" s="3">
        <v>42809</v>
      </c>
      <c r="S21" s="1">
        <v>1</v>
      </c>
      <c r="T21" s="6">
        <v>10600</v>
      </c>
      <c r="U21" s="19">
        <f t="shared" si="23"/>
        <v>4.8080752000000002</v>
      </c>
      <c r="V21" s="7">
        <v>18.39</v>
      </c>
      <c r="W21" s="7">
        <f t="shared" si="24"/>
        <v>88.420502928000005</v>
      </c>
      <c r="Y21" s="48"/>
      <c r="Z21" s="3">
        <v>42840</v>
      </c>
      <c r="AA21" s="1">
        <v>0</v>
      </c>
      <c r="AB21" s="1">
        <v>0</v>
      </c>
      <c r="AC21" s="19">
        <f t="shared" si="4"/>
        <v>0</v>
      </c>
      <c r="AD21" s="7">
        <v>18.39</v>
      </c>
      <c r="AE21" s="7">
        <f t="shared" si="5"/>
        <v>0</v>
      </c>
      <c r="AG21" s="48"/>
      <c r="AH21" s="3">
        <v>42870</v>
      </c>
      <c r="AI21" s="1">
        <v>2</v>
      </c>
      <c r="AJ21" s="6">
        <v>22540</v>
      </c>
      <c r="AK21" s="19">
        <f t="shared" si="6"/>
        <v>10.223963680000001</v>
      </c>
      <c r="AL21" s="7">
        <v>18.39</v>
      </c>
      <c r="AM21" s="7">
        <f t="shared" si="7"/>
        <v>188.01869207520002</v>
      </c>
      <c r="AO21" s="48"/>
      <c r="AP21" s="3">
        <v>42901</v>
      </c>
      <c r="AQ21" s="1">
        <v>1</v>
      </c>
      <c r="AR21" s="6">
        <v>8520</v>
      </c>
      <c r="AS21" s="19">
        <f t="shared" si="8"/>
        <v>3.86460384</v>
      </c>
      <c r="AT21" s="7">
        <v>18.39</v>
      </c>
      <c r="AU21" s="7">
        <f t="shared" si="9"/>
        <v>71.070064617599996</v>
      </c>
      <c r="AW21" s="48"/>
      <c r="AX21" s="3">
        <v>42931</v>
      </c>
      <c r="AY21" s="1">
        <v>0</v>
      </c>
      <c r="AZ21" s="6">
        <v>0</v>
      </c>
      <c r="BA21" s="19">
        <f t="shared" si="10"/>
        <v>0</v>
      </c>
      <c r="BB21" s="7">
        <v>18.39</v>
      </c>
      <c r="BC21" s="7">
        <f t="shared" si="11"/>
        <v>0</v>
      </c>
      <c r="BE21" s="48"/>
      <c r="BF21" s="3">
        <v>42962</v>
      </c>
      <c r="BG21" s="1">
        <v>1</v>
      </c>
      <c r="BH21" s="6">
        <v>13080</v>
      </c>
      <c r="BI21" s="19">
        <f t="shared" si="12"/>
        <v>5.9329833599999997</v>
      </c>
      <c r="BJ21" s="7">
        <v>18.39</v>
      </c>
      <c r="BK21" s="7">
        <f t="shared" si="13"/>
        <v>109.1075639904</v>
      </c>
      <c r="BM21" s="48"/>
      <c r="BN21" s="3">
        <v>42993</v>
      </c>
      <c r="BO21" s="1">
        <v>0</v>
      </c>
      <c r="BP21" s="6">
        <v>0</v>
      </c>
      <c r="BQ21" s="19">
        <f t="shared" si="14"/>
        <v>0</v>
      </c>
      <c r="BR21" s="7">
        <v>18.39</v>
      </c>
      <c r="BS21" s="7">
        <f t="shared" si="15"/>
        <v>0</v>
      </c>
      <c r="BU21" s="48"/>
      <c r="BV21" s="3">
        <v>43023</v>
      </c>
      <c r="BW21" s="1">
        <v>0</v>
      </c>
      <c r="BX21" s="6">
        <v>0</v>
      </c>
      <c r="BY21" s="19">
        <f t="shared" si="16"/>
        <v>0</v>
      </c>
      <c r="BZ21" s="7">
        <v>18.39</v>
      </c>
      <c r="CA21" s="7">
        <f t="shared" si="17"/>
        <v>0</v>
      </c>
      <c r="CC21" s="48"/>
      <c r="CD21" s="3">
        <v>43054</v>
      </c>
      <c r="CE21" s="1">
        <v>1</v>
      </c>
      <c r="CF21" s="6">
        <v>9000</v>
      </c>
      <c r="CG21" s="19">
        <f t="shared" si="18"/>
        <v>4.0823280000000004</v>
      </c>
      <c r="CH21" s="7">
        <v>18.39</v>
      </c>
      <c r="CI21" s="7">
        <f t="shared" si="19"/>
        <v>75.074011920000004</v>
      </c>
      <c r="CK21" s="48"/>
      <c r="CL21" s="3">
        <v>43084</v>
      </c>
      <c r="CM21" s="1">
        <v>1</v>
      </c>
      <c r="CN21" s="6">
        <v>10620</v>
      </c>
      <c r="CO21" s="19">
        <f t="shared" si="20"/>
        <v>4.81714704</v>
      </c>
      <c r="CP21" s="7">
        <v>18.39</v>
      </c>
      <c r="CQ21" s="7">
        <f t="shared" si="21"/>
        <v>88.587334065600004</v>
      </c>
    </row>
    <row r="22" spans="1:102" x14ac:dyDescent="0.25">
      <c r="A22" s="43"/>
      <c r="B22" s="3">
        <v>42751</v>
      </c>
      <c r="C22" s="24">
        <v>2</v>
      </c>
      <c r="D22" s="6">
        <v>18420</v>
      </c>
      <c r="E22" s="19">
        <f t="shared" si="22"/>
        <v>8.3551646399999999</v>
      </c>
      <c r="F22" s="7">
        <v>18.39</v>
      </c>
      <c r="G22" s="7">
        <f>E22*F22</f>
        <v>153.6514777296</v>
      </c>
      <c r="I22" s="43"/>
      <c r="J22" s="3">
        <v>42782</v>
      </c>
      <c r="K22" s="1">
        <v>1</v>
      </c>
      <c r="L22" s="6">
        <v>8680</v>
      </c>
      <c r="M22" s="19">
        <f t="shared" si="2"/>
        <v>3.93717856</v>
      </c>
      <c r="N22" s="7">
        <v>18.39</v>
      </c>
      <c r="O22" s="7">
        <f t="shared" si="3"/>
        <v>72.404713718400004</v>
      </c>
      <c r="Q22" s="48"/>
      <c r="R22" s="3">
        <v>42810</v>
      </c>
      <c r="S22" s="1">
        <v>1</v>
      </c>
      <c r="T22" s="6">
        <v>9820</v>
      </c>
      <c r="U22" s="19">
        <f t="shared" si="23"/>
        <v>4.4542734399999997</v>
      </c>
      <c r="V22" s="7">
        <v>18.39</v>
      </c>
      <c r="W22" s="7">
        <f t="shared" si="24"/>
        <v>81.914088561599996</v>
      </c>
      <c r="Y22" s="48"/>
      <c r="Z22" s="3">
        <v>42841</v>
      </c>
      <c r="AA22" s="1">
        <v>0</v>
      </c>
      <c r="AB22" s="6">
        <v>0</v>
      </c>
      <c r="AC22" s="19">
        <f t="shared" si="4"/>
        <v>0</v>
      </c>
      <c r="AD22" s="7">
        <v>18.39</v>
      </c>
      <c r="AE22" s="7">
        <f t="shared" si="5"/>
        <v>0</v>
      </c>
      <c r="AG22" s="48"/>
      <c r="AH22" s="3">
        <v>42871</v>
      </c>
      <c r="AI22" s="1">
        <v>1</v>
      </c>
      <c r="AJ22" s="6">
        <v>12020</v>
      </c>
      <c r="AK22" s="19">
        <f t="shared" si="6"/>
        <v>5.4521758399999998</v>
      </c>
      <c r="AL22" s="7">
        <v>18.39</v>
      </c>
      <c r="AM22" s="7">
        <f t="shared" si="7"/>
        <v>100.2655136976</v>
      </c>
      <c r="AO22" s="48"/>
      <c r="AP22" s="3">
        <v>42902</v>
      </c>
      <c r="AQ22" s="1">
        <v>1</v>
      </c>
      <c r="AR22" s="6">
        <v>14080</v>
      </c>
      <c r="AS22" s="19">
        <f t="shared" si="8"/>
        <v>6.3865753600000001</v>
      </c>
      <c r="AT22" s="7">
        <v>18.39</v>
      </c>
      <c r="AU22" s="7">
        <f t="shared" si="9"/>
        <v>117.44912087040001</v>
      </c>
      <c r="AW22" s="48"/>
      <c r="AX22" s="3">
        <v>42932</v>
      </c>
      <c r="AY22" s="1">
        <v>0</v>
      </c>
      <c r="AZ22" s="6">
        <v>0</v>
      </c>
      <c r="BA22" s="19">
        <f t="shared" si="10"/>
        <v>0</v>
      </c>
      <c r="BB22" s="7">
        <v>18.39</v>
      </c>
      <c r="BC22" s="7">
        <f t="shared" si="11"/>
        <v>0</v>
      </c>
      <c r="BE22" s="48"/>
      <c r="BF22" s="3">
        <v>42963</v>
      </c>
      <c r="BG22" s="1">
        <v>1</v>
      </c>
      <c r="BH22" s="6">
        <v>10080</v>
      </c>
      <c r="BI22" s="19">
        <f t="shared" si="12"/>
        <v>4.5722073600000002</v>
      </c>
      <c r="BJ22" s="7">
        <v>18.39</v>
      </c>
      <c r="BK22" s="7">
        <f t="shared" si="13"/>
        <v>84.082893350399999</v>
      </c>
      <c r="BM22" s="48"/>
      <c r="BN22" s="3">
        <v>42994</v>
      </c>
      <c r="BO22" s="1">
        <v>0</v>
      </c>
      <c r="BP22" s="6">
        <v>0</v>
      </c>
      <c r="BQ22" s="19">
        <f t="shared" si="14"/>
        <v>0</v>
      </c>
      <c r="BR22" s="7">
        <v>18.39</v>
      </c>
      <c r="BS22" s="7">
        <f t="shared" si="15"/>
        <v>0</v>
      </c>
      <c r="BU22" s="48"/>
      <c r="BV22" s="3">
        <v>43024</v>
      </c>
      <c r="BW22" s="1">
        <v>2</v>
      </c>
      <c r="BX22" s="6">
        <v>24460</v>
      </c>
      <c r="BY22" s="19">
        <f t="shared" si="16"/>
        <v>11.09486032</v>
      </c>
      <c r="BZ22" s="7">
        <v>18.39</v>
      </c>
      <c r="CA22" s="7">
        <f t="shared" si="17"/>
        <v>204.03448128480002</v>
      </c>
      <c r="CC22" s="48"/>
      <c r="CD22" s="3">
        <v>43055</v>
      </c>
      <c r="CE22" s="1">
        <v>1</v>
      </c>
      <c r="CF22" s="6">
        <v>11420</v>
      </c>
      <c r="CG22" s="19">
        <f t="shared" si="18"/>
        <v>5.1800206400000004</v>
      </c>
      <c r="CH22" s="7">
        <v>18.39</v>
      </c>
      <c r="CI22" s="7">
        <f t="shared" si="19"/>
        <v>95.260579569600011</v>
      </c>
      <c r="CK22" s="48"/>
      <c r="CL22" s="3">
        <v>43085</v>
      </c>
      <c r="CM22" s="1">
        <v>0</v>
      </c>
      <c r="CN22" s="6">
        <v>0</v>
      </c>
      <c r="CO22" s="19">
        <f t="shared" si="20"/>
        <v>0</v>
      </c>
      <c r="CP22" s="7">
        <v>18.39</v>
      </c>
      <c r="CQ22" s="7">
        <f t="shared" si="21"/>
        <v>0</v>
      </c>
    </row>
    <row r="23" spans="1:102" x14ac:dyDescent="0.25">
      <c r="A23" s="43"/>
      <c r="B23" s="3">
        <v>42752</v>
      </c>
      <c r="C23" s="24">
        <v>1</v>
      </c>
      <c r="D23" s="6">
        <v>10420</v>
      </c>
      <c r="E23" s="19">
        <f t="shared" si="22"/>
        <v>4.72642864</v>
      </c>
      <c r="F23" s="7">
        <v>18.39</v>
      </c>
      <c r="G23" s="7">
        <f t="shared" si="1"/>
        <v>86.919022689599998</v>
      </c>
      <c r="I23" s="43"/>
      <c r="J23" s="3">
        <v>42783</v>
      </c>
      <c r="K23" s="1">
        <v>1</v>
      </c>
      <c r="L23" s="6">
        <v>10620</v>
      </c>
      <c r="M23" s="19">
        <f t="shared" si="2"/>
        <v>4.81714704</v>
      </c>
      <c r="N23" s="7">
        <v>18.39</v>
      </c>
      <c r="O23" s="7">
        <f t="shared" si="3"/>
        <v>88.587334065600004</v>
      </c>
      <c r="Q23" s="48"/>
      <c r="R23" s="3">
        <v>42811</v>
      </c>
      <c r="S23" s="1">
        <v>1</v>
      </c>
      <c r="T23" s="6">
        <v>10600</v>
      </c>
      <c r="U23" s="19">
        <f t="shared" si="23"/>
        <v>4.8080752000000002</v>
      </c>
      <c r="V23" s="7">
        <v>18.39</v>
      </c>
      <c r="W23" s="7">
        <f t="shared" si="24"/>
        <v>88.420502928000005</v>
      </c>
      <c r="Y23" s="48"/>
      <c r="Z23" s="3">
        <v>42842</v>
      </c>
      <c r="AA23" s="1">
        <v>2</v>
      </c>
      <c r="AB23" s="6">
        <v>22360</v>
      </c>
      <c r="AC23" s="19">
        <f t="shared" si="4"/>
        <v>10.14231712</v>
      </c>
      <c r="AD23" s="7">
        <v>18.39</v>
      </c>
      <c r="AE23" s="7">
        <f t="shared" si="5"/>
        <v>186.51721183679999</v>
      </c>
      <c r="AG23" s="48"/>
      <c r="AH23" s="3">
        <v>42872</v>
      </c>
      <c r="AI23" s="1">
        <v>1</v>
      </c>
      <c r="AJ23" s="6">
        <v>10520</v>
      </c>
      <c r="AK23" s="19">
        <f t="shared" si="6"/>
        <v>4.77178784</v>
      </c>
      <c r="AL23" s="7">
        <v>18.39</v>
      </c>
      <c r="AM23" s="7">
        <f t="shared" si="7"/>
        <v>87.753178377600008</v>
      </c>
      <c r="AO23" s="48"/>
      <c r="AP23" s="3">
        <v>42903</v>
      </c>
      <c r="AQ23" s="1">
        <v>0</v>
      </c>
      <c r="AR23" s="6">
        <v>0</v>
      </c>
      <c r="AS23" s="19">
        <f t="shared" si="8"/>
        <v>0</v>
      </c>
      <c r="AT23" s="7">
        <v>18.39</v>
      </c>
      <c r="AU23" s="7">
        <f t="shared" si="9"/>
        <v>0</v>
      </c>
      <c r="AW23" s="48"/>
      <c r="AX23" s="3">
        <v>42933</v>
      </c>
      <c r="AY23" s="1">
        <v>1</v>
      </c>
      <c r="AZ23" s="6">
        <v>13940</v>
      </c>
      <c r="BA23" s="19">
        <f t="shared" si="10"/>
        <v>6.3230724800000004</v>
      </c>
      <c r="BB23" s="7">
        <v>18.39</v>
      </c>
      <c r="BC23" s="7">
        <f t="shared" si="11"/>
        <v>116.28130290720001</v>
      </c>
      <c r="BE23" s="48"/>
      <c r="BF23" s="3">
        <v>42964</v>
      </c>
      <c r="BG23" s="1">
        <v>1</v>
      </c>
      <c r="BH23" s="6">
        <v>10880</v>
      </c>
      <c r="BI23" s="19">
        <f t="shared" si="12"/>
        <v>4.9350809599999996</v>
      </c>
      <c r="BJ23" s="7">
        <v>18.39</v>
      </c>
      <c r="BK23" s="7">
        <f t="shared" si="13"/>
        <v>90.756138854399993</v>
      </c>
      <c r="BM23" s="48"/>
      <c r="BN23" s="3">
        <v>42995</v>
      </c>
      <c r="BO23" s="1">
        <v>0</v>
      </c>
      <c r="BP23" s="6">
        <v>0</v>
      </c>
      <c r="BQ23" s="19">
        <f t="shared" si="14"/>
        <v>0</v>
      </c>
      <c r="BR23" s="7">
        <v>18.39</v>
      </c>
      <c r="BS23" s="7">
        <f t="shared" si="15"/>
        <v>0</v>
      </c>
      <c r="BU23" s="48"/>
      <c r="BV23" s="3">
        <v>43025</v>
      </c>
      <c r="BW23" s="1">
        <v>1</v>
      </c>
      <c r="BX23" s="6">
        <v>12820</v>
      </c>
      <c r="BY23" s="19">
        <f t="shared" si="16"/>
        <v>5.8150494400000001</v>
      </c>
      <c r="BZ23" s="7">
        <v>18.39</v>
      </c>
      <c r="CA23" s="7">
        <f t="shared" si="17"/>
        <v>106.93875920160001</v>
      </c>
      <c r="CC23" s="48"/>
      <c r="CD23" s="3">
        <v>43056</v>
      </c>
      <c r="CE23" s="1">
        <v>1</v>
      </c>
      <c r="CF23" s="6">
        <v>9560</v>
      </c>
      <c r="CG23" s="19">
        <f t="shared" si="18"/>
        <v>4.3363395200000001</v>
      </c>
      <c r="CH23" s="7">
        <v>18.39</v>
      </c>
      <c r="CI23" s="7">
        <f t="shared" si="19"/>
        <v>79.745283772800008</v>
      </c>
      <c r="CK23" s="48"/>
      <c r="CL23" s="3">
        <v>43086</v>
      </c>
      <c r="CM23" s="1">
        <v>0</v>
      </c>
      <c r="CN23" s="6">
        <v>0</v>
      </c>
      <c r="CO23" s="19">
        <f t="shared" si="20"/>
        <v>0</v>
      </c>
      <c r="CP23" s="7">
        <v>18.39</v>
      </c>
      <c r="CQ23" s="7">
        <f t="shared" si="21"/>
        <v>0</v>
      </c>
    </row>
    <row r="24" spans="1:102" x14ac:dyDescent="0.25">
      <c r="A24" s="43"/>
      <c r="B24" s="3">
        <v>42753</v>
      </c>
      <c r="C24" s="24">
        <v>1</v>
      </c>
      <c r="D24" s="6">
        <v>9120</v>
      </c>
      <c r="E24" s="19">
        <f t="shared" si="22"/>
        <v>4.1367590400000003</v>
      </c>
      <c r="F24" s="7">
        <v>18.39</v>
      </c>
      <c r="G24" s="7">
        <f t="shared" si="1"/>
        <v>76.074998745600013</v>
      </c>
      <c r="I24" s="43"/>
      <c r="J24" s="3">
        <v>42784</v>
      </c>
      <c r="K24" s="1">
        <v>0</v>
      </c>
      <c r="L24" s="6">
        <v>0</v>
      </c>
      <c r="M24" s="19">
        <f t="shared" si="2"/>
        <v>0</v>
      </c>
      <c r="N24" s="7">
        <v>18.39</v>
      </c>
      <c r="O24" s="7">
        <f t="shared" si="3"/>
        <v>0</v>
      </c>
      <c r="Q24" s="48"/>
      <c r="R24" s="3">
        <v>42812</v>
      </c>
      <c r="S24" s="1">
        <v>0</v>
      </c>
      <c r="T24" s="6">
        <v>0</v>
      </c>
      <c r="U24" s="19">
        <f t="shared" si="23"/>
        <v>0</v>
      </c>
      <c r="V24" s="7">
        <v>18.39</v>
      </c>
      <c r="W24" s="7">
        <f t="shared" si="24"/>
        <v>0</v>
      </c>
      <c r="Y24" s="48"/>
      <c r="Z24" s="3">
        <v>42843</v>
      </c>
      <c r="AA24" s="1">
        <v>1</v>
      </c>
      <c r="AB24" s="6">
        <v>12240</v>
      </c>
      <c r="AC24" s="19">
        <f t="shared" si="4"/>
        <v>5.5519660799999997</v>
      </c>
      <c r="AD24" s="7">
        <v>18.39</v>
      </c>
      <c r="AE24" s="7">
        <f t="shared" si="5"/>
        <v>102.1006562112</v>
      </c>
      <c r="AG24" s="48"/>
      <c r="AH24" s="3">
        <v>42873</v>
      </c>
      <c r="AI24" s="1">
        <v>1</v>
      </c>
      <c r="AJ24" s="6">
        <v>9980</v>
      </c>
      <c r="AK24" s="19">
        <f t="shared" si="6"/>
        <v>4.5268481600000001</v>
      </c>
      <c r="AL24" s="7">
        <v>18.39</v>
      </c>
      <c r="AM24" s="7">
        <f t="shared" si="7"/>
        <v>83.248737662400004</v>
      </c>
      <c r="AO24" s="48"/>
      <c r="AP24" s="3">
        <v>42904</v>
      </c>
      <c r="AQ24" s="1">
        <v>0</v>
      </c>
      <c r="AR24" s="6">
        <v>0</v>
      </c>
      <c r="AS24" s="19">
        <f t="shared" si="8"/>
        <v>0</v>
      </c>
      <c r="AT24" s="7">
        <v>18.39</v>
      </c>
      <c r="AU24" s="7">
        <f t="shared" si="9"/>
        <v>0</v>
      </c>
      <c r="AW24" s="48"/>
      <c r="AX24" s="3">
        <v>42934</v>
      </c>
      <c r="AY24" s="1">
        <v>2</v>
      </c>
      <c r="AZ24" s="6">
        <v>25680</v>
      </c>
      <c r="BA24" s="19">
        <f t="shared" si="10"/>
        <v>11.64824256</v>
      </c>
      <c r="BB24" s="7">
        <v>18.39</v>
      </c>
      <c r="BC24" s="7">
        <f t="shared" si="11"/>
        <v>214.21118067840001</v>
      </c>
      <c r="BE24" s="48"/>
      <c r="BF24" s="3">
        <v>42965</v>
      </c>
      <c r="BG24" s="1">
        <v>1</v>
      </c>
      <c r="BH24" s="6">
        <v>11680</v>
      </c>
      <c r="BI24" s="19">
        <f t="shared" si="12"/>
        <v>5.29795456</v>
      </c>
      <c r="BJ24" s="7">
        <v>18.39</v>
      </c>
      <c r="BK24" s="7">
        <f t="shared" si="13"/>
        <v>97.4293843584</v>
      </c>
      <c r="BM24" s="48"/>
      <c r="BN24" s="3">
        <v>42996</v>
      </c>
      <c r="BO24" s="1">
        <v>0</v>
      </c>
      <c r="BP24" s="6">
        <v>0</v>
      </c>
      <c r="BQ24" s="19">
        <f t="shared" si="14"/>
        <v>0</v>
      </c>
      <c r="BR24" s="7">
        <v>18.39</v>
      </c>
      <c r="BS24" s="7">
        <f t="shared" si="15"/>
        <v>0</v>
      </c>
      <c r="BU24" s="48"/>
      <c r="BV24" s="3">
        <v>43026</v>
      </c>
      <c r="BW24" s="1">
        <v>1</v>
      </c>
      <c r="BX24" s="6">
        <v>11360</v>
      </c>
      <c r="BY24" s="19">
        <f t="shared" si="16"/>
        <v>5.15280512</v>
      </c>
      <c r="BZ24" s="7">
        <v>18.39</v>
      </c>
      <c r="CA24" s="7">
        <f t="shared" si="17"/>
        <v>94.7600861568</v>
      </c>
      <c r="CC24" s="48"/>
      <c r="CD24" s="3">
        <v>43057</v>
      </c>
      <c r="CE24" s="1">
        <v>0</v>
      </c>
      <c r="CF24" s="6">
        <v>0</v>
      </c>
      <c r="CG24" s="19">
        <f t="shared" si="18"/>
        <v>0</v>
      </c>
      <c r="CH24" s="7">
        <v>18.39</v>
      </c>
      <c r="CI24" s="7">
        <f t="shared" si="19"/>
        <v>0</v>
      </c>
      <c r="CK24" s="48"/>
      <c r="CL24" s="3">
        <v>43087</v>
      </c>
      <c r="CM24" s="1">
        <v>1</v>
      </c>
      <c r="CN24" s="6">
        <v>11020</v>
      </c>
      <c r="CO24" s="19">
        <f t="shared" si="20"/>
        <v>4.9985838400000002</v>
      </c>
      <c r="CP24" s="7">
        <v>18.39</v>
      </c>
      <c r="CQ24" s="7">
        <f t="shared" si="21"/>
        <v>91.923956817600001</v>
      </c>
    </row>
    <row r="25" spans="1:102" x14ac:dyDescent="0.25">
      <c r="A25" s="43"/>
      <c r="B25" s="3">
        <v>42754</v>
      </c>
      <c r="C25" s="24">
        <v>1</v>
      </c>
      <c r="D25" s="6">
        <v>8200</v>
      </c>
      <c r="E25" s="19">
        <f t="shared" si="22"/>
        <v>3.7194544</v>
      </c>
      <c r="F25" s="7">
        <v>18.39</v>
      </c>
      <c r="G25" s="7">
        <f t="shared" si="1"/>
        <v>68.400766415999996</v>
      </c>
      <c r="I25" s="43"/>
      <c r="J25" s="3">
        <v>42785</v>
      </c>
      <c r="K25" s="1">
        <v>0</v>
      </c>
      <c r="L25" s="6">
        <v>0</v>
      </c>
      <c r="M25" s="19">
        <f t="shared" si="2"/>
        <v>0</v>
      </c>
      <c r="N25" s="7">
        <v>18.39</v>
      </c>
      <c r="O25" s="7">
        <f t="shared" si="3"/>
        <v>0</v>
      </c>
      <c r="Q25" s="48"/>
      <c r="R25" s="3">
        <v>42813</v>
      </c>
      <c r="S25" s="1">
        <v>0</v>
      </c>
      <c r="T25" s="6">
        <v>0</v>
      </c>
      <c r="U25" s="19">
        <f t="shared" si="23"/>
        <v>0</v>
      </c>
      <c r="V25" s="7">
        <v>18.39</v>
      </c>
      <c r="W25" s="7">
        <f t="shared" si="24"/>
        <v>0</v>
      </c>
      <c r="Y25" s="48"/>
      <c r="Z25" s="3">
        <v>42844</v>
      </c>
      <c r="AA25" s="1">
        <v>1</v>
      </c>
      <c r="AB25" s="6">
        <v>11980</v>
      </c>
      <c r="AC25" s="19">
        <f t="shared" si="4"/>
        <v>5.4340321600000001</v>
      </c>
      <c r="AD25" s="7">
        <v>18.39</v>
      </c>
      <c r="AE25" s="7">
        <f t="shared" si="5"/>
        <v>99.931851422400001</v>
      </c>
      <c r="AG25" s="48"/>
      <c r="AH25" s="3">
        <v>42874</v>
      </c>
      <c r="AI25" s="1">
        <v>1</v>
      </c>
      <c r="AJ25" s="6">
        <v>11060</v>
      </c>
      <c r="AK25" s="19">
        <f t="shared" si="6"/>
        <v>5.0167275199999999</v>
      </c>
      <c r="AL25" s="7">
        <v>18.39</v>
      </c>
      <c r="AM25" s="7">
        <f t="shared" si="7"/>
        <v>92.257619092799999</v>
      </c>
      <c r="AO25" s="48"/>
      <c r="AP25" s="3">
        <v>42905</v>
      </c>
      <c r="AQ25" s="1">
        <v>1</v>
      </c>
      <c r="AR25" s="6">
        <v>14660</v>
      </c>
      <c r="AS25" s="19">
        <f t="shared" si="8"/>
        <v>6.6496587199999997</v>
      </c>
      <c r="AT25" s="7">
        <v>18.39</v>
      </c>
      <c r="AU25" s="7">
        <f t="shared" si="9"/>
        <v>122.2872238608</v>
      </c>
      <c r="AW25" s="48"/>
      <c r="AX25" s="3">
        <v>42935</v>
      </c>
      <c r="AY25" s="1">
        <v>1</v>
      </c>
      <c r="AZ25" s="6">
        <v>11480</v>
      </c>
      <c r="BA25" s="19">
        <f t="shared" si="10"/>
        <v>5.2072361599999999</v>
      </c>
      <c r="BB25" s="7">
        <v>18.39</v>
      </c>
      <c r="BC25" s="7">
        <f t="shared" si="11"/>
        <v>95.761072982399995</v>
      </c>
      <c r="BE25" s="48"/>
      <c r="BF25" s="3">
        <v>42966</v>
      </c>
      <c r="BG25" s="1">
        <v>0</v>
      </c>
      <c r="BH25" s="6">
        <v>0</v>
      </c>
      <c r="BI25" s="19">
        <f t="shared" si="12"/>
        <v>0</v>
      </c>
      <c r="BJ25" s="7">
        <v>18.39</v>
      </c>
      <c r="BK25" s="7">
        <f t="shared" si="13"/>
        <v>0</v>
      </c>
      <c r="BM25" s="48"/>
      <c r="BN25" s="3">
        <v>42997</v>
      </c>
      <c r="BO25" s="1">
        <v>1</v>
      </c>
      <c r="BP25" s="6">
        <v>15840</v>
      </c>
      <c r="BQ25" s="19">
        <f t="shared" si="14"/>
        <v>7.1848972800000004</v>
      </c>
      <c r="BR25" s="7">
        <v>18.39</v>
      </c>
      <c r="BS25" s="7">
        <f t="shared" si="15"/>
        <v>132.13026097920002</v>
      </c>
      <c r="BU25" s="48"/>
      <c r="BV25" s="3">
        <v>43027</v>
      </c>
      <c r="BW25" s="1">
        <v>1</v>
      </c>
      <c r="BX25" s="6">
        <v>10260</v>
      </c>
      <c r="BY25" s="19">
        <f t="shared" si="16"/>
        <v>4.6538539200000004</v>
      </c>
      <c r="BZ25" s="7">
        <v>18.39</v>
      </c>
      <c r="CA25" s="7">
        <f t="shared" si="17"/>
        <v>85.584373588800005</v>
      </c>
      <c r="CC25" s="48"/>
      <c r="CD25" s="3">
        <v>43058</v>
      </c>
      <c r="CE25" s="1">
        <v>0</v>
      </c>
      <c r="CF25" s="6">
        <v>0</v>
      </c>
      <c r="CG25" s="19">
        <f t="shared" si="18"/>
        <v>0</v>
      </c>
      <c r="CH25" s="7">
        <v>18.39</v>
      </c>
      <c r="CI25" s="7">
        <f t="shared" si="19"/>
        <v>0</v>
      </c>
      <c r="CK25" s="48"/>
      <c r="CL25" s="3">
        <v>43088</v>
      </c>
      <c r="CM25" s="1">
        <v>1</v>
      </c>
      <c r="CN25" s="6">
        <v>11240</v>
      </c>
      <c r="CO25" s="19">
        <f t="shared" si="20"/>
        <v>5.0983740800000001</v>
      </c>
      <c r="CP25" s="7">
        <v>18.39</v>
      </c>
      <c r="CQ25" s="7">
        <f t="shared" si="21"/>
        <v>93.759099331200005</v>
      </c>
    </row>
    <row r="26" spans="1:102" x14ac:dyDescent="0.25">
      <c r="A26" s="43"/>
      <c r="B26" s="3">
        <v>42755</v>
      </c>
      <c r="C26" s="24">
        <v>1</v>
      </c>
      <c r="D26" s="6">
        <v>9500</v>
      </c>
      <c r="E26" s="19">
        <f t="shared" si="22"/>
        <v>4.3091239999999997</v>
      </c>
      <c r="F26" s="7">
        <v>18.39</v>
      </c>
      <c r="G26" s="7">
        <f t="shared" si="1"/>
        <v>79.244790359999996</v>
      </c>
      <c r="I26" s="43"/>
      <c r="J26" s="3">
        <v>42786</v>
      </c>
      <c r="K26" s="1">
        <v>2</v>
      </c>
      <c r="L26" s="6">
        <v>18620</v>
      </c>
      <c r="M26" s="19">
        <f t="shared" si="2"/>
        <v>8.44588304</v>
      </c>
      <c r="N26" s="7">
        <v>18.39</v>
      </c>
      <c r="O26" s="7">
        <f t="shared" si="3"/>
        <v>155.31978910559999</v>
      </c>
      <c r="Q26" s="48"/>
      <c r="R26" s="3">
        <v>42814</v>
      </c>
      <c r="S26" s="1">
        <v>2</v>
      </c>
      <c r="T26" s="6">
        <v>19180</v>
      </c>
      <c r="U26" s="19">
        <f t="shared" si="23"/>
        <v>8.6998945600000006</v>
      </c>
      <c r="V26" s="7">
        <v>18.39</v>
      </c>
      <c r="W26" s="7">
        <f t="shared" si="24"/>
        <v>159.99106095840003</v>
      </c>
      <c r="Y26" s="48"/>
      <c r="Z26" s="3">
        <v>42845</v>
      </c>
      <c r="AA26" s="1">
        <v>1</v>
      </c>
      <c r="AB26" s="6">
        <v>9060</v>
      </c>
      <c r="AC26" s="19">
        <f t="shared" si="4"/>
        <v>4.1095435199999999</v>
      </c>
      <c r="AD26" s="7">
        <v>18.39</v>
      </c>
      <c r="AE26" s="7">
        <f t="shared" si="5"/>
        <v>75.574505332800001</v>
      </c>
      <c r="AG26" s="48"/>
      <c r="AH26" s="3">
        <v>42875</v>
      </c>
      <c r="AI26" s="1">
        <v>0</v>
      </c>
      <c r="AJ26" s="6">
        <v>0</v>
      </c>
      <c r="AK26" s="19">
        <f t="shared" si="6"/>
        <v>0</v>
      </c>
      <c r="AL26" s="7">
        <v>18.39</v>
      </c>
      <c r="AM26" s="7">
        <f t="shared" si="7"/>
        <v>0</v>
      </c>
      <c r="AO26" s="48"/>
      <c r="AP26" s="3">
        <v>42906</v>
      </c>
      <c r="AQ26" s="1">
        <v>1</v>
      </c>
      <c r="AR26" s="6">
        <v>18060</v>
      </c>
      <c r="AS26" s="19">
        <f t="shared" si="8"/>
        <v>8.1918715199999994</v>
      </c>
      <c r="AT26" s="7">
        <v>18.39</v>
      </c>
      <c r="AU26" s="7">
        <f t="shared" si="9"/>
        <v>150.64851725279999</v>
      </c>
      <c r="AW26" s="48"/>
      <c r="AX26" s="3">
        <v>42936</v>
      </c>
      <c r="AY26" s="1">
        <v>1</v>
      </c>
      <c r="AZ26" s="6">
        <v>10120</v>
      </c>
      <c r="BA26" s="19">
        <f t="shared" si="10"/>
        <v>4.5903510399999998</v>
      </c>
      <c r="BB26" s="7">
        <v>18.39</v>
      </c>
      <c r="BC26" s="7">
        <f t="shared" si="11"/>
        <v>84.416555625599997</v>
      </c>
      <c r="BE26" s="48"/>
      <c r="BF26" s="3">
        <v>42967</v>
      </c>
      <c r="BG26" s="1">
        <v>0</v>
      </c>
      <c r="BH26" s="6">
        <v>0</v>
      </c>
      <c r="BI26" s="19">
        <f t="shared" si="12"/>
        <v>0</v>
      </c>
      <c r="BJ26" s="7">
        <v>18.39</v>
      </c>
      <c r="BK26" s="7">
        <f t="shared" si="13"/>
        <v>0</v>
      </c>
      <c r="BM26" s="48"/>
      <c r="BN26" s="3">
        <v>42998</v>
      </c>
      <c r="BO26" s="1">
        <v>1</v>
      </c>
      <c r="BP26" s="6">
        <v>13740</v>
      </c>
      <c r="BQ26" s="19">
        <f t="shared" si="14"/>
        <v>6.2323540800000004</v>
      </c>
      <c r="BR26" s="7">
        <v>18.39</v>
      </c>
      <c r="BS26" s="7">
        <f t="shared" si="15"/>
        <v>114.61299153120001</v>
      </c>
      <c r="BU26" s="48"/>
      <c r="BV26" s="3">
        <v>43028</v>
      </c>
      <c r="BW26" s="1">
        <v>1</v>
      </c>
      <c r="BX26" s="6">
        <v>13560</v>
      </c>
      <c r="BY26" s="19">
        <f t="shared" si="16"/>
        <v>6.1507075200000001</v>
      </c>
      <c r="BZ26" s="7">
        <v>18.39</v>
      </c>
      <c r="CA26" s="7">
        <f t="shared" si="17"/>
        <v>113.1115112928</v>
      </c>
      <c r="CC26" s="48"/>
      <c r="CD26" s="3">
        <v>43059</v>
      </c>
      <c r="CE26" s="1">
        <v>1</v>
      </c>
      <c r="CF26" s="6">
        <v>10120</v>
      </c>
      <c r="CG26" s="19">
        <f t="shared" si="18"/>
        <v>4.5903510399999998</v>
      </c>
      <c r="CH26" s="7">
        <v>18.39</v>
      </c>
      <c r="CI26" s="7">
        <f t="shared" si="19"/>
        <v>84.416555625599997</v>
      </c>
      <c r="CK26" s="48"/>
      <c r="CL26" s="3">
        <v>43089</v>
      </c>
      <c r="CM26" s="1">
        <v>1</v>
      </c>
      <c r="CN26" s="6">
        <v>9540</v>
      </c>
      <c r="CO26" s="19">
        <f t="shared" si="20"/>
        <v>4.3272676800000003</v>
      </c>
      <c r="CP26" s="7">
        <v>18.39</v>
      </c>
      <c r="CQ26" s="7">
        <f t="shared" si="21"/>
        <v>79.578452635200009</v>
      </c>
    </row>
    <row r="27" spans="1:102" x14ac:dyDescent="0.25">
      <c r="A27" s="43"/>
      <c r="B27" s="3">
        <v>42756</v>
      </c>
      <c r="C27" s="24">
        <v>0</v>
      </c>
      <c r="D27" s="1">
        <v>0</v>
      </c>
      <c r="E27" s="19">
        <f t="shared" si="22"/>
        <v>0</v>
      </c>
      <c r="F27" s="7">
        <v>18.39</v>
      </c>
      <c r="G27" s="7">
        <f t="shared" si="1"/>
        <v>0</v>
      </c>
      <c r="I27" s="43"/>
      <c r="J27" s="3">
        <v>42787</v>
      </c>
      <c r="K27" s="1">
        <v>1</v>
      </c>
      <c r="L27" s="6">
        <v>10520</v>
      </c>
      <c r="M27" s="19">
        <f t="shared" si="2"/>
        <v>4.77178784</v>
      </c>
      <c r="N27" s="7">
        <v>18.39</v>
      </c>
      <c r="O27" s="7">
        <f t="shared" si="3"/>
        <v>87.753178377600008</v>
      </c>
      <c r="Q27" s="48"/>
      <c r="R27" s="3">
        <v>42815</v>
      </c>
      <c r="S27" s="1">
        <v>1</v>
      </c>
      <c r="T27" s="6">
        <v>10320</v>
      </c>
      <c r="U27" s="19">
        <f t="shared" si="23"/>
        <v>4.6810694399999999</v>
      </c>
      <c r="V27" s="7">
        <v>18.39</v>
      </c>
      <c r="W27" s="7">
        <f t="shared" si="24"/>
        <v>86.084867001600003</v>
      </c>
      <c r="Y27" s="48"/>
      <c r="Z27" s="3">
        <v>42846</v>
      </c>
      <c r="AA27" s="1">
        <v>0</v>
      </c>
      <c r="AB27" s="6">
        <v>10700</v>
      </c>
      <c r="AC27" s="19">
        <f t="shared" si="4"/>
        <v>4.8534344000000003</v>
      </c>
      <c r="AD27" s="7">
        <v>18.39</v>
      </c>
      <c r="AE27" s="7">
        <f t="shared" si="5"/>
        <v>89.254658616000015</v>
      </c>
      <c r="AG27" s="48"/>
      <c r="AH27" s="3">
        <v>42876</v>
      </c>
      <c r="AI27" s="1">
        <v>0</v>
      </c>
      <c r="AJ27" s="1">
        <v>0</v>
      </c>
      <c r="AK27" s="19">
        <f t="shared" si="6"/>
        <v>0</v>
      </c>
      <c r="AL27" s="7">
        <v>18.39</v>
      </c>
      <c r="AM27" s="7">
        <f t="shared" si="7"/>
        <v>0</v>
      </c>
      <c r="AO27" s="48"/>
      <c r="AP27" s="3">
        <v>42907</v>
      </c>
      <c r="AQ27" s="1">
        <v>1</v>
      </c>
      <c r="AR27" s="6">
        <v>11020</v>
      </c>
      <c r="AS27" s="19">
        <f t="shared" si="8"/>
        <v>4.9985838400000002</v>
      </c>
      <c r="AT27" s="7">
        <v>18.39</v>
      </c>
      <c r="AU27" s="7">
        <f t="shared" si="9"/>
        <v>91.923956817600001</v>
      </c>
      <c r="AW27" s="48"/>
      <c r="AX27" s="3">
        <v>42937</v>
      </c>
      <c r="AY27" s="1">
        <v>1</v>
      </c>
      <c r="AZ27" s="6">
        <v>13020</v>
      </c>
      <c r="BA27" s="19">
        <f t="shared" si="10"/>
        <v>5.9057678400000002</v>
      </c>
      <c r="BB27" s="7">
        <v>18.39</v>
      </c>
      <c r="BC27" s="7">
        <f t="shared" si="11"/>
        <v>108.60707057760001</v>
      </c>
      <c r="BE27" s="48"/>
      <c r="BF27" s="3">
        <v>42968</v>
      </c>
      <c r="BG27" s="1">
        <v>1</v>
      </c>
      <c r="BH27" s="6">
        <v>13580</v>
      </c>
      <c r="BI27" s="19">
        <f t="shared" si="12"/>
        <v>6.1597793599999999</v>
      </c>
      <c r="BJ27" s="7">
        <v>18.39</v>
      </c>
      <c r="BK27" s="7">
        <f t="shared" si="13"/>
        <v>113.2783424304</v>
      </c>
      <c r="BM27" s="48"/>
      <c r="BN27" s="3">
        <v>42999</v>
      </c>
      <c r="BO27" s="1">
        <v>1</v>
      </c>
      <c r="BP27" s="6">
        <v>13540</v>
      </c>
      <c r="BQ27" s="19">
        <f t="shared" si="14"/>
        <v>6.1416356800000003</v>
      </c>
      <c r="BR27" s="7">
        <v>18.39</v>
      </c>
      <c r="BS27" s="7">
        <f t="shared" si="15"/>
        <v>112.9446801552</v>
      </c>
      <c r="BU27" s="48"/>
      <c r="BV27" s="3">
        <v>43029</v>
      </c>
      <c r="BW27" s="1">
        <v>0</v>
      </c>
      <c r="BX27" s="8">
        <v>0</v>
      </c>
      <c r="BY27" s="19">
        <f t="shared" si="16"/>
        <v>0</v>
      </c>
      <c r="BZ27" s="7">
        <v>18.39</v>
      </c>
      <c r="CA27" s="7">
        <f t="shared" si="17"/>
        <v>0</v>
      </c>
      <c r="CC27" s="48"/>
      <c r="CD27" s="3">
        <v>43060</v>
      </c>
      <c r="CE27" s="1">
        <v>1</v>
      </c>
      <c r="CF27" s="6">
        <v>10060</v>
      </c>
      <c r="CG27" s="19">
        <f t="shared" si="18"/>
        <v>4.5631355200000003</v>
      </c>
      <c r="CH27" s="7">
        <v>18.39</v>
      </c>
      <c r="CI27" s="7">
        <f t="shared" si="19"/>
        <v>83.916062212800014</v>
      </c>
      <c r="CK27" s="48"/>
      <c r="CL27" s="3">
        <v>43090</v>
      </c>
      <c r="CM27" s="1">
        <v>1</v>
      </c>
      <c r="CN27" s="6">
        <v>10280</v>
      </c>
      <c r="CO27" s="19">
        <f t="shared" si="20"/>
        <v>4.6629257600000003</v>
      </c>
      <c r="CP27" s="7">
        <v>18.39</v>
      </c>
      <c r="CQ27" s="7">
        <f t="shared" si="21"/>
        <v>85.751204726400005</v>
      </c>
    </row>
    <row r="28" spans="1:102" x14ac:dyDescent="0.25">
      <c r="A28" s="43"/>
      <c r="B28" s="3">
        <v>42757</v>
      </c>
      <c r="C28" s="24">
        <v>0</v>
      </c>
      <c r="D28" s="1">
        <v>0</v>
      </c>
      <c r="E28" s="19">
        <f t="shared" si="22"/>
        <v>0</v>
      </c>
      <c r="F28" s="7">
        <v>18.39</v>
      </c>
      <c r="G28" s="7">
        <f t="shared" si="1"/>
        <v>0</v>
      </c>
      <c r="I28" s="43"/>
      <c r="J28" s="3">
        <v>42788</v>
      </c>
      <c r="K28" s="1">
        <v>1</v>
      </c>
      <c r="L28" s="6">
        <v>9740</v>
      </c>
      <c r="M28" s="19">
        <f t="shared" si="2"/>
        <v>4.4179860800000004</v>
      </c>
      <c r="N28" s="7">
        <v>18.39</v>
      </c>
      <c r="O28" s="7">
        <f t="shared" si="3"/>
        <v>81.246764011200014</v>
      </c>
      <c r="Q28" s="48"/>
      <c r="R28" s="3">
        <v>42816</v>
      </c>
      <c r="S28" s="1">
        <v>1</v>
      </c>
      <c r="T28" s="6">
        <v>8460</v>
      </c>
      <c r="U28" s="19">
        <f t="shared" si="23"/>
        <v>3.8373883200000001</v>
      </c>
      <c r="V28" s="7">
        <v>18.39</v>
      </c>
      <c r="W28" s="7">
        <f t="shared" si="24"/>
        <v>70.569571204799999</v>
      </c>
      <c r="Y28" s="48"/>
      <c r="Z28" s="3">
        <v>42847</v>
      </c>
      <c r="AA28" s="1">
        <v>0</v>
      </c>
      <c r="AB28" s="1">
        <v>0</v>
      </c>
      <c r="AC28" s="19">
        <f t="shared" si="4"/>
        <v>0</v>
      </c>
      <c r="AD28" s="7">
        <v>18.39</v>
      </c>
      <c r="AE28" s="7">
        <f t="shared" si="5"/>
        <v>0</v>
      </c>
      <c r="AG28" s="48"/>
      <c r="AH28" s="3">
        <v>42877</v>
      </c>
      <c r="AI28" s="1">
        <v>2</v>
      </c>
      <c r="AJ28" s="6">
        <v>20860</v>
      </c>
      <c r="AK28" s="19">
        <f t="shared" si="6"/>
        <v>9.4619291200000006</v>
      </c>
      <c r="AL28" s="7">
        <v>18.39</v>
      </c>
      <c r="AM28" s="7">
        <f t="shared" si="7"/>
        <v>174.00487651680001</v>
      </c>
      <c r="AO28" s="48"/>
      <c r="AP28" s="3">
        <v>42908</v>
      </c>
      <c r="AQ28" s="1">
        <v>1</v>
      </c>
      <c r="AR28" s="6">
        <v>9480</v>
      </c>
      <c r="AS28" s="19">
        <f t="shared" si="8"/>
        <v>4.3000521599999999</v>
      </c>
      <c r="AT28" s="7">
        <v>18.39</v>
      </c>
      <c r="AU28" s="7">
        <f t="shared" si="9"/>
        <v>79.077959222399997</v>
      </c>
      <c r="AW28" s="48"/>
      <c r="AX28" s="3">
        <v>42938</v>
      </c>
      <c r="AY28" s="1">
        <v>0</v>
      </c>
      <c r="AZ28" s="6">
        <v>0</v>
      </c>
      <c r="BA28" s="19">
        <f t="shared" si="10"/>
        <v>0</v>
      </c>
      <c r="BB28" s="7">
        <v>18.39</v>
      </c>
      <c r="BC28" s="7">
        <f t="shared" si="11"/>
        <v>0</v>
      </c>
      <c r="BE28" s="48"/>
      <c r="BF28" s="3">
        <v>42969</v>
      </c>
      <c r="BG28" s="1">
        <v>1</v>
      </c>
      <c r="BH28" s="6">
        <v>12500</v>
      </c>
      <c r="BI28" s="19">
        <f t="shared" si="12"/>
        <v>5.6699000000000002</v>
      </c>
      <c r="BJ28" s="7">
        <v>18.39</v>
      </c>
      <c r="BK28" s="7">
        <f t="shared" si="13"/>
        <v>104.26946100000001</v>
      </c>
      <c r="BM28" s="48"/>
      <c r="BN28" s="3">
        <v>43000</v>
      </c>
      <c r="BO28" s="1">
        <v>1</v>
      </c>
      <c r="BP28" s="6">
        <v>10740</v>
      </c>
      <c r="BQ28" s="19">
        <f t="shared" si="14"/>
        <v>4.8715780799999999</v>
      </c>
      <c r="BR28" s="7">
        <v>18.39</v>
      </c>
      <c r="BS28" s="7">
        <f t="shared" si="15"/>
        <v>89.588320891199999</v>
      </c>
      <c r="BU28" s="48"/>
      <c r="BV28" s="3">
        <v>43030</v>
      </c>
      <c r="BW28" s="1">
        <v>0</v>
      </c>
      <c r="BX28" s="6">
        <v>0</v>
      </c>
      <c r="BY28" s="19">
        <f t="shared" si="16"/>
        <v>0</v>
      </c>
      <c r="BZ28" s="7">
        <v>18.39</v>
      </c>
      <c r="CA28" s="7">
        <f t="shared" si="17"/>
        <v>0</v>
      </c>
      <c r="CC28" s="48"/>
      <c r="CD28" s="3">
        <v>43061</v>
      </c>
      <c r="CE28" s="1">
        <v>1</v>
      </c>
      <c r="CF28" s="6">
        <v>12560</v>
      </c>
      <c r="CG28" s="19">
        <f t="shared" si="18"/>
        <v>5.6971155199999997</v>
      </c>
      <c r="CH28" s="7">
        <v>18.39</v>
      </c>
      <c r="CI28" s="7">
        <f t="shared" si="19"/>
        <v>104.76995441279999</v>
      </c>
      <c r="CK28" s="48"/>
      <c r="CL28" s="3">
        <v>43091</v>
      </c>
      <c r="CM28" s="1">
        <v>0</v>
      </c>
      <c r="CN28" s="6">
        <v>0</v>
      </c>
      <c r="CO28" s="19">
        <f t="shared" si="20"/>
        <v>0</v>
      </c>
      <c r="CP28" s="7">
        <v>18.39</v>
      </c>
      <c r="CQ28" s="7">
        <f t="shared" si="21"/>
        <v>0</v>
      </c>
    </row>
    <row r="29" spans="1:102" x14ac:dyDescent="0.25">
      <c r="A29" s="43"/>
      <c r="B29" s="3">
        <v>42758</v>
      </c>
      <c r="C29" s="24">
        <v>2</v>
      </c>
      <c r="D29" s="6">
        <v>18020</v>
      </c>
      <c r="E29" s="19">
        <f t="shared" si="22"/>
        <v>8.1737278399999997</v>
      </c>
      <c r="F29" s="7">
        <v>18.39</v>
      </c>
      <c r="G29" s="7">
        <f t="shared" si="1"/>
        <v>150.31485497759999</v>
      </c>
      <c r="I29" s="43"/>
      <c r="J29" s="3">
        <v>42789</v>
      </c>
      <c r="K29" s="1">
        <v>1</v>
      </c>
      <c r="L29" s="6">
        <v>7620</v>
      </c>
      <c r="M29" s="19">
        <f t="shared" si="2"/>
        <v>3.4563710400000001</v>
      </c>
      <c r="N29" s="7">
        <v>18.39</v>
      </c>
      <c r="O29" s="7">
        <f t="shared" si="3"/>
        <v>63.5626634256</v>
      </c>
      <c r="Q29" s="48"/>
      <c r="R29" s="3">
        <v>42817</v>
      </c>
      <c r="S29" s="1">
        <v>1</v>
      </c>
      <c r="T29" s="6">
        <v>9160</v>
      </c>
      <c r="U29" s="19">
        <f t="shared" si="23"/>
        <v>4.1549027199999999</v>
      </c>
      <c r="V29" s="7">
        <v>18.39</v>
      </c>
      <c r="W29" s="7">
        <f t="shared" si="24"/>
        <v>76.408661020799997</v>
      </c>
      <c r="Y29" s="48"/>
      <c r="Z29" s="3">
        <v>42848</v>
      </c>
      <c r="AA29" s="1">
        <v>0</v>
      </c>
      <c r="AB29" s="6">
        <v>0</v>
      </c>
      <c r="AC29" s="19">
        <f t="shared" si="4"/>
        <v>0</v>
      </c>
      <c r="AD29" s="7">
        <v>18.39</v>
      </c>
      <c r="AE29" s="7">
        <f t="shared" si="5"/>
        <v>0</v>
      </c>
      <c r="AG29" s="48"/>
      <c r="AH29" s="3">
        <v>42878</v>
      </c>
      <c r="AI29" s="1">
        <v>1</v>
      </c>
      <c r="AJ29" s="6">
        <v>10880</v>
      </c>
      <c r="AK29" s="19">
        <f t="shared" si="6"/>
        <v>4.9350809599999996</v>
      </c>
      <c r="AL29" s="7">
        <v>18.39</v>
      </c>
      <c r="AM29" s="7">
        <f t="shared" si="7"/>
        <v>90.756138854399993</v>
      </c>
      <c r="AO29" s="48"/>
      <c r="AP29" s="3">
        <v>42909</v>
      </c>
      <c r="AQ29" s="1">
        <v>1</v>
      </c>
      <c r="AR29" s="6">
        <v>11180</v>
      </c>
      <c r="AS29" s="19">
        <f t="shared" si="8"/>
        <v>5.0711585599999998</v>
      </c>
      <c r="AT29" s="7">
        <v>18.39</v>
      </c>
      <c r="AU29" s="7">
        <f t="shared" si="9"/>
        <v>93.258605918399994</v>
      </c>
      <c r="AW29" s="48"/>
      <c r="AX29" s="3">
        <v>42939</v>
      </c>
      <c r="AY29" s="1">
        <v>0</v>
      </c>
      <c r="AZ29" s="6">
        <v>0</v>
      </c>
      <c r="BA29" s="19">
        <f t="shared" si="10"/>
        <v>0</v>
      </c>
      <c r="BB29" s="7">
        <v>18.39</v>
      </c>
      <c r="BC29" s="7">
        <f t="shared" si="11"/>
        <v>0</v>
      </c>
      <c r="BE29" s="48"/>
      <c r="BF29" s="3">
        <v>42970</v>
      </c>
      <c r="BG29" s="1">
        <v>1</v>
      </c>
      <c r="BH29" s="6">
        <v>11840</v>
      </c>
      <c r="BI29" s="19">
        <f t="shared" si="12"/>
        <v>5.3705292800000004</v>
      </c>
      <c r="BJ29" s="7">
        <v>18.39</v>
      </c>
      <c r="BK29" s="7">
        <f t="shared" si="13"/>
        <v>98.764033459200007</v>
      </c>
      <c r="BM29" s="48"/>
      <c r="BN29" s="3">
        <v>43001</v>
      </c>
      <c r="BO29" s="1">
        <v>0</v>
      </c>
      <c r="BP29" s="6">
        <v>0</v>
      </c>
      <c r="BQ29" s="19">
        <f t="shared" si="14"/>
        <v>0</v>
      </c>
      <c r="BR29" s="7">
        <v>18.39</v>
      </c>
      <c r="BS29" s="7">
        <f t="shared" si="15"/>
        <v>0</v>
      </c>
      <c r="BU29" s="48"/>
      <c r="BV29" s="3">
        <v>43031</v>
      </c>
      <c r="BW29" s="1">
        <v>0</v>
      </c>
      <c r="BX29" s="6">
        <v>0</v>
      </c>
      <c r="BY29" s="19">
        <f t="shared" si="16"/>
        <v>0</v>
      </c>
      <c r="BZ29" s="7">
        <v>18.39</v>
      </c>
      <c r="CA29" s="7">
        <f t="shared" si="17"/>
        <v>0</v>
      </c>
      <c r="CC29" s="48"/>
      <c r="CD29" s="3">
        <v>43062</v>
      </c>
      <c r="CE29" s="1">
        <v>1</v>
      </c>
      <c r="CF29" s="6">
        <v>9340</v>
      </c>
      <c r="CG29" s="19">
        <f t="shared" si="18"/>
        <v>4.2365492800000002</v>
      </c>
      <c r="CH29" s="7">
        <v>18.39</v>
      </c>
      <c r="CI29" s="7">
        <f t="shared" si="19"/>
        <v>77.910141259200003</v>
      </c>
      <c r="CK29" s="48"/>
      <c r="CL29" s="3">
        <v>43092</v>
      </c>
      <c r="CM29" s="1">
        <v>0</v>
      </c>
      <c r="CN29" s="6">
        <v>0</v>
      </c>
      <c r="CO29" s="19">
        <f t="shared" si="20"/>
        <v>0</v>
      </c>
      <c r="CP29" s="7">
        <v>18.39</v>
      </c>
      <c r="CQ29" s="7">
        <f t="shared" si="21"/>
        <v>0</v>
      </c>
      <c r="CU29" s="17"/>
    </row>
    <row r="30" spans="1:102" x14ac:dyDescent="0.25">
      <c r="A30" s="43"/>
      <c r="B30" s="3">
        <v>42759</v>
      </c>
      <c r="C30" s="24">
        <v>1</v>
      </c>
      <c r="D30" s="6">
        <v>8480</v>
      </c>
      <c r="E30" s="19">
        <f t="shared" si="22"/>
        <v>3.8464601599999999</v>
      </c>
      <c r="F30" s="7">
        <v>18.39</v>
      </c>
      <c r="G30" s="7">
        <f t="shared" si="1"/>
        <v>70.736402342399998</v>
      </c>
      <c r="I30" s="43"/>
      <c r="J30" s="3">
        <v>42790</v>
      </c>
      <c r="K30" s="1">
        <v>1</v>
      </c>
      <c r="L30" s="6">
        <v>10740</v>
      </c>
      <c r="M30" s="19">
        <f>L30*0.000453592</f>
        <v>4.8715780799999999</v>
      </c>
      <c r="N30" s="7">
        <v>18.39</v>
      </c>
      <c r="O30" s="7">
        <f t="shared" si="3"/>
        <v>89.588320891199999</v>
      </c>
      <c r="Q30" s="48"/>
      <c r="R30" s="3">
        <v>42818</v>
      </c>
      <c r="S30" s="1">
        <v>1</v>
      </c>
      <c r="T30" s="6">
        <v>10980</v>
      </c>
      <c r="U30" s="19">
        <f t="shared" si="23"/>
        <v>4.9804401599999997</v>
      </c>
      <c r="V30" s="7">
        <v>18.39</v>
      </c>
      <c r="W30" s="7">
        <f t="shared" si="24"/>
        <v>91.590294542400002</v>
      </c>
      <c r="Y30" s="48"/>
      <c r="Z30" s="3">
        <v>42849</v>
      </c>
      <c r="AA30" s="1">
        <v>2</v>
      </c>
      <c r="AB30" s="6">
        <v>18860</v>
      </c>
      <c r="AC30" s="19">
        <f t="shared" si="4"/>
        <v>8.5547451199999998</v>
      </c>
      <c r="AD30" s="7">
        <v>18.39</v>
      </c>
      <c r="AE30" s="7">
        <f t="shared" si="5"/>
        <v>157.32176275680001</v>
      </c>
      <c r="AG30" s="48"/>
      <c r="AH30" s="3">
        <v>42879</v>
      </c>
      <c r="AI30" s="1">
        <v>1</v>
      </c>
      <c r="AJ30" s="6">
        <v>8900</v>
      </c>
      <c r="AK30" s="19">
        <f t="shared" si="6"/>
        <v>4.0369688000000004</v>
      </c>
      <c r="AL30" s="7">
        <v>18.39</v>
      </c>
      <c r="AM30" s="7">
        <f t="shared" si="7"/>
        <v>74.239856232000008</v>
      </c>
      <c r="AO30" s="48"/>
      <c r="AP30" s="3">
        <v>42910</v>
      </c>
      <c r="AQ30" s="1">
        <v>0</v>
      </c>
      <c r="AR30" s="6">
        <v>0</v>
      </c>
      <c r="AS30" s="19">
        <f t="shared" si="8"/>
        <v>0</v>
      </c>
      <c r="AT30" s="7">
        <v>18.39</v>
      </c>
      <c r="AU30" s="7">
        <f t="shared" si="9"/>
        <v>0</v>
      </c>
      <c r="AW30" s="48"/>
      <c r="AX30" s="3">
        <v>42940</v>
      </c>
      <c r="AY30" s="1">
        <v>1</v>
      </c>
      <c r="AZ30" s="6">
        <v>11140</v>
      </c>
      <c r="BA30" s="19">
        <f t="shared" si="10"/>
        <v>5.0530148800000001</v>
      </c>
      <c r="BB30" s="7">
        <v>18.39</v>
      </c>
      <c r="BC30" s="7">
        <f t="shared" si="11"/>
        <v>92.92494364320001</v>
      </c>
      <c r="BE30" s="48"/>
      <c r="BF30" s="3">
        <v>42971</v>
      </c>
      <c r="BG30" s="1">
        <v>1</v>
      </c>
      <c r="BH30" s="6">
        <v>12180</v>
      </c>
      <c r="BI30" s="19">
        <f t="shared" si="12"/>
        <v>5.5247505600000002</v>
      </c>
      <c r="BJ30" s="7">
        <v>18.39</v>
      </c>
      <c r="BK30" s="7">
        <f t="shared" si="13"/>
        <v>101.60016279840001</v>
      </c>
      <c r="BM30" s="48"/>
      <c r="BN30" s="3">
        <v>43002</v>
      </c>
      <c r="BO30" s="1">
        <v>0</v>
      </c>
      <c r="BP30" s="6">
        <v>0</v>
      </c>
      <c r="BQ30" s="19">
        <f t="shared" si="14"/>
        <v>0</v>
      </c>
      <c r="BR30" s="7">
        <v>18.39</v>
      </c>
      <c r="BS30" s="7">
        <f t="shared" si="15"/>
        <v>0</v>
      </c>
      <c r="BU30" s="48"/>
      <c r="BV30" s="3">
        <v>43032</v>
      </c>
      <c r="BW30" s="1">
        <v>1</v>
      </c>
      <c r="BX30" s="6">
        <v>13540</v>
      </c>
      <c r="BY30" s="19">
        <f t="shared" si="16"/>
        <v>6.1416356800000003</v>
      </c>
      <c r="BZ30" s="7">
        <v>18.39</v>
      </c>
      <c r="CA30" s="7">
        <f t="shared" si="17"/>
        <v>112.9446801552</v>
      </c>
      <c r="CC30" s="48"/>
      <c r="CD30" s="3">
        <v>43063</v>
      </c>
      <c r="CE30" s="1">
        <v>1</v>
      </c>
      <c r="CF30" s="6">
        <v>8780</v>
      </c>
      <c r="CG30" s="19">
        <f t="shared" si="18"/>
        <v>3.98253776</v>
      </c>
      <c r="CH30" s="7">
        <v>18.39</v>
      </c>
      <c r="CI30" s="7">
        <f t="shared" si="19"/>
        <v>73.238869406399999</v>
      </c>
      <c r="CK30" s="48"/>
      <c r="CL30" s="3">
        <v>43093</v>
      </c>
      <c r="CM30" s="1">
        <v>0</v>
      </c>
      <c r="CN30" s="6">
        <v>0</v>
      </c>
      <c r="CO30" s="19">
        <f t="shared" si="20"/>
        <v>0</v>
      </c>
      <c r="CP30" s="7">
        <v>18.39</v>
      </c>
      <c r="CQ30" s="7">
        <f t="shared" si="21"/>
        <v>0</v>
      </c>
    </row>
    <row r="31" spans="1:102" x14ac:dyDescent="0.25">
      <c r="A31" s="43"/>
      <c r="B31" s="3">
        <v>42760</v>
      </c>
      <c r="C31" s="24">
        <v>1</v>
      </c>
      <c r="D31" s="6">
        <v>8820</v>
      </c>
      <c r="E31" s="19">
        <f t="shared" si="22"/>
        <v>4.0006814400000001</v>
      </c>
      <c r="F31" s="7">
        <v>18.39</v>
      </c>
      <c r="G31" s="7">
        <f t="shared" si="1"/>
        <v>73.572531681600012</v>
      </c>
      <c r="I31" s="43"/>
      <c r="J31" s="3">
        <v>42791</v>
      </c>
      <c r="K31" s="1">
        <v>0</v>
      </c>
      <c r="L31" s="6">
        <v>0</v>
      </c>
      <c r="M31" s="19">
        <f t="shared" si="2"/>
        <v>0</v>
      </c>
      <c r="N31" s="7">
        <v>18.39</v>
      </c>
      <c r="O31" s="7">
        <f t="shared" si="3"/>
        <v>0</v>
      </c>
      <c r="Q31" s="48"/>
      <c r="R31" s="3">
        <v>42819</v>
      </c>
      <c r="S31" s="1">
        <v>0</v>
      </c>
      <c r="T31" s="6">
        <v>0</v>
      </c>
      <c r="U31" s="19">
        <f t="shared" si="23"/>
        <v>0</v>
      </c>
      <c r="V31" s="7">
        <v>18.39</v>
      </c>
      <c r="W31" s="7">
        <f t="shared" si="24"/>
        <v>0</v>
      </c>
      <c r="Y31" s="48"/>
      <c r="Z31" s="3">
        <v>42850</v>
      </c>
      <c r="AA31" s="1">
        <v>1</v>
      </c>
      <c r="AB31" s="6">
        <v>11340</v>
      </c>
      <c r="AC31" s="19">
        <f t="shared" si="4"/>
        <v>5.1437332800000002</v>
      </c>
      <c r="AD31" s="7">
        <v>18.39</v>
      </c>
      <c r="AE31" s="7">
        <f t="shared" si="5"/>
        <v>94.593255019200001</v>
      </c>
      <c r="AG31" s="48"/>
      <c r="AH31" s="3">
        <v>42880</v>
      </c>
      <c r="AI31" s="1">
        <v>1</v>
      </c>
      <c r="AJ31" s="6">
        <v>11620</v>
      </c>
      <c r="AK31" s="19">
        <f t="shared" si="6"/>
        <v>5.2707390399999996</v>
      </c>
      <c r="AL31" s="7">
        <v>18.39</v>
      </c>
      <c r="AM31" s="7">
        <f t="shared" si="7"/>
        <v>96.928890945599989</v>
      </c>
      <c r="AO31" s="48"/>
      <c r="AP31" s="3">
        <v>42911</v>
      </c>
      <c r="AQ31" s="1">
        <v>0</v>
      </c>
      <c r="AR31" s="6">
        <v>0</v>
      </c>
      <c r="AS31" s="19">
        <f t="shared" si="8"/>
        <v>0</v>
      </c>
      <c r="AT31" s="7">
        <v>18.39</v>
      </c>
      <c r="AU31" s="7">
        <f t="shared" si="9"/>
        <v>0</v>
      </c>
      <c r="AW31" s="48"/>
      <c r="AX31" s="3">
        <v>42941</v>
      </c>
      <c r="AY31" s="1">
        <v>0</v>
      </c>
      <c r="AZ31" s="6">
        <v>0</v>
      </c>
      <c r="BA31" s="19">
        <f t="shared" si="10"/>
        <v>0</v>
      </c>
      <c r="BB31" s="7">
        <v>18.39</v>
      </c>
      <c r="BC31" s="7">
        <f t="shared" si="11"/>
        <v>0</v>
      </c>
      <c r="BE31" s="48"/>
      <c r="BF31" s="3">
        <v>42972</v>
      </c>
      <c r="BG31" s="1">
        <v>1</v>
      </c>
      <c r="BH31" s="6">
        <v>10420</v>
      </c>
      <c r="BI31" s="19">
        <f t="shared" si="12"/>
        <v>4.72642864</v>
      </c>
      <c r="BJ31" s="7">
        <v>18.39</v>
      </c>
      <c r="BK31" s="7">
        <f t="shared" si="13"/>
        <v>86.919022689599998</v>
      </c>
      <c r="BM31" s="48"/>
      <c r="BN31" s="3">
        <v>43003</v>
      </c>
      <c r="BO31" s="1">
        <v>1</v>
      </c>
      <c r="BP31" s="6">
        <v>13740</v>
      </c>
      <c r="BQ31" s="19">
        <f t="shared" si="14"/>
        <v>6.2323540800000004</v>
      </c>
      <c r="BR31" s="7">
        <v>18.39</v>
      </c>
      <c r="BS31" s="7">
        <f t="shared" si="15"/>
        <v>114.61299153120001</v>
      </c>
      <c r="BU31" s="48"/>
      <c r="BV31" s="3">
        <v>43033</v>
      </c>
      <c r="BW31" s="1">
        <v>1</v>
      </c>
      <c r="BX31" s="6">
        <v>11020</v>
      </c>
      <c r="BY31" s="19">
        <f t="shared" si="16"/>
        <v>4.9985838400000002</v>
      </c>
      <c r="BZ31" s="7">
        <v>18.39</v>
      </c>
      <c r="CA31" s="7">
        <f t="shared" si="17"/>
        <v>91.923956817600001</v>
      </c>
      <c r="CC31" s="48"/>
      <c r="CD31" s="3">
        <v>43064</v>
      </c>
      <c r="CE31" s="1">
        <v>0</v>
      </c>
      <c r="CF31" s="6">
        <v>0</v>
      </c>
      <c r="CG31" s="19">
        <f t="shared" si="18"/>
        <v>0</v>
      </c>
      <c r="CH31" s="7">
        <v>18.39</v>
      </c>
      <c r="CI31" s="7">
        <f t="shared" si="19"/>
        <v>0</v>
      </c>
      <c r="CK31" s="48"/>
      <c r="CL31" s="3">
        <v>43094</v>
      </c>
      <c r="CM31" s="1">
        <v>0</v>
      </c>
      <c r="CN31" s="6">
        <v>0</v>
      </c>
      <c r="CO31" s="19">
        <f t="shared" si="20"/>
        <v>0</v>
      </c>
      <c r="CP31" s="7">
        <v>18.39</v>
      </c>
      <c r="CQ31" s="7">
        <f t="shared" si="21"/>
        <v>0</v>
      </c>
    </row>
    <row r="32" spans="1:102" x14ac:dyDescent="0.25">
      <c r="A32" s="43"/>
      <c r="B32" s="3">
        <v>42761</v>
      </c>
      <c r="C32" s="24">
        <v>1</v>
      </c>
      <c r="D32" s="6">
        <v>8280</v>
      </c>
      <c r="E32" s="19">
        <f>D32*0.000453592</f>
        <v>3.7557417599999998</v>
      </c>
      <c r="F32" s="7">
        <v>18.39</v>
      </c>
      <c r="G32" s="7">
        <f t="shared" si="1"/>
        <v>69.068090966399993</v>
      </c>
      <c r="I32" s="43"/>
      <c r="J32" s="3">
        <v>42792</v>
      </c>
      <c r="K32" s="1">
        <v>0</v>
      </c>
      <c r="L32" s="6">
        <v>0</v>
      </c>
      <c r="M32" s="19">
        <f t="shared" si="2"/>
        <v>0</v>
      </c>
      <c r="N32" s="7">
        <v>18.39</v>
      </c>
      <c r="O32" s="7">
        <f t="shared" si="3"/>
        <v>0</v>
      </c>
      <c r="Q32" s="48"/>
      <c r="R32" s="3">
        <v>42820</v>
      </c>
      <c r="S32" s="1">
        <v>0</v>
      </c>
      <c r="T32" s="6">
        <v>0</v>
      </c>
      <c r="U32" s="19">
        <f t="shared" si="23"/>
        <v>0</v>
      </c>
      <c r="V32" s="7">
        <v>18.39</v>
      </c>
      <c r="W32" s="7">
        <f t="shared" si="24"/>
        <v>0</v>
      </c>
      <c r="Y32" s="48"/>
      <c r="Z32" s="3">
        <v>42851</v>
      </c>
      <c r="AA32" s="1">
        <v>1</v>
      </c>
      <c r="AB32" s="6">
        <v>11920</v>
      </c>
      <c r="AC32" s="19">
        <f t="shared" si="4"/>
        <v>5.4068166399999997</v>
      </c>
      <c r="AD32" s="7">
        <v>18.39</v>
      </c>
      <c r="AE32" s="7">
        <f t="shared" si="5"/>
        <v>99.431358009600004</v>
      </c>
      <c r="AG32" s="48"/>
      <c r="AH32" s="3">
        <v>42881</v>
      </c>
      <c r="AI32" s="1">
        <v>1</v>
      </c>
      <c r="AJ32" s="6">
        <v>11040</v>
      </c>
      <c r="AK32" s="19">
        <f t="shared" si="6"/>
        <v>5.0076556800000001</v>
      </c>
      <c r="AL32" s="7">
        <v>18.39</v>
      </c>
      <c r="AM32" s="7">
        <f t="shared" si="7"/>
        <v>92.0907879552</v>
      </c>
      <c r="AO32" s="48"/>
      <c r="AP32" s="3">
        <v>42912</v>
      </c>
      <c r="AQ32" s="1">
        <v>1</v>
      </c>
      <c r="AR32" s="6">
        <v>13600</v>
      </c>
      <c r="AS32" s="19">
        <f t="shared" si="8"/>
        <v>6.1688511999999998</v>
      </c>
      <c r="AT32" s="7">
        <v>18.39</v>
      </c>
      <c r="AU32" s="7">
        <f t="shared" si="9"/>
        <v>113.445173568</v>
      </c>
      <c r="AW32" s="48"/>
      <c r="AX32" s="3">
        <v>42942</v>
      </c>
      <c r="AY32" s="1">
        <v>0</v>
      </c>
      <c r="AZ32" s="6">
        <v>0</v>
      </c>
      <c r="BA32" s="19">
        <f t="shared" si="10"/>
        <v>0</v>
      </c>
      <c r="BB32" s="7">
        <v>18.39</v>
      </c>
      <c r="BC32" s="7">
        <f t="shared" si="11"/>
        <v>0</v>
      </c>
      <c r="BE32" s="48"/>
      <c r="BF32" s="3">
        <v>42973</v>
      </c>
      <c r="BG32" s="1">
        <v>0</v>
      </c>
      <c r="BH32" s="6">
        <v>0</v>
      </c>
      <c r="BI32" s="19">
        <f t="shared" si="12"/>
        <v>0</v>
      </c>
      <c r="BJ32" s="7">
        <v>18.39</v>
      </c>
      <c r="BK32" s="7">
        <f t="shared" si="13"/>
        <v>0</v>
      </c>
      <c r="BM32" s="48"/>
      <c r="BN32" s="3">
        <v>43004</v>
      </c>
      <c r="BO32" s="1">
        <v>1</v>
      </c>
      <c r="BP32" s="6">
        <v>11100</v>
      </c>
      <c r="BQ32" s="19">
        <f t="shared" si="14"/>
        <v>5.0348712000000004</v>
      </c>
      <c r="BR32" s="7">
        <v>18.39</v>
      </c>
      <c r="BS32" s="7">
        <f t="shared" si="15"/>
        <v>92.591281368000011</v>
      </c>
      <c r="BU32" s="48"/>
      <c r="BV32" s="3">
        <v>43034</v>
      </c>
      <c r="BW32" s="1">
        <v>1</v>
      </c>
      <c r="BX32" s="6">
        <v>10520</v>
      </c>
      <c r="BY32" s="19">
        <f t="shared" si="16"/>
        <v>4.77178784</v>
      </c>
      <c r="BZ32" s="7">
        <v>18.39</v>
      </c>
      <c r="CA32" s="7">
        <f t="shared" si="17"/>
        <v>87.753178377600008</v>
      </c>
      <c r="CC32" s="48"/>
      <c r="CD32" s="3">
        <v>43065</v>
      </c>
      <c r="CE32" s="1">
        <v>0</v>
      </c>
      <c r="CF32" s="6">
        <v>0</v>
      </c>
      <c r="CG32" s="19">
        <f t="shared" si="18"/>
        <v>0</v>
      </c>
      <c r="CH32" s="7">
        <v>18.39</v>
      </c>
      <c r="CI32" s="7">
        <f t="shared" si="19"/>
        <v>0</v>
      </c>
      <c r="CK32" s="48"/>
      <c r="CL32" s="3">
        <v>43095</v>
      </c>
      <c r="CM32" s="1">
        <v>0</v>
      </c>
      <c r="CN32" s="6">
        <v>0</v>
      </c>
      <c r="CO32" s="19">
        <f t="shared" si="20"/>
        <v>0</v>
      </c>
      <c r="CP32" s="7">
        <v>18.39</v>
      </c>
      <c r="CQ32" s="7">
        <f t="shared" si="21"/>
        <v>0</v>
      </c>
    </row>
    <row r="33" spans="1:95" x14ac:dyDescent="0.25">
      <c r="A33" s="43"/>
      <c r="B33" s="3">
        <v>42762</v>
      </c>
      <c r="C33" s="24">
        <v>1</v>
      </c>
      <c r="D33" s="6">
        <v>10240</v>
      </c>
      <c r="E33" s="19">
        <f t="shared" si="22"/>
        <v>4.6447820799999997</v>
      </c>
      <c r="F33" s="7">
        <v>18.39</v>
      </c>
      <c r="G33" s="7">
        <f t="shared" si="1"/>
        <v>85.417542451199992</v>
      </c>
      <c r="I33" s="43"/>
      <c r="J33" s="3">
        <v>42793</v>
      </c>
      <c r="K33" s="1">
        <v>2</v>
      </c>
      <c r="L33" s="6">
        <v>18240</v>
      </c>
      <c r="M33" s="19">
        <f t="shared" si="2"/>
        <v>8.2735180800000006</v>
      </c>
      <c r="N33" s="7">
        <v>18.39</v>
      </c>
      <c r="O33" s="7">
        <f t="shared" si="3"/>
        <v>152.14999749120003</v>
      </c>
      <c r="Q33" s="48"/>
      <c r="R33" s="3">
        <v>42821</v>
      </c>
      <c r="S33" s="1">
        <v>2</v>
      </c>
      <c r="T33" s="6">
        <v>19400</v>
      </c>
      <c r="U33" s="19">
        <f t="shared" si="23"/>
        <v>8.7996847999999996</v>
      </c>
      <c r="V33" s="7">
        <v>18.39</v>
      </c>
      <c r="W33" s="7">
        <f t="shared" si="24"/>
        <v>161.826203472</v>
      </c>
      <c r="Y33" s="48"/>
      <c r="Z33" s="3">
        <v>42852</v>
      </c>
      <c r="AA33" s="1">
        <v>1</v>
      </c>
      <c r="AB33" s="6">
        <v>6860</v>
      </c>
      <c r="AC33" s="19">
        <f t="shared" si="4"/>
        <v>3.1116411199999998</v>
      </c>
      <c r="AD33" s="7">
        <v>18.39</v>
      </c>
      <c r="AE33" s="7">
        <f t="shared" si="5"/>
        <v>57.223080196799998</v>
      </c>
      <c r="AG33" s="48"/>
      <c r="AH33" s="3">
        <v>42882</v>
      </c>
      <c r="AI33" s="1">
        <v>0</v>
      </c>
      <c r="AJ33" s="6">
        <v>0</v>
      </c>
      <c r="AK33" s="19">
        <f t="shared" si="6"/>
        <v>0</v>
      </c>
      <c r="AL33" s="7">
        <v>18.39</v>
      </c>
      <c r="AM33" s="7">
        <f t="shared" si="7"/>
        <v>0</v>
      </c>
      <c r="AO33" s="48"/>
      <c r="AP33" s="3">
        <v>42913</v>
      </c>
      <c r="AQ33" s="1">
        <v>2</v>
      </c>
      <c r="AR33" s="6">
        <v>25120</v>
      </c>
      <c r="AS33" s="19">
        <f t="shared" si="8"/>
        <v>11.394231039999999</v>
      </c>
      <c r="AT33" s="7">
        <v>18.39</v>
      </c>
      <c r="AU33" s="7">
        <f t="shared" si="9"/>
        <v>209.53990882559998</v>
      </c>
      <c r="AW33" s="48"/>
      <c r="AX33" s="3">
        <v>42943</v>
      </c>
      <c r="AY33" s="1">
        <v>0</v>
      </c>
      <c r="AZ33" s="6">
        <v>0</v>
      </c>
      <c r="BA33" s="19">
        <f t="shared" si="10"/>
        <v>0</v>
      </c>
      <c r="BB33" s="7">
        <v>18.39</v>
      </c>
      <c r="BC33" s="7">
        <f t="shared" si="11"/>
        <v>0</v>
      </c>
      <c r="BE33" s="48"/>
      <c r="BF33" s="3">
        <v>42974</v>
      </c>
      <c r="BG33" s="1">
        <v>0</v>
      </c>
      <c r="BH33" s="6">
        <v>0</v>
      </c>
      <c r="BI33" s="19">
        <f t="shared" si="12"/>
        <v>0</v>
      </c>
      <c r="BJ33" s="7">
        <v>18.39</v>
      </c>
      <c r="BK33" s="7">
        <f t="shared" si="13"/>
        <v>0</v>
      </c>
      <c r="BM33" s="48"/>
      <c r="BN33" s="3">
        <v>43005</v>
      </c>
      <c r="BO33" s="1">
        <v>1</v>
      </c>
      <c r="BP33" s="6">
        <v>12320</v>
      </c>
      <c r="BQ33" s="19">
        <f t="shared" si="14"/>
        <v>5.5882534399999999</v>
      </c>
      <c r="BR33" s="7">
        <v>18.39</v>
      </c>
      <c r="BS33" s="7">
        <f t="shared" si="15"/>
        <v>102.7679807616</v>
      </c>
      <c r="BU33" s="48"/>
      <c r="BV33" s="3">
        <v>43035</v>
      </c>
      <c r="BW33" s="1">
        <v>1</v>
      </c>
      <c r="BX33" s="6">
        <v>11100</v>
      </c>
      <c r="BY33" s="19">
        <f t="shared" si="16"/>
        <v>5.0348712000000004</v>
      </c>
      <c r="BZ33" s="7">
        <v>18.39</v>
      </c>
      <c r="CA33" s="7">
        <f t="shared" si="17"/>
        <v>92.591281368000011</v>
      </c>
      <c r="CC33" s="48"/>
      <c r="CD33" s="3">
        <v>43066</v>
      </c>
      <c r="CE33" s="1">
        <v>1</v>
      </c>
      <c r="CF33" s="6">
        <v>10540</v>
      </c>
      <c r="CG33" s="19">
        <f t="shared" si="18"/>
        <v>4.7808596799999998</v>
      </c>
      <c r="CH33" s="7">
        <v>18.39</v>
      </c>
      <c r="CI33" s="7">
        <f t="shared" si="19"/>
        <v>87.920009515199993</v>
      </c>
      <c r="CK33" s="48"/>
      <c r="CL33" s="3">
        <v>43096</v>
      </c>
      <c r="CM33" s="1">
        <v>1</v>
      </c>
      <c r="CN33" s="6">
        <v>7320</v>
      </c>
      <c r="CO33" s="19">
        <f t="shared" si="20"/>
        <v>3.3202934399999999</v>
      </c>
      <c r="CP33" s="7">
        <v>18.39</v>
      </c>
      <c r="CQ33" s="7">
        <f t="shared" si="21"/>
        <v>61.060196361599999</v>
      </c>
    </row>
    <row r="34" spans="1:95" x14ac:dyDescent="0.25">
      <c r="A34" s="43"/>
      <c r="B34" s="3">
        <v>42763</v>
      </c>
      <c r="C34" s="24">
        <v>0</v>
      </c>
      <c r="D34" s="1">
        <v>0</v>
      </c>
      <c r="E34" s="19">
        <f t="shared" si="22"/>
        <v>0</v>
      </c>
      <c r="F34" s="7">
        <v>18.39</v>
      </c>
      <c r="G34" s="7">
        <f t="shared" si="1"/>
        <v>0</v>
      </c>
      <c r="I34" s="43"/>
      <c r="J34" s="3">
        <v>42794</v>
      </c>
      <c r="K34" s="1">
        <v>1</v>
      </c>
      <c r="L34" s="6">
        <v>10100</v>
      </c>
      <c r="M34" s="19">
        <f t="shared" si="2"/>
        <v>4.5812792</v>
      </c>
      <c r="N34" s="7">
        <v>18.39</v>
      </c>
      <c r="O34" s="7">
        <f t="shared" si="3"/>
        <v>84.249724487999998</v>
      </c>
      <c r="Q34" s="48"/>
      <c r="R34" s="3">
        <v>42822</v>
      </c>
      <c r="S34" s="1">
        <v>1</v>
      </c>
      <c r="T34" s="6">
        <v>9180</v>
      </c>
      <c r="U34" s="19">
        <f t="shared" si="23"/>
        <v>4.1639745599999998</v>
      </c>
      <c r="V34" s="7">
        <v>18.39</v>
      </c>
      <c r="W34" s="7">
        <f t="shared" si="24"/>
        <v>76.575492158399996</v>
      </c>
      <c r="Y34" s="48"/>
      <c r="Z34" s="3">
        <v>42853</v>
      </c>
      <c r="AA34" s="1">
        <v>1</v>
      </c>
      <c r="AB34" s="6">
        <v>11240</v>
      </c>
      <c r="AC34" s="19">
        <f t="shared" si="4"/>
        <v>5.0983740800000001</v>
      </c>
      <c r="AD34" s="7">
        <v>18.39</v>
      </c>
      <c r="AE34" s="7">
        <f t="shared" si="5"/>
        <v>93.759099331200005</v>
      </c>
      <c r="AG34" s="48"/>
      <c r="AH34" s="3">
        <v>42883</v>
      </c>
      <c r="AI34" s="1">
        <v>0</v>
      </c>
      <c r="AJ34" s="1">
        <v>0</v>
      </c>
      <c r="AK34" s="19">
        <f t="shared" si="6"/>
        <v>0</v>
      </c>
      <c r="AL34" s="7">
        <v>18.39</v>
      </c>
      <c r="AM34" s="7">
        <f t="shared" si="7"/>
        <v>0</v>
      </c>
      <c r="AO34" s="48"/>
      <c r="AP34" s="3">
        <v>42914</v>
      </c>
      <c r="AQ34" s="1">
        <v>1</v>
      </c>
      <c r="AR34" s="6">
        <v>11200</v>
      </c>
      <c r="AS34" s="19">
        <f t="shared" si="8"/>
        <v>5.0802304000000005</v>
      </c>
      <c r="AT34" s="7">
        <v>18.39</v>
      </c>
      <c r="AU34" s="7">
        <f t="shared" si="9"/>
        <v>93.425437056000007</v>
      </c>
      <c r="AW34" s="48"/>
      <c r="AX34" s="3">
        <v>42944</v>
      </c>
      <c r="AY34" s="1">
        <v>0</v>
      </c>
      <c r="AZ34" s="1">
        <v>0</v>
      </c>
      <c r="BA34" s="19">
        <f t="shared" si="10"/>
        <v>0</v>
      </c>
      <c r="BB34" s="7">
        <v>18.39</v>
      </c>
      <c r="BC34" s="7">
        <f t="shared" si="11"/>
        <v>0</v>
      </c>
      <c r="BE34" s="48"/>
      <c r="BF34" s="3">
        <v>42975</v>
      </c>
      <c r="BG34" s="1">
        <v>0</v>
      </c>
      <c r="BH34" s="1">
        <v>0</v>
      </c>
      <c r="BI34" s="19">
        <f t="shared" si="12"/>
        <v>0</v>
      </c>
      <c r="BJ34" s="7">
        <v>18.39</v>
      </c>
      <c r="BK34" s="7">
        <f t="shared" si="13"/>
        <v>0</v>
      </c>
      <c r="BM34" s="48"/>
      <c r="BN34" s="3">
        <v>43006</v>
      </c>
      <c r="BO34" s="1">
        <v>1</v>
      </c>
      <c r="BP34" s="6">
        <v>9920</v>
      </c>
      <c r="BQ34" s="19">
        <f t="shared" si="14"/>
        <v>4.4996326399999997</v>
      </c>
      <c r="BR34" s="7">
        <v>18.39</v>
      </c>
      <c r="BS34" s="7">
        <f t="shared" si="15"/>
        <v>82.748244249599992</v>
      </c>
      <c r="BU34" s="48"/>
      <c r="BV34" s="3">
        <v>43036</v>
      </c>
      <c r="BW34" s="1">
        <v>0</v>
      </c>
      <c r="BX34" s="8">
        <v>0</v>
      </c>
      <c r="BY34" s="19">
        <f t="shared" si="16"/>
        <v>0</v>
      </c>
      <c r="BZ34" s="7">
        <v>18.39</v>
      </c>
      <c r="CA34" s="7">
        <f t="shared" si="17"/>
        <v>0</v>
      </c>
      <c r="CC34" s="48"/>
      <c r="CD34" s="3">
        <v>43067</v>
      </c>
      <c r="CE34" s="1">
        <v>1</v>
      </c>
      <c r="CF34" s="6">
        <v>10800</v>
      </c>
      <c r="CG34" s="19">
        <f t="shared" si="18"/>
        <v>4.8987936000000003</v>
      </c>
      <c r="CH34" s="7">
        <v>18.39</v>
      </c>
      <c r="CI34" s="7">
        <f t="shared" si="19"/>
        <v>90.08881430400001</v>
      </c>
      <c r="CK34" s="48"/>
      <c r="CL34" s="3">
        <v>43097</v>
      </c>
      <c r="CM34" s="1">
        <v>1</v>
      </c>
      <c r="CN34" s="6">
        <v>9240</v>
      </c>
      <c r="CO34" s="19">
        <f t="shared" si="20"/>
        <v>4.1911900800000002</v>
      </c>
      <c r="CP34" s="7">
        <v>18.39</v>
      </c>
      <c r="CQ34" s="7">
        <f t="shared" si="21"/>
        <v>77.075985571200007</v>
      </c>
    </row>
    <row r="35" spans="1:95" x14ac:dyDescent="0.25">
      <c r="A35" s="43"/>
      <c r="B35" s="3">
        <v>42764</v>
      </c>
      <c r="C35" s="24">
        <v>0</v>
      </c>
      <c r="D35" s="1">
        <v>0</v>
      </c>
      <c r="E35" s="19">
        <f t="shared" si="22"/>
        <v>0</v>
      </c>
      <c r="F35" s="7">
        <v>18.39</v>
      </c>
      <c r="G35" s="7">
        <f t="shared" si="1"/>
        <v>0</v>
      </c>
      <c r="I35" s="43"/>
      <c r="J35" s="3"/>
      <c r="K35" s="1"/>
      <c r="L35" s="1"/>
      <c r="M35" s="1"/>
      <c r="N35" s="7"/>
      <c r="O35" s="1"/>
      <c r="Q35" s="48"/>
      <c r="R35" s="3">
        <v>42823</v>
      </c>
      <c r="S35" s="1">
        <v>1</v>
      </c>
      <c r="T35" s="6">
        <v>10560</v>
      </c>
      <c r="U35" s="19">
        <f t="shared" si="23"/>
        <v>4.7899315199999997</v>
      </c>
      <c r="V35" s="7">
        <v>18.39</v>
      </c>
      <c r="W35" s="7">
        <f t="shared" si="24"/>
        <v>88.086840652799992</v>
      </c>
      <c r="Y35" s="48"/>
      <c r="Z35" s="3">
        <v>42854</v>
      </c>
      <c r="AA35" s="1">
        <v>0</v>
      </c>
      <c r="AB35" s="1">
        <v>0</v>
      </c>
      <c r="AC35" s="19">
        <f t="shared" si="4"/>
        <v>0</v>
      </c>
      <c r="AD35" s="7">
        <v>18.39</v>
      </c>
      <c r="AE35" s="7">
        <f t="shared" si="5"/>
        <v>0</v>
      </c>
      <c r="AG35" s="48"/>
      <c r="AH35" s="3">
        <v>42884</v>
      </c>
      <c r="AI35" s="1">
        <v>2</v>
      </c>
      <c r="AJ35" s="6">
        <v>21800</v>
      </c>
      <c r="AK35" s="19">
        <f t="shared" si="6"/>
        <v>9.8883056000000007</v>
      </c>
      <c r="AL35" s="7">
        <v>18.39</v>
      </c>
      <c r="AM35" s="7">
        <f t="shared" si="7"/>
        <v>181.84593998400001</v>
      </c>
      <c r="AO35" s="48"/>
      <c r="AP35" s="3">
        <v>42915</v>
      </c>
      <c r="AQ35" s="1">
        <v>1</v>
      </c>
      <c r="AR35" s="6">
        <v>9820</v>
      </c>
      <c r="AS35" s="19">
        <f t="shared" si="8"/>
        <v>4.4542734399999997</v>
      </c>
      <c r="AT35" s="7">
        <v>18.39</v>
      </c>
      <c r="AU35" s="7">
        <f t="shared" si="9"/>
        <v>81.914088561599996</v>
      </c>
      <c r="AW35" s="48"/>
      <c r="AX35" s="3">
        <v>42945</v>
      </c>
      <c r="AY35" s="1">
        <v>0</v>
      </c>
      <c r="AZ35" s="6">
        <v>0</v>
      </c>
      <c r="BA35" s="19">
        <f t="shared" si="10"/>
        <v>0</v>
      </c>
      <c r="BB35" s="7">
        <v>18.39</v>
      </c>
      <c r="BC35" s="7">
        <f t="shared" si="11"/>
        <v>0</v>
      </c>
      <c r="BE35" s="48"/>
      <c r="BF35" s="3">
        <v>42976</v>
      </c>
      <c r="BG35" s="1">
        <v>1</v>
      </c>
      <c r="BH35" s="6">
        <v>13960</v>
      </c>
      <c r="BI35" s="19">
        <f t="shared" si="12"/>
        <v>6.3321443200000003</v>
      </c>
      <c r="BJ35" s="7">
        <v>18.39</v>
      </c>
      <c r="BK35" s="7">
        <f t="shared" si="13"/>
        <v>116.44813404480001</v>
      </c>
      <c r="BM35" s="48"/>
      <c r="BN35" s="3">
        <v>43007</v>
      </c>
      <c r="BO35" s="1">
        <v>1</v>
      </c>
      <c r="BP35" s="6">
        <v>10480</v>
      </c>
      <c r="BQ35" s="19">
        <f t="shared" si="14"/>
        <v>4.7536441600000003</v>
      </c>
      <c r="BR35" s="7">
        <v>18.39</v>
      </c>
      <c r="BS35" s="7">
        <f t="shared" si="15"/>
        <v>87.41951610240001</v>
      </c>
      <c r="BU35" s="48"/>
      <c r="BV35" s="3">
        <v>43037</v>
      </c>
      <c r="BW35" s="1">
        <v>0</v>
      </c>
      <c r="BX35" s="6">
        <v>0</v>
      </c>
      <c r="BY35" s="19">
        <f t="shared" si="16"/>
        <v>0</v>
      </c>
      <c r="BZ35" s="7">
        <v>18.39</v>
      </c>
      <c r="CA35" s="7">
        <f t="shared" si="17"/>
        <v>0</v>
      </c>
      <c r="CC35" s="48"/>
      <c r="CD35" s="3">
        <v>43068</v>
      </c>
      <c r="CE35" s="1">
        <v>1</v>
      </c>
      <c r="CF35" s="6">
        <v>10220</v>
      </c>
      <c r="CG35" s="19">
        <f t="shared" si="18"/>
        <v>4.6357102399999999</v>
      </c>
      <c r="CH35" s="7">
        <v>18.39</v>
      </c>
      <c r="CI35" s="7">
        <f t="shared" si="19"/>
        <v>85.250711313600007</v>
      </c>
      <c r="CK35" s="48"/>
      <c r="CL35" s="3">
        <v>43098</v>
      </c>
      <c r="CM35" s="1">
        <v>0</v>
      </c>
      <c r="CN35" s="6">
        <v>0</v>
      </c>
      <c r="CO35" s="19">
        <f t="shared" si="20"/>
        <v>0</v>
      </c>
      <c r="CP35" s="7">
        <v>18.39</v>
      </c>
      <c r="CQ35" s="7">
        <f t="shared" si="21"/>
        <v>0</v>
      </c>
    </row>
    <row r="36" spans="1:95" x14ac:dyDescent="0.25">
      <c r="A36" s="43"/>
      <c r="B36" s="3">
        <v>42765</v>
      </c>
      <c r="C36" s="24">
        <v>2</v>
      </c>
      <c r="D36" s="6">
        <v>16900</v>
      </c>
      <c r="E36" s="19">
        <f t="shared" si="22"/>
        <v>7.6657048000000003</v>
      </c>
      <c r="F36" s="7">
        <v>18.39</v>
      </c>
      <c r="G36" s="7">
        <f t="shared" si="1"/>
        <v>140.97231127200001</v>
      </c>
      <c r="I36" s="43"/>
      <c r="J36" s="14" t="s">
        <v>21</v>
      </c>
      <c r="K36" s="10">
        <f>SUM(K7:K35)</f>
        <v>24</v>
      </c>
      <c r="L36" s="11">
        <f>SUM(L7:L35)</f>
        <v>225260</v>
      </c>
      <c r="M36" s="21">
        <f>47.5729+54.6034</f>
        <v>102.1763</v>
      </c>
      <c r="N36" s="15">
        <f>SUM(N34)</f>
        <v>18.39</v>
      </c>
      <c r="O36" s="12">
        <f>874.87+1004.16</f>
        <v>1879.03</v>
      </c>
      <c r="Q36" s="48"/>
      <c r="R36" s="3">
        <v>42824</v>
      </c>
      <c r="S36" s="1">
        <v>1</v>
      </c>
      <c r="T36" s="6">
        <v>9340</v>
      </c>
      <c r="U36" s="19">
        <f t="shared" si="23"/>
        <v>4.2365492800000002</v>
      </c>
      <c r="V36" s="7">
        <v>18.39</v>
      </c>
      <c r="W36" s="7">
        <f t="shared" si="24"/>
        <v>77.910141259200003</v>
      </c>
      <c r="Y36" s="48"/>
      <c r="Z36" s="3">
        <v>42855</v>
      </c>
      <c r="AA36" s="1">
        <v>0</v>
      </c>
      <c r="AB36" s="6">
        <v>0</v>
      </c>
      <c r="AC36" s="19">
        <f t="shared" si="4"/>
        <v>0</v>
      </c>
      <c r="AD36" s="7">
        <v>18.39</v>
      </c>
      <c r="AE36" s="7">
        <f t="shared" si="5"/>
        <v>0</v>
      </c>
      <c r="AG36" s="48"/>
      <c r="AH36" s="3">
        <v>42885</v>
      </c>
      <c r="AI36" s="1">
        <v>1</v>
      </c>
      <c r="AJ36" s="6">
        <v>12080</v>
      </c>
      <c r="AK36" s="19">
        <f t="shared" si="6"/>
        <v>5.4793913600000002</v>
      </c>
      <c r="AL36" s="7">
        <v>18.39</v>
      </c>
      <c r="AM36" s="7">
        <f t="shared" si="7"/>
        <v>100.76600711040001</v>
      </c>
      <c r="AO36" s="48"/>
      <c r="AP36" s="3">
        <v>42916</v>
      </c>
      <c r="AQ36" s="1">
        <v>1</v>
      </c>
      <c r="AR36" s="6">
        <v>11860</v>
      </c>
      <c r="AS36" s="19">
        <f t="shared" si="8"/>
        <v>5.3796011200000002</v>
      </c>
      <c r="AT36" s="7">
        <v>18.39</v>
      </c>
      <c r="AU36" s="7">
        <f t="shared" si="9"/>
        <v>98.930864596800006</v>
      </c>
      <c r="AW36" s="48"/>
      <c r="AX36" s="3">
        <v>42946</v>
      </c>
      <c r="AY36" s="1">
        <v>0</v>
      </c>
      <c r="AZ36" s="6">
        <v>0</v>
      </c>
      <c r="BA36" s="19">
        <f t="shared" si="10"/>
        <v>0</v>
      </c>
      <c r="BB36" s="7">
        <v>18.39</v>
      </c>
      <c r="BC36" s="7">
        <f t="shared" si="11"/>
        <v>0</v>
      </c>
      <c r="BE36" s="48"/>
      <c r="BF36" s="3">
        <v>42977</v>
      </c>
      <c r="BG36" s="1">
        <v>1</v>
      </c>
      <c r="BH36" s="6">
        <v>10580</v>
      </c>
      <c r="BI36" s="19">
        <f t="shared" si="12"/>
        <v>4.7990033600000004</v>
      </c>
      <c r="BJ36" s="7">
        <v>18.39</v>
      </c>
      <c r="BK36" s="7">
        <f t="shared" si="13"/>
        <v>88.253671790400006</v>
      </c>
      <c r="BM36" s="48"/>
      <c r="BN36" s="3">
        <v>43008</v>
      </c>
      <c r="BO36" s="1">
        <v>0</v>
      </c>
      <c r="BP36" s="6">
        <v>0</v>
      </c>
      <c r="BQ36" s="19">
        <f t="shared" si="14"/>
        <v>0</v>
      </c>
      <c r="BR36" s="7">
        <v>18.39</v>
      </c>
      <c r="BS36" s="7">
        <f t="shared" si="15"/>
        <v>0</v>
      </c>
      <c r="BU36" s="48"/>
      <c r="BV36" s="3">
        <v>43038</v>
      </c>
      <c r="BW36" s="1">
        <v>2</v>
      </c>
      <c r="BX36" s="6">
        <v>22000</v>
      </c>
      <c r="BY36" s="19">
        <f t="shared" si="16"/>
        <v>9.9790240000000008</v>
      </c>
      <c r="BZ36" s="7">
        <v>18.39</v>
      </c>
      <c r="CA36" s="7">
        <f t="shared" si="17"/>
        <v>183.51425136000003</v>
      </c>
      <c r="CC36" s="48"/>
      <c r="CD36" s="3">
        <v>43069</v>
      </c>
      <c r="CE36" s="1">
        <v>1</v>
      </c>
      <c r="CF36" s="6">
        <v>8080</v>
      </c>
      <c r="CG36" s="19">
        <f t="shared" si="18"/>
        <v>3.6650233600000002</v>
      </c>
      <c r="CH36" s="7">
        <v>18.39</v>
      </c>
      <c r="CI36" s="7">
        <f t="shared" si="19"/>
        <v>67.399779590400001</v>
      </c>
      <c r="CK36" s="48"/>
      <c r="CL36" s="3">
        <v>43099</v>
      </c>
      <c r="CM36" s="1">
        <v>0</v>
      </c>
      <c r="CN36" s="6">
        <v>0</v>
      </c>
      <c r="CO36" s="19">
        <f t="shared" si="20"/>
        <v>0</v>
      </c>
      <c r="CP36" s="7">
        <v>18.39</v>
      </c>
      <c r="CQ36" s="7">
        <f t="shared" si="21"/>
        <v>0</v>
      </c>
    </row>
    <row r="37" spans="1:95" x14ac:dyDescent="0.25">
      <c r="A37" s="43"/>
      <c r="B37" s="3">
        <v>42766</v>
      </c>
      <c r="C37" s="24">
        <v>1</v>
      </c>
      <c r="D37" s="6">
        <v>10340</v>
      </c>
      <c r="E37" s="19">
        <f t="shared" si="22"/>
        <v>4.6901412799999997</v>
      </c>
      <c r="F37" s="7">
        <v>18.39</v>
      </c>
      <c r="G37" s="7">
        <f>E37*F37</f>
        <v>86.251698139200002</v>
      </c>
      <c r="I37" s="43"/>
      <c r="J37" s="3"/>
      <c r="K37" s="1"/>
      <c r="L37" s="6"/>
      <c r="M37" s="1"/>
      <c r="N37" s="7"/>
      <c r="O37" s="1"/>
      <c r="Q37" s="48"/>
      <c r="R37" s="3">
        <v>42825</v>
      </c>
      <c r="S37" s="1">
        <v>1</v>
      </c>
      <c r="T37" s="6">
        <v>10620</v>
      </c>
      <c r="U37" s="19">
        <f t="shared" si="23"/>
        <v>4.81714704</v>
      </c>
      <c r="V37" s="7">
        <v>18.39</v>
      </c>
      <c r="W37" s="7">
        <f t="shared" si="24"/>
        <v>88.587334065600004</v>
      </c>
      <c r="Y37" s="48"/>
      <c r="Z37" s="3"/>
      <c r="AA37" s="1"/>
      <c r="AB37" s="6"/>
      <c r="AC37" s="19">
        <f t="shared" si="4"/>
        <v>0</v>
      </c>
      <c r="AD37" s="7"/>
      <c r="AE37" s="7"/>
      <c r="AG37" s="48"/>
      <c r="AH37" s="3">
        <v>42886</v>
      </c>
      <c r="AI37" s="1">
        <v>1</v>
      </c>
      <c r="AJ37" s="6">
        <v>9620</v>
      </c>
      <c r="AK37" s="19">
        <f t="shared" si="6"/>
        <v>4.3635550399999996</v>
      </c>
      <c r="AL37" s="7">
        <v>18.39</v>
      </c>
      <c r="AM37" s="7">
        <f t="shared" si="7"/>
        <v>80.245777185599991</v>
      </c>
      <c r="AO37" s="48"/>
      <c r="AP37" s="3"/>
      <c r="AQ37" s="1"/>
      <c r="AR37" s="6"/>
      <c r="AS37" s="1"/>
      <c r="AT37" s="7"/>
      <c r="AU37" s="7"/>
      <c r="AW37" s="48"/>
      <c r="AX37" s="3">
        <v>42947</v>
      </c>
      <c r="AY37" s="1">
        <v>0</v>
      </c>
      <c r="AZ37" s="6">
        <v>0</v>
      </c>
      <c r="BA37" s="19">
        <f t="shared" si="10"/>
        <v>0</v>
      </c>
      <c r="BB37" s="7">
        <v>18.39</v>
      </c>
      <c r="BC37" s="7">
        <f t="shared" si="11"/>
        <v>0</v>
      </c>
      <c r="BE37" s="48"/>
      <c r="BF37" s="3">
        <v>42978</v>
      </c>
      <c r="BG37" s="1">
        <v>1</v>
      </c>
      <c r="BH37" s="6">
        <v>10620</v>
      </c>
      <c r="BI37" s="19">
        <f t="shared" si="12"/>
        <v>4.81714704</v>
      </c>
      <c r="BJ37" s="7">
        <v>18.39</v>
      </c>
      <c r="BK37" s="7">
        <f t="shared" si="13"/>
        <v>88.587334065600004</v>
      </c>
      <c r="BM37" s="48"/>
      <c r="BN37" s="3"/>
      <c r="BO37" s="1"/>
      <c r="BP37" s="6"/>
      <c r="BQ37" s="1"/>
      <c r="BR37" s="7"/>
      <c r="BS37" s="7"/>
      <c r="BU37" s="48"/>
      <c r="BV37" s="3">
        <v>43039</v>
      </c>
      <c r="BW37" s="1">
        <v>1</v>
      </c>
      <c r="BX37" s="6">
        <v>12620</v>
      </c>
      <c r="BY37" s="19">
        <f t="shared" si="16"/>
        <v>5.72433104</v>
      </c>
      <c r="BZ37" s="7">
        <v>18.39</v>
      </c>
      <c r="CA37" s="7">
        <f t="shared" si="17"/>
        <v>105.2704478256</v>
      </c>
      <c r="CC37" s="48"/>
      <c r="CD37" s="3"/>
      <c r="CE37" s="1"/>
      <c r="CF37" s="6"/>
      <c r="CG37" s="1"/>
      <c r="CH37" s="7"/>
      <c r="CI37" s="7"/>
      <c r="CK37" s="48"/>
      <c r="CL37" s="3">
        <v>43100</v>
      </c>
      <c r="CM37" s="1">
        <v>0</v>
      </c>
      <c r="CN37" s="6">
        <v>0</v>
      </c>
      <c r="CO37" s="19">
        <f t="shared" si="20"/>
        <v>0</v>
      </c>
      <c r="CP37" s="7">
        <v>18.39</v>
      </c>
      <c r="CQ37" s="7">
        <f t="shared" si="21"/>
        <v>0</v>
      </c>
    </row>
    <row r="38" spans="1:95" x14ac:dyDescent="0.25">
      <c r="A38" s="43"/>
      <c r="B38" s="1"/>
      <c r="C38" s="24"/>
      <c r="D38" s="1"/>
      <c r="E38" s="19"/>
      <c r="F38" s="1"/>
      <c r="G38" s="16"/>
      <c r="I38" s="43"/>
      <c r="J38" s="1"/>
      <c r="K38" s="1"/>
      <c r="L38" s="1"/>
      <c r="M38" s="1"/>
      <c r="N38" s="18"/>
      <c r="O38" s="1"/>
      <c r="Q38" s="48"/>
      <c r="R38" s="1"/>
      <c r="S38" s="1"/>
      <c r="T38" s="1"/>
      <c r="U38" s="1"/>
      <c r="V38" s="1"/>
      <c r="W38" s="1"/>
      <c r="Y38" s="48"/>
      <c r="Z38" s="10" t="s">
        <v>21</v>
      </c>
      <c r="AA38" s="10">
        <f>SUM(AA7:AA37)</f>
        <v>22</v>
      </c>
      <c r="AB38" s="10">
        <f>SUM(AB7:AB37)</f>
        <v>235900</v>
      </c>
      <c r="AC38" s="21">
        <f>49.5959+57.4066</f>
        <v>107.0025</v>
      </c>
      <c r="AD38" s="12">
        <f>AD36</f>
        <v>18.39</v>
      </c>
      <c r="AE38" s="12">
        <f>912.07+1055.71</f>
        <v>1967.7800000000002</v>
      </c>
      <c r="AG38" s="48"/>
      <c r="AH38" s="1"/>
      <c r="AI38" s="1"/>
      <c r="AJ38" s="1"/>
      <c r="AK38" s="1"/>
      <c r="AL38" s="1"/>
      <c r="AM38" s="1"/>
      <c r="AO38" s="48"/>
      <c r="AP38" s="10" t="s">
        <v>21</v>
      </c>
      <c r="AQ38" s="10">
        <f>SUM(AQ7:AQ37)</f>
        <v>24</v>
      </c>
      <c r="AR38" s="11">
        <f>SUM(AR7:AR37)</f>
        <v>284900</v>
      </c>
      <c r="AS38" s="21">
        <f>61.1533+68.0754</f>
        <v>129.2287</v>
      </c>
      <c r="AT38" s="12">
        <f>SUM(AT36)</f>
        <v>18.39</v>
      </c>
      <c r="AU38" s="12">
        <f>1124.61+1251.91</f>
        <v>2376.52</v>
      </c>
      <c r="AW38" s="48"/>
      <c r="AX38" s="1"/>
      <c r="AY38" s="1"/>
      <c r="AZ38" s="1"/>
      <c r="BA38" s="19"/>
      <c r="BB38" s="1"/>
      <c r="BC38" s="1"/>
      <c r="BE38" s="48"/>
      <c r="BF38" s="1"/>
      <c r="BG38" s="1"/>
      <c r="BH38" s="1"/>
      <c r="BI38" s="1"/>
      <c r="BJ38" s="1"/>
      <c r="BK38" s="1"/>
      <c r="BM38" s="48"/>
      <c r="BN38" s="10" t="s">
        <v>21</v>
      </c>
      <c r="BO38" s="10">
        <f>SUM(BO7:BO36)</f>
        <v>19</v>
      </c>
      <c r="BP38" s="11">
        <f>SUM(BP7:BP36)</f>
        <v>226820</v>
      </c>
      <c r="BQ38" s="21">
        <f>52.3447+50.5394</f>
        <v>102.8841</v>
      </c>
      <c r="BR38" s="12">
        <f>SUM(BR36)</f>
        <v>18.39</v>
      </c>
      <c r="BS38" s="12">
        <f>962.62+929.42</f>
        <v>1892.04</v>
      </c>
      <c r="BU38" s="48"/>
      <c r="BV38" s="1"/>
      <c r="BW38" s="1"/>
      <c r="BX38" s="1"/>
      <c r="BY38" s="1"/>
      <c r="BZ38" s="1"/>
      <c r="CA38" s="1"/>
      <c r="CC38" s="48"/>
      <c r="CD38" s="10" t="s">
        <v>21</v>
      </c>
      <c r="CE38" s="10">
        <f>SUM(CE7:CE36)</f>
        <v>22</v>
      </c>
      <c r="CF38" s="11">
        <f>SUM(CF7:CF36)</f>
        <v>232800</v>
      </c>
      <c r="CG38" s="21">
        <f>55.0299+50.5664</f>
        <v>105.5963</v>
      </c>
      <c r="CH38" s="12">
        <f>SUM(CH36)</f>
        <v>18.39</v>
      </c>
      <c r="CI38" s="12">
        <f>1012+929.92</f>
        <v>1941.92</v>
      </c>
      <c r="CK38" s="48"/>
      <c r="CL38" s="1"/>
      <c r="CM38" s="1"/>
      <c r="CN38" s="1"/>
      <c r="CO38" s="1"/>
      <c r="CP38" s="1"/>
      <c r="CQ38" s="1"/>
    </row>
    <row r="39" spans="1:95" x14ac:dyDescent="0.25">
      <c r="A39" s="43"/>
      <c r="B39" s="10" t="s">
        <v>21</v>
      </c>
      <c r="C39" s="26">
        <f>SUM(C7:C38)</f>
        <v>28</v>
      </c>
      <c r="D39" s="11">
        <f>SUM(D7:D38)</f>
        <v>249240</v>
      </c>
      <c r="E39" s="21">
        <f>62.0243+51.0293</f>
        <v>113.05359999999999</v>
      </c>
      <c r="F39" s="12">
        <f>F37</f>
        <v>18.39</v>
      </c>
      <c r="G39" s="12">
        <f>1140.63+938.43</f>
        <v>2079.06</v>
      </c>
      <c r="I39" s="43"/>
      <c r="J39" s="1"/>
      <c r="K39" s="1"/>
      <c r="L39" s="1"/>
      <c r="M39" s="1"/>
      <c r="N39" s="1"/>
      <c r="O39" s="1"/>
      <c r="Q39" s="48"/>
      <c r="R39" s="10" t="s">
        <v>21</v>
      </c>
      <c r="S39" s="10">
        <f>SUM(S7:S38)</f>
        <v>27</v>
      </c>
      <c r="T39" s="11">
        <f>SUM(T7:T38)</f>
        <v>269340</v>
      </c>
      <c r="U39" s="21">
        <f>59.7474+62.4236</f>
        <v>122.17099999999999</v>
      </c>
      <c r="V39" s="12">
        <f>SUM(V37)</f>
        <v>18.39</v>
      </c>
      <c r="W39" s="12">
        <f>1098.75+1147.97</f>
        <v>2246.7200000000003</v>
      </c>
      <c r="Y39" s="48"/>
      <c r="Z39" s="1"/>
      <c r="AA39" s="1"/>
      <c r="AB39" s="1"/>
      <c r="AC39" s="1"/>
      <c r="AD39" s="1"/>
      <c r="AE39" s="1"/>
      <c r="AG39" s="48"/>
      <c r="AH39" s="10" t="s">
        <v>21</v>
      </c>
      <c r="AI39" s="10">
        <f>SUM(AI7:AI38)</f>
        <v>25</v>
      </c>
      <c r="AJ39" s="10">
        <f>SUM(AJ7:AJ38)</f>
        <v>298380</v>
      </c>
      <c r="AK39" s="21">
        <f>67.1318+68.2113</f>
        <v>135.34309999999999</v>
      </c>
      <c r="AL39" s="12">
        <f>SUM(AL37)</f>
        <v>18.39</v>
      </c>
      <c r="AM39" s="12">
        <f>1234.55+1254.41</f>
        <v>2488.96</v>
      </c>
      <c r="AO39" s="48"/>
      <c r="AP39" s="1"/>
      <c r="AQ39" s="1"/>
      <c r="AR39" s="1"/>
      <c r="AS39" s="1"/>
      <c r="AT39" s="1"/>
      <c r="AU39" s="1"/>
      <c r="AW39" s="48"/>
      <c r="AX39" s="10" t="s">
        <v>21</v>
      </c>
      <c r="AY39" s="10">
        <f>SUM(AY7:AY38)</f>
        <v>19</v>
      </c>
      <c r="AZ39" s="10">
        <f>SUM(AZ7:AZ38)</f>
        <v>233460</v>
      </c>
      <c r="BA39" s="21">
        <f>67.1679+38.7278</f>
        <v>105.89570000000001</v>
      </c>
      <c r="BB39" s="12">
        <f>SUM(BB37)</f>
        <v>18.39</v>
      </c>
      <c r="BC39" s="12">
        <f>1235.22+712.2</f>
        <v>1947.42</v>
      </c>
      <c r="BE39" s="48"/>
      <c r="BF39" s="10" t="s">
        <v>21</v>
      </c>
      <c r="BG39" s="10">
        <f>SUM(BG7:BG37)</f>
        <v>21</v>
      </c>
      <c r="BH39" s="11">
        <f>SUM(BH7:BH38)</f>
        <v>252500</v>
      </c>
      <c r="BI39" s="21">
        <f>56.3271+58.2051</f>
        <v>114.5322</v>
      </c>
      <c r="BJ39" s="12">
        <f>SUM(BJ37)</f>
        <v>18.39</v>
      </c>
      <c r="BK39" s="12">
        <f>1035.86+1070.39</f>
        <v>2106.25</v>
      </c>
      <c r="BM39" s="48"/>
      <c r="BN39" s="1"/>
      <c r="BO39" s="1"/>
      <c r="BP39" s="1"/>
      <c r="BQ39" s="1"/>
      <c r="BR39" s="1"/>
      <c r="BS39" s="1"/>
      <c r="BU39" s="48"/>
      <c r="BV39" s="10" t="s">
        <v>21</v>
      </c>
      <c r="BW39" s="10">
        <f>SUM(BW7:BW37)</f>
        <v>20</v>
      </c>
      <c r="BX39" s="13">
        <f>SUM(BX7:BX37)</f>
        <v>236060</v>
      </c>
      <c r="BY39" s="21">
        <f>37.5575+69.5176</f>
        <v>107.07509999999999</v>
      </c>
      <c r="BZ39" s="12">
        <f>SUM(BZ37)</f>
        <v>18.39</v>
      </c>
      <c r="CA39" s="12">
        <f>690.68+1278.43</f>
        <v>1969.1100000000001</v>
      </c>
      <c r="CC39" s="48"/>
      <c r="CD39" s="1"/>
      <c r="CE39" s="1"/>
      <c r="CF39" s="1"/>
      <c r="CG39" s="1"/>
      <c r="CH39" s="1"/>
      <c r="CI39" s="1"/>
      <c r="CK39" s="48"/>
      <c r="CL39" s="10" t="s">
        <v>21</v>
      </c>
      <c r="CM39" s="10">
        <f>SUM(CM7:CM37)</f>
        <v>16</v>
      </c>
      <c r="CN39" s="11">
        <f>SUM(CN7:CN38)</f>
        <v>155400</v>
      </c>
      <c r="CO39" s="21">
        <f>43.8896+26.5987</f>
        <v>70.48830000000001</v>
      </c>
      <c r="CP39" s="12">
        <f>SUM(CP7)</f>
        <v>18.39</v>
      </c>
      <c r="CQ39" s="12">
        <f>807.13+489.15</f>
        <v>1296.28</v>
      </c>
    </row>
    <row r="40" spans="1:95" x14ac:dyDescent="0.25">
      <c r="A40" s="43"/>
      <c r="B40" s="1"/>
      <c r="C40" s="1"/>
      <c r="D40" s="1"/>
      <c r="E40" s="1"/>
      <c r="F40" s="1"/>
      <c r="G40" s="1"/>
      <c r="I40" s="43"/>
      <c r="J40" s="1"/>
      <c r="K40" s="1"/>
      <c r="L40" s="1"/>
      <c r="M40" s="1"/>
      <c r="N40" s="1"/>
      <c r="O40" s="1"/>
      <c r="Q40" s="48"/>
      <c r="R40" s="1"/>
      <c r="S40" s="1"/>
      <c r="T40" s="1"/>
      <c r="U40" s="1"/>
      <c r="V40" s="1"/>
      <c r="W40" s="1"/>
      <c r="Y40" s="48"/>
      <c r="Z40" s="1"/>
      <c r="AA40" s="1"/>
      <c r="AB40" s="1"/>
      <c r="AC40" s="1"/>
      <c r="AD40" s="1"/>
      <c r="AE40" s="1"/>
      <c r="AG40" s="48"/>
      <c r="AH40" s="1"/>
      <c r="AI40" s="1"/>
      <c r="AJ40" s="1"/>
      <c r="AK40" s="1"/>
      <c r="AL40" s="1"/>
      <c r="AM40" s="1"/>
      <c r="AO40" s="48"/>
      <c r="AP40" s="1"/>
      <c r="AQ40" s="1"/>
      <c r="AR40" s="1"/>
      <c r="AS40" s="1"/>
      <c r="AT40" s="1"/>
      <c r="AU40" s="1"/>
      <c r="AW40" s="48"/>
      <c r="AX40" s="1"/>
      <c r="AY40" s="1"/>
      <c r="AZ40" s="1"/>
      <c r="BA40" s="1"/>
      <c r="BB40" s="1"/>
      <c r="BC40" s="1"/>
      <c r="BE40" s="48"/>
      <c r="BF40" s="1"/>
      <c r="BG40" s="1"/>
      <c r="BH40" s="1"/>
      <c r="BI40" s="1"/>
      <c r="BJ40" s="1"/>
      <c r="BK40" s="1"/>
      <c r="BM40" s="48"/>
      <c r="BN40" s="1"/>
      <c r="BO40" s="1"/>
      <c r="BP40" s="1"/>
      <c r="BQ40" s="1"/>
      <c r="BR40" s="1"/>
      <c r="BS40" s="1"/>
      <c r="BU40" s="48"/>
      <c r="BV40" s="1"/>
      <c r="BW40" s="1"/>
      <c r="BX40" s="1"/>
      <c r="BY40" s="1"/>
      <c r="BZ40" s="1"/>
      <c r="CA40" s="1"/>
      <c r="CC40" s="48"/>
      <c r="CD40" s="1"/>
      <c r="CE40" s="1"/>
      <c r="CF40" s="1"/>
      <c r="CG40" s="1"/>
      <c r="CH40" s="1"/>
      <c r="CI40" s="1"/>
      <c r="CK40" s="48"/>
      <c r="CL40" s="1"/>
      <c r="CM40" s="1"/>
      <c r="CN40" s="1"/>
      <c r="CO40" s="1"/>
      <c r="CP40" s="1"/>
      <c r="CQ40" s="1"/>
    </row>
    <row r="41" spans="1:95" x14ac:dyDescent="0.25">
      <c r="N41" s="20"/>
    </row>
    <row r="42" spans="1:95" x14ac:dyDescent="0.25">
      <c r="D42" s="22"/>
      <c r="F42" s="23"/>
    </row>
  </sheetData>
  <mergeCells count="120">
    <mergeCell ref="CK1:CQ1"/>
    <mergeCell ref="CK2:CQ2"/>
    <mergeCell ref="CK3:CQ3"/>
    <mergeCell ref="CK4:CQ4"/>
    <mergeCell ref="CK5:CK40"/>
    <mergeCell ref="CL5:CL6"/>
    <mergeCell ref="CM5:CN5"/>
    <mergeCell ref="CO5:CO6"/>
    <mergeCell ref="CP5:CP6"/>
    <mergeCell ref="CQ5:CQ6"/>
    <mergeCell ref="CC1:CI1"/>
    <mergeCell ref="CC2:CI2"/>
    <mergeCell ref="CC3:CI3"/>
    <mergeCell ref="CC4:CI4"/>
    <mergeCell ref="CC5:CC40"/>
    <mergeCell ref="CD5:CD6"/>
    <mergeCell ref="CE5:CF5"/>
    <mergeCell ref="CG5:CG6"/>
    <mergeCell ref="CH5:CH6"/>
    <mergeCell ref="CI5:CI6"/>
    <mergeCell ref="BU1:CA1"/>
    <mergeCell ref="BU2:CA2"/>
    <mergeCell ref="BU3:CA3"/>
    <mergeCell ref="BU4:CA4"/>
    <mergeCell ref="BU5:BU40"/>
    <mergeCell ref="BV5:BV6"/>
    <mergeCell ref="BW5:BX5"/>
    <mergeCell ref="BY5:BY6"/>
    <mergeCell ref="BZ5:BZ6"/>
    <mergeCell ref="CA5:CA6"/>
    <mergeCell ref="BM1:BS1"/>
    <mergeCell ref="BM2:BS2"/>
    <mergeCell ref="BM3:BS3"/>
    <mergeCell ref="BM4:BS4"/>
    <mergeCell ref="BM5:BM40"/>
    <mergeCell ref="BN5:BN6"/>
    <mergeCell ref="BO5:BP5"/>
    <mergeCell ref="BQ5:BQ6"/>
    <mergeCell ref="BR5:BR6"/>
    <mergeCell ref="BS5:BS6"/>
    <mergeCell ref="BE1:BK1"/>
    <mergeCell ref="BE2:BK2"/>
    <mergeCell ref="BE3:BK3"/>
    <mergeCell ref="BE4:BK4"/>
    <mergeCell ref="BE5:BE40"/>
    <mergeCell ref="BF5:BF6"/>
    <mergeCell ref="BG5:BH5"/>
    <mergeCell ref="BI5:BI6"/>
    <mergeCell ref="BJ5:BJ6"/>
    <mergeCell ref="BK5:BK6"/>
    <mergeCell ref="AW1:BC1"/>
    <mergeCell ref="AW2:BC2"/>
    <mergeCell ref="AW3:BC3"/>
    <mergeCell ref="AW4:BC4"/>
    <mergeCell ref="AW5:AW40"/>
    <mergeCell ref="AX5:AX6"/>
    <mergeCell ref="AY5:AZ5"/>
    <mergeCell ref="BA5:BA6"/>
    <mergeCell ref="AU5:AU6"/>
    <mergeCell ref="BB5:BB6"/>
    <mergeCell ref="BC5:BC6"/>
    <mergeCell ref="AO1:AU1"/>
    <mergeCell ref="AO2:AU2"/>
    <mergeCell ref="AO3:AU3"/>
    <mergeCell ref="AO4:AU4"/>
    <mergeCell ref="AO5:AO40"/>
    <mergeCell ref="AP5:AP6"/>
    <mergeCell ref="AQ5:AR5"/>
    <mergeCell ref="AS5:AS6"/>
    <mergeCell ref="AT5:AT6"/>
    <mergeCell ref="AG1:AM1"/>
    <mergeCell ref="AG2:AM2"/>
    <mergeCell ref="AG3:AM3"/>
    <mergeCell ref="AG4:AM4"/>
    <mergeCell ref="AG5:AG40"/>
    <mergeCell ref="AH5:AH6"/>
    <mergeCell ref="AI5:AJ5"/>
    <mergeCell ref="AK5:AK6"/>
    <mergeCell ref="AL5:AL6"/>
    <mergeCell ref="AM5:AM6"/>
    <mergeCell ref="W5:W6"/>
    <mergeCell ref="Y1:AE1"/>
    <mergeCell ref="Y2:AE2"/>
    <mergeCell ref="Y3:AE3"/>
    <mergeCell ref="Y4:AE4"/>
    <mergeCell ref="Y5:Y40"/>
    <mergeCell ref="Z5:Z6"/>
    <mergeCell ref="AA5:AB5"/>
    <mergeCell ref="AC5:AC6"/>
    <mergeCell ref="AD5:AD6"/>
    <mergeCell ref="Q1:W1"/>
    <mergeCell ref="Q2:W2"/>
    <mergeCell ref="Q3:W3"/>
    <mergeCell ref="Q4:W4"/>
    <mergeCell ref="Q5:Q40"/>
    <mergeCell ref="R5:R6"/>
    <mergeCell ref="S5:T5"/>
    <mergeCell ref="U5:U6"/>
    <mergeCell ref="V5:V6"/>
    <mergeCell ref="AE5:AE6"/>
    <mergeCell ref="O5:O6"/>
    <mergeCell ref="G5:G6"/>
    <mergeCell ref="I1:O1"/>
    <mergeCell ref="I2:O2"/>
    <mergeCell ref="I3:O3"/>
    <mergeCell ref="I4:O4"/>
    <mergeCell ref="I5:I40"/>
    <mergeCell ref="J5:J6"/>
    <mergeCell ref="K5:L5"/>
    <mergeCell ref="M5:M6"/>
    <mergeCell ref="N5:N6"/>
    <mergeCell ref="A1:G1"/>
    <mergeCell ref="A2:G2"/>
    <mergeCell ref="A3:G3"/>
    <mergeCell ref="A4:G4"/>
    <mergeCell ref="A5:A40"/>
    <mergeCell ref="B5:B6"/>
    <mergeCell ref="C5:D5"/>
    <mergeCell ref="E5:E6"/>
    <mergeCell ref="F5:F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2019-04-30T22:50:34Z</cp:lastPrinted>
  <dcterms:created xsi:type="dcterms:W3CDTF">2019-02-26T15:10:02Z</dcterms:created>
  <dcterms:modified xsi:type="dcterms:W3CDTF">2019-04-30T23:05:32Z</dcterms:modified>
</cp:coreProperties>
</file>