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ESUPUESTO 2021\"/>
    </mc:Choice>
  </mc:AlternateContent>
  <bookViews>
    <workbookView xWindow="0" yWindow="0" windowWidth="11790" windowHeight="4140" tabRatio="968"/>
  </bookViews>
  <sheets>
    <sheet name="Conc.Ingr." sheetId="1" r:id="rId1"/>
    <sheet name="Proy.Adq.B.y S." sheetId="4" r:id="rId2"/>
    <sheet name="Remuneraciones" sheetId="5" r:id="rId3"/>
    <sheet name="Proy.Int.Cap." sheetId="6" r:id="rId4"/>
    <sheet name="Proy.Inv.Publ." sheetId="7" r:id="rId5"/>
    <sheet name="Hoja1" sheetId="13" r:id="rId6"/>
  </sheets>
  <calcPr calcId="152511"/>
</workbook>
</file>

<file path=xl/calcChain.xml><?xml version="1.0" encoding="utf-8"?>
<calcChain xmlns="http://schemas.openxmlformats.org/spreadsheetml/2006/main">
  <c r="Q80" i="1" l="1"/>
  <c r="P91" i="1"/>
  <c r="K85" i="1"/>
  <c r="H74" i="7"/>
  <c r="J72" i="7"/>
  <c r="J70" i="7"/>
  <c r="D15" i="5" l="1"/>
  <c r="D14" i="5" s="1"/>
  <c r="F15" i="5"/>
  <c r="C38" i="5"/>
  <c r="M86" i="4"/>
  <c r="L95" i="4"/>
  <c r="K33" i="5"/>
  <c r="I84" i="1" l="1"/>
  <c r="I83" i="1"/>
  <c r="I82" i="1"/>
  <c r="I78" i="1"/>
  <c r="I76" i="1" s="1"/>
  <c r="I75" i="1" s="1"/>
  <c r="E85" i="1"/>
  <c r="E86" i="1" s="1"/>
  <c r="E87" i="1" s="1"/>
  <c r="D62" i="1"/>
  <c r="D61" i="1" s="1"/>
  <c r="D76" i="1"/>
  <c r="D75" i="1" s="1"/>
  <c r="D31" i="5"/>
  <c r="D32" i="5" s="1"/>
  <c r="D33" i="5" s="1"/>
  <c r="E76" i="1"/>
  <c r="E75" i="1" s="1"/>
  <c r="F75" i="1"/>
  <c r="H67" i="7"/>
  <c r="R67" i="7"/>
  <c r="S67" i="7"/>
  <c r="S52" i="7"/>
  <c r="K75" i="1"/>
  <c r="J47" i="7"/>
  <c r="I30" i="4"/>
  <c r="H30" i="4"/>
  <c r="G30" i="4"/>
  <c r="K31" i="5"/>
  <c r="D85" i="1" l="1"/>
  <c r="R59" i="7"/>
  <c r="Q57" i="7"/>
  <c r="L76" i="1"/>
  <c r="D21" i="6"/>
  <c r="D22" i="6" s="1"/>
  <c r="D23" i="6" s="1"/>
  <c r="H23" i="6" s="1"/>
  <c r="J67" i="7" l="1"/>
  <c r="N67" i="7"/>
  <c r="Q67" i="7" l="1"/>
  <c r="J75" i="1"/>
  <c r="J76" i="1" s="1"/>
  <c r="K67" i="7" l="1"/>
  <c r="I67" i="7"/>
  <c r="D5" i="13" l="1"/>
  <c r="C5" i="13"/>
  <c r="C4" i="13"/>
  <c r="D4" i="13"/>
  <c r="C3" i="13"/>
  <c r="E4" i="13" l="1"/>
  <c r="E5" i="13"/>
  <c r="I62" i="1"/>
  <c r="I61" i="1"/>
  <c r="I64" i="1"/>
  <c r="P64" i="1" s="1"/>
  <c r="L67" i="7" l="1"/>
  <c r="I63" i="1" l="1"/>
  <c r="O63" i="1"/>
  <c r="I66" i="1"/>
  <c r="O66" i="1"/>
  <c r="P66" i="1" s="1"/>
  <c r="I67" i="1"/>
  <c r="O67" i="1" s="1"/>
  <c r="P67" i="1" s="1"/>
  <c r="J67" i="1"/>
  <c r="N67" i="1"/>
  <c r="D68" i="1"/>
  <c r="I68" i="1" s="1"/>
  <c r="O68" i="1" s="1"/>
  <c r="P68" i="1" s="1"/>
  <c r="M22" i="4"/>
  <c r="M13" i="4"/>
  <c r="F12" i="4"/>
  <c r="N12" i="4" s="1"/>
  <c r="D11" i="4"/>
  <c r="C11" i="4"/>
  <c r="E11" i="4"/>
  <c r="K86" i="1"/>
  <c r="K87" i="1" s="1"/>
  <c r="L75" i="1"/>
  <c r="M12" i="4" l="1"/>
  <c r="P63" i="1"/>
  <c r="F38" i="4"/>
  <c r="F34" i="4"/>
  <c r="F32" i="4"/>
  <c r="F29" i="4"/>
  <c r="F28" i="4"/>
  <c r="F27" i="4"/>
  <c r="F26" i="4"/>
  <c r="F24" i="4"/>
  <c r="F23" i="4"/>
  <c r="F22" i="4"/>
  <c r="J8" i="1"/>
  <c r="F25" i="4" l="1"/>
  <c r="M32" i="4"/>
  <c r="K16" i="5" l="1"/>
  <c r="J46" i="1" l="1"/>
  <c r="J45" i="1" s="1"/>
  <c r="C58" i="1" l="1"/>
  <c r="C85" i="1" s="1"/>
  <c r="I85" i="1" s="1"/>
  <c r="I86" i="1" s="1"/>
  <c r="I87" i="1" s="1"/>
  <c r="J19" i="1" l="1"/>
  <c r="J32" i="1"/>
  <c r="J52" i="1"/>
  <c r="J85" i="1" l="1"/>
  <c r="J18" i="1"/>
  <c r="P85" i="1" l="1"/>
  <c r="O85" i="1"/>
  <c r="F72" i="4"/>
  <c r="C76" i="1"/>
  <c r="C75" i="1" s="1"/>
  <c r="F78" i="4" l="1"/>
  <c r="F64" i="4"/>
  <c r="F56" i="4"/>
  <c r="C25" i="4"/>
  <c r="D25" i="4"/>
  <c r="D30" i="4"/>
  <c r="D78" i="4"/>
  <c r="D77" i="4" s="1"/>
  <c r="D80" i="4"/>
  <c r="E25" i="4"/>
  <c r="F77" i="4" l="1"/>
  <c r="P80" i="1" l="1"/>
  <c r="M79" i="4"/>
  <c r="M14" i="4"/>
  <c r="H80" i="4"/>
  <c r="M80" i="4" s="1"/>
  <c r="G80" i="4"/>
  <c r="G78" i="4"/>
  <c r="G77" i="4"/>
  <c r="M77" i="4" s="1"/>
  <c r="H73" i="4"/>
  <c r="G73" i="4"/>
  <c r="M28" i="4"/>
  <c r="M27" i="4"/>
  <c r="M26" i="4"/>
  <c r="I25" i="4"/>
  <c r="H25" i="4"/>
  <c r="G25" i="4"/>
  <c r="M23" i="4"/>
  <c r="M21" i="4"/>
  <c r="M17" i="4"/>
  <c r="M16" i="4"/>
  <c r="M15" i="4"/>
  <c r="I11" i="4"/>
  <c r="H11" i="4"/>
  <c r="G10" i="4"/>
  <c r="G11" i="4" s="1"/>
  <c r="K26" i="5"/>
  <c r="K25" i="5" s="1"/>
  <c r="K28" i="5"/>
  <c r="J27" i="5"/>
  <c r="I27" i="5"/>
  <c r="H27" i="5"/>
  <c r="J25" i="5"/>
  <c r="I25" i="5"/>
  <c r="H25" i="5"/>
  <c r="J23" i="5"/>
  <c r="I23" i="5"/>
  <c r="I15" i="5"/>
  <c r="H15" i="5"/>
  <c r="H14" i="5" s="1"/>
  <c r="K27" i="5" l="1"/>
  <c r="M25" i="4"/>
  <c r="I10" i="4"/>
  <c r="M11" i="4"/>
  <c r="H10" i="4" l="1"/>
  <c r="M10" i="4" s="1"/>
  <c r="K24" i="5"/>
  <c r="K23" i="5"/>
  <c r="M81" i="4"/>
  <c r="M73" i="4"/>
  <c r="P67" i="7" l="1"/>
  <c r="K17" i="5" l="1"/>
  <c r="G17" i="5"/>
  <c r="J56" i="1"/>
  <c r="J42" i="1"/>
  <c r="J41" i="1" s="1"/>
  <c r="T67" i="7"/>
  <c r="L85" i="1"/>
  <c r="K19" i="5" l="1"/>
  <c r="M20" i="4"/>
  <c r="M58" i="4"/>
  <c r="M59" i="4"/>
  <c r="M61" i="4"/>
  <c r="M72" i="4"/>
  <c r="M76" i="4"/>
  <c r="G71" i="4"/>
  <c r="G68" i="4" s="1"/>
  <c r="G57" i="4"/>
  <c r="M66" i="4"/>
  <c r="E10" i="4"/>
  <c r="C10" i="4" l="1"/>
  <c r="D10" i="4"/>
  <c r="K18" i="5"/>
  <c r="K15" i="5" s="1"/>
  <c r="K14" i="5" s="1"/>
  <c r="J14" i="5"/>
  <c r="I14" i="5"/>
  <c r="O67" i="7"/>
  <c r="C13" i="6"/>
  <c r="H14" i="6" s="1"/>
  <c r="D84" i="4"/>
  <c r="D83" i="4"/>
  <c r="D73" i="4"/>
  <c r="D57" i="4"/>
  <c r="E29" i="5"/>
  <c r="E31" i="5" s="1"/>
  <c r="E27" i="5"/>
  <c r="E25" i="5"/>
  <c r="E23" i="5"/>
  <c r="E15" i="5"/>
  <c r="E14" i="5" s="1"/>
  <c r="C83" i="4"/>
  <c r="C80" i="4"/>
  <c r="C73" i="4"/>
  <c r="C71" i="4"/>
  <c r="C62" i="4"/>
  <c r="C57" i="4"/>
  <c r="C30" i="4"/>
  <c r="I71" i="4"/>
  <c r="I57" i="4"/>
  <c r="H71" i="4"/>
  <c r="H87" i="4" s="1"/>
  <c r="H86" i="4" s="1"/>
  <c r="H57" i="4"/>
  <c r="G86" i="4"/>
  <c r="I59" i="1"/>
  <c r="J7" i="1"/>
  <c r="G19" i="5"/>
  <c r="L19" i="5" s="1"/>
  <c r="G18" i="5"/>
  <c r="L18" i="5" s="1"/>
  <c r="G16" i="5"/>
  <c r="L16" i="5" s="1"/>
  <c r="F27" i="5"/>
  <c r="E83" i="4"/>
  <c r="E30" i="4"/>
  <c r="E71" i="4"/>
  <c r="E73" i="4"/>
  <c r="N28" i="4"/>
  <c r="N27" i="4"/>
  <c r="F13" i="4"/>
  <c r="F14" i="4"/>
  <c r="N14" i="4" s="1"/>
  <c r="F15" i="4"/>
  <c r="F17" i="4"/>
  <c r="F18" i="4"/>
  <c r="F19" i="4"/>
  <c r="F20" i="4"/>
  <c r="N20" i="4" s="1"/>
  <c r="F21" i="4"/>
  <c r="N21" i="4" s="1"/>
  <c r="N22" i="4"/>
  <c r="N54" i="4"/>
  <c r="F37" i="4"/>
  <c r="N37" i="4" s="1"/>
  <c r="F36" i="4"/>
  <c r="N36" i="4" s="1"/>
  <c r="N34" i="4"/>
  <c r="F33" i="4"/>
  <c r="F31" i="4"/>
  <c r="F61" i="4"/>
  <c r="N61" i="4" s="1"/>
  <c r="F60" i="4"/>
  <c r="N60" i="4" s="1"/>
  <c r="F59" i="4"/>
  <c r="N59" i="4" s="1"/>
  <c r="F58" i="4"/>
  <c r="I30" i="1"/>
  <c r="F25" i="5"/>
  <c r="M67" i="7"/>
  <c r="H15" i="6"/>
  <c r="H16" i="6"/>
  <c r="C18" i="6"/>
  <c r="H18" i="6" s="1"/>
  <c r="H19" i="6"/>
  <c r="L17" i="5"/>
  <c r="D20" i="5"/>
  <c r="F20" i="5"/>
  <c r="I20" i="5"/>
  <c r="G21" i="5"/>
  <c r="K21" i="5"/>
  <c r="G22" i="5"/>
  <c r="K22" i="5"/>
  <c r="D23" i="5"/>
  <c r="H23" i="5"/>
  <c r="F23" i="5"/>
  <c r="D25" i="5"/>
  <c r="G26" i="5"/>
  <c r="L26" i="5" s="1"/>
  <c r="D27" i="5"/>
  <c r="G27" i="5" s="1"/>
  <c r="G28" i="5"/>
  <c r="L28" i="5" s="1"/>
  <c r="D29" i="5"/>
  <c r="F29" i="5"/>
  <c r="F31" i="5" s="1"/>
  <c r="H29" i="5"/>
  <c r="I29" i="5"/>
  <c r="J29" i="5"/>
  <c r="G30" i="5"/>
  <c r="G29" i="5" s="1"/>
  <c r="K30" i="5"/>
  <c r="F16" i="4"/>
  <c r="N16" i="4" s="1"/>
  <c r="M18" i="4"/>
  <c r="M19" i="4"/>
  <c r="M24" i="4"/>
  <c r="M31" i="4"/>
  <c r="M33" i="4"/>
  <c r="N33" i="4" s="1"/>
  <c r="N38" i="4"/>
  <c r="M53" i="4"/>
  <c r="M55" i="4"/>
  <c r="M56" i="4"/>
  <c r="E57" i="4"/>
  <c r="D62" i="4"/>
  <c r="E62" i="4"/>
  <c r="G62" i="4"/>
  <c r="F63" i="4"/>
  <c r="M63" i="4"/>
  <c r="M64" i="4"/>
  <c r="F65" i="4"/>
  <c r="M65" i="4"/>
  <c r="F66" i="4"/>
  <c r="N66" i="4" s="1"/>
  <c r="M67" i="4"/>
  <c r="N67" i="4" s="1"/>
  <c r="M69" i="4"/>
  <c r="F70" i="4"/>
  <c r="F69" i="4" s="1"/>
  <c r="M70" i="4"/>
  <c r="D71" i="4"/>
  <c r="N72" i="4"/>
  <c r="F74" i="4"/>
  <c r="F75" i="4"/>
  <c r="N75" i="4" s="1"/>
  <c r="F76" i="4"/>
  <c r="N76" i="4" s="1"/>
  <c r="E78" i="4"/>
  <c r="M78" i="4"/>
  <c r="N78" i="4" s="1"/>
  <c r="E80" i="4"/>
  <c r="N81" i="4"/>
  <c r="F82" i="4"/>
  <c r="M82" i="4"/>
  <c r="N84" i="4"/>
  <c r="F85" i="4"/>
  <c r="N85" i="4" s="1"/>
  <c r="L86" i="4"/>
  <c r="L87" i="4" s="1"/>
  <c r="L88" i="4" s="1"/>
  <c r="I7" i="1"/>
  <c r="I8" i="1"/>
  <c r="N8" i="1"/>
  <c r="O8" i="1" s="1"/>
  <c r="I9" i="1"/>
  <c r="O9" i="1"/>
  <c r="I10" i="1"/>
  <c r="O10" i="1"/>
  <c r="I12" i="1"/>
  <c r="O12" i="1"/>
  <c r="I13" i="1"/>
  <c r="P13" i="1" s="1"/>
  <c r="I14" i="1"/>
  <c r="O14" i="1"/>
  <c r="I15" i="1"/>
  <c r="P15" i="1" s="1"/>
  <c r="I16" i="1"/>
  <c r="P16" i="1" s="1"/>
  <c r="I17" i="1"/>
  <c r="I18" i="1"/>
  <c r="I19" i="1"/>
  <c r="O19" i="1"/>
  <c r="O18" i="1" s="1"/>
  <c r="I20" i="1"/>
  <c r="O20" i="1"/>
  <c r="I21" i="1"/>
  <c r="O21" i="1"/>
  <c r="I22" i="1"/>
  <c r="O22" i="1"/>
  <c r="I23" i="1"/>
  <c r="O23" i="1"/>
  <c r="I24" i="1"/>
  <c r="O24" i="1"/>
  <c r="I25" i="1"/>
  <c r="O25" i="1"/>
  <c r="I27" i="1"/>
  <c r="O27" i="1"/>
  <c r="I28" i="1"/>
  <c r="O28" i="1"/>
  <c r="I29" i="1"/>
  <c r="O29" i="1"/>
  <c r="O30" i="1"/>
  <c r="I31" i="1"/>
  <c r="O31" i="1"/>
  <c r="I32" i="1"/>
  <c r="N32" i="1"/>
  <c r="O32" i="1" s="1"/>
  <c r="I33" i="1"/>
  <c r="O33" i="1"/>
  <c r="I34" i="1"/>
  <c r="O34" i="1"/>
  <c r="I41" i="1"/>
  <c r="O41" i="1"/>
  <c r="I42" i="1"/>
  <c r="N42" i="1"/>
  <c r="O42" i="1" s="1"/>
  <c r="I43" i="1"/>
  <c r="O43" i="1"/>
  <c r="I44" i="1"/>
  <c r="I45" i="1"/>
  <c r="I46" i="1"/>
  <c r="N46" i="1"/>
  <c r="O46" i="1"/>
  <c r="P47" i="1"/>
  <c r="I48" i="1"/>
  <c r="P48" i="1" s="1"/>
  <c r="I49" i="1"/>
  <c r="P49" i="1" s="1"/>
  <c r="I50" i="1"/>
  <c r="P50" i="1" s="1"/>
  <c r="I51" i="1"/>
  <c r="P51" i="1" s="1"/>
  <c r="I52" i="1"/>
  <c r="N52" i="1"/>
  <c r="O52" i="1"/>
  <c r="I54" i="1"/>
  <c r="C56" i="1"/>
  <c r="D56" i="1"/>
  <c r="D55" i="1" s="1"/>
  <c r="I56" i="1"/>
  <c r="J55" i="1"/>
  <c r="N56" i="1"/>
  <c r="O56" i="1" s="1"/>
  <c r="P57" i="1"/>
  <c r="D58" i="1"/>
  <c r="N58" i="1"/>
  <c r="O58" i="1" s="1"/>
  <c r="C62" i="1"/>
  <c r="C61" i="1" s="1"/>
  <c r="J62" i="1"/>
  <c r="J61" i="1" s="1"/>
  <c r="O61" i="1" s="1"/>
  <c r="P61" i="1" s="1"/>
  <c r="O62" i="1"/>
  <c r="L86" i="1"/>
  <c r="L87" i="1" s="1"/>
  <c r="N76" i="1"/>
  <c r="N78" i="1"/>
  <c r="N85" i="1" s="1"/>
  <c r="N86" i="1" s="1"/>
  <c r="N87" i="1" s="1"/>
  <c r="I79" i="1"/>
  <c r="O79" i="1" s="1"/>
  <c r="P79" i="1" s="1"/>
  <c r="F85" i="1"/>
  <c r="F86" i="1" s="1"/>
  <c r="F87" i="1" s="1"/>
  <c r="M85" i="1"/>
  <c r="M86" i="1" s="1"/>
  <c r="M87" i="1" s="1"/>
  <c r="G24" i="5"/>
  <c r="L24" i="5" s="1"/>
  <c r="N55" i="4"/>
  <c r="O75" i="1"/>
  <c r="O76" i="1" s="1"/>
  <c r="E86" i="4" l="1"/>
  <c r="F71" i="4"/>
  <c r="F73" i="4"/>
  <c r="F62" i="4"/>
  <c r="M62" i="4"/>
  <c r="K29" i="5"/>
  <c r="N58" i="4"/>
  <c r="F57" i="4"/>
  <c r="F30" i="4"/>
  <c r="F80" i="4"/>
  <c r="C86" i="4"/>
  <c r="C87" i="4" s="1"/>
  <c r="C88" i="4" s="1"/>
  <c r="D86" i="4"/>
  <c r="D87" i="4" s="1"/>
  <c r="D88" i="4" s="1"/>
  <c r="N13" i="4"/>
  <c r="F11" i="4"/>
  <c r="F10" i="4" s="1"/>
  <c r="C17" i="6"/>
  <c r="H17" i="6" s="1"/>
  <c r="P56" i="1"/>
  <c r="P52" i="1"/>
  <c r="P46" i="1"/>
  <c r="P34" i="1"/>
  <c r="P32" i="1"/>
  <c r="P41" i="1"/>
  <c r="P30" i="1"/>
  <c r="G25" i="5"/>
  <c r="L25" i="5" s="1"/>
  <c r="F14" i="5"/>
  <c r="F32" i="5"/>
  <c r="F33" i="5" s="1"/>
  <c r="E87" i="4"/>
  <c r="E88" i="4" s="1"/>
  <c r="D93" i="4" s="1"/>
  <c r="J31" i="5"/>
  <c r="J32" i="5" s="1"/>
  <c r="J33" i="5" s="1"/>
  <c r="H31" i="5"/>
  <c r="H32" i="5" s="1"/>
  <c r="H33" i="5" s="1"/>
  <c r="L15" i="5"/>
  <c r="G15" i="5"/>
  <c r="G31" i="5" s="1"/>
  <c r="I31" i="5"/>
  <c r="I32" i="5" s="1"/>
  <c r="I33" i="5" s="1"/>
  <c r="O55" i="1"/>
  <c r="P55" i="1" s="1"/>
  <c r="P12" i="1"/>
  <c r="P9" i="1"/>
  <c r="G23" i="5"/>
  <c r="L23" i="5" s="1"/>
  <c r="P62" i="1"/>
  <c r="P10" i="1"/>
  <c r="P43" i="1"/>
  <c r="P14" i="1"/>
  <c r="P42" i="1"/>
  <c r="N26" i="4"/>
  <c r="N25" i="4" s="1"/>
  <c r="N24" i="4"/>
  <c r="E32" i="5"/>
  <c r="E33" i="5" s="1"/>
  <c r="L22" i="5"/>
  <c r="P28" i="1"/>
  <c r="P33" i="1"/>
  <c r="P25" i="1"/>
  <c r="P21" i="1"/>
  <c r="P19" i="1"/>
  <c r="P27" i="1"/>
  <c r="P24" i="1"/>
  <c r="P22" i="1"/>
  <c r="P20" i="1"/>
  <c r="O7" i="1"/>
  <c r="P7" i="1" s="1"/>
  <c r="P8" i="1"/>
  <c r="P29" i="1"/>
  <c r="N7" i="1"/>
  <c r="I58" i="1"/>
  <c r="P58" i="1" s="1"/>
  <c r="P23" i="1"/>
  <c r="C86" i="1"/>
  <c r="C87" i="1" s="1"/>
  <c r="P18" i="1"/>
  <c r="P45" i="1"/>
  <c r="M57" i="4"/>
  <c r="H13" i="6"/>
  <c r="C21" i="6"/>
  <c r="H21" i="6" s="1"/>
  <c r="L29" i="5"/>
  <c r="L30" i="5"/>
  <c r="N18" i="4"/>
  <c r="N74" i="4"/>
  <c r="F84" i="4"/>
  <c r="N53" i="4"/>
  <c r="N32" i="4"/>
  <c r="N17" i="4"/>
  <c r="N23" i="4"/>
  <c r="N19" i="4"/>
  <c r="F83" i="4"/>
  <c r="N82" i="4"/>
  <c r="N63" i="4"/>
  <c r="N15" i="4"/>
  <c r="N56" i="4"/>
  <c r="G20" i="5"/>
  <c r="K20" i="5"/>
  <c r="L21" i="5"/>
  <c r="O78" i="1"/>
  <c r="P78" i="1" s="1"/>
  <c r="M71" i="4"/>
  <c r="I68" i="4"/>
  <c r="I86" i="4" s="1"/>
  <c r="N65" i="4"/>
  <c r="N64" i="4"/>
  <c r="M30" i="4"/>
  <c r="N69" i="4"/>
  <c r="F68" i="4"/>
  <c r="N31" i="4"/>
  <c r="N70" i="4"/>
  <c r="N73" i="4" l="1"/>
  <c r="F86" i="4"/>
  <c r="F87" i="4" s="1"/>
  <c r="G37" i="5"/>
  <c r="G32" i="5"/>
  <c r="N62" i="4"/>
  <c r="G33" i="5"/>
  <c r="L20" i="5"/>
  <c r="F88" i="4"/>
  <c r="I87" i="4"/>
  <c r="I88" i="4" s="1"/>
  <c r="D86" i="1"/>
  <c r="D87" i="1" s="1"/>
  <c r="G14" i="5"/>
  <c r="L14" i="5" s="1"/>
  <c r="N10" i="4"/>
  <c r="N79" i="4"/>
  <c r="P75" i="1"/>
  <c r="P76" i="1" s="1"/>
  <c r="J86" i="1"/>
  <c r="J87" i="1" s="1"/>
  <c r="D6" i="13" s="1"/>
  <c r="L27" i="5"/>
  <c r="H88" i="4"/>
  <c r="C22" i="6"/>
  <c r="N83" i="4"/>
  <c r="N71" i="4"/>
  <c r="N11" i="4"/>
  <c r="N30" i="4"/>
  <c r="N77" i="4"/>
  <c r="K32" i="5"/>
  <c r="L31" i="5"/>
  <c r="L32" i="5" s="1"/>
  <c r="L33" i="5" s="1"/>
  <c r="M68" i="4"/>
  <c r="N68" i="4" s="1"/>
  <c r="N57" i="4"/>
  <c r="N80" i="4"/>
  <c r="G87" i="4"/>
  <c r="G88" i="4" s="1"/>
  <c r="M87" i="4" l="1"/>
  <c r="M88" i="4" s="1"/>
  <c r="P86" i="1"/>
  <c r="P87" i="1" s="1"/>
  <c r="O86" i="1"/>
  <c r="O87" i="1" s="1"/>
  <c r="H22" i="6"/>
  <c r="C23" i="6"/>
  <c r="D94" i="4"/>
  <c r="N86" i="4"/>
  <c r="N87" i="4" s="1"/>
  <c r="N88" i="4" s="1"/>
  <c r="D3" i="13" l="1"/>
  <c r="E3" i="13" s="1"/>
</calcChain>
</file>

<file path=xl/comments1.xml><?xml version="1.0" encoding="utf-8"?>
<comments xmlns="http://schemas.openxmlformats.org/spreadsheetml/2006/main">
  <authors>
    <author>ronal</author>
  </authors>
  <commentList>
    <comment ref="C59" authorId="0" shapeId="0">
      <text>
        <r>
          <rPr>
            <b/>
            <sz val="9"/>
            <color indexed="81"/>
            <rFont val="Tahoma"/>
            <charset val="1"/>
          </rPr>
          <t>ronal:</t>
        </r>
        <r>
          <rPr>
            <sz val="9"/>
            <color indexed="81"/>
            <rFont val="Tahoma"/>
            <charset val="1"/>
          </rPr>
          <t xml:space="preserve">
cuota mensual de (2021) $15,580.49
(2020) $18,140.29
dif.      $  1,559.80</t>
        </r>
      </text>
    </comment>
    <comment ref="D63" authorId="0" shapeId="0">
      <text>
        <r>
          <rPr>
            <b/>
            <sz val="9"/>
            <color indexed="81"/>
            <rFont val="Tahoma"/>
            <charset val="1"/>
          </rPr>
          <t>ronal:</t>
        </r>
        <r>
          <rPr>
            <sz val="9"/>
            <color indexed="81"/>
            <rFont val="Tahoma"/>
            <charset val="1"/>
          </rPr>
          <t xml:space="preserve">
cuota mensual:
(2021)  $49,741.47 
(2020)  $54,420.85
dif.       $  4,679.38</t>
        </r>
      </text>
    </comment>
    <comment ref="D64" authorId="0" shapeId="0">
      <text>
        <r>
          <rPr>
            <b/>
            <sz val="9"/>
            <color indexed="81"/>
            <rFont val="Tahoma"/>
            <family val="2"/>
          </rPr>
          <t>ronal:</t>
        </r>
        <r>
          <rPr>
            <sz val="9"/>
            <color indexed="81"/>
            <rFont val="Tahoma"/>
            <family val="2"/>
          </rPr>
          <t xml:space="preserve">
ronal:
cuota mensual:
(2021)  $16,659.01
(2020)  $18,218.81
dif,       $  1,559.80 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ronal</author>
  </authors>
  <commentList>
    <comment ref="I26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DEVOLUCION DE:
$126,933.82 A CTA.EMERGECIA Y $91,094.05 CINCO MESES DEL 2%
</t>
        </r>
      </text>
    </comment>
    <comment ref="K51" authorId="1" shapeId="0">
      <text>
        <r>
          <rPr>
            <b/>
            <sz val="9"/>
            <color indexed="81"/>
            <rFont val="Tahoma"/>
            <family val="2"/>
          </rPr>
          <t>ronal:</t>
        </r>
        <r>
          <rPr>
            <sz val="9"/>
            <color indexed="81"/>
            <rFont val="Tahoma"/>
            <family val="2"/>
          </rPr>
          <t xml:space="preserve">
DEUDA</t>
        </r>
      </text>
    </comment>
  </commentList>
</comments>
</file>

<file path=xl/sharedStrings.xml><?xml version="1.0" encoding="utf-8"?>
<sst xmlns="http://schemas.openxmlformats.org/spreadsheetml/2006/main" count="470" uniqueCount="312">
  <si>
    <t>Código</t>
  </si>
  <si>
    <t>Pres.</t>
  </si>
  <si>
    <t>Fondo General</t>
  </si>
  <si>
    <t>FODES</t>
  </si>
  <si>
    <t>Inversión</t>
  </si>
  <si>
    <t>Sub-total</t>
  </si>
  <si>
    <t>Fondos</t>
  </si>
  <si>
    <t>Propios</t>
  </si>
  <si>
    <t>Externos</t>
  </si>
  <si>
    <t>Internos</t>
  </si>
  <si>
    <t>TOTAL</t>
  </si>
  <si>
    <t>Concepto</t>
  </si>
  <si>
    <t>IMPUESTOS</t>
  </si>
  <si>
    <t>IMPUESTOS MUNICIPALES</t>
  </si>
  <si>
    <t>De Comercio</t>
  </si>
  <si>
    <t>De Industria</t>
  </si>
  <si>
    <t>Servicios</t>
  </si>
  <si>
    <t>Vialidad</t>
  </si>
  <si>
    <t>TASAS</t>
  </si>
  <si>
    <t>TASAS Y DERECHOS</t>
  </si>
  <si>
    <t>Alumbrado Público</t>
  </si>
  <si>
    <t>Aseo Público</t>
  </si>
  <si>
    <t>Cementerios Municipales</t>
  </si>
  <si>
    <t>Fiestas</t>
  </si>
  <si>
    <t>Mercados</t>
  </si>
  <si>
    <t>Por Expedición de Doc.De Identidad</t>
  </si>
  <si>
    <t>Postes, Torres y Antenas</t>
  </si>
  <si>
    <t>Rastro y Tiangue</t>
  </si>
  <si>
    <t>DERECHOS</t>
  </si>
  <si>
    <t>Permisos y Licencias Municipales</t>
  </si>
  <si>
    <t>Cotejo de Fierros</t>
  </si>
  <si>
    <t>VENTA DE BIENES Y SERVICIOS</t>
  </si>
  <si>
    <t>Servicios Diversos</t>
  </si>
  <si>
    <t>MULTAS E INTERESES POR MORA</t>
  </si>
  <si>
    <t>Intereses por Mora de Impuestos</t>
  </si>
  <si>
    <t>Otras Multas Municipales</t>
  </si>
  <si>
    <t>Multas por Registro Civil</t>
  </si>
  <si>
    <t>TRANSFERENCIAS CORRIENTES</t>
  </si>
  <si>
    <t>TRANSFERENCIAS DE CAPITAL</t>
  </si>
  <si>
    <t>ENDEUDAMIENTO PUBLICO</t>
  </si>
  <si>
    <t>De Empresas Privadas Financieras</t>
  </si>
  <si>
    <t>SALDOS AÑOS ANTERIORES</t>
  </si>
  <si>
    <t>SALDOS INICIALES DE CAJA Y BANCOS</t>
  </si>
  <si>
    <t>Saldos Iniciales en Bancos</t>
  </si>
  <si>
    <t>Total Rubro</t>
  </si>
  <si>
    <t>Total Cuenta</t>
  </si>
  <si>
    <t>Total Objeto Específico</t>
  </si>
  <si>
    <t>Fuente de Financiamiento 1</t>
  </si>
  <si>
    <t>Fuente de Recurso 110</t>
  </si>
  <si>
    <t>Fuente de Recurso 111</t>
  </si>
  <si>
    <t>Fuente de Recurso 000</t>
  </si>
  <si>
    <t>Sub-Total</t>
  </si>
  <si>
    <t>O1O1</t>
  </si>
  <si>
    <t>O1O2</t>
  </si>
  <si>
    <t>REMUNERACIONES</t>
  </si>
  <si>
    <t>Sueldos</t>
  </si>
  <si>
    <t>Aguinaldos</t>
  </si>
  <si>
    <t>Dietas</t>
  </si>
  <si>
    <t>Beneficios Adicionales</t>
  </si>
  <si>
    <t>Remuneraciones Eventuales</t>
  </si>
  <si>
    <t>Por Remuneraciones Permanentes</t>
  </si>
  <si>
    <t>Horas Extraordinarias</t>
  </si>
  <si>
    <t>ADQ.DE BIENES Y SERVICIOS</t>
  </si>
  <si>
    <t>Bienes de Uso y Consumo</t>
  </si>
  <si>
    <t>Llantas y Neumáticos</t>
  </si>
  <si>
    <t>Productos de Papel y Cartón</t>
  </si>
  <si>
    <t>Especies Municipales Diversas</t>
  </si>
  <si>
    <t>Materiales de Oficina</t>
  </si>
  <si>
    <t>Materiales Elétricos</t>
  </si>
  <si>
    <t>Bienes de Uso y Consumo Diversos</t>
  </si>
  <si>
    <t>Servicios Básicos</t>
  </si>
  <si>
    <t>Servicios de Energía Elétrica</t>
  </si>
  <si>
    <t>Servicios de Agua</t>
  </si>
  <si>
    <t>Servicios de Telecomunicaciones</t>
  </si>
  <si>
    <t>Mant. Y Reparación de Vehículos</t>
  </si>
  <si>
    <t>Mant. Y Rep.de Bienes Inmuebles</t>
  </si>
  <si>
    <t>Atenciones Oficiales</t>
  </si>
  <si>
    <t>Serv. Grales. Y Arrend. Diversos</t>
  </si>
  <si>
    <t>Pasajes y Viáticos</t>
  </si>
  <si>
    <t>Viáticos por Comisión Interna</t>
  </si>
  <si>
    <t>Viáticos por Comisión Externa</t>
  </si>
  <si>
    <t>Servicios Jurídicos</t>
  </si>
  <si>
    <t>Servicios de Contabilidad y Auditoría</t>
  </si>
  <si>
    <t>Gastos Corrientes Diversos</t>
  </si>
  <si>
    <t>Gastos Diversos</t>
  </si>
  <si>
    <t>Minerales No Metálicos y Prod.Deriv.</t>
  </si>
  <si>
    <t>Minerales  Metálicos y Prod.Deriv.</t>
  </si>
  <si>
    <t>Herramientas, Rep. y Accesorios</t>
  </si>
  <si>
    <t>Transportes, Fletes y Almacen.</t>
  </si>
  <si>
    <t>Serv.del Medio Amb.y Recuersos Nat.</t>
  </si>
  <si>
    <t>De Inst.Desentralizadas no Empr.</t>
  </si>
  <si>
    <t>Mant. Y Rep. de Bienes Muebles</t>
  </si>
  <si>
    <t>Servicios Grales. y Arrend.</t>
  </si>
  <si>
    <t>Servicios Técnicos y Prof.</t>
  </si>
  <si>
    <t>GASTOS FINANC. Y OTROS</t>
  </si>
  <si>
    <t>Int. Y Coms.de Empr. Internos</t>
  </si>
  <si>
    <t>Cód.</t>
  </si>
  <si>
    <t>Descripción</t>
  </si>
  <si>
    <t>Linea de</t>
  </si>
  <si>
    <t>Trabajo</t>
  </si>
  <si>
    <t>O2O1</t>
  </si>
  <si>
    <t>Fondo Muncipal</t>
  </si>
  <si>
    <t>Fuente de Financiamiento 2</t>
  </si>
  <si>
    <t>FODES 25%</t>
  </si>
  <si>
    <t>Remuneraciones Permanentes</t>
  </si>
  <si>
    <t>Remuneraciones por Servicios Extraordinarios</t>
  </si>
  <si>
    <t>Contrib. Patronales a Inst. de Seguridad S.Pub.</t>
  </si>
  <si>
    <t>Contrib. Patronales a Inst. de Seguridad S.Priv.</t>
  </si>
  <si>
    <t>Al Personal de Servicios Permanentes</t>
  </si>
  <si>
    <t>Remuneraciones Personal Permanente</t>
  </si>
  <si>
    <t>Fuente de Financiamiento 1     FR111</t>
  </si>
  <si>
    <t xml:space="preserve">Fondo </t>
  </si>
  <si>
    <t>General</t>
  </si>
  <si>
    <t xml:space="preserve">Fondos </t>
  </si>
  <si>
    <t>Prestamos</t>
  </si>
  <si>
    <t>Donaciones</t>
  </si>
  <si>
    <t>Total Inversión</t>
  </si>
  <si>
    <t>GASTOS FINANCIEROS Y OTROS</t>
  </si>
  <si>
    <t>Intereses y Comisiones de Empréstitos Internos</t>
  </si>
  <si>
    <t>De Instituciones Desentralizadas no Empresariales</t>
  </si>
  <si>
    <t>De Empresas  Privadas fiancieras</t>
  </si>
  <si>
    <t>AMORTIZACION DE ENDEUDAMIENTO PUBLICO</t>
  </si>
  <si>
    <t>Amortización de Empréstitos Internos</t>
  </si>
  <si>
    <t>Presup.</t>
  </si>
  <si>
    <t>Proy.</t>
  </si>
  <si>
    <t>Línea de</t>
  </si>
  <si>
    <t>Naturaleza</t>
  </si>
  <si>
    <t>del Proyecto</t>
  </si>
  <si>
    <t>Modalidad</t>
  </si>
  <si>
    <t>de ejecución</t>
  </si>
  <si>
    <t>Gestión</t>
  </si>
  <si>
    <t>FISDL</t>
  </si>
  <si>
    <t xml:space="preserve">  </t>
  </si>
  <si>
    <t>Ingresos Diversos</t>
  </si>
  <si>
    <t>De personas Naturales</t>
  </si>
  <si>
    <t>Funcionam.</t>
  </si>
  <si>
    <t>PFGL</t>
  </si>
  <si>
    <t>Caja</t>
  </si>
  <si>
    <t>Arrendamiento de B. Inmuebles</t>
  </si>
  <si>
    <t>TRANSF. CORRIENTES</t>
  </si>
  <si>
    <t>Transf. Ctes. al Sector Público</t>
  </si>
  <si>
    <t>A Personas Naturales</t>
  </si>
  <si>
    <t>Transf.Ctes. al Sector Privado</t>
  </si>
  <si>
    <t>TRANSF. DE CAPITAL DEL SECTOR PUBLICO</t>
  </si>
  <si>
    <t>Ingresos por Prestación de Serv. Púb.</t>
  </si>
  <si>
    <t>INGRESOS FINANC. Y OTROS</t>
  </si>
  <si>
    <t>TRANSF. CTES. DEL SECTOR PRIVADO</t>
  </si>
  <si>
    <t>TRANSF. CTES. DEL SECTOR PUBLICO</t>
  </si>
  <si>
    <t>Transferencias Ctes. del Sector Púb.</t>
  </si>
  <si>
    <t>CONTRATACION DE EMPR. INTERNOS</t>
  </si>
  <si>
    <t>Transf. de Capital del Sector Público</t>
  </si>
  <si>
    <t>Materiales Informaticos</t>
  </si>
  <si>
    <t>Pasajes al Interior</t>
  </si>
  <si>
    <t>Pasajes al Exterior</t>
  </si>
  <si>
    <t>Comisiones Y Gastos Bancarios</t>
  </si>
  <si>
    <t>ALCALDIA MUNICIPAL DE SAN BARTOLOMÉ PERULAPIA, DEPARTAMENTO DE CUSCATLÁN</t>
  </si>
  <si>
    <t>GASTOS FINANCIEROS Y OTR.</t>
  </si>
  <si>
    <t>ALCALDIA MUNICIPAL DE SAN BARTOLOME PERULAPIA, DEPARTAMENTO CUSCATLÁN</t>
  </si>
  <si>
    <t>Área de</t>
  </si>
  <si>
    <t>FISDL (PFGL)</t>
  </si>
  <si>
    <t>ALCALDIA MUNICIPAL DE SAN BARTOLOME PERULAPIA, DEPARTAMENTO DE CUSCATLÁN</t>
  </si>
  <si>
    <t>Tasas y Derechos Diversos</t>
  </si>
  <si>
    <t>Multas por Mora de Impuestos</t>
  </si>
  <si>
    <t>OTROS INGRESOS NO CLASIFICADOS</t>
  </si>
  <si>
    <t>Fondos  Propios</t>
  </si>
  <si>
    <t>GESTIÓN</t>
  </si>
  <si>
    <t>Productos textiles y vestuarios</t>
  </si>
  <si>
    <t xml:space="preserve">                                                                                            CONCENTRACIÓN DE INGRESOS</t>
  </si>
  <si>
    <t xml:space="preserve">                  CONCENTRACIÓN DE INGRESOS</t>
  </si>
  <si>
    <t xml:space="preserve">                                 CONCENTRACIÓN DE INGRESOS</t>
  </si>
  <si>
    <t xml:space="preserve">                                          ALCALDIA MUNICIPAL DE SAN BARTOLOMÉ PERULAPÍA, DEPARTAMENTO DE CUSCATLÁN.</t>
  </si>
  <si>
    <t>INV.EN ACTIVOS FIJOS</t>
  </si>
  <si>
    <t>PROYECCIÓN DE ADQUISICIONES DE BIENES Y SERVICIOS</t>
  </si>
  <si>
    <t>Indemnizaciones</t>
  </si>
  <si>
    <t>Estudios e investigaciones</t>
  </si>
  <si>
    <t>Impresiones, publicaciones y reproducciones</t>
  </si>
  <si>
    <t>Primas y Seguros de Bienes</t>
  </si>
  <si>
    <t>A Organismos sin fines de lucro</t>
  </si>
  <si>
    <t>Servicios de Publicidad</t>
  </si>
  <si>
    <t>Equipo Informatico</t>
  </si>
  <si>
    <t>TRATAMIENTO DE DESECHOS</t>
  </si>
  <si>
    <t>FODES 75%</t>
  </si>
  <si>
    <t>TOTALES GENERALES</t>
  </si>
  <si>
    <t>Impuestos Municipales Diversos</t>
  </si>
  <si>
    <t>Rentabilidad de cuentas bancarias</t>
  </si>
  <si>
    <t>SALDOS BANCARIOS</t>
  </si>
  <si>
    <t>Ingresos por percibir por préstamos Internos</t>
  </si>
  <si>
    <t>Combustibles y Lubricantes</t>
  </si>
  <si>
    <t>Arrendamiento de B. Muebles</t>
  </si>
  <si>
    <t>de</t>
  </si>
  <si>
    <t>Préstamo para Fondos Propios</t>
  </si>
  <si>
    <t>BIENES MUEBLES</t>
  </si>
  <si>
    <t>Pavimentación</t>
  </si>
  <si>
    <t>CTA.</t>
  </si>
  <si>
    <t>Primas y seguros de personas</t>
  </si>
  <si>
    <t>PASEO TURISTICO DE SAN BARTOLOMÉ PERULAPÍA</t>
  </si>
  <si>
    <t xml:space="preserve">                                                                                      ALCALDIA MUNICIPAL DE SAN BARTOLOMÉ PERULAPÍA, DEPARTAMENTO DE CUSCATLÁN.</t>
  </si>
  <si>
    <t xml:space="preserve">                                                                             PROYECCIÓN DE INVERSIÓN PÚBLICA</t>
  </si>
  <si>
    <t>F.PROPIOS(000)</t>
  </si>
  <si>
    <t>Financieros</t>
  </si>
  <si>
    <t>Vallas Publicitarias</t>
  </si>
  <si>
    <t>Por Servicios de Certificación</t>
  </si>
  <si>
    <t>Barrido de Calles</t>
  </si>
  <si>
    <t xml:space="preserve">                         ALCALDIA MUNICIPAL DE SAN BARTOLOMÉ PERULAPÍA, DEPARTAMENTO DE CUSCATLÁN.</t>
  </si>
  <si>
    <t xml:space="preserve">                               ALCALDIA MUNICIPAL DE SAN BARTOLOMÉ PERULAPÍA, DEPARTAMENTO DE CUSCATLÁN.</t>
  </si>
  <si>
    <t xml:space="preserve">              ALCALDIA MUNICIPAL DE SAN BARTOLOME PERULAPIA, DEPARTAMENTO DE CUSCATLÁN</t>
  </si>
  <si>
    <t>OBRA DE PASO A TRAVÈS DE PUENTE PEATONAL</t>
  </si>
  <si>
    <t>ESTUDIOS DE PREINVERSIÒN</t>
  </si>
  <si>
    <t xml:space="preserve"> </t>
  </si>
  <si>
    <t>Multas al Comercio</t>
  </si>
  <si>
    <t>Servicios Educativos</t>
  </si>
  <si>
    <t>FISDL-PFGL</t>
  </si>
  <si>
    <t>CUENTAS POR COBRAR DE AÑOS ANTERIORES</t>
  </si>
  <si>
    <t>Cuentas por C.Años Anteriores</t>
  </si>
  <si>
    <t>Alumbrado Publico</t>
  </si>
  <si>
    <t xml:space="preserve">COMPRA DE TERRENO PARA CENTRO COMUNITARIO DEL CASERIO LOS PLANES </t>
  </si>
  <si>
    <t xml:space="preserve">                                                                      PROYECCION DE INTERESES Y CAPITAL  POR PRÈSTAMO</t>
  </si>
  <si>
    <r>
      <t xml:space="preserve">INSTITUCION FINANCIERA: </t>
    </r>
    <r>
      <rPr>
        <b/>
        <u val="double"/>
        <sz val="8"/>
        <color indexed="8"/>
        <rFont val="Arial Black"/>
        <family val="2"/>
      </rPr>
      <t>BANCOVI DE R.L.</t>
    </r>
  </si>
  <si>
    <t>Transf. De Capital  2%</t>
  </si>
  <si>
    <t>COMPRA DE INMUEBLE EXANTEL</t>
  </si>
  <si>
    <t>CONSTRUCCION DE PRIMERA ETAPA DE CENTRO DE CONVIVENCIA EN CASERIO LOS PLANES 2020</t>
  </si>
  <si>
    <t>CONSTRUCCION DE CENTRO RECREATIVO DE CASERIO UTALCO</t>
  </si>
  <si>
    <t>CONSTRUCCION DE ACERAS PRINCIPALES EN LA ENTRADA DE LA CIUDAD DE SAN BARTOLOME PERULAPIA 2020</t>
  </si>
  <si>
    <t>CONSTRUCCION DE PUENTE VEHICULAR EN CANTON LAS LOMAS SOBRE EL RIO CHANCUISTE 2020</t>
  </si>
  <si>
    <t>PAVIMENTACION DE CALLE PRINCIPAL DE LA ZONA 2 DE CANTON EL TRIUNFO</t>
  </si>
  <si>
    <t>APOYO AL DEPORTE DE SAN BARTOLOMÈ PERULAPÌA 2020</t>
  </si>
  <si>
    <t>Préstamo para Fondos BANCOVI</t>
  </si>
  <si>
    <t>Préstamo BANCOVI</t>
  </si>
  <si>
    <t>Productos Alimenticios para personas</t>
  </si>
  <si>
    <t>REPARACIÓN DE DRENAJE DE CARRETERA A SUCHITOTO, REPARTO LOS ANGELES 2020</t>
  </si>
  <si>
    <t>COVID-19</t>
  </si>
  <si>
    <t>ATENCION A LA SALUD(COVID)</t>
  </si>
  <si>
    <t>REHABILITACION DE CAMINOS(MUROS DE PROTECCION)</t>
  </si>
  <si>
    <t>REHABILITACION DE INFRAESTRUCTURA(GAVIONES Y BORDAS)</t>
  </si>
  <si>
    <t>ASISTENCIA A LOS HOGARES(CAMBIOS DE TECHOS, ENTREGA DE MATERIALES PARA TECHOS Y CONSTRUCCION DE VIVIENDAS PARA PERSONAS DE ESCASOS RECURSOS)</t>
  </si>
  <si>
    <t>ASISTENCIA A LOS HOGARES COVID)</t>
  </si>
  <si>
    <t>RECUPERACION ECONOMICA (COVID)</t>
  </si>
  <si>
    <t>FONDOS EMERGENCIA</t>
  </si>
  <si>
    <t>Obligaciones y Transf.del Estado(Fondos Covid-19 y TT.A.y Cristobal/Nov.)</t>
  </si>
  <si>
    <t>Obligaciones y Transf.del Estado(Fondos Covid-19 y TT.A.y Cristobal/Junio)</t>
  </si>
  <si>
    <t>TORMETAS AMANDA Y CRISTOBAL</t>
  </si>
  <si>
    <r>
      <t xml:space="preserve">                                                        EJERCICIO 2021</t>
    </r>
    <r>
      <rPr>
        <b/>
        <sz val="7"/>
        <color indexed="8"/>
        <rFont val="Arial Black"/>
        <family val="2"/>
      </rPr>
      <t>(EN DOLARES DE LOS ESTADOS UNIDOS DE AMÉRICA)</t>
    </r>
  </si>
  <si>
    <t>PROYECTOS FODES 75% (2020)</t>
  </si>
  <si>
    <r>
      <t>EJERCICIO 2021</t>
    </r>
    <r>
      <rPr>
        <b/>
        <i/>
        <sz val="8"/>
        <color indexed="8"/>
        <rFont val="Arial Black"/>
        <family val="2"/>
      </rPr>
      <t>(EN DOLARES DE LOS ESTADOS UNIDOS DE AMÉRICA)</t>
    </r>
  </si>
  <si>
    <r>
      <t>EJERCICIO 2021(</t>
    </r>
    <r>
      <rPr>
        <b/>
        <i/>
        <sz val="8"/>
        <color indexed="8"/>
        <rFont val="Arial Black"/>
        <family val="2"/>
      </rPr>
      <t>EN DOLARES DE LOS ESTADOS UNIDOS DE AMÉRICA)</t>
    </r>
  </si>
  <si>
    <t>2021(EN DÓLARES DE LOS ESTADOS UNIDOS DE AMÉRICA)</t>
  </si>
  <si>
    <t>PROYECCIÓN DE LAS REMUNERACIONES, EJERCICIO 2021,</t>
  </si>
  <si>
    <r>
      <t xml:space="preserve">                                                       EJERCICIO 2021 (</t>
    </r>
    <r>
      <rPr>
        <b/>
        <i/>
        <sz val="7"/>
        <color indexed="8"/>
        <rFont val="Arial Black"/>
        <family val="2"/>
      </rPr>
      <t>EN DOLARES DE LOS ESTADOS UNIDOS DE AMÈRICA</t>
    </r>
    <r>
      <rPr>
        <b/>
        <i/>
        <sz val="10"/>
        <color indexed="8"/>
        <rFont val="Arial Black"/>
        <family val="2"/>
      </rPr>
      <t>)</t>
    </r>
  </si>
  <si>
    <t>Transferencia Cte.2020(JUNIO-DIC.)</t>
  </si>
  <si>
    <r>
      <t xml:space="preserve">                       EJERCICIO 2021</t>
    </r>
    <r>
      <rPr>
        <b/>
        <sz val="7"/>
        <color indexed="8"/>
        <rFont val="Arial Black"/>
        <family val="2"/>
      </rPr>
      <t>(EN DOLARES DE LOS ESTADOS UNIDOS DE AMÉRICA)</t>
    </r>
  </si>
  <si>
    <r>
      <t xml:space="preserve">                                                               EJERCICIO 2021(</t>
    </r>
    <r>
      <rPr>
        <b/>
        <sz val="7"/>
        <color indexed="8"/>
        <rFont val="Arial Black"/>
        <family val="2"/>
      </rPr>
      <t>EN DOLARES DE LOS ESTADOS UNIDOS DE AMÉRICA)</t>
    </r>
  </si>
  <si>
    <t>FODES 2021</t>
  </si>
  <si>
    <t>Transferencia 2% 2020(JUNIO-DIC.)</t>
  </si>
  <si>
    <t>Saldos bancarios de cuentas de Proyectos 2020(FODES)</t>
  </si>
  <si>
    <t>FODES 2020 PENDIENTE DE PERCIBIR</t>
  </si>
  <si>
    <t>2% DE FODES PENDIENTE DE PERCIBIR 2020</t>
  </si>
  <si>
    <t>MANEJO Y DISPOSICIÒN FINAL DE DESECHOS SOLIDOS Y MANTENIMIENTO DE CAMIÒN RECOLECTOR 2021</t>
  </si>
  <si>
    <t>ACTIVIDADES CULTURALES Y RELIGIOSAS EN RESCATE DE LOS VALORES DE SAN BARTOLOMÈ PERULAPÌA 2021</t>
  </si>
  <si>
    <t>APOYO A LA EDUCACIÒN Y CULTURA DE LA NIÑEZ Y ADOLESCENCIA DEL MUNICIPIO DE SAN BARTOLOMÈ PERULAPÌA 2021</t>
  </si>
  <si>
    <t>FOMENTO Y APOYO AL DESARROLLO ECONOMICO LOCAL DE SAN BARTOLOMÈ PERULAPÌA 2021</t>
  </si>
  <si>
    <t>SEGUIMIENTO DE LA POLITICA MUNICIPAL DE GENERO DE SAN BARTOLOMÈ PERULAPÌA 2021</t>
  </si>
  <si>
    <t>APOYO A LA SALUD DE SAN BARTOLOMÈ PERULAPÌA 2021</t>
  </si>
  <si>
    <t>CONSTRUCCIÒN DE UNIDAD DE SALUD DE SAN BARTOLOMÈ PERULAPÌA 2021</t>
  </si>
  <si>
    <t>ORNATO Y LIMPIEZA DE ESPACIOS PUBLICOS DE SAN BARTOLOMÈ PERULAPÌA 2021</t>
  </si>
  <si>
    <t>MANTENIMIENTO Y REPARACIÒN  DE VEHÌCULOS  MUNICIPALES 2021</t>
  </si>
  <si>
    <t>APOYO AL MEDIO AMBIENTE DE SAN BARTOLOMÈ PERULAPÌA 2021</t>
  </si>
  <si>
    <r>
      <t xml:space="preserve">MANTENIMIENTO Y EQUIPAMIENTO DE EDIFICIO MUNICIPAL DE SAN BARTOLOMÈ PERULAPÌA </t>
    </r>
    <r>
      <rPr>
        <b/>
        <sz val="7"/>
        <rFont val="Arial"/>
        <family val="2"/>
      </rPr>
      <t>2021</t>
    </r>
  </si>
  <si>
    <t>MANTENIMIENTO DE LA RED DE ALUMBRADO PUBLICO DEL MUNICIPIO DE SAN BARTOLOMÈ PERULAPÌA 2021</t>
  </si>
  <si>
    <t>ADQUISICIÒN DE MATERIALES POR DESASTRES NATURALES PARA PERSONAS DE ESCASOS RECURSOS DE SAN BARTOLOMÈ PERULAPÌA 2021</t>
  </si>
  <si>
    <t>fodes 75%</t>
  </si>
  <si>
    <t>fodes 25%</t>
  </si>
  <si>
    <t>fondos prop</t>
  </si>
  <si>
    <t>PLAN DE RECUPERACION Y MTTO. VIAL DEL MUNICIPIO DE SAN BARTOLOME PERULAPÌA 2021</t>
  </si>
  <si>
    <t>AMPLEACION DE SISTEMA DE VIDEOVIGILANCIA EN EL AREA URBANA DE SAN BARTOLOME PERULAPIA 2020</t>
  </si>
  <si>
    <r>
      <t xml:space="preserve">                                                                                                                        EJERCICIO 2021(</t>
    </r>
    <r>
      <rPr>
        <b/>
        <sz val="7"/>
        <color indexed="8"/>
        <rFont val="Arial Black"/>
        <family val="2"/>
      </rPr>
      <t>EN DOLARES DE LOS ESTADOS UNIDOS DE AMÉRICA)</t>
    </r>
  </si>
  <si>
    <t>2% 2021</t>
  </si>
  <si>
    <t>CONSTRUCCION DE CEMENTERIO 2021</t>
  </si>
  <si>
    <t>APOYO Y FORTALECIMIENTO A LA RENDICION DE CUENTAS DE PARTICIPACIPACION CIUDADANA EN SAN BARTOLOME PERULAPIA 2021</t>
  </si>
  <si>
    <t>ABASTECIMIENTO DE AGUA POTABLE DE SUBURBIOS DEL CALVARIO 2021</t>
  </si>
  <si>
    <t>DIAS FESTIVOS Y CONMEMORACIONES DE FECHAS IMPORTANTES DEL MUNICIPIO DE SAN BARTOLOMÈ PERULAPÌA 2021</t>
  </si>
  <si>
    <t xml:space="preserve">PROY: RECOLECCION Y DISPOSICION FINAL DE DESECHOS SOLIDOS 2020 </t>
  </si>
  <si>
    <t>PROY: APOYO A LA SALUD 2020</t>
  </si>
  <si>
    <t>PROY: APOYO AL DESARROLLO ECONOMICO LOCAL 2020</t>
  </si>
  <si>
    <t>PROY: ORNATO Y LIMPIEZA DE ESPACIOS PUBLICOS 2020</t>
  </si>
  <si>
    <t>MANTENIMIENTO DE EQUIPO DE TRANSPORTE 2020</t>
  </si>
  <si>
    <t>PROY: APOYO A LA EDUCACION 2020</t>
  </si>
  <si>
    <t>PROY: APOYO AL DEPORTE 2020</t>
  </si>
  <si>
    <t>CTA.031510039230</t>
  </si>
  <si>
    <t>COLECTIVA FEMINISTA</t>
  </si>
  <si>
    <t>PROY:EMERGENCIA COVID-19-75%</t>
  </si>
  <si>
    <t>FF.2</t>
  </si>
  <si>
    <t>De Empresas  Privadas no financieras</t>
  </si>
  <si>
    <t>De Empresas  Privadas financieras</t>
  </si>
  <si>
    <t>OBRAS DE INFRAESTRUCTURAS DIVERSAS</t>
  </si>
  <si>
    <t>PROY:CONSTRUCCION DE MURO DE RETENCION Y REPARACION DE TRAMO DE CALLE DEL CASERIO LOS PLANES 2020</t>
  </si>
  <si>
    <t>PROY: CONSTRUCCION DE MURO DE PIEDRA DE COMUNIDAD PUEBLO VIEJO 2020</t>
  </si>
  <si>
    <t>PROY: ADQUISICION DE MATERIALES POR DESASTRES NATURALES  A PERSONAS DE ESCASOS RECURSOS ECONOMICOS 2020</t>
  </si>
  <si>
    <t>PROY: SISTEMA DE VIDEOVIGILANCIA PARA EL MUNICIPIO DE PERULAPIA 2020</t>
  </si>
  <si>
    <t>PROY: EJECUCION DE OBRAS DE PROTECCION EN COMUNIDAD EL PROGRESO 2020</t>
  </si>
  <si>
    <t>PROY: CONSTRUCCION  DE MURO DE RETENCION Y CONCRETEADO DE PASAJE LA ROSA DEL CASERIO LOS PLANES 2020</t>
  </si>
  <si>
    <t>PROY: MANTENIMIENTO Y BALASTRADO DE CALLES Y CAMINOS VECINALES 2020.</t>
  </si>
  <si>
    <t>PROY: CONCRETEADO DE PASAJE CASTILLO DE LA COMUNIDAD EL PROGRESO 2020</t>
  </si>
  <si>
    <t>PROY:PAVIMENTACION DE TRAMO DE CALLE PRINCIPAL DE CANTON EL TRIUNFO 2020.</t>
  </si>
  <si>
    <t>PROY: PAVIMENTACION DE TRAMO DE CALLE PRINCIPAL DE LA COMUNIDAD BOSQUES DE PERULAPIA 2020</t>
  </si>
  <si>
    <t>PROY: MANTENIMIENTO DE LA RED DE ALUMBRADO PUBLICO 2020</t>
  </si>
  <si>
    <t>PROY: MANTENIMIENTO Y EQUIPAMIENTO DEL EDIFICIO MUNICIPAL 2020</t>
  </si>
  <si>
    <t>PROY: ACTIVIDADES CULTURALES Y RELIGIOSAS EN RESCATE DE LOS VALORES DE S.B.P.2020</t>
  </si>
  <si>
    <t>VIALES</t>
  </si>
  <si>
    <t>PRÉSTAMO-FP</t>
  </si>
  <si>
    <t>PRESTAMO BANCOVI</t>
  </si>
  <si>
    <t>FONDOS EMERGENCIA SALDOS BANCARIOS</t>
  </si>
  <si>
    <t>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</si>
</sst>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_ &quot;S/.&quot;\ * #,##0.00_ ;_ &quot;S/.&quot;\ * \-#,##0.00_ ;_ &quot;S/.&quot;\ * &quot;-&quot;??_ ;_ @_ "/>
    <numFmt numFmtId="165" formatCode="_-[$$-440A]* #,##0.00_ ;_-[$$-440A]* \-#,##0.00\ ;_-[$$-440A]* &quot;-&quot;??_ ;_-@_ "/>
    <numFmt numFmtId="166" formatCode="_([$$-440A]* #,##0.00_);_([$$-440A]* \(#,##0.00\);_([$$-440A]* &quot;-&quot;??_);_(@_)"/>
    <numFmt numFmtId="167" formatCode="_-[$$-440A]* #,##0.00_-;\-[$$-440A]* #,##0.00_-;_-[$$-440A]* &quot;-&quot;??_-;_-@_-"/>
  </numFmts>
  <fonts count="43" x14ac:knownFonts="1">
    <font>
      <sz val="11"/>
      <color theme="1"/>
      <name val="Calibri"/>
      <family val="2"/>
      <scheme val="minor"/>
    </font>
    <font>
      <b/>
      <sz val="7"/>
      <color indexed="8"/>
      <name val="Arial Black"/>
      <family val="2"/>
    </font>
    <font>
      <b/>
      <i/>
      <sz val="8"/>
      <color indexed="8"/>
      <name val="Arial Black"/>
      <family val="2"/>
    </font>
    <font>
      <b/>
      <u val="double"/>
      <sz val="8"/>
      <color indexed="8"/>
      <name val="Arial Black"/>
      <family val="2"/>
    </font>
    <font>
      <b/>
      <i/>
      <sz val="7"/>
      <color indexed="8"/>
      <name val="Arial Black"/>
      <family val="2"/>
    </font>
    <font>
      <b/>
      <i/>
      <sz val="10"/>
      <color indexed="8"/>
      <name val="Arial Black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8"/>
      <color theme="1"/>
      <name val="Arial Black"/>
      <family val="2"/>
    </font>
    <font>
      <sz val="6"/>
      <color theme="1"/>
      <name val="Arial"/>
      <family val="2"/>
    </font>
    <font>
      <b/>
      <sz val="7"/>
      <color theme="1"/>
      <name val="Arial Black"/>
      <family val="2"/>
    </font>
    <font>
      <sz val="7"/>
      <color theme="1"/>
      <name val="Arial"/>
      <family val="2"/>
    </font>
    <font>
      <b/>
      <i/>
      <sz val="8"/>
      <color theme="1"/>
      <name val="Arial Black"/>
      <family val="2"/>
    </font>
    <font>
      <b/>
      <i/>
      <sz val="11"/>
      <color theme="1"/>
      <name val="Arial Black"/>
      <family val="2"/>
    </font>
    <font>
      <b/>
      <i/>
      <sz val="10"/>
      <color theme="1"/>
      <name val="Arial Black"/>
      <family val="2"/>
    </font>
    <font>
      <b/>
      <sz val="10"/>
      <color theme="1"/>
      <name val="Arial Black"/>
      <family val="2"/>
    </font>
    <font>
      <b/>
      <sz val="8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7"/>
      <color theme="1"/>
      <name val="Arial Black"/>
      <family val="2"/>
    </font>
    <font>
      <i/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7"/>
      <name val="Arial"/>
      <family val="2"/>
    </font>
    <font>
      <b/>
      <u val="doubleAccounting"/>
      <sz val="7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91">
    <xf numFmtId="0" fontId="0" fillId="0" borderId="0" xfId="0"/>
    <xf numFmtId="0" fontId="10" fillId="0" borderId="3" xfId="0" applyFont="1" applyBorder="1"/>
    <xf numFmtId="0" fontId="9" fillId="0" borderId="3" xfId="0" applyFont="1" applyBorder="1"/>
    <xf numFmtId="0" fontId="11" fillId="0" borderId="3" xfId="0" applyFont="1" applyBorder="1"/>
    <xf numFmtId="0" fontId="11" fillId="0" borderId="3" xfId="0" applyFont="1" applyFill="1" applyBorder="1"/>
    <xf numFmtId="0" fontId="12" fillId="0" borderId="0" xfId="0" applyFont="1"/>
    <xf numFmtId="0" fontId="8" fillId="0" borderId="0" xfId="0" applyFont="1"/>
    <xf numFmtId="0" fontId="9" fillId="0" borderId="0" xfId="0" applyFont="1" applyBorder="1"/>
    <xf numFmtId="0" fontId="9" fillId="2" borderId="3" xfId="0" applyFont="1" applyFill="1" applyBorder="1"/>
    <xf numFmtId="0" fontId="10" fillId="2" borderId="3" xfId="0" applyFont="1" applyFill="1" applyBorder="1"/>
    <xf numFmtId="165" fontId="9" fillId="0" borderId="3" xfId="0" applyNumberFormat="1" applyFont="1" applyFill="1" applyBorder="1"/>
    <xf numFmtId="165" fontId="9" fillId="0" borderId="3" xfId="0" applyNumberFormat="1" applyFont="1" applyBorder="1"/>
    <xf numFmtId="165" fontId="10" fillId="3" borderId="3" xfId="0" applyNumberFormat="1" applyFont="1" applyFill="1" applyBorder="1"/>
    <xf numFmtId="165" fontId="10" fillId="3" borderId="7" xfId="0" applyNumberFormat="1" applyFont="1" applyFill="1" applyBorder="1"/>
    <xf numFmtId="165" fontId="10" fillId="4" borderId="8" xfId="0" applyNumberFormat="1" applyFont="1" applyFill="1" applyBorder="1"/>
    <xf numFmtId="165" fontId="10" fillId="0" borderId="3" xfId="0" applyNumberFormat="1" applyFont="1" applyBorder="1"/>
    <xf numFmtId="165" fontId="10" fillId="0" borderId="7" xfId="0" applyNumberFormat="1" applyFont="1" applyBorder="1"/>
    <xf numFmtId="165" fontId="10" fillId="0" borderId="8" xfId="0" applyNumberFormat="1" applyFont="1" applyBorder="1"/>
    <xf numFmtId="0" fontId="12" fillId="0" borderId="3" xfId="0" applyFont="1" applyFill="1" applyBorder="1"/>
    <xf numFmtId="0" fontId="0" fillId="0" borderId="0" xfId="0" applyFill="1"/>
    <xf numFmtId="165" fontId="0" fillId="0" borderId="3" xfId="0" applyNumberFormat="1" applyBorder="1"/>
    <xf numFmtId="165" fontId="10" fillId="5" borderId="5" xfId="0" applyNumberFormat="1" applyFont="1" applyFill="1" applyBorder="1"/>
    <xf numFmtId="165" fontId="10" fillId="5" borderId="9" xfId="0" applyNumberFormat="1" applyFont="1" applyFill="1" applyBorder="1"/>
    <xf numFmtId="165" fontId="10" fillId="5" borderId="10" xfId="0" applyNumberFormat="1" applyFont="1" applyFill="1" applyBorder="1"/>
    <xf numFmtId="165" fontId="10" fillId="3" borderId="11" xfId="0" applyNumberFormat="1" applyFont="1" applyFill="1" applyBorder="1"/>
    <xf numFmtId="165" fontId="9" fillId="0" borderId="11" xfId="0" applyNumberFormat="1" applyFont="1" applyBorder="1"/>
    <xf numFmtId="165" fontId="10" fillId="0" borderId="11" xfId="0" applyNumberFormat="1" applyFont="1" applyBorder="1"/>
    <xf numFmtId="0" fontId="16" fillId="0" borderId="0" xfId="0" applyFont="1"/>
    <xf numFmtId="165" fontId="16" fillId="0" borderId="0" xfId="0" applyNumberFormat="1" applyFont="1"/>
    <xf numFmtId="0" fontId="9" fillId="0" borderId="3" xfId="0" applyFont="1" applyFill="1" applyBorder="1"/>
    <xf numFmtId="4" fontId="0" fillId="0" borderId="0" xfId="0" applyNumberFormat="1"/>
    <xf numFmtId="165" fontId="0" fillId="0" borderId="0" xfId="0" applyNumberFormat="1"/>
    <xf numFmtId="4" fontId="8" fillId="0" borderId="0" xfId="0" applyNumberFormat="1" applyFont="1"/>
    <xf numFmtId="165" fontId="8" fillId="0" borderId="0" xfId="0" applyNumberFormat="1" applyFont="1"/>
    <xf numFmtId="165" fontId="10" fillId="2" borderId="3" xfId="0" applyNumberFormat="1" applyFont="1" applyFill="1" applyBorder="1"/>
    <xf numFmtId="165" fontId="9" fillId="2" borderId="3" xfId="0" applyNumberFormat="1" applyFont="1" applyFill="1" applyBorder="1"/>
    <xf numFmtId="165" fontId="10" fillId="2" borderId="5" xfId="0" applyNumberFormat="1" applyFont="1" applyFill="1" applyBorder="1"/>
    <xf numFmtId="165" fontId="9" fillId="0" borderId="7" xfId="0" applyNumberFormat="1" applyFont="1" applyBorder="1"/>
    <xf numFmtId="165" fontId="9" fillId="2" borderId="11" xfId="0" applyNumberFormat="1" applyFont="1" applyFill="1" applyBorder="1" applyAlignment="1">
      <alignment horizontal="center"/>
    </xf>
    <xf numFmtId="0" fontId="11" fillId="0" borderId="12" xfId="0" applyFont="1" applyFill="1" applyBorder="1"/>
    <xf numFmtId="0" fontId="11" fillId="0" borderId="12" xfId="0" applyFont="1" applyBorder="1"/>
    <xf numFmtId="0" fontId="12" fillId="0" borderId="12" xfId="0" applyFont="1" applyFill="1" applyBorder="1"/>
    <xf numFmtId="165" fontId="8" fillId="0" borderId="13" xfId="0" applyNumberFormat="1" applyFont="1" applyBorder="1"/>
    <xf numFmtId="0" fontId="10" fillId="0" borderId="2" xfId="0" applyFont="1" applyBorder="1"/>
    <xf numFmtId="0" fontId="10" fillId="0" borderId="1" xfId="0" applyFont="1" applyBorder="1"/>
    <xf numFmtId="0" fontId="10" fillId="0" borderId="4" xfId="0" applyFont="1" applyBorder="1"/>
    <xf numFmtId="165" fontId="9" fillId="0" borderId="14" xfId="0" applyNumberFormat="1" applyFont="1" applyBorder="1"/>
    <xf numFmtId="165" fontId="10" fillId="0" borderId="6" xfId="0" applyNumberFormat="1" applyFont="1" applyBorder="1"/>
    <xf numFmtId="165" fontId="10" fillId="0" borderId="15" xfId="0" applyNumberFormat="1" applyFont="1" applyBorder="1"/>
    <xf numFmtId="165" fontId="10" fillId="0" borderId="16" xfId="0" applyNumberFormat="1" applyFont="1" applyBorder="1"/>
    <xf numFmtId="0" fontId="10" fillId="0" borderId="17" xfId="0" applyFont="1" applyBorder="1"/>
    <xf numFmtId="0" fontId="10" fillId="0" borderId="18" xfId="0" applyFont="1" applyBorder="1"/>
    <xf numFmtId="0" fontId="9" fillId="0" borderId="18" xfId="0" applyFont="1" applyBorder="1"/>
    <xf numFmtId="0" fontId="9" fillId="0" borderId="19" xfId="0" applyFont="1" applyBorder="1"/>
    <xf numFmtId="0" fontId="10" fillId="0" borderId="20" xfId="0" applyFont="1" applyBorder="1"/>
    <xf numFmtId="0" fontId="10" fillId="0" borderId="8" xfId="0" applyFont="1" applyBorder="1"/>
    <xf numFmtId="0" fontId="9" fillId="0" borderId="8" xfId="0" applyFont="1" applyBorder="1"/>
    <xf numFmtId="0" fontId="9" fillId="0" borderId="21" xfId="0" applyFont="1" applyBorder="1"/>
    <xf numFmtId="0" fontId="8" fillId="0" borderId="8" xfId="0" applyFont="1" applyBorder="1"/>
    <xf numFmtId="0" fontId="0" fillId="0" borderId="8" xfId="0" applyBorder="1"/>
    <xf numFmtId="0" fontId="0" fillId="0" borderId="21" xfId="0" applyBorder="1"/>
    <xf numFmtId="0" fontId="8" fillId="0" borderId="22" xfId="0" applyFont="1" applyBorder="1"/>
    <xf numFmtId="0" fontId="0" fillId="0" borderId="22" xfId="0" applyBorder="1"/>
    <xf numFmtId="0" fontId="0" fillId="0" borderId="23" xfId="0" applyBorder="1"/>
    <xf numFmtId="9" fontId="0" fillId="0" borderId="0" xfId="0" applyNumberFormat="1" applyFill="1"/>
    <xf numFmtId="165" fontId="8" fillId="0" borderId="0" xfId="0" applyNumberFormat="1" applyFont="1" applyFill="1"/>
    <xf numFmtId="165" fontId="8" fillId="0" borderId="8" xfId="0" applyNumberFormat="1" applyFont="1" applyBorder="1"/>
    <xf numFmtId="165" fontId="0" fillId="0" borderId="8" xfId="0" applyNumberFormat="1" applyBorder="1"/>
    <xf numFmtId="165" fontId="0" fillId="0" borderId="11" xfId="0" applyNumberFormat="1" applyBorder="1"/>
    <xf numFmtId="165" fontId="0" fillId="0" borderId="21" xfId="0" applyNumberFormat="1" applyBorder="1"/>
    <xf numFmtId="165" fontId="0" fillId="0" borderId="24" xfId="0" applyNumberFormat="1" applyBorder="1"/>
    <xf numFmtId="165" fontId="0" fillId="0" borderId="14" xfId="0" applyNumberFormat="1" applyBorder="1"/>
    <xf numFmtId="165" fontId="8" fillId="0" borderId="25" xfId="0" applyNumberFormat="1" applyFont="1" applyBorder="1"/>
    <xf numFmtId="165" fontId="0" fillId="0" borderId="26" xfId="0" applyNumberFormat="1" applyBorder="1"/>
    <xf numFmtId="165" fontId="8" fillId="0" borderId="27" xfId="0" applyNumberFormat="1" applyFont="1" applyBorder="1"/>
    <xf numFmtId="165" fontId="8" fillId="0" borderId="28" xfId="0" applyNumberFormat="1" applyFont="1" applyBorder="1"/>
    <xf numFmtId="165" fontId="0" fillId="0" borderId="28" xfId="0" applyNumberFormat="1" applyBorder="1"/>
    <xf numFmtId="165" fontId="8" fillId="0" borderId="29" xfId="0" applyNumberFormat="1" applyFont="1" applyBorder="1"/>
    <xf numFmtId="165" fontId="8" fillId="0" borderId="30" xfId="0" applyNumberFormat="1" applyFont="1" applyBorder="1"/>
    <xf numFmtId="165" fontId="0" fillId="0" borderId="30" xfId="0" applyNumberFormat="1" applyBorder="1"/>
    <xf numFmtId="165" fontId="8" fillId="0" borderId="31" xfId="0" applyNumberFormat="1" applyFont="1" applyBorder="1"/>
    <xf numFmtId="165" fontId="10" fillId="2" borderId="13" xfId="0" applyNumberFormat="1" applyFont="1" applyFill="1" applyBorder="1"/>
    <xf numFmtId="165" fontId="10" fillId="0" borderId="13" xfId="0" applyNumberFormat="1" applyFont="1" applyBorder="1"/>
    <xf numFmtId="165" fontId="9" fillId="0" borderId="13" xfId="0" applyNumberFormat="1" applyFont="1" applyBorder="1"/>
    <xf numFmtId="0" fontId="9" fillId="0" borderId="32" xfId="0" applyFont="1" applyBorder="1"/>
    <xf numFmtId="165" fontId="9" fillId="0" borderId="32" xfId="0" applyNumberFormat="1" applyFont="1" applyBorder="1"/>
    <xf numFmtId="165" fontId="9" fillId="0" borderId="33" xfId="0" applyNumberFormat="1" applyFont="1" applyBorder="1"/>
    <xf numFmtId="0" fontId="10" fillId="2" borderId="12" xfId="0" applyFont="1" applyFill="1" applyBorder="1"/>
    <xf numFmtId="0" fontId="9" fillId="0" borderId="12" xfId="0" applyFont="1" applyBorder="1"/>
    <xf numFmtId="0" fontId="9" fillId="0" borderId="12" xfId="0" applyFont="1" applyFill="1" applyBorder="1"/>
    <xf numFmtId="0" fontId="9" fillId="0" borderId="34" xfId="0" applyFont="1" applyBorder="1"/>
    <xf numFmtId="165" fontId="9" fillId="2" borderId="13" xfId="0" applyNumberFormat="1" applyFont="1" applyFill="1" applyBorder="1"/>
    <xf numFmtId="0" fontId="10" fillId="0" borderId="12" xfId="0" applyFont="1" applyBorder="1"/>
    <xf numFmtId="165" fontId="10" fillId="0" borderId="32" xfId="0" applyNumberFormat="1" applyFont="1" applyBorder="1"/>
    <xf numFmtId="165" fontId="10" fillId="0" borderId="35" xfId="0" applyNumberFormat="1" applyFont="1" applyBorder="1"/>
    <xf numFmtId="165" fontId="10" fillId="0" borderId="36" xfId="0" applyNumberFormat="1" applyFont="1" applyBorder="1"/>
    <xf numFmtId="165" fontId="9" fillId="2" borderId="13" xfId="0" applyNumberFormat="1" applyFont="1" applyFill="1" applyBorder="1" applyAlignment="1">
      <alignment horizontal="right"/>
    </xf>
    <xf numFmtId="165" fontId="9" fillId="0" borderId="13" xfId="0" applyNumberFormat="1" applyFont="1" applyBorder="1" applyAlignment="1">
      <alignment horizontal="right"/>
    </xf>
    <xf numFmtId="165" fontId="17" fillId="0" borderId="13" xfId="0" applyNumberFormat="1" applyFont="1" applyBorder="1"/>
    <xf numFmtId="165" fontId="17" fillId="0" borderId="33" xfId="0" applyNumberFormat="1" applyFont="1" applyBorder="1"/>
    <xf numFmtId="166" fontId="0" fillId="0" borderId="0" xfId="0" applyNumberFormat="1" applyFill="1"/>
    <xf numFmtId="0" fontId="12" fillId="0" borderId="12" xfId="0" applyFont="1" applyBorder="1"/>
    <xf numFmtId="0" fontId="12" fillId="0" borderId="11" xfId="0" applyFont="1" applyBorder="1"/>
    <xf numFmtId="0" fontId="11" fillId="0" borderId="11" xfId="0" applyFont="1" applyBorder="1" applyAlignment="1">
      <alignment wrapText="1"/>
    </xf>
    <xf numFmtId="165" fontId="9" fillId="2" borderId="7" xfId="0" applyNumberFormat="1" applyFont="1" applyFill="1" applyBorder="1"/>
    <xf numFmtId="165" fontId="10" fillId="2" borderId="8" xfId="0" applyNumberFormat="1" applyFont="1" applyFill="1" applyBorder="1"/>
    <xf numFmtId="0" fontId="10" fillId="2" borderId="11" xfId="0" applyFont="1" applyFill="1" applyBorder="1"/>
    <xf numFmtId="0" fontId="9" fillId="0" borderId="11" xfId="0" applyFont="1" applyBorder="1"/>
    <xf numFmtId="0" fontId="13" fillId="2" borderId="11" xfId="0" applyFont="1" applyFill="1" applyBorder="1"/>
    <xf numFmtId="0" fontId="10" fillId="2" borderId="8" xfId="0" applyFont="1" applyFill="1" applyBorder="1"/>
    <xf numFmtId="0" fontId="13" fillId="2" borderId="8" xfId="0" applyFont="1" applyFill="1" applyBorder="1"/>
    <xf numFmtId="0" fontId="11" fillId="0" borderId="0" xfId="0" applyFont="1" applyFill="1"/>
    <xf numFmtId="0" fontId="14" fillId="0" borderId="0" xfId="0" applyFont="1" applyFill="1"/>
    <xf numFmtId="0" fontId="16" fillId="0" borderId="0" xfId="0" applyFont="1" applyFill="1"/>
    <xf numFmtId="166" fontId="0" fillId="0" borderId="0" xfId="0" applyNumberFormat="1"/>
    <xf numFmtId="0" fontId="16" fillId="6" borderId="0" xfId="0" applyFont="1" applyFill="1"/>
    <xf numFmtId="165" fontId="18" fillId="0" borderId="3" xfId="0" applyNumberFormat="1" applyFont="1" applyFill="1" applyBorder="1"/>
    <xf numFmtId="165" fontId="18" fillId="0" borderId="3" xfId="0" applyNumberFormat="1" applyFont="1" applyFill="1" applyBorder="1" applyAlignment="1">
      <alignment horizontal="right"/>
    </xf>
    <xf numFmtId="165" fontId="9" fillId="0" borderId="13" xfId="0" applyNumberFormat="1" applyFont="1" applyFill="1" applyBorder="1"/>
    <xf numFmtId="0" fontId="10" fillId="0" borderId="3" xfId="0" applyFont="1" applyBorder="1" applyAlignment="1">
      <alignment horizontal="left" vertical="center" wrapText="1"/>
    </xf>
    <xf numFmtId="166" fontId="19" fillId="0" borderId="0" xfId="0" applyNumberFormat="1" applyFont="1"/>
    <xf numFmtId="166" fontId="20" fillId="0" borderId="0" xfId="0" applyNumberFormat="1" applyFont="1"/>
    <xf numFmtId="165" fontId="9" fillId="0" borderId="11" xfId="0" applyNumberFormat="1" applyFont="1" applyBorder="1" applyAlignment="1">
      <alignment horizontal="center"/>
    </xf>
    <xf numFmtId="165" fontId="11" fillId="2" borderId="3" xfId="0" applyNumberFormat="1" applyFont="1" applyFill="1" applyBorder="1"/>
    <xf numFmtId="165" fontId="11" fillId="0" borderId="32" xfId="0" applyNumberFormat="1" applyFont="1" applyBorder="1"/>
    <xf numFmtId="0" fontId="11" fillId="0" borderId="0" xfId="0" applyFont="1"/>
    <xf numFmtId="4" fontId="11" fillId="0" borderId="0" xfId="0" applyNumberFormat="1" applyFont="1"/>
    <xf numFmtId="165" fontId="11" fillId="0" borderId="0" xfId="0" applyNumberFormat="1" applyFont="1"/>
    <xf numFmtId="0" fontId="9" fillId="0" borderId="0" xfId="0" applyFont="1"/>
    <xf numFmtId="4" fontId="9" fillId="0" borderId="0" xfId="0" applyNumberFormat="1" applyFont="1"/>
    <xf numFmtId="165" fontId="9" fillId="0" borderId="0" xfId="0" applyNumberFormat="1" applyFont="1"/>
    <xf numFmtId="0" fontId="10" fillId="0" borderId="0" xfId="0" applyFont="1"/>
    <xf numFmtId="0" fontId="11" fillId="2" borderId="3" xfId="0" applyFont="1" applyFill="1" applyBorder="1"/>
    <xf numFmtId="0" fontId="12" fillId="2" borderId="3" xfId="0" applyFont="1" applyFill="1" applyBorder="1"/>
    <xf numFmtId="4" fontId="11" fillId="2" borderId="3" xfId="0" applyNumberFormat="1" applyFont="1" applyFill="1" applyBorder="1"/>
    <xf numFmtId="0" fontId="11" fillId="0" borderId="0" xfId="0" applyFont="1" applyAlignment="1"/>
    <xf numFmtId="4" fontId="11" fillId="0" borderId="0" xfId="0" applyNumberFormat="1" applyFont="1" applyFill="1"/>
    <xf numFmtId="165" fontId="11" fillId="0" borderId="0" xfId="0" applyNumberFormat="1" applyFont="1" applyFill="1"/>
    <xf numFmtId="166" fontId="12" fillId="0" borderId="0" xfId="1" applyNumberFormat="1" applyFont="1"/>
    <xf numFmtId="165" fontId="12" fillId="0" borderId="0" xfId="0" applyNumberFormat="1" applyFont="1" applyFill="1"/>
    <xf numFmtId="165" fontId="12" fillId="0" borderId="0" xfId="0" applyNumberFormat="1" applyFont="1"/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165" fontId="10" fillId="0" borderId="3" xfId="0" applyNumberFormat="1" applyFont="1" applyFill="1" applyBorder="1"/>
    <xf numFmtId="165" fontId="10" fillId="0" borderId="13" xfId="0" applyNumberFormat="1" applyFont="1" applyFill="1" applyBorder="1"/>
    <xf numFmtId="0" fontId="9" fillId="0" borderId="32" xfId="0" applyFont="1" applyBorder="1" applyAlignment="1">
      <alignment horizontal="left" vertical="center" wrapText="1"/>
    </xf>
    <xf numFmtId="166" fontId="9" fillId="0" borderId="33" xfId="0" applyNumberFormat="1" applyFont="1" applyBorder="1"/>
    <xf numFmtId="165" fontId="9" fillId="0" borderId="5" xfId="0" applyNumberFormat="1" applyFont="1" applyBorder="1"/>
    <xf numFmtId="165" fontId="9" fillId="0" borderId="39" xfId="0" applyNumberFormat="1" applyFont="1" applyBorder="1"/>
    <xf numFmtId="165" fontId="10" fillId="0" borderId="0" xfId="0" applyNumberFormat="1" applyFont="1"/>
    <xf numFmtId="0" fontId="21" fillId="0" borderId="0" xfId="0" applyFont="1"/>
    <xf numFmtId="165" fontId="17" fillId="0" borderId="0" xfId="0" applyNumberFormat="1" applyFont="1"/>
    <xf numFmtId="165" fontId="21" fillId="0" borderId="0" xfId="0" applyNumberFormat="1" applyFont="1"/>
    <xf numFmtId="0" fontId="9" fillId="0" borderId="0" xfId="0" applyFont="1" applyBorder="1" applyAlignment="1">
      <alignment horizontal="left" vertical="center" wrapText="1"/>
    </xf>
    <xf numFmtId="166" fontId="9" fillId="0" borderId="0" xfId="1" applyNumberFormat="1" applyFont="1" applyBorder="1"/>
    <xf numFmtId="166" fontId="9" fillId="0" borderId="0" xfId="0" applyNumberFormat="1" applyFont="1" applyBorder="1"/>
    <xf numFmtId="165" fontId="12" fillId="0" borderId="3" xfId="0" applyNumberFormat="1" applyFont="1" applyBorder="1"/>
    <xf numFmtId="165" fontId="11" fillId="0" borderId="3" xfId="0" applyNumberFormat="1" applyFont="1" applyBorder="1"/>
    <xf numFmtId="165" fontId="12" fillId="0" borderId="13" xfId="0" applyNumberFormat="1" applyFont="1" applyBorder="1"/>
    <xf numFmtId="165" fontId="11" fillId="0" borderId="13" xfId="0" applyNumberFormat="1" applyFont="1" applyBorder="1"/>
    <xf numFmtId="165" fontId="12" fillId="0" borderId="32" xfId="0" applyNumberFormat="1" applyFont="1" applyBorder="1"/>
    <xf numFmtId="165" fontId="12" fillId="0" borderId="33" xfId="0" applyNumberFormat="1" applyFont="1" applyBorder="1"/>
    <xf numFmtId="0" fontId="11" fillId="7" borderId="0" xfId="0" applyFont="1" applyFill="1"/>
    <xf numFmtId="165" fontId="11" fillId="0" borderId="3" xfId="0" applyNumberFormat="1" applyFont="1" applyFill="1" applyBorder="1"/>
    <xf numFmtId="165" fontId="12" fillId="0" borderId="3" xfId="0" applyNumberFormat="1" applyFont="1" applyFill="1" applyBorder="1"/>
    <xf numFmtId="165" fontId="11" fillId="0" borderId="13" xfId="0" applyNumberFormat="1" applyFont="1" applyFill="1" applyBorder="1"/>
    <xf numFmtId="4" fontId="7" fillId="0" borderId="0" xfId="0" applyNumberFormat="1" applyFont="1"/>
    <xf numFmtId="0" fontId="22" fillId="0" borderId="16" xfId="0" applyFont="1" applyFill="1" applyBorder="1" applyAlignment="1"/>
    <xf numFmtId="165" fontId="22" fillId="0" borderId="16" xfId="0" applyNumberFormat="1" applyFont="1" applyFill="1" applyBorder="1" applyAlignment="1"/>
    <xf numFmtId="165" fontId="22" fillId="0" borderId="40" xfId="0" applyNumberFormat="1" applyFont="1" applyFill="1" applyBorder="1" applyAlignment="1"/>
    <xf numFmtId="166" fontId="22" fillId="0" borderId="2" xfId="1" applyNumberFormat="1" applyFont="1" applyBorder="1"/>
    <xf numFmtId="0" fontId="0" fillId="0" borderId="41" xfId="0" applyBorder="1"/>
    <xf numFmtId="0" fontId="22" fillId="0" borderId="16" xfId="0" applyFont="1" applyBorder="1" applyAlignment="1">
      <alignment horizontal="left" vertical="center" wrapText="1"/>
    </xf>
    <xf numFmtId="0" fontId="22" fillId="0" borderId="16" xfId="0" applyFont="1" applyBorder="1"/>
    <xf numFmtId="0" fontId="22" fillId="0" borderId="42" xfId="0" applyFont="1" applyBorder="1" applyAlignment="1">
      <alignment wrapText="1"/>
    </xf>
    <xf numFmtId="0" fontId="22" fillId="0" borderId="2" xfId="0" applyFont="1" applyFill="1" applyBorder="1" applyAlignment="1"/>
    <xf numFmtId="0" fontId="22" fillId="0" borderId="0" xfId="0" applyFont="1" applyBorder="1" applyAlignment="1">
      <alignment wrapText="1"/>
    </xf>
    <xf numFmtId="0" fontId="22" fillId="0" borderId="40" xfId="0" applyFont="1" applyFill="1" applyBorder="1" applyAlignment="1"/>
    <xf numFmtId="0" fontId="22" fillId="0" borderId="40" xfId="0" applyFont="1" applyBorder="1"/>
    <xf numFmtId="0" fontId="22" fillId="0" borderId="0" xfId="0" applyFont="1" applyBorder="1"/>
    <xf numFmtId="0" fontId="22" fillId="0" borderId="0" xfId="0" applyFont="1" applyFill="1" applyBorder="1" applyAlignment="1"/>
    <xf numFmtId="0" fontId="22" fillId="0" borderId="0" xfId="0" applyFont="1" applyBorder="1" applyAlignment="1">
      <alignment horizontal="left" vertical="center" wrapText="1"/>
    </xf>
    <xf numFmtId="165" fontId="22" fillId="0" borderId="0" xfId="0" applyNumberFormat="1" applyFont="1" applyFill="1" applyBorder="1" applyAlignment="1"/>
    <xf numFmtId="0" fontId="12" fillId="8" borderId="2" xfId="0" applyFont="1" applyFill="1" applyBorder="1" applyAlignment="1">
      <alignment horizontal="center"/>
    </xf>
    <xf numFmtId="0" fontId="12" fillId="8" borderId="43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/>
    </xf>
    <xf numFmtId="0" fontId="12" fillId="8" borderId="41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/>
    </xf>
    <xf numFmtId="0" fontId="12" fillId="8" borderId="1" xfId="0" applyFont="1" applyFill="1" applyBorder="1"/>
    <xf numFmtId="0" fontId="11" fillId="8" borderId="1" xfId="0" applyFont="1" applyFill="1" applyBorder="1" applyAlignment="1">
      <alignment horizontal="center"/>
    </xf>
    <xf numFmtId="0" fontId="12" fillId="8" borderId="4" xfId="0" applyFont="1" applyFill="1" applyBorder="1"/>
    <xf numFmtId="0" fontId="12" fillId="8" borderId="44" xfId="0" applyFont="1" applyFill="1" applyBorder="1" applyAlignment="1">
      <alignment horizontal="center" vertical="center" wrapText="1"/>
    </xf>
    <xf numFmtId="0" fontId="12" fillId="8" borderId="2" xfId="0" applyFont="1" applyFill="1" applyBorder="1"/>
    <xf numFmtId="0" fontId="9" fillId="8" borderId="4" xfId="0" applyFont="1" applyFill="1" applyBorder="1"/>
    <xf numFmtId="0" fontId="9" fillId="0" borderId="0" xfId="0" applyFont="1" applyFill="1"/>
    <xf numFmtId="0" fontId="9" fillId="0" borderId="32" xfId="0" applyFont="1" applyFill="1" applyBorder="1"/>
    <xf numFmtId="165" fontId="9" fillId="0" borderId="5" xfId="0" applyNumberFormat="1" applyFont="1" applyFill="1" applyBorder="1"/>
    <xf numFmtId="166" fontId="9" fillId="0" borderId="32" xfId="0" applyNumberFormat="1" applyFont="1" applyFill="1" applyBorder="1"/>
    <xf numFmtId="166" fontId="9" fillId="0" borderId="0" xfId="0" applyNumberFormat="1" applyFont="1" applyFill="1" applyBorder="1"/>
    <xf numFmtId="0" fontId="9" fillId="0" borderId="0" xfId="0" applyFont="1" applyFill="1" applyBorder="1"/>
    <xf numFmtId="0" fontId="23" fillId="0" borderId="0" xfId="0" applyFont="1"/>
    <xf numFmtId="165" fontId="10" fillId="0" borderId="7" xfId="0" applyNumberFormat="1" applyFont="1" applyFill="1" applyBorder="1"/>
    <xf numFmtId="165" fontId="9" fillId="0" borderId="14" xfId="0" applyNumberFormat="1" applyFont="1" applyFill="1" applyBorder="1"/>
    <xf numFmtId="165" fontId="10" fillId="0" borderId="16" xfId="0" applyNumberFormat="1" applyFont="1" applyFill="1" applyBorder="1"/>
    <xf numFmtId="0" fontId="14" fillId="0" borderId="0" xfId="0" applyFont="1"/>
    <xf numFmtId="166" fontId="15" fillId="0" borderId="0" xfId="0" applyNumberFormat="1" applyFont="1" applyFill="1" applyAlignment="1">
      <alignment horizontal="left"/>
    </xf>
    <xf numFmtId="0" fontId="25" fillId="0" borderId="0" xfId="0" applyFont="1" applyBorder="1"/>
    <xf numFmtId="0" fontId="26" fillId="0" borderId="45" xfId="0" applyFont="1" applyBorder="1" applyAlignment="1"/>
    <xf numFmtId="0" fontId="12" fillId="4" borderId="16" xfId="0" applyFont="1" applyFill="1" applyBorder="1" applyAlignment="1">
      <alignment horizontal="center"/>
    </xf>
    <xf numFmtId="0" fontId="11" fillId="0" borderId="16" xfId="0" applyFont="1" applyFill="1" applyBorder="1" applyAlignment="1"/>
    <xf numFmtId="0" fontId="27" fillId="0" borderId="2" xfId="0" applyFont="1" applyFill="1" applyBorder="1" applyAlignment="1"/>
    <xf numFmtId="0" fontId="12" fillId="0" borderId="0" xfId="0" applyFont="1" applyBorder="1" applyAlignment="1">
      <alignment horizontal="center"/>
    </xf>
    <xf numFmtId="165" fontId="12" fillId="0" borderId="0" xfId="0" applyNumberFormat="1" applyFont="1" applyBorder="1"/>
    <xf numFmtId="166" fontId="10" fillId="0" borderId="0" xfId="1" applyNumberFormat="1" applyFont="1" applyFill="1" applyAlignment="1">
      <alignment horizontal="left"/>
    </xf>
    <xf numFmtId="166" fontId="10" fillId="0" borderId="0" xfId="0" applyNumberFormat="1" applyFont="1" applyFill="1" applyAlignment="1">
      <alignment horizontal="left"/>
    </xf>
    <xf numFmtId="166" fontId="15" fillId="0" borderId="0" xfId="0" applyNumberFormat="1" applyFont="1"/>
    <xf numFmtId="0" fontId="0" fillId="0" borderId="0" xfId="0" applyNumberFormat="1"/>
    <xf numFmtId="167" fontId="9" fillId="0" borderId="0" xfId="0" applyNumberFormat="1" applyFont="1"/>
    <xf numFmtId="0" fontId="11" fillId="0" borderId="2" xfId="0" applyFont="1" applyFill="1" applyBorder="1" applyAlignment="1"/>
    <xf numFmtId="166" fontId="27" fillId="0" borderId="2" xfId="0" applyNumberFormat="1" applyFont="1" applyFill="1" applyBorder="1" applyAlignment="1"/>
    <xf numFmtId="165" fontId="10" fillId="4" borderId="47" xfId="0" applyNumberFormat="1" applyFont="1" applyFill="1" applyBorder="1"/>
    <xf numFmtId="165" fontId="10" fillId="0" borderId="8" xfId="0" applyNumberFormat="1" applyFont="1" applyFill="1" applyBorder="1"/>
    <xf numFmtId="165" fontId="9" fillId="10" borderId="3" xfId="0" applyNumberFormat="1" applyFont="1" applyFill="1" applyBorder="1"/>
    <xf numFmtId="165" fontId="18" fillId="10" borderId="5" xfId="0" applyNumberFormat="1" applyFont="1" applyFill="1" applyBorder="1"/>
    <xf numFmtId="166" fontId="0" fillId="11" borderId="0" xfId="0" applyNumberFormat="1" applyFill="1"/>
    <xf numFmtId="165" fontId="9" fillId="0" borderId="7" xfId="0" applyNumberFormat="1" applyFont="1" applyFill="1" applyBorder="1" applyAlignment="1">
      <alignment horizontal="center"/>
    </xf>
    <xf numFmtId="166" fontId="22" fillId="0" borderId="0" xfId="1" applyNumberFormat="1" applyFont="1" applyBorder="1"/>
    <xf numFmtId="165" fontId="9" fillId="0" borderId="5" xfId="0" applyNumberFormat="1" applyFont="1" applyFill="1" applyBorder="1" applyAlignment="1">
      <alignment horizontal="right"/>
    </xf>
    <xf numFmtId="165" fontId="9" fillId="0" borderId="9" xfId="0" applyNumberFormat="1" applyFont="1" applyFill="1" applyBorder="1" applyAlignment="1">
      <alignment horizontal="right"/>
    </xf>
    <xf numFmtId="165" fontId="9" fillId="0" borderId="3" xfId="0" applyNumberFormat="1" applyFont="1" applyFill="1" applyBorder="1" applyAlignment="1">
      <alignment horizontal="center"/>
    </xf>
    <xf numFmtId="165" fontId="9" fillId="0" borderId="7" xfId="0" applyNumberFormat="1" applyFont="1" applyFill="1" applyBorder="1"/>
    <xf numFmtId="4" fontId="11" fillId="0" borderId="3" xfId="0" applyNumberFormat="1" applyFont="1" applyFill="1" applyBorder="1"/>
    <xf numFmtId="165" fontId="9" fillId="0" borderId="24" xfId="0" applyNumberFormat="1" applyFont="1" applyFill="1" applyBorder="1"/>
    <xf numFmtId="166" fontId="9" fillId="6" borderId="0" xfId="0" applyNumberFormat="1" applyFont="1" applyFill="1"/>
    <xf numFmtId="0" fontId="10" fillId="2" borderId="11" xfId="0" applyFont="1" applyFill="1" applyBorder="1" applyAlignment="1">
      <alignment horizontal="left" vertical="center" wrapText="1"/>
    </xf>
    <xf numFmtId="0" fontId="10" fillId="0" borderId="3" xfId="0" applyFont="1" applyFill="1" applyBorder="1"/>
    <xf numFmtId="0" fontId="10" fillId="0" borderId="3" xfId="0" applyFont="1" applyFill="1" applyBorder="1" applyAlignment="1">
      <alignment horizontal="left" vertical="center" wrapText="1"/>
    </xf>
    <xf numFmtId="0" fontId="27" fillId="9" borderId="2" xfId="0" applyFont="1" applyFill="1" applyBorder="1" applyAlignment="1"/>
    <xf numFmtId="4" fontId="33" fillId="0" borderId="0" xfId="0" applyNumberFormat="1" applyFont="1"/>
    <xf numFmtId="0" fontId="11" fillId="7" borderId="16" xfId="0" applyFont="1" applyFill="1" applyBorder="1" applyAlignment="1"/>
    <xf numFmtId="165" fontId="9" fillId="0" borderId="7" xfId="0" applyNumberFormat="1" applyFont="1" applyFill="1" applyBorder="1" applyAlignment="1">
      <alignment horizontal="center"/>
    </xf>
    <xf numFmtId="165" fontId="9" fillId="0" borderId="3" xfId="0" applyNumberFormat="1" applyFont="1" applyFill="1" applyBorder="1" applyAlignment="1">
      <alignment horizontal="right"/>
    </xf>
    <xf numFmtId="166" fontId="9" fillId="0" borderId="32" xfId="1" applyNumberFormat="1" applyFont="1" applyFill="1" applyBorder="1"/>
    <xf numFmtId="165" fontId="9" fillId="0" borderId="11" xfId="0" applyNumberFormat="1" applyFont="1" applyFill="1" applyBorder="1"/>
    <xf numFmtId="0" fontId="8" fillId="12" borderId="47" xfId="0" applyFont="1" applyFill="1" applyBorder="1"/>
    <xf numFmtId="0" fontId="8" fillId="12" borderId="59" xfId="0" applyFont="1" applyFill="1" applyBorder="1"/>
    <xf numFmtId="165" fontId="8" fillId="12" borderId="20" xfId="0" applyNumberFormat="1" applyFont="1" applyFill="1" applyBorder="1"/>
    <xf numFmtId="165" fontId="0" fillId="12" borderId="20" xfId="0" applyNumberFormat="1" applyFill="1" applyBorder="1"/>
    <xf numFmtId="165" fontId="0" fillId="12" borderId="10" xfId="0" applyNumberFormat="1" applyFill="1" applyBorder="1"/>
    <xf numFmtId="165" fontId="0" fillId="12" borderId="5" xfId="0" applyNumberFormat="1" applyFill="1" applyBorder="1"/>
    <xf numFmtId="165" fontId="8" fillId="12" borderId="39" xfId="0" applyNumberFormat="1" applyFont="1" applyFill="1" applyBorder="1"/>
    <xf numFmtId="0" fontId="8" fillId="12" borderId="8" xfId="0" applyFont="1" applyFill="1" applyBorder="1"/>
    <xf numFmtId="0" fontId="8" fillId="12" borderId="22" xfId="0" applyFont="1" applyFill="1" applyBorder="1"/>
    <xf numFmtId="165" fontId="8" fillId="12" borderId="8" xfId="0" applyNumberFormat="1" applyFont="1" applyFill="1" applyBorder="1"/>
    <xf numFmtId="165" fontId="0" fillId="12" borderId="8" xfId="0" applyNumberFormat="1" applyFill="1" applyBorder="1"/>
    <xf numFmtId="165" fontId="0" fillId="12" borderId="11" xfId="0" applyNumberFormat="1" applyFill="1" applyBorder="1"/>
    <xf numFmtId="165" fontId="0" fillId="12" borderId="3" xfId="0" applyNumberFormat="1" applyFill="1" applyBorder="1"/>
    <xf numFmtId="165" fontId="8" fillId="12" borderId="13" xfId="0" applyNumberFormat="1" applyFont="1" applyFill="1" applyBorder="1"/>
    <xf numFmtId="167" fontId="16" fillId="0" borderId="0" xfId="0" applyNumberFormat="1" applyFont="1"/>
    <xf numFmtId="0" fontId="13" fillId="5" borderId="47" xfId="0" applyFont="1" applyFill="1" applyBorder="1"/>
    <xf numFmtId="0" fontId="13" fillId="5" borderId="10" xfId="0" applyFont="1" applyFill="1" applyBorder="1"/>
    <xf numFmtId="0" fontId="9" fillId="5" borderId="5" xfId="0" applyFont="1" applyFill="1" applyBorder="1"/>
    <xf numFmtId="0" fontId="11" fillId="5" borderId="5" xfId="0" applyFont="1" applyFill="1" applyBorder="1"/>
    <xf numFmtId="165" fontId="9" fillId="5" borderId="5" xfId="0" applyNumberFormat="1" applyFont="1" applyFill="1" applyBorder="1"/>
    <xf numFmtId="165" fontId="9" fillId="5" borderId="3" xfId="0" applyNumberFormat="1" applyFont="1" applyFill="1" applyBorder="1"/>
    <xf numFmtId="165" fontId="9" fillId="5" borderId="9" xfId="0" applyNumberFormat="1" applyFont="1" applyFill="1" applyBorder="1"/>
    <xf numFmtId="165" fontId="10" fillId="5" borderId="47" xfId="0" applyNumberFormat="1" applyFont="1" applyFill="1" applyBorder="1"/>
    <xf numFmtId="0" fontId="13" fillId="5" borderId="8" xfId="0" applyFont="1" applyFill="1" applyBorder="1"/>
    <xf numFmtId="0" fontId="13" fillId="5" borderId="11" xfId="0" applyFont="1" applyFill="1" applyBorder="1"/>
    <xf numFmtId="0" fontId="9" fillId="5" borderId="3" xfId="0" applyFont="1" applyFill="1" applyBorder="1"/>
    <xf numFmtId="0" fontId="11" fillId="5" borderId="3" xfId="0" applyFont="1" applyFill="1" applyBorder="1"/>
    <xf numFmtId="165" fontId="10" fillId="5" borderId="3" xfId="0" applyNumberFormat="1" applyFont="1" applyFill="1" applyBorder="1"/>
    <xf numFmtId="165" fontId="9" fillId="5" borderId="7" xfId="0" applyNumberFormat="1" applyFont="1" applyFill="1" applyBorder="1"/>
    <xf numFmtId="165" fontId="10" fillId="5" borderId="8" xfId="0" applyNumberFormat="1" applyFont="1" applyFill="1" applyBorder="1"/>
    <xf numFmtId="0" fontId="13" fillId="5" borderId="60" xfId="0" applyFont="1" applyFill="1" applyBorder="1"/>
    <xf numFmtId="0" fontId="13" fillId="5" borderId="5" xfId="0" applyFont="1" applyFill="1" applyBorder="1"/>
    <xf numFmtId="0" fontId="11" fillId="5" borderId="9" xfId="0" applyFont="1" applyFill="1" applyBorder="1"/>
    <xf numFmtId="165" fontId="9" fillId="5" borderId="10" xfId="0" applyNumberFormat="1" applyFont="1" applyFill="1" applyBorder="1"/>
    <xf numFmtId="165" fontId="10" fillId="5" borderId="39" xfId="0" applyNumberFormat="1" applyFont="1" applyFill="1" applyBorder="1"/>
    <xf numFmtId="0" fontId="13" fillId="5" borderId="12" xfId="0" applyFont="1" applyFill="1" applyBorder="1"/>
    <xf numFmtId="0" fontId="13" fillId="5" borderId="3" xfId="0" applyFont="1" applyFill="1" applyBorder="1"/>
    <xf numFmtId="165" fontId="10" fillId="5" borderId="13" xfId="0" applyNumberFormat="1" applyFont="1" applyFill="1" applyBorder="1"/>
    <xf numFmtId="0" fontId="12" fillId="5" borderId="3" xfId="0" applyFont="1" applyFill="1" applyBorder="1"/>
    <xf numFmtId="4" fontId="12" fillId="5" borderId="3" xfId="0" applyNumberFormat="1" applyFont="1" applyFill="1" applyBorder="1"/>
    <xf numFmtId="165" fontId="18" fillId="5" borderId="5" xfId="0" applyNumberFormat="1" applyFont="1" applyFill="1" applyBorder="1"/>
    <xf numFmtId="165" fontId="9" fillId="5" borderId="5" xfId="0" applyNumberFormat="1" applyFont="1" applyFill="1" applyBorder="1" applyAlignment="1">
      <alignment horizontal="right"/>
    </xf>
    <xf numFmtId="165" fontId="9" fillId="5" borderId="51" xfId="0" applyNumberFormat="1" applyFont="1" applyFill="1" applyBorder="1" applyAlignment="1">
      <alignment horizontal="right"/>
    </xf>
    <xf numFmtId="165" fontId="9" fillId="5" borderId="9" xfId="0" applyNumberFormat="1" applyFont="1" applyFill="1" applyBorder="1" applyAlignment="1">
      <alignment horizontal="right"/>
    </xf>
    <xf numFmtId="165" fontId="9" fillId="5" borderId="10" xfId="0" applyNumberFormat="1" applyFont="1" applyFill="1" applyBorder="1" applyAlignment="1">
      <alignment horizontal="center"/>
    </xf>
    <xf numFmtId="165" fontId="10" fillId="5" borderId="39" xfId="0" applyNumberFormat="1" applyFont="1" applyFill="1" applyBorder="1" applyAlignment="1">
      <alignment horizontal="right"/>
    </xf>
    <xf numFmtId="165" fontId="10" fillId="13" borderId="10" xfId="0" applyNumberFormat="1" applyFont="1" applyFill="1" applyBorder="1"/>
    <xf numFmtId="165" fontId="10" fillId="13" borderId="5" xfId="0" applyNumberFormat="1" applyFont="1" applyFill="1" applyBorder="1"/>
    <xf numFmtId="165" fontId="10" fillId="13" borderId="9" xfId="0" applyNumberFormat="1" applyFont="1" applyFill="1" applyBorder="1"/>
    <xf numFmtId="165" fontId="10" fillId="13" borderId="11" xfId="0" applyNumberFormat="1" applyFont="1" applyFill="1" applyBorder="1"/>
    <xf numFmtId="165" fontId="10" fillId="13" borderId="3" xfId="0" applyNumberFormat="1" applyFont="1" applyFill="1" applyBorder="1"/>
    <xf numFmtId="165" fontId="10" fillId="13" borderId="7" xfId="0" applyNumberFormat="1" applyFont="1" applyFill="1" applyBorder="1"/>
    <xf numFmtId="165" fontId="9" fillId="6" borderId="3" xfId="0" applyNumberFormat="1" applyFont="1" applyFill="1" applyBorder="1"/>
    <xf numFmtId="165" fontId="9" fillId="0" borderId="7" xfId="0" applyNumberFormat="1" applyFont="1" applyFill="1" applyBorder="1" applyAlignment="1">
      <alignment horizontal="center"/>
    </xf>
    <xf numFmtId="0" fontId="12" fillId="8" borderId="44" xfId="0" applyFont="1" applyFill="1" applyBorder="1" applyAlignment="1">
      <alignment horizontal="center"/>
    </xf>
    <xf numFmtId="165" fontId="9" fillId="6" borderId="7" xfId="0" applyNumberFormat="1" applyFont="1" applyFill="1" applyBorder="1"/>
    <xf numFmtId="0" fontId="12" fillId="0" borderId="16" xfId="0" applyFont="1" applyFill="1" applyBorder="1" applyAlignment="1">
      <alignment horizontal="center"/>
    </xf>
    <xf numFmtId="167" fontId="16" fillId="0" borderId="0" xfId="1" applyNumberFormat="1" applyFont="1" applyFill="1"/>
    <xf numFmtId="0" fontId="12" fillId="8" borderId="41" xfId="0" applyFont="1" applyFill="1" applyBorder="1" applyAlignment="1">
      <alignment horizontal="center"/>
    </xf>
    <xf numFmtId="0" fontId="10" fillId="2" borderId="3" xfId="0" applyFont="1" applyFill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2" fillId="15" borderId="12" xfId="0" applyFont="1" applyFill="1" applyBorder="1"/>
    <xf numFmtId="0" fontId="12" fillId="15" borderId="3" xfId="0" applyFont="1" applyFill="1" applyBorder="1"/>
    <xf numFmtId="165" fontId="12" fillId="15" borderId="3" xfId="0" applyNumberFormat="1" applyFont="1" applyFill="1" applyBorder="1"/>
    <xf numFmtId="165" fontId="11" fillId="15" borderId="3" xfId="0" applyNumberFormat="1" applyFont="1" applyFill="1" applyBorder="1"/>
    <xf numFmtId="165" fontId="12" fillId="15" borderId="13" xfId="0" applyNumberFormat="1" applyFont="1" applyFill="1" applyBorder="1"/>
    <xf numFmtId="0" fontId="11" fillId="15" borderId="12" xfId="0" applyFont="1" applyFill="1" applyBorder="1"/>
    <xf numFmtId="0" fontId="11" fillId="15" borderId="3" xfId="0" applyFont="1" applyFill="1" applyBorder="1"/>
    <xf numFmtId="0" fontId="12" fillId="15" borderId="11" xfId="0" applyFont="1" applyFill="1" applyBorder="1"/>
    <xf numFmtId="0" fontId="10" fillId="0" borderId="0" xfId="0" applyFont="1" applyBorder="1" applyAlignment="1">
      <alignment horizontal="center"/>
    </xf>
    <xf numFmtId="165" fontId="10" fillId="0" borderId="0" xfId="0" applyNumberFormat="1" applyFont="1" applyBorder="1"/>
    <xf numFmtId="165" fontId="0" fillId="0" borderId="8" xfId="0" applyNumberFormat="1" applyFill="1" applyBorder="1"/>
    <xf numFmtId="165" fontId="8" fillId="0" borderId="26" xfId="0" applyNumberFormat="1" applyFont="1" applyFill="1" applyBorder="1"/>
    <xf numFmtId="167" fontId="14" fillId="0" borderId="41" xfId="0" applyNumberFormat="1" applyFont="1" applyFill="1" applyBorder="1"/>
    <xf numFmtId="0" fontId="34" fillId="14" borderId="0" xfId="0" applyFont="1" applyFill="1" applyAlignment="1"/>
    <xf numFmtId="0" fontId="35" fillId="14" borderId="0" xfId="0" applyFont="1" applyFill="1"/>
    <xf numFmtId="0" fontId="12" fillId="4" borderId="16" xfId="0" applyFont="1" applyFill="1" applyBorder="1" applyAlignment="1">
      <alignment horizontal="left"/>
    </xf>
    <xf numFmtId="0" fontId="12" fillId="4" borderId="16" xfId="0" applyFont="1" applyFill="1" applyBorder="1"/>
    <xf numFmtId="0" fontId="12" fillId="4" borderId="2" xfId="0" applyFont="1" applyFill="1" applyBorder="1" applyAlignment="1">
      <alignment horizontal="left"/>
    </xf>
    <xf numFmtId="0" fontId="12" fillId="4" borderId="2" xfId="0" applyFont="1" applyFill="1" applyBorder="1"/>
    <xf numFmtId="9" fontId="12" fillId="4" borderId="16" xfId="0" applyNumberFormat="1" applyFont="1" applyFill="1" applyBorder="1" applyAlignment="1">
      <alignment horizontal="center"/>
    </xf>
    <xf numFmtId="0" fontId="12" fillId="4" borderId="16" xfId="0" applyFont="1" applyFill="1" applyBorder="1" applyAlignment="1">
      <alignment horizontal="left" wrapText="1"/>
    </xf>
    <xf numFmtId="0" fontId="12" fillId="4" borderId="16" xfId="0" applyFont="1" applyFill="1" applyBorder="1" applyAlignment="1">
      <alignment horizontal="center" wrapText="1"/>
    </xf>
    <xf numFmtId="0" fontId="12" fillId="10" borderId="43" xfId="0" applyFont="1" applyFill="1" applyBorder="1" applyAlignment="1">
      <alignment horizontal="left"/>
    </xf>
    <xf numFmtId="0" fontId="12" fillId="10" borderId="2" xfId="0" applyFont="1" applyFill="1" applyBorder="1"/>
    <xf numFmtId="0" fontId="12" fillId="10" borderId="16" xfId="0" applyFont="1" applyFill="1" applyBorder="1"/>
    <xf numFmtId="0" fontId="12" fillId="10" borderId="16" xfId="0" applyFont="1" applyFill="1" applyBorder="1" applyAlignment="1"/>
    <xf numFmtId="167" fontId="12" fillId="10" borderId="16" xfId="1" applyNumberFormat="1" applyFont="1" applyFill="1" applyBorder="1" applyAlignment="1">
      <alignment horizontal="center" wrapText="1"/>
    </xf>
    <xf numFmtId="9" fontId="12" fillId="0" borderId="16" xfId="0" applyNumberFormat="1" applyFont="1" applyFill="1" applyBorder="1" applyAlignment="1">
      <alignment horizontal="center"/>
    </xf>
    <xf numFmtId="0" fontId="12" fillId="0" borderId="16" xfId="0" applyFont="1" applyFill="1" applyBorder="1" applyAlignment="1">
      <alignment horizontal="left" wrapText="1"/>
    </xf>
    <xf numFmtId="0" fontId="12" fillId="0" borderId="16" xfId="0" applyFont="1" applyFill="1" applyBorder="1" applyAlignment="1">
      <alignment horizontal="center" wrapText="1"/>
    </xf>
    <xf numFmtId="0" fontId="36" fillId="10" borderId="46" xfId="0" applyFont="1" applyFill="1" applyBorder="1" applyAlignment="1">
      <alignment horizontal="center" wrapText="1"/>
    </xf>
    <xf numFmtId="0" fontId="36" fillId="10" borderId="16" xfId="0" applyFont="1" applyFill="1" applyBorder="1" applyAlignment="1">
      <alignment wrapText="1"/>
    </xf>
    <xf numFmtId="0" fontId="36" fillId="10" borderId="40" xfId="0" applyFont="1" applyFill="1" applyBorder="1" applyAlignment="1">
      <alignment wrapText="1"/>
    </xf>
    <xf numFmtId="0" fontId="12" fillId="10" borderId="16" xfId="0" applyFont="1" applyFill="1" applyBorder="1" applyAlignment="1">
      <alignment wrapText="1"/>
    </xf>
    <xf numFmtId="165" fontId="36" fillId="10" borderId="16" xfId="0" applyNumberFormat="1" applyFont="1" applyFill="1" applyBorder="1" applyAlignment="1"/>
    <xf numFmtId="167" fontId="12" fillId="0" borderId="16" xfId="1" applyNumberFormat="1" applyFont="1" applyFill="1" applyBorder="1" applyAlignment="1"/>
    <xf numFmtId="0" fontId="36" fillId="10" borderId="16" xfId="0" applyFont="1" applyFill="1" applyBorder="1" applyAlignment="1">
      <alignment horizontal="center" wrapText="1"/>
    </xf>
    <xf numFmtId="0" fontId="36" fillId="10" borderId="16" xfId="0" applyFont="1" applyFill="1" applyBorder="1" applyAlignment="1">
      <alignment horizontal="left" wrapText="1"/>
    </xf>
    <xf numFmtId="0" fontId="12" fillId="10" borderId="40" xfId="0" applyFont="1" applyFill="1" applyBorder="1"/>
    <xf numFmtId="0" fontId="11" fillId="10" borderId="40" xfId="0" applyFont="1" applyFill="1" applyBorder="1"/>
    <xf numFmtId="0" fontId="11" fillId="10" borderId="16" xfId="0" applyFont="1" applyFill="1" applyBorder="1" applyAlignment="1">
      <alignment wrapText="1"/>
    </xf>
    <xf numFmtId="0" fontId="11" fillId="10" borderId="16" xfId="0" applyFont="1" applyFill="1" applyBorder="1"/>
    <xf numFmtId="0" fontId="11" fillId="10" borderId="16" xfId="0" applyFont="1" applyFill="1" applyBorder="1" applyAlignment="1"/>
    <xf numFmtId="165" fontId="27" fillId="10" borderId="16" xfId="0" applyNumberFormat="1" applyFont="1" applyFill="1" applyBorder="1" applyAlignment="1"/>
    <xf numFmtId="167" fontId="36" fillId="0" borderId="16" xfId="0" applyNumberFormat="1" applyFont="1" applyFill="1" applyBorder="1" applyAlignment="1"/>
    <xf numFmtId="167" fontId="36" fillId="7" borderId="16" xfId="0" applyNumberFormat="1" applyFont="1" applyFill="1" applyBorder="1" applyAlignment="1"/>
    <xf numFmtId="167" fontId="27" fillId="0" borderId="2" xfId="0" applyNumberFormat="1" applyFont="1" applyFill="1" applyBorder="1" applyAlignment="1"/>
    <xf numFmtId="166" fontId="27" fillId="0" borderId="2" xfId="1" applyNumberFormat="1" applyFont="1" applyFill="1" applyBorder="1"/>
    <xf numFmtId="167" fontId="36" fillId="0" borderId="2" xfId="0" applyNumberFormat="1" applyFont="1" applyFill="1" applyBorder="1" applyAlignment="1"/>
    <xf numFmtId="167" fontId="27" fillId="0" borderId="2" xfId="1" applyNumberFormat="1" applyFont="1" applyFill="1" applyBorder="1" applyAlignment="1"/>
    <xf numFmtId="165" fontId="27" fillId="0" borderId="2" xfId="0" applyNumberFormat="1" applyFont="1" applyFill="1" applyBorder="1" applyAlignment="1"/>
    <xf numFmtId="0" fontId="27" fillId="0" borderId="16" xfId="0" applyFont="1" applyFill="1" applyBorder="1" applyAlignment="1"/>
    <xf numFmtId="0" fontId="27" fillId="0" borderId="40" xfId="0" applyFont="1" applyFill="1" applyBorder="1" applyAlignment="1"/>
    <xf numFmtId="0" fontId="27" fillId="0" borderId="38" xfId="0" applyFont="1" applyFill="1" applyBorder="1" applyAlignment="1"/>
    <xf numFmtId="0" fontId="27" fillId="0" borderId="46" xfId="0" applyFont="1" applyFill="1" applyBorder="1" applyAlignment="1"/>
    <xf numFmtId="44" fontId="27" fillId="0" borderId="16" xfId="0" applyNumberFormat="1" applyFont="1" applyBorder="1"/>
    <xf numFmtId="44" fontId="11" fillId="0" borderId="49" xfId="0" applyNumberFormat="1" applyFont="1" applyBorder="1"/>
    <xf numFmtId="44" fontId="11" fillId="0" borderId="16" xfId="0" applyNumberFormat="1" applyFont="1" applyBorder="1"/>
    <xf numFmtId="0" fontId="36" fillId="9" borderId="2" xfId="0" applyFont="1" applyFill="1" applyBorder="1" applyAlignment="1"/>
    <xf numFmtId="0" fontId="27" fillId="9" borderId="37" xfId="0" applyFont="1" applyFill="1" applyBorder="1" applyAlignment="1"/>
    <xf numFmtId="0" fontId="36" fillId="9" borderId="2" xfId="0" applyFont="1" applyFill="1" applyBorder="1" applyAlignment="1">
      <alignment horizontal="left" vertical="center" wrapText="1"/>
    </xf>
    <xf numFmtId="0" fontId="27" fillId="9" borderId="16" xfId="0" applyFont="1" applyFill="1" applyBorder="1"/>
    <xf numFmtId="0" fontId="27" fillId="9" borderId="42" xfId="0" applyFont="1" applyFill="1" applyBorder="1" applyAlignment="1">
      <alignment wrapText="1"/>
    </xf>
    <xf numFmtId="0" fontId="27" fillId="9" borderId="16" xfId="0" applyFont="1" applyFill="1" applyBorder="1" applyAlignment="1"/>
    <xf numFmtId="165" fontId="27" fillId="9" borderId="16" xfId="0" applyNumberFormat="1" applyFont="1" applyFill="1" applyBorder="1" applyAlignment="1"/>
    <xf numFmtId="167" fontId="27" fillId="9" borderId="2" xfId="0" applyNumberFormat="1" applyFont="1" applyFill="1" applyBorder="1" applyAlignment="1"/>
    <xf numFmtId="167" fontId="27" fillId="9" borderId="16" xfId="0" applyNumberFormat="1" applyFont="1" applyFill="1" applyBorder="1" applyAlignment="1"/>
    <xf numFmtId="167" fontId="27" fillId="9" borderId="64" xfId="0" applyNumberFormat="1" applyFont="1" applyFill="1" applyBorder="1" applyAlignment="1"/>
    <xf numFmtId="165" fontId="38" fillId="0" borderId="16" xfId="0" applyNumberFormat="1" applyFont="1" applyFill="1" applyBorder="1" applyAlignment="1"/>
    <xf numFmtId="166" fontId="38" fillId="0" borderId="16" xfId="0" applyNumberFormat="1" applyFont="1" applyFill="1" applyBorder="1" applyAlignment="1"/>
    <xf numFmtId="167" fontId="38" fillId="0" borderId="16" xfId="0" applyNumberFormat="1" applyFont="1" applyFill="1" applyBorder="1" applyAlignment="1"/>
    <xf numFmtId="167" fontId="11" fillId="0" borderId="0" xfId="0" applyNumberFormat="1" applyFont="1"/>
    <xf numFmtId="0" fontId="9" fillId="5" borderId="9" xfId="0" applyFont="1" applyFill="1" applyBorder="1"/>
    <xf numFmtId="165" fontId="9" fillId="10" borderId="9" xfId="0" applyNumberFormat="1" applyFont="1" applyFill="1" applyBorder="1"/>
    <xf numFmtId="165" fontId="18" fillId="0" borderId="7" xfId="0" applyNumberFormat="1" applyFont="1" applyFill="1" applyBorder="1"/>
    <xf numFmtId="166" fontId="38" fillId="6" borderId="4" xfId="0" applyNumberFormat="1" applyFont="1" applyFill="1" applyBorder="1" applyAlignment="1"/>
    <xf numFmtId="0" fontId="12" fillId="6" borderId="16" xfId="0" applyFont="1" applyFill="1" applyBorder="1" applyAlignment="1">
      <alignment horizontal="center" wrapText="1"/>
    </xf>
    <xf numFmtId="0" fontId="11" fillId="6" borderId="16" xfId="0" applyFont="1" applyFill="1" applyBorder="1" applyAlignment="1"/>
    <xf numFmtId="0" fontId="11" fillId="6" borderId="2" xfId="0" applyFont="1" applyFill="1" applyBorder="1" applyAlignment="1"/>
    <xf numFmtId="0" fontId="27" fillId="6" borderId="2" xfId="0" applyFont="1" applyFill="1" applyBorder="1" applyAlignment="1"/>
    <xf numFmtId="166" fontId="27" fillId="6" borderId="2" xfId="0" applyNumberFormat="1" applyFont="1" applyFill="1" applyBorder="1" applyAlignment="1"/>
    <xf numFmtId="167" fontId="27" fillId="6" borderId="2" xfId="0" applyNumberFormat="1" applyFont="1" applyFill="1" applyBorder="1" applyAlignment="1"/>
    <xf numFmtId="167" fontId="27" fillId="6" borderId="2" xfId="1" applyNumberFormat="1" applyFont="1" applyFill="1" applyBorder="1" applyAlignment="1"/>
    <xf numFmtId="0" fontId="27" fillId="6" borderId="16" xfId="0" applyFont="1" applyFill="1" applyBorder="1" applyAlignment="1"/>
    <xf numFmtId="0" fontId="27" fillId="6" borderId="46" xfId="0" applyFont="1" applyFill="1" applyBorder="1" applyAlignment="1"/>
    <xf numFmtId="0" fontId="27" fillId="6" borderId="38" xfId="0" applyFont="1" applyFill="1" applyBorder="1" applyAlignment="1"/>
    <xf numFmtId="167" fontId="36" fillId="6" borderId="2" xfId="1" applyNumberFormat="1" applyFont="1" applyFill="1" applyBorder="1" applyAlignment="1"/>
    <xf numFmtId="167" fontId="27" fillId="6" borderId="16" xfId="0" applyNumberFormat="1" applyFont="1" applyFill="1" applyBorder="1" applyAlignment="1"/>
    <xf numFmtId="165" fontId="10" fillId="6" borderId="7" xfId="0" applyNumberFormat="1" applyFont="1" applyFill="1" applyBorder="1"/>
    <xf numFmtId="165" fontId="10" fillId="6" borderId="35" xfId="0" applyNumberFormat="1" applyFont="1" applyFill="1" applyBorder="1"/>
    <xf numFmtId="0" fontId="12" fillId="7" borderId="2" xfId="0" applyFont="1" applyFill="1" applyBorder="1" applyAlignment="1">
      <alignment horizontal="center"/>
    </xf>
    <xf numFmtId="0" fontId="12" fillId="7" borderId="43" xfId="0" applyFont="1" applyFill="1" applyBorder="1" applyAlignment="1">
      <alignment horizontal="center" vertical="center" wrapText="1"/>
    </xf>
    <xf numFmtId="0" fontId="12" fillId="7" borderId="43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41" xfId="0" applyFont="1" applyFill="1" applyBorder="1" applyAlignment="1">
      <alignment horizontal="center" vertical="center" wrapText="1"/>
    </xf>
    <xf numFmtId="0" fontId="12" fillId="7" borderId="41" xfId="0" applyFont="1" applyFill="1" applyBorder="1" applyAlignment="1">
      <alignment horizontal="center"/>
    </xf>
    <xf numFmtId="164" fontId="12" fillId="7" borderId="4" xfId="0" applyNumberFormat="1" applyFont="1" applyFill="1" applyBorder="1"/>
    <xf numFmtId="0" fontId="12" fillId="7" borderId="4" xfId="0" applyFont="1" applyFill="1" applyBorder="1" applyAlignment="1"/>
    <xf numFmtId="0" fontId="12" fillId="7" borderId="4" xfId="0" applyFont="1" applyFill="1" applyBorder="1" applyAlignment="1">
      <alignment horizontal="center" vertical="center" wrapText="1"/>
    </xf>
    <xf numFmtId="0" fontId="12" fillId="7" borderId="4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0" fillId="7" borderId="61" xfId="0" applyFont="1" applyFill="1" applyBorder="1"/>
    <xf numFmtId="0" fontId="10" fillId="7" borderId="62" xfId="0" applyFont="1" applyFill="1" applyBorder="1"/>
    <xf numFmtId="165" fontId="10" fillId="7" borderId="62" xfId="0" applyNumberFormat="1" applyFont="1" applyFill="1" applyBorder="1"/>
    <xf numFmtId="165" fontId="9" fillId="7" borderId="62" xfId="0" applyNumberFormat="1" applyFont="1" applyFill="1" applyBorder="1"/>
    <xf numFmtId="165" fontId="10" fillId="7" borderId="63" xfId="0" applyNumberFormat="1" applyFont="1" applyFill="1" applyBorder="1"/>
    <xf numFmtId="0" fontId="10" fillId="7" borderId="12" xfId="0" applyFont="1" applyFill="1" applyBorder="1"/>
    <xf numFmtId="0" fontId="10" fillId="7" borderId="3" xfId="0" applyFont="1" applyFill="1" applyBorder="1"/>
    <xf numFmtId="165" fontId="10" fillId="7" borderId="3" xfId="0" applyNumberFormat="1" applyFont="1" applyFill="1" applyBorder="1"/>
    <xf numFmtId="165" fontId="9" fillId="7" borderId="3" xfId="0" applyNumberFormat="1" applyFont="1" applyFill="1" applyBorder="1"/>
    <xf numFmtId="165" fontId="10" fillId="7" borderId="13" xfId="0" applyNumberFormat="1" applyFont="1" applyFill="1" applyBorder="1"/>
    <xf numFmtId="167" fontId="9" fillId="7" borderId="3" xfId="0" applyNumberFormat="1" applyFont="1" applyFill="1" applyBorder="1"/>
    <xf numFmtId="0" fontId="10" fillId="18" borderId="12" xfId="0" applyFont="1" applyFill="1" applyBorder="1"/>
    <xf numFmtId="0" fontId="10" fillId="18" borderId="3" xfId="0" applyFont="1" applyFill="1" applyBorder="1"/>
    <xf numFmtId="165" fontId="10" fillId="18" borderId="3" xfId="0" applyNumberFormat="1" applyFont="1" applyFill="1" applyBorder="1"/>
    <xf numFmtId="165" fontId="9" fillId="18" borderId="3" xfId="0" applyNumberFormat="1" applyFont="1" applyFill="1" applyBorder="1"/>
    <xf numFmtId="165" fontId="10" fillId="18" borderId="13" xfId="0" applyNumberFormat="1" applyFont="1" applyFill="1" applyBorder="1"/>
    <xf numFmtId="0" fontId="10" fillId="19" borderId="12" xfId="0" applyFont="1" applyFill="1" applyBorder="1"/>
    <xf numFmtId="0" fontId="10" fillId="19" borderId="3" xfId="0" applyFont="1" applyFill="1" applyBorder="1"/>
    <xf numFmtId="165" fontId="10" fillId="19" borderId="3" xfId="0" applyNumberFormat="1" applyFont="1" applyFill="1" applyBorder="1"/>
    <xf numFmtId="165" fontId="9" fillId="19" borderId="3" xfId="0" applyNumberFormat="1" applyFont="1" applyFill="1" applyBorder="1"/>
    <xf numFmtId="165" fontId="10" fillId="19" borderId="13" xfId="0" applyNumberFormat="1" applyFont="1" applyFill="1" applyBorder="1"/>
    <xf numFmtId="0" fontId="10" fillId="9" borderId="2" xfId="0" applyFont="1" applyFill="1" applyBorder="1"/>
    <xf numFmtId="0" fontId="10" fillId="9" borderId="43" xfId="0" applyFont="1" applyFill="1" applyBorder="1"/>
    <xf numFmtId="0" fontId="10" fillId="9" borderId="1" xfId="0" applyFont="1" applyFill="1" applyBorder="1"/>
    <xf numFmtId="0" fontId="10" fillId="9" borderId="41" xfId="0" applyFont="1" applyFill="1" applyBorder="1"/>
    <xf numFmtId="0" fontId="10" fillId="9" borderId="1" xfId="0" applyFont="1" applyFill="1" applyBorder="1" applyAlignment="1">
      <alignment horizontal="center"/>
    </xf>
    <xf numFmtId="0" fontId="10" fillId="9" borderId="2" xfId="0" applyFont="1" applyFill="1" applyBorder="1" applyAlignment="1">
      <alignment horizontal="center"/>
    </xf>
    <xf numFmtId="0" fontId="10" fillId="9" borderId="41" xfId="0" applyFont="1" applyFill="1" applyBorder="1" applyAlignment="1">
      <alignment horizontal="center"/>
    </xf>
    <xf numFmtId="0" fontId="10" fillId="9" borderId="4" xfId="0" applyFont="1" applyFill="1" applyBorder="1"/>
    <xf numFmtId="0" fontId="10" fillId="9" borderId="4" xfId="0" applyFont="1" applyFill="1" applyBorder="1" applyAlignment="1">
      <alignment horizontal="center"/>
    </xf>
    <xf numFmtId="0" fontId="10" fillId="9" borderId="44" xfId="0" applyFont="1" applyFill="1" applyBorder="1"/>
    <xf numFmtId="0" fontId="8" fillId="17" borderId="1" xfId="0" applyFont="1" applyFill="1" applyBorder="1"/>
    <xf numFmtId="0" fontId="8" fillId="17" borderId="2" xfId="0" applyFont="1" applyFill="1" applyBorder="1"/>
    <xf numFmtId="0" fontId="8" fillId="17" borderId="2" xfId="0" applyFont="1" applyFill="1" applyBorder="1" applyAlignment="1">
      <alignment horizontal="center"/>
    </xf>
    <xf numFmtId="0" fontId="8" fillId="17" borderId="4" xfId="0" applyFont="1" applyFill="1" applyBorder="1"/>
    <xf numFmtId="0" fontId="8" fillId="17" borderId="4" xfId="0" applyFont="1" applyFill="1" applyBorder="1" applyAlignment="1">
      <alignment horizontal="center"/>
    </xf>
    <xf numFmtId="165" fontId="18" fillId="9" borderId="3" xfId="0" applyNumberFormat="1" applyFont="1" applyFill="1" applyBorder="1"/>
    <xf numFmtId="165" fontId="9" fillId="9" borderId="3" xfId="0" applyNumberFormat="1" applyFont="1" applyFill="1" applyBorder="1"/>
    <xf numFmtId="165" fontId="18" fillId="17" borderId="3" xfId="0" applyNumberFormat="1" applyFont="1" applyFill="1" applyBorder="1"/>
    <xf numFmtId="0" fontId="12" fillId="4" borderId="16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36" fillId="16" borderId="16" xfId="0" applyFont="1" applyFill="1" applyBorder="1" applyAlignment="1">
      <alignment horizontal="center" wrapText="1"/>
    </xf>
    <xf numFmtId="0" fontId="36" fillId="16" borderId="16" xfId="0" applyFont="1" applyFill="1" applyBorder="1" applyAlignment="1">
      <alignment horizontal="left" wrapText="1"/>
    </xf>
    <xf numFmtId="0" fontId="11" fillId="16" borderId="40" xfId="0" applyFont="1" applyFill="1" applyBorder="1"/>
    <xf numFmtId="0" fontId="11" fillId="16" borderId="16" xfId="0" applyFont="1" applyFill="1" applyBorder="1" applyAlignment="1">
      <alignment wrapText="1"/>
    </xf>
    <xf numFmtId="0" fontId="11" fillId="16" borderId="16" xfId="0" applyFont="1" applyFill="1" applyBorder="1"/>
    <xf numFmtId="0" fontId="11" fillId="16" borderId="16" xfId="0" applyFont="1" applyFill="1" applyBorder="1" applyAlignment="1"/>
    <xf numFmtId="165" fontId="27" fillId="16" borderId="16" xfId="0" applyNumberFormat="1" applyFont="1" applyFill="1" applyBorder="1" applyAlignment="1"/>
    <xf numFmtId="165" fontId="36" fillId="16" borderId="16" xfId="0" applyNumberFormat="1" applyFont="1" applyFill="1" applyBorder="1" applyAlignment="1"/>
    <xf numFmtId="0" fontId="36" fillId="16" borderId="16" xfId="0" applyFont="1" applyFill="1" applyBorder="1" applyAlignment="1">
      <alignment horizontal="left" vertical="center" wrapText="1"/>
    </xf>
    <xf numFmtId="0" fontId="36" fillId="16" borderId="40" xfId="0" applyFont="1" applyFill="1" applyBorder="1" applyAlignment="1">
      <alignment horizontal="center" wrapText="1"/>
    </xf>
    <xf numFmtId="0" fontId="11" fillId="16" borderId="42" xfId="0" applyFont="1" applyFill="1" applyBorder="1" applyAlignment="1">
      <alignment wrapText="1"/>
    </xf>
    <xf numFmtId="165" fontId="11" fillId="16" borderId="16" xfId="0" applyNumberFormat="1" applyFont="1" applyFill="1" applyBorder="1" applyAlignment="1"/>
    <xf numFmtId="167" fontId="36" fillId="16" borderId="16" xfId="0" applyNumberFormat="1" applyFont="1" applyFill="1" applyBorder="1" applyAlignment="1"/>
    <xf numFmtId="165" fontId="11" fillId="16" borderId="40" xfId="0" applyNumberFormat="1" applyFont="1" applyFill="1" applyBorder="1" applyAlignment="1"/>
    <xf numFmtId="167" fontId="36" fillId="16" borderId="40" xfId="0" applyNumberFormat="1" applyFont="1" applyFill="1" applyBorder="1" applyAlignment="1"/>
    <xf numFmtId="0" fontId="36" fillId="16" borderId="16" xfId="0" applyFont="1" applyFill="1" applyBorder="1"/>
    <xf numFmtId="0" fontId="36" fillId="16" borderId="40" xfId="0" applyFont="1" applyFill="1" applyBorder="1" applyAlignment="1"/>
    <xf numFmtId="0" fontId="36" fillId="16" borderId="16" xfId="0" applyFont="1" applyFill="1" applyBorder="1" applyAlignment="1">
      <alignment vertical="center" wrapText="1"/>
    </xf>
    <xf numFmtId="0" fontId="36" fillId="16" borderId="40" xfId="0" applyFont="1" applyFill="1" applyBorder="1"/>
    <xf numFmtId="0" fontId="36" fillId="16" borderId="42" xfId="0" applyFont="1" applyFill="1" applyBorder="1" applyAlignment="1">
      <alignment wrapText="1"/>
    </xf>
    <xf numFmtId="0" fontId="27" fillId="16" borderId="16" xfId="0" applyFont="1" applyFill="1" applyBorder="1"/>
    <xf numFmtId="0" fontId="27" fillId="16" borderId="16" xfId="0" applyFont="1" applyFill="1" applyBorder="1" applyAlignment="1"/>
    <xf numFmtId="165" fontId="27" fillId="16" borderId="40" xfId="0" applyNumberFormat="1" applyFont="1" applyFill="1" applyBorder="1" applyAlignment="1"/>
    <xf numFmtId="0" fontId="27" fillId="16" borderId="40" xfId="0" applyFont="1" applyFill="1" applyBorder="1" applyAlignment="1">
      <alignment horizontal="center"/>
    </xf>
    <xf numFmtId="0" fontId="27" fillId="16" borderId="16" xfId="0" applyFont="1" applyFill="1" applyBorder="1" applyAlignment="1">
      <alignment wrapText="1"/>
    </xf>
    <xf numFmtId="0" fontId="27" fillId="16" borderId="42" xfId="0" applyFont="1" applyFill="1" applyBorder="1" applyAlignment="1">
      <alignment wrapText="1"/>
    </xf>
    <xf numFmtId="165" fontId="27" fillId="16" borderId="37" xfId="0" applyNumberFormat="1" applyFont="1" applyFill="1" applyBorder="1" applyAlignment="1"/>
    <xf numFmtId="0" fontId="12" fillId="16" borderId="16" xfId="0" applyFont="1" applyFill="1" applyBorder="1" applyAlignment="1"/>
    <xf numFmtId="0" fontId="27" fillId="16" borderId="40" xfId="0" applyFont="1" applyFill="1" applyBorder="1" applyAlignment="1"/>
    <xf numFmtId="0" fontId="36" fillId="16" borderId="16" xfId="0" applyFont="1" applyFill="1" applyBorder="1" applyAlignment="1"/>
    <xf numFmtId="165" fontId="36" fillId="16" borderId="37" xfId="0" applyNumberFormat="1" applyFont="1" applyFill="1" applyBorder="1" applyAlignment="1"/>
    <xf numFmtId="0" fontId="27" fillId="16" borderId="40" xfId="0" applyFont="1" applyFill="1" applyBorder="1"/>
    <xf numFmtId="0" fontId="36" fillId="16" borderId="2" xfId="0" applyFont="1" applyFill="1" applyBorder="1" applyAlignment="1"/>
    <xf numFmtId="0" fontId="27" fillId="16" borderId="37" xfId="0" applyFont="1" applyFill="1" applyBorder="1" applyAlignment="1"/>
    <xf numFmtId="0" fontId="36" fillId="16" borderId="2" xfId="0" applyFont="1" applyFill="1" applyBorder="1" applyAlignment="1">
      <alignment horizontal="left" wrapText="1"/>
    </xf>
    <xf numFmtId="0" fontId="36" fillId="16" borderId="2" xfId="0" applyFont="1" applyFill="1" applyBorder="1" applyAlignment="1">
      <alignment horizontal="left" vertical="center" wrapText="1"/>
    </xf>
    <xf numFmtId="165" fontId="18" fillId="6" borderId="3" xfId="0" applyNumberFormat="1" applyFont="1" applyFill="1" applyBorder="1"/>
    <xf numFmtId="9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167" fontId="11" fillId="0" borderId="16" xfId="0" applyNumberFormat="1" applyFont="1" applyFill="1" applyBorder="1" applyAlignment="1"/>
    <xf numFmtId="167" fontId="34" fillId="14" borderId="0" xfId="0" applyNumberFormat="1" applyFont="1" applyFill="1" applyAlignment="1"/>
    <xf numFmtId="167" fontId="26" fillId="0" borderId="45" xfId="0" applyNumberFormat="1" applyFont="1" applyBorder="1" applyAlignment="1"/>
    <xf numFmtId="167" fontId="12" fillId="4" borderId="16" xfId="0" applyNumberFormat="1" applyFont="1" applyFill="1" applyBorder="1" applyAlignment="1">
      <alignment horizontal="center"/>
    </xf>
    <xf numFmtId="167" fontId="12" fillId="0" borderId="16" xfId="0" applyNumberFormat="1" applyFont="1" applyFill="1" applyBorder="1" applyAlignment="1">
      <alignment horizontal="center"/>
    </xf>
    <xf numFmtId="167" fontId="11" fillId="7" borderId="16" xfId="0" applyNumberFormat="1" applyFont="1" applyFill="1" applyBorder="1" applyAlignment="1"/>
    <xf numFmtId="167" fontId="36" fillId="16" borderId="37" xfId="0" applyNumberFormat="1" applyFont="1" applyFill="1" applyBorder="1" applyAlignment="1"/>
    <xf numFmtId="167" fontId="27" fillId="9" borderId="16" xfId="0" applyNumberFormat="1" applyFont="1" applyFill="1" applyBorder="1"/>
    <xf numFmtId="0" fontId="34" fillId="14" borderId="0" xfId="0" applyFont="1" applyFill="1" applyAlignment="1">
      <alignment horizontal="center"/>
    </xf>
    <xf numFmtId="0" fontId="12" fillId="4" borderId="16" xfId="0" applyFont="1" applyFill="1" applyBorder="1" applyAlignment="1">
      <alignment horizontal="center" wrapText="1"/>
    </xf>
    <xf numFmtId="165" fontId="9" fillId="9" borderId="7" xfId="0" applyNumberFormat="1" applyFont="1" applyFill="1" applyBorder="1"/>
    <xf numFmtId="165" fontId="9" fillId="14" borderId="7" xfId="0" applyNumberFormat="1" applyFont="1" applyFill="1" applyBorder="1"/>
    <xf numFmtId="0" fontId="36" fillId="10" borderId="48" xfId="0" applyFont="1" applyFill="1" applyBorder="1" applyAlignment="1">
      <alignment horizontal="left" wrapText="1"/>
    </xf>
    <xf numFmtId="0" fontId="15" fillId="4" borderId="16" xfId="0" applyFont="1" applyFill="1" applyBorder="1" applyAlignment="1"/>
    <xf numFmtId="0" fontId="26" fillId="0" borderId="0" xfId="0" applyFont="1" applyBorder="1" applyAlignment="1"/>
    <xf numFmtId="0" fontId="8" fillId="17" borderId="0" xfId="0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horizontal="center"/>
    </xf>
    <xf numFmtId="0" fontId="8" fillId="17" borderId="0" xfId="0" applyFont="1" applyFill="1" applyBorder="1" applyAlignment="1">
      <alignment horizontal="center"/>
    </xf>
    <xf numFmtId="0" fontId="8" fillId="17" borderId="0" xfId="0" applyFont="1" applyFill="1" applyBorder="1"/>
    <xf numFmtId="0" fontId="8" fillId="17" borderId="38" xfId="0" applyFont="1" applyFill="1" applyBorder="1"/>
    <xf numFmtId="165" fontId="8" fillId="0" borderId="26" xfId="0" applyNumberFormat="1" applyFont="1" applyBorder="1"/>
    <xf numFmtId="167" fontId="36" fillId="10" borderId="16" xfId="1" applyNumberFormat="1" applyFont="1" applyFill="1" applyBorder="1" applyAlignment="1">
      <alignment horizontal="center" wrapText="1"/>
    </xf>
    <xf numFmtId="165" fontId="11" fillId="6" borderId="3" xfId="0" applyNumberFormat="1" applyFont="1" applyFill="1" applyBorder="1"/>
    <xf numFmtId="167" fontId="9" fillId="0" borderId="32" xfId="1" applyNumberFormat="1" applyFont="1" applyFill="1" applyBorder="1"/>
    <xf numFmtId="167" fontId="9" fillId="0" borderId="32" xfId="0" applyNumberFormat="1" applyFont="1" applyFill="1" applyBorder="1"/>
    <xf numFmtId="0" fontId="36" fillId="14" borderId="16" xfId="0" applyFont="1" applyFill="1" applyBorder="1" applyAlignment="1">
      <alignment horizontal="center" wrapText="1"/>
    </xf>
    <xf numFmtId="0" fontId="36" fillId="14" borderId="16" xfId="0" applyFont="1" applyFill="1" applyBorder="1" applyAlignment="1">
      <alignment horizontal="left" wrapText="1"/>
    </xf>
    <xf numFmtId="0" fontId="11" fillId="14" borderId="40" xfId="0" applyFont="1" applyFill="1" applyBorder="1"/>
    <xf numFmtId="0" fontId="11" fillId="14" borderId="16" xfId="0" applyFont="1" applyFill="1" applyBorder="1" applyAlignment="1">
      <alignment wrapText="1"/>
    </xf>
    <xf numFmtId="0" fontId="11" fillId="14" borderId="16" xfId="0" applyFont="1" applyFill="1" applyBorder="1"/>
    <xf numFmtId="0" fontId="11" fillId="14" borderId="16" xfId="0" applyFont="1" applyFill="1" applyBorder="1" applyAlignment="1"/>
    <xf numFmtId="165" fontId="27" fillId="14" borderId="16" xfId="0" applyNumberFormat="1" applyFont="1" applyFill="1" applyBorder="1" applyAlignment="1"/>
    <xf numFmtId="165" fontId="36" fillId="6" borderId="16" xfId="0" applyNumberFormat="1" applyFont="1" applyFill="1" applyBorder="1" applyAlignment="1"/>
    <xf numFmtId="0" fontId="36" fillId="2" borderId="16" xfId="0" applyFont="1" applyFill="1" applyBorder="1" applyAlignment="1">
      <alignment horizontal="center" wrapText="1"/>
    </xf>
    <xf numFmtId="0" fontId="36" fillId="2" borderId="16" xfId="0" applyFont="1" applyFill="1" applyBorder="1" applyAlignment="1">
      <alignment horizontal="left" wrapText="1"/>
    </xf>
    <xf numFmtId="0" fontId="11" fillId="2" borderId="40" xfId="0" applyFont="1" applyFill="1" applyBorder="1"/>
    <xf numFmtId="0" fontId="11" fillId="2" borderId="16" xfId="0" applyFont="1" applyFill="1" applyBorder="1" applyAlignment="1">
      <alignment wrapText="1"/>
    </xf>
    <xf numFmtId="0" fontId="11" fillId="2" borderId="16" xfId="0" applyFont="1" applyFill="1" applyBorder="1"/>
    <xf numFmtId="0" fontId="11" fillId="2" borderId="16" xfId="0" applyFont="1" applyFill="1" applyBorder="1" applyAlignment="1"/>
    <xf numFmtId="165" fontId="27" fillId="2" borderId="16" xfId="0" applyNumberFormat="1" applyFont="1" applyFill="1" applyBorder="1" applyAlignment="1"/>
    <xf numFmtId="165" fontId="36" fillId="2" borderId="16" xfId="0" applyNumberFormat="1" applyFont="1" applyFill="1" applyBorder="1" applyAlignment="1"/>
    <xf numFmtId="167" fontId="17" fillId="0" borderId="13" xfId="0" applyNumberFormat="1" applyFont="1" applyFill="1" applyBorder="1"/>
    <xf numFmtId="0" fontId="12" fillId="2" borderId="16" xfId="0" applyFont="1" applyFill="1" applyBorder="1" applyAlignment="1">
      <alignment horizontal="center" wrapText="1"/>
    </xf>
    <xf numFmtId="0" fontId="11" fillId="2" borderId="2" xfId="0" applyFont="1" applyFill="1" applyBorder="1" applyAlignment="1"/>
    <xf numFmtId="0" fontId="27" fillId="2" borderId="2" xfId="0" applyFont="1" applyFill="1" applyBorder="1" applyAlignment="1"/>
    <xf numFmtId="166" fontId="27" fillId="2" borderId="2" xfId="0" applyNumberFormat="1" applyFont="1" applyFill="1" applyBorder="1" applyAlignment="1"/>
    <xf numFmtId="167" fontId="27" fillId="2" borderId="2" xfId="0" applyNumberFormat="1" applyFont="1" applyFill="1" applyBorder="1" applyAlignment="1"/>
    <xf numFmtId="167" fontId="27" fillId="2" borderId="2" xfId="1" applyNumberFormat="1" applyFont="1" applyFill="1" applyBorder="1" applyAlignment="1"/>
    <xf numFmtId="0" fontId="27" fillId="2" borderId="40" xfId="0" applyFont="1" applyFill="1" applyBorder="1" applyAlignment="1"/>
    <xf numFmtId="0" fontId="27" fillId="2" borderId="38" xfId="0" applyFont="1" applyFill="1" applyBorder="1" applyAlignment="1"/>
    <xf numFmtId="167" fontId="36" fillId="2" borderId="2" xfId="1" applyNumberFormat="1" applyFont="1" applyFill="1" applyBorder="1" applyAlignment="1"/>
    <xf numFmtId="167" fontId="27" fillId="2" borderId="43" xfId="0" applyNumberFormat="1" applyFont="1" applyFill="1" applyBorder="1" applyAlignment="1"/>
    <xf numFmtId="167" fontId="36" fillId="2" borderId="46" xfId="0" applyNumberFormat="1" applyFont="1" applyFill="1" applyBorder="1" applyAlignment="1"/>
    <xf numFmtId="166" fontId="38" fillId="6" borderId="44" xfId="0" applyNumberFormat="1" applyFont="1" applyFill="1" applyBorder="1" applyAlignment="1"/>
    <xf numFmtId="166" fontId="38" fillId="0" borderId="49" xfId="0" applyNumberFormat="1" applyFont="1" applyBorder="1"/>
    <xf numFmtId="166" fontId="38" fillId="2" borderId="3" xfId="0" applyNumberFormat="1" applyFont="1" applyFill="1" applyBorder="1" applyAlignment="1"/>
    <xf numFmtId="0" fontId="13" fillId="5" borderId="3" xfId="0" applyFont="1" applyFill="1" applyBorder="1" applyAlignment="1">
      <alignment horizontal="left" vertical="center" wrapText="1"/>
    </xf>
    <xf numFmtId="167" fontId="9" fillId="0" borderId="3" xfId="1" applyNumberFormat="1" applyFont="1" applyFill="1" applyBorder="1"/>
    <xf numFmtId="0" fontId="29" fillId="16" borderId="0" xfId="0" applyFont="1" applyFill="1" applyAlignment="1">
      <alignment horizontal="right" vertical="center"/>
    </xf>
    <xf numFmtId="0" fontId="12" fillId="7" borderId="37" xfId="0" applyFont="1" applyFill="1" applyBorder="1" applyAlignment="1">
      <alignment horizontal="center" vertical="center"/>
    </xf>
    <xf numFmtId="0" fontId="12" fillId="7" borderId="38" xfId="0" applyFont="1" applyFill="1" applyBorder="1" applyAlignment="1">
      <alignment horizontal="center" vertical="center"/>
    </xf>
    <xf numFmtId="0" fontId="12" fillId="7" borderId="49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45" xfId="0" applyFont="1" applyBorder="1" applyAlignment="1">
      <alignment horizontal="center"/>
    </xf>
    <xf numFmtId="0" fontId="12" fillId="7" borderId="46" xfId="0" applyFont="1" applyFill="1" applyBorder="1" applyAlignment="1">
      <alignment horizontal="center"/>
    </xf>
    <xf numFmtId="0" fontId="0" fillId="7" borderId="40" xfId="0" applyFill="1" applyBorder="1"/>
    <xf numFmtId="0" fontId="12" fillId="7" borderId="2" xfId="0" applyFont="1" applyFill="1" applyBorder="1" applyAlignment="1">
      <alignment horizontal="center"/>
    </xf>
    <xf numFmtId="0" fontId="0" fillId="7" borderId="1" xfId="0" applyFill="1" applyBorder="1"/>
    <xf numFmtId="0" fontId="12" fillId="7" borderId="40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 wrapText="1"/>
    </xf>
    <xf numFmtId="0" fontId="12" fillId="7" borderId="4" xfId="0" applyFont="1" applyFill="1" applyBorder="1" applyAlignment="1">
      <alignment horizontal="center" wrapText="1"/>
    </xf>
    <xf numFmtId="0" fontId="12" fillId="7" borderId="43" xfId="0" applyFont="1" applyFill="1" applyBorder="1" applyAlignment="1">
      <alignment horizontal="center" wrapText="1"/>
    </xf>
    <xf numFmtId="0" fontId="12" fillId="7" borderId="48" xfId="0" applyFont="1" applyFill="1" applyBorder="1" applyAlignment="1">
      <alignment horizontal="center" wrapText="1"/>
    </xf>
    <xf numFmtId="0" fontId="12" fillId="7" borderId="37" xfId="0" applyFont="1" applyFill="1" applyBorder="1" applyAlignment="1">
      <alignment horizontal="center" wrapText="1"/>
    </xf>
    <xf numFmtId="0" fontId="12" fillId="7" borderId="44" xfId="0" applyFont="1" applyFill="1" applyBorder="1" applyAlignment="1">
      <alignment horizontal="center" wrapText="1"/>
    </xf>
    <xf numFmtId="0" fontId="12" fillId="7" borderId="45" xfId="0" applyFont="1" applyFill="1" applyBorder="1" applyAlignment="1">
      <alignment horizontal="center" wrapText="1"/>
    </xf>
    <xf numFmtId="0" fontId="12" fillId="7" borderId="49" xfId="0" applyFont="1" applyFill="1" applyBorder="1" applyAlignment="1">
      <alignment horizontal="center" wrapText="1"/>
    </xf>
    <xf numFmtId="0" fontId="12" fillId="7" borderId="4" xfId="0" applyFont="1" applyFill="1" applyBorder="1" applyAlignment="1">
      <alignment horizontal="center"/>
    </xf>
    <xf numFmtId="0" fontId="12" fillId="7" borderId="46" xfId="0" applyFont="1" applyFill="1" applyBorder="1" applyAlignment="1">
      <alignment horizontal="center" vertical="center" wrapText="1"/>
    </xf>
    <xf numFmtId="0" fontId="12" fillId="7" borderId="42" xfId="0" applyFont="1" applyFill="1" applyBorder="1" applyAlignment="1">
      <alignment horizontal="center" vertical="center" wrapText="1"/>
    </xf>
    <xf numFmtId="0" fontId="12" fillId="7" borderId="40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165" fontId="9" fillId="6" borderId="7" xfId="0" applyNumberFormat="1" applyFont="1" applyFill="1" applyBorder="1" applyAlignment="1">
      <alignment horizontal="center"/>
    </xf>
    <xf numFmtId="165" fontId="9" fillId="6" borderId="22" xfId="0" applyNumberFormat="1" applyFont="1" applyFill="1" applyBorder="1" applyAlignment="1">
      <alignment horizontal="center"/>
    </xf>
    <xf numFmtId="165" fontId="9" fillId="6" borderId="11" xfId="0" applyNumberFormat="1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" wrapText="1"/>
    </xf>
    <xf numFmtId="0" fontId="12" fillId="8" borderId="1" xfId="0" applyFont="1" applyFill="1" applyBorder="1" applyAlignment="1">
      <alignment horizontal="center" wrapText="1"/>
    </xf>
    <xf numFmtId="0" fontId="12" fillId="8" borderId="4" xfId="0" applyFont="1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8" borderId="46" xfId="0" applyFont="1" applyFill="1" applyBorder="1" applyAlignment="1">
      <alignment horizontal="center"/>
    </xf>
    <xf numFmtId="0" fontId="12" fillId="8" borderId="40" xfId="0" applyFont="1" applyFill="1" applyBorder="1" applyAlignment="1">
      <alignment horizontal="center"/>
    </xf>
    <xf numFmtId="165" fontId="32" fillId="0" borderId="35" xfId="0" applyNumberFormat="1" applyFont="1" applyBorder="1" applyAlignment="1">
      <alignment horizontal="center"/>
    </xf>
    <xf numFmtId="165" fontId="32" fillId="0" borderId="50" xfId="0" applyNumberFormat="1" applyFont="1" applyBorder="1" applyAlignment="1">
      <alignment horizontal="center"/>
    </xf>
    <xf numFmtId="165" fontId="32" fillId="0" borderId="36" xfId="0" applyNumberFormat="1" applyFont="1" applyBorder="1" applyAlignment="1">
      <alignment horizontal="center"/>
    </xf>
    <xf numFmtId="165" fontId="10" fillId="0" borderId="7" xfId="0" applyNumberFormat="1" applyFont="1" applyFill="1" applyBorder="1" applyAlignment="1">
      <alignment horizontal="center"/>
    </xf>
    <xf numFmtId="165" fontId="10" fillId="0" borderId="22" xfId="0" applyNumberFormat="1" applyFont="1" applyFill="1" applyBorder="1" applyAlignment="1">
      <alignment horizontal="center"/>
    </xf>
    <xf numFmtId="165" fontId="10" fillId="0" borderId="11" xfId="0" applyNumberFormat="1" applyFont="1" applyFill="1" applyBorder="1" applyAlignment="1">
      <alignment horizontal="center"/>
    </xf>
    <xf numFmtId="165" fontId="10" fillId="0" borderId="7" xfId="0" applyNumberFormat="1" applyFont="1" applyBorder="1" applyAlignment="1">
      <alignment horizontal="center"/>
    </xf>
    <xf numFmtId="165" fontId="10" fillId="0" borderId="22" xfId="0" applyNumberFormat="1" applyFont="1" applyBorder="1" applyAlignment="1">
      <alignment horizontal="center"/>
    </xf>
    <xf numFmtId="165" fontId="10" fillId="0" borderId="11" xfId="0" applyNumberFormat="1" applyFont="1" applyBorder="1" applyAlignment="1">
      <alignment horizontal="center"/>
    </xf>
    <xf numFmtId="165" fontId="9" fillId="0" borderId="7" xfId="0" applyNumberFormat="1" applyFont="1" applyFill="1" applyBorder="1" applyAlignment="1">
      <alignment horizontal="center"/>
    </xf>
    <xf numFmtId="165" fontId="9" fillId="0" borderId="22" xfId="0" applyNumberFormat="1" applyFont="1" applyFill="1" applyBorder="1" applyAlignment="1">
      <alignment horizontal="center"/>
    </xf>
    <xf numFmtId="165" fontId="9" fillId="0" borderId="11" xfId="0" applyNumberFormat="1" applyFont="1" applyFill="1" applyBorder="1" applyAlignment="1">
      <alignment horizontal="center"/>
    </xf>
    <xf numFmtId="165" fontId="9" fillId="0" borderId="51" xfId="0" applyNumberFormat="1" applyFont="1" applyFill="1" applyBorder="1" applyAlignment="1">
      <alignment horizontal="center"/>
    </xf>
    <xf numFmtId="165" fontId="9" fillId="0" borderId="52" xfId="0" applyNumberFormat="1" applyFont="1" applyFill="1" applyBorder="1" applyAlignment="1">
      <alignment horizontal="center"/>
    </xf>
    <xf numFmtId="165" fontId="9" fillId="0" borderId="53" xfId="0" applyNumberFormat="1" applyFont="1" applyFill="1" applyBorder="1" applyAlignment="1">
      <alignment horizontal="center"/>
    </xf>
    <xf numFmtId="165" fontId="9" fillId="5" borderId="51" xfId="0" applyNumberFormat="1" applyFont="1" applyFill="1" applyBorder="1" applyAlignment="1">
      <alignment horizontal="center"/>
    </xf>
    <xf numFmtId="165" fontId="9" fillId="5" borderId="52" xfId="0" applyNumberFormat="1" applyFont="1" applyFill="1" applyBorder="1" applyAlignment="1">
      <alignment horizontal="center"/>
    </xf>
    <xf numFmtId="165" fontId="9" fillId="5" borderId="53" xfId="0" applyNumberFormat="1" applyFont="1" applyFill="1" applyBorder="1" applyAlignment="1">
      <alignment horizontal="center"/>
    </xf>
    <xf numFmtId="0" fontId="12" fillId="8" borderId="46" xfId="0" applyFont="1" applyFill="1" applyBorder="1" applyAlignment="1">
      <alignment horizontal="center" vertical="center" wrapText="1"/>
    </xf>
    <xf numFmtId="0" fontId="12" fillId="8" borderId="42" xfId="0" applyFont="1" applyFill="1" applyBorder="1" applyAlignment="1">
      <alignment horizontal="center" vertical="center" wrapText="1"/>
    </xf>
    <xf numFmtId="0" fontId="12" fillId="8" borderId="40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/>
    </xf>
    <xf numFmtId="0" fontId="12" fillId="8" borderId="44" xfId="0" applyFont="1" applyFill="1" applyBorder="1" applyAlignment="1">
      <alignment horizontal="center"/>
    </xf>
    <xf numFmtId="0" fontId="12" fillId="8" borderId="49" xfId="0" applyFont="1" applyFill="1" applyBorder="1" applyAlignment="1">
      <alignment horizontal="center"/>
    </xf>
    <xf numFmtId="0" fontId="12" fillId="8" borderId="43" xfId="0" applyFont="1" applyFill="1" applyBorder="1" applyAlignment="1">
      <alignment horizontal="center" wrapText="1"/>
    </xf>
    <xf numFmtId="0" fontId="12" fillId="8" borderId="48" xfId="0" applyFont="1" applyFill="1" applyBorder="1" applyAlignment="1">
      <alignment horizontal="center" wrapText="1"/>
    </xf>
    <xf numFmtId="0" fontId="12" fillId="8" borderId="37" xfId="0" applyFont="1" applyFill="1" applyBorder="1" applyAlignment="1">
      <alignment horizontal="center" wrapText="1"/>
    </xf>
    <xf numFmtId="0" fontId="12" fillId="8" borderId="44" xfId="0" applyFont="1" applyFill="1" applyBorder="1" applyAlignment="1">
      <alignment horizontal="center" wrapText="1"/>
    </xf>
    <xf numFmtId="0" fontId="12" fillId="8" borderId="45" xfId="0" applyFont="1" applyFill="1" applyBorder="1" applyAlignment="1">
      <alignment horizontal="center" wrapText="1"/>
    </xf>
    <xf numFmtId="0" fontId="12" fillId="8" borderId="49" xfId="0" applyFont="1" applyFill="1" applyBorder="1" applyAlignment="1">
      <alignment horizontal="center" wrapText="1"/>
    </xf>
    <xf numFmtId="0" fontId="12" fillId="8" borderId="38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31" fillId="0" borderId="45" xfId="0" applyFont="1" applyBorder="1" applyAlignment="1">
      <alignment horizontal="left"/>
    </xf>
    <xf numFmtId="0" fontId="29" fillId="9" borderId="0" xfId="0" applyFont="1" applyFill="1" applyAlignment="1">
      <alignment horizontal="left"/>
    </xf>
    <xf numFmtId="0" fontId="10" fillId="7" borderId="2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0" fontId="10" fillId="8" borderId="1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29" fillId="16" borderId="0" xfId="0" applyFont="1" applyFill="1" applyAlignment="1">
      <alignment horizontal="center"/>
    </xf>
    <xf numFmtId="0" fontId="12" fillId="8" borderId="37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0" fillId="8" borderId="4" xfId="0" applyFill="1" applyBorder="1" applyAlignment="1">
      <alignment vertical="center"/>
    </xf>
    <xf numFmtId="167" fontId="11" fillId="0" borderId="7" xfId="0" applyNumberFormat="1" applyFont="1" applyFill="1" applyBorder="1" applyAlignment="1">
      <alignment horizontal="center"/>
    </xf>
    <xf numFmtId="167" fontId="11" fillId="0" borderId="22" xfId="0" applyNumberFormat="1" applyFont="1" applyFill="1" applyBorder="1" applyAlignment="1">
      <alignment horizontal="center"/>
    </xf>
    <xf numFmtId="167" fontId="11" fillId="0" borderId="11" xfId="0" applyNumberFormat="1" applyFont="1" applyFill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29" fillId="4" borderId="0" xfId="0" applyFont="1" applyFill="1" applyAlignment="1">
      <alignment horizontal="center"/>
    </xf>
    <xf numFmtId="0" fontId="28" fillId="0" borderId="45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2" fillId="0" borderId="54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0" fillId="9" borderId="46" xfId="0" applyFont="1" applyFill="1" applyBorder="1" applyAlignment="1">
      <alignment horizontal="center"/>
    </xf>
    <xf numFmtId="0" fontId="10" fillId="9" borderId="42" xfId="0" applyFont="1" applyFill="1" applyBorder="1" applyAlignment="1">
      <alignment horizontal="center"/>
    </xf>
    <xf numFmtId="0" fontId="10" fillId="9" borderId="40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10" fillId="0" borderId="16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17" borderId="2" xfId="0" applyFont="1" applyFill="1" applyBorder="1" applyAlignment="1">
      <alignment horizontal="center" vertical="center"/>
    </xf>
    <xf numFmtId="0" fontId="8" fillId="17" borderId="4" xfId="0" applyFont="1" applyFill="1" applyBorder="1" applyAlignment="1">
      <alignment horizontal="center" vertical="center"/>
    </xf>
    <xf numFmtId="0" fontId="8" fillId="17" borderId="46" xfId="0" applyFont="1" applyFill="1" applyBorder="1" applyAlignment="1">
      <alignment horizontal="center"/>
    </xf>
    <xf numFmtId="0" fontId="8" fillId="17" borderId="42" xfId="0" applyFont="1" applyFill="1" applyBorder="1" applyAlignment="1">
      <alignment horizontal="center"/>
    </xf>
    <xf numFmtId="0" fontId="8" fillId="17" borderId="40" xfId="0" applyFont="1" applyFill="1" applyBorder="1" applyAlignment="1">
      <alignment horizontal="center"/>
    </xf>
    <xf numFmtId="0" fontId="29" fillId="0" borderId="43" xfId="0" applyFont="1" applyBorder="1" applyAlignment="1"/>
    <xf numFmtId="0" fontId="29" fillId="0" borderId="48" xfId="0" applyFont="1" applyBorder="1" applyAlignment="1"/>
    <xf numFmtId="0" fontId="29" fillId="0" borderId="37" xfId="0" applyFont="1" applyBorder="1" applyAlignment="1"/>
    <xf numFmtId="0" fontId="30" fillId="0" borderId="41" xfId="0" applyFont="1" applyBorder="1" applyAlignment="1"/>
    <xf numFmtId="0" fontId="30" fillId="0" borderId="0" xfId="0" applyFont="1" applyBorder="1" applyAlignment="1"/>
    <xf numFmtId="0" fontId="30" fillId="0" borderId="38" xfId="0" applyFont="1" applyBorder="1" applyAlignment="1"/>
    <xf numFmtId="0" fontId="8" fillId="0" borderId="43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24" fillId="0" borderId="44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0" fontId="24" fillId="0" borderId="49" xfId="0" applyFont="1" applyBorder="1" applyAlignment="1">
      <alignment horizontal="center"/>
    </xf>
    <xf numFmtId="0" fontId="36" fillId="0" borderId="46" xfId="0" applyFont="1" applyFill="1" applyBorder="1" applyAlignment="1">
      <alignment horizontal="center"/>
    </xf>
    <xf numFmtId="0" fontId="36" fillId="0" borderId="42" xfId="0" applyFont="1" applyFill="1" applyBorder="1" applyAlignment="1">
      <alignment horizontal="center"/>
    </xf>
    <xf numFmtId="0" fontId="36" fillId="0" borderId="40" xfId="0" applyFont="1" applyFill="1" applyBorder="1" applyAlignment="1">
      <alignment horizontal="center"/>
    </xf>
    <xf numFmtId="0" fontId="34" fillId="14" borderId="0" xfId="0" applyFont="1" applyFill="1" applyAlignment="1">
      <alignment horizontal="center"/>
    </xf>
    <xf numFmtId="0" fontId="12" fillId="4" borderId="16" xfId="0" applyFont="1" applyFill="1" applyBorder="1" applyAlignment="1">
      <alignment horizontal="center"/>
    </xf>
    <xf numFmtId="0" fontId="12" fillId="4" borderId="43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center" wrapText="1"/>
    </xf>
    <xf numFmtId="0" fontId="12" fillId="4" borderId="46" xfId="0" applyFont="1" applyFill="1" applyBorder="1" applyAlignment="1">
      <alignment horizontal="center"/>
    </xf>
    <xf numFmtId="0" fontId="12" fillId="4" borderId="42" xfId="0" applyFont="1" applyFill="1" applyBorder="1" applyAlignment="1">
      <alignment horizontal="center"/>
    </xf>
    <xf numFmtId="0" fontId="12" fillId="4" borderId="40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561975</xdr:colOff>
      <xdr:row>1</xdr:row>
      <xdr:rowOff>85725</xdr:rowOff>
    </xdr:from>
    <xdr:to>
      <xdr:col>9</xdr:col>
      <xdr:colOff>6350</xdr:colOff>
      <xdr:row>2</xdr:row>
      <xdr:rowOff>200025</xdr:rowOff>
    </xdr:to>
    <xdr:sp macro="" textlink="">
      <xdr:nvSpPr>
        <xdr:cNvPr id="10948" name="2 Rectángulo">
          <a:extLst>
            <a:ext uri="{FF2B5EF4-FFF2-40B4-BE49-F238E27FC236}">
              <a16:creationId xmlns="" xmlns:a16="http://schemas.microsoft.com/office/drawing/2014/main" id="{00000000-0008-0000-0000-0000C42A0000}"/>
            </a:ext>
          </a:extLst>
        </xdr:cNvPr>
        <xdr:cNvSpPr>
          <a:spLocks noChangeArrowheads="1"/>
        </xdr:cNvSpPr>
      </xdr:nvSpPr>
      <xdr:spPr bwMode="auto">
        <a:xfrm>
          <a:off x="5210175" y="323850"/>
          <a:ext cx="1905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nal_ortiz@yahoo.es" id="{D26D6C46-425D-491C-ABB2-A02059D65919}" userId="cb4990a89192d305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8" dT="2019-01-11T15:38:08.18" personId="{D26D6C46-425D-491C-ABB2-A02059D65919}" id="{B156C6F3-7564-4F22-B334-DFB260D4E7C7}">
    <text>PROYECTO AP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S108"/>
  <sheetViews>
    <sheetView tabSelected="1" topLeftCell="A73" zoomScale="120" zoomScaleNormal="120" workbookViewId="0">
      <selection activeCell="N83" sqref="N83"/>
    </sheetView>
  </sheetViews>
  <sheetFormatPr baseColWidth="10" defaultColWidth="11.5703125" defaultRowHeight="15" x14ac:dyDescent="0.25"/>
  <cols>
    <col min="1" max="1" width="5.5703125" customWidth="1"/>
    <col min="2" max="2" width="23.5703125" customWidth="1"/>
    <col min="3" max="3" width="10" customWidth="1"/>
    <col min="4" max="4" width="10.85546875" customWidth="1"/>
    <col min="5" max="5" width="9" customWidth="1"/>
    <col min="6" max="6" width="4" style="125" customWidth="1"/>
    <col min="7" max="7" width="3.85546875" style="125" customWidth="1"/>
    <col min="8" max="8" width="3.7109375" style="125" customWidth="1"/>
    <col min="9" max="9" width="11.140625" style="128" customWidth="1"/>
    <col min="10" max="10" width="9.7109375" customWidth="1"/>
    <col min="11" max="11" width="10.42578125" customWidth="1"/>
    <col min="12" max="12" width="10.140625" customWidth="1"/>
    <col min="13" max="13" width="7.85546875" customWidth="1"/>
    <col min="14" max="14" width="8.85546875" customWidth="1"/>
    <col min="15" max="15" width="9.7109375" customWidth="1"/>
    <col min="16" max="16" width="11.28515625" customWidth="1"/>
    <col min="17" max="17" width="13.85546875" bestFit="1" customWidth="1"/>
  </cols>
  <sheetData>
    <row r="1" spans="1:16" ht="18.75" x14ac:dyDescent="0.25">
      <c r="A1" s="551" t="s">
        <v>203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</row>
    <row r="2" spans="1:16" ht="15.75" x14ac:dyDescent="0.3">
      <c r="A2" s="560" t="s">
        <v>168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</row>
    <row r="3" spans="1:16" ht="16.5" thickBot="1" x14ac:dyDescent="0.35">
      <c r="A3" s="561" t="s">
        <v>241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</row>
    <row r="4" spans="1:16" ht="20.25" customHeight="1" thickBot="1" x14ac:dyDescent="0.3">
      <c r="A4" s="564" t="s">
        <v>0</v>
      </c>
      <c r="B4" s="552" t="s">
        <v>11</v>
      </c>
      <c r="C4" s="562" t="s">
        <v>3</v>
      </c>
      <c r="D4" s="563"/>
      <c r="E4" s="629" t="s">
        <v>237</v>
      </c>
      <c r="F4" s="576" t="s">
        <v>242</v>
      </c>
      <c r="G4" s="577"/>
      <c r="H4" s="578"/>
      <c r="I4" s="557" t="s">
        <v>5</v>
      </c>
      <c r="J4" s="401" t="s">
        <v>6</v>
      </c>
      <c r="K4" s="402" t="s">
        <v>193</v>
      </c>
      <c r="L4" s="402" t="s">
        <v>193</v>
      </c>
      <c r="M4" s="562" t="s">
        <v>2</v>
      </c>
      <c r="N4" s="566"/>
      <c r="O4" s="403"/>
      <c r="P4" s="401"/>
    </row>
    <row r="5" spans="1:16" x14ac:dyDescent="0.25">
      <c r="A5" s="565"/>
      <c r="B5" s="553"/>
      <c r="C5" s="555" t="s">
        <v>135</v>
      </c>
      <c r="D5" s="555" t="s">
        <v>4</v>
      </c>
      <c r="E5" s="630"/>
      <c r="F5" s="569" t="s">
        <v>185</v>
      </c>
      <c r="G5" s="570"/>
      <c r="H5" s="571"/>
      <c r="I5" s="558"/>
      <c r="J5" s="404" t="s">
        <v>7</v>
      </c>
      <c r="K5" s="405" t="s">
        <v>189</v>
      </c>
      <c r="L5" s="405" t="s">
        <v>189</v>
      </c>
      <c r="M5" s="567" t="s">
        <v>131</v>
      </c>
      <c r="N5" s="564" t="s">
        <v>136</v>
      </c>
      <c r="O5" s="406" t="s">
        <v>5</v>
      </c>
      <c r="P5" s="404" t="s">
        <v>10</v>
      </c>
    </row>
    <row r="6" spans="1:16" ht="23.25" customHeight="1" thickBot="1" x14ac:dyDescent="0.3">
      <c r="A6" s="407" t="s">
        <v>1</v>
      </c>
      <c r="B6" s="554"/>
      <c r="C6" s="556"/>
      <c r="D6" s="556"/>
      <c r="E6" s="631"/>
      <c r="F6" s="572"/>
      <c r="G6" s="573"/>
      <c r="H6" s="574"/>
      <c r="I6" s="559"/>
      <c r="J6" s="408"/>
      <c r="K6" s="409" t="s">
        <v>226</v>
      </c>
      <c r="L6" s="409" t="s">
        <v>190</v>
      </c>
      <c r="M6" s="568"/>
      <c r="N6" s="575"/>
      <c r="O6" s="410"/>
      <c r="P6" s="411"/>
    </row>
    <row r="7" spans="1:16" x14ac:dyDescent="0.25">
      <c r="A7" s="262">
        <v>11</v>
      </c>
      <c r="B7" s="263" t="s">
        <v>12</v>
      </c>
      <c r="C7" s="264"/>
      <c r="D7" s="264"/>
      <c r="E7" s="264"/>
      <c r="F7" s="265"/>
      <c r="G7" s="265"/>
      <c r="H7" s="265"/>
      <c r="I7" s="266">
        <f t="shared" ref="I7:I16" si="0">SUM(C7:D7)</f>
        <v>0</v>
      </c>
      <c r="J7" s="21">
        <f>+J8</f>
        <v>26394.38</v>
      </c>
      <c r="K7" s="21"/>
      <c r="L7" s="21">
        <v>0</v>
      </c>
      <c r="M7" s="21"/>
      <c r="N7" s="267">
        <f>SUM(N8)</f>
        <v>0</v>
      </c>
      <c r="O7" s="268">
        <f>SUM(O8)</f>
        <v>0</v>
      </c>
      <c r="P7" s="269">
        <f t="shared" ref="P7:P14" si="1">(I7+J7+O7)</f>
        <v>26394.38</v>
      </c>
    </row>
    <row r="8" spans="1:16" x14ac:dyDescent="0.25">
      <c r="A8" s="109">
        <v>118</v>
      </c>
      <c r="B8" s="106" t="s">
        <v>13</v>
      </c>
      <c r="C8" s="8"/>
      <c r="D8" s="8"/>
      <c r="E8" s="8"/>
      <c r="F8" s="132"/>
      <c r="G8" s="132"/>
      <c r="H8" s="132"/>
      <c r="I8" s="35">
        <f t="shared" si="0"/>
        <v>0</v>
      </c>
      <c r="J8" s="34">
        <f>SUM(J9:J17)</f>
        <v>26394.38</v>
      </c>
      <c r="K8" s="34"/>
      <c r="L8" s="34">
        <v>0</v>
      </c>
      <c r="M8" s="34"/>
      <c r="N8" s="35">
        <f>SUM(N9:N14)</f>
        <v>0</v>
      </c>
      <c r="O8" s="104">
        <f>SUM(N8:N8)</f>
        <v>0</v>
      </c>
      <c r="P8" s="105">
        <f t="shared" si="1"/>
        <v>26394.38</v>
      </c>
    </row>
    <row r="9" spans="1:16" x14ac:dyDescent="0.25">
      <c r="A9" s="56">
        <v>11801</v>
      </c>
      <c r="B9" s="107" t="s">
        <v>14</v>
      </c>
      <c r="C9" s="2"/>
      <c r="D9" s="2"/>
      <c r="E9" s="2"/>
      <c r="F9" s="3"/>
      <c r="G9" s="3"/>
      <c r="H9" s="3"/>
      <c r="I9" s="11">
        <f t="shared" si="0"/>
        <v>0</v>
      </c>
      <c r="J9" s="10">
        <v>14033.5</v>
      </c>
      <c r="K9" s="10"/>
      <c r="L9" s="10"/>
      <c r="M9" s="10"/>
      <c r="N9" s="11"/>
      <c r="O9" s="37">
        <f>SUM(N9:N9)</f>
        <v>0</v>
      </c>
      <c r="P9" s="17">
        <f>(I9+J9+O9)</f>
        <v>14033.5</v>
      </c>
    </row>
    <row r="10" spans="1:16" x14ac:dyDescent="0.25">
      <c r="A10" s="56">
        <v>11802</v>
      </c>
      <c r="B10" s="107" t="s">
        <v>15</v>
      </c>
      <c r="C10" s="2"/>
      <c r="D10" s="2"/>
      <c r="E10" s="2"/>
      <c r="F10" s="3"/>
      <c r="G10" s="3"/>
      <c r="H10" s="3"/>
      <c r="I10" s="11">
        <f t="shared" si="0"/>
        <v>0</v>
      </c>
      <c r="J10" s="10">
        <v>0</v>
      </c>
      <c r="K10" s="10"/>
      <c r="L10" s="10"/>
      <c r="M10" s="10"/>
      <c r="N10" s="11"/>
      <c r="O10" s="37">
        <f>SUM(N10:N10)</f>
        <v>0</v>
      </c>
      <c r="P10" s="17">
        <f t="shared" si="1"/>
        <v>0</v>
      </c>
    </row>
    <row r="11" spans="1:16" x14ac:dyDescent="0.25">
      <c r="A11" s="56">
        <v>11803</v>
      </c>
      <c r="B11" s="107" t="s">
        <v>199</v>
      </c>
      <c r="C11" s="2"/>
      <c r="D11" s="2"/>
      <c r="E11" s="2"/>
      <c r="F11" s="3"/>
      <c r="G11" s="3"/>
      <c r="H11" s="3"/>
      <c r="I11" s="11"/>
      <c r="J11" s="10">
        <v>50</v>
      </c>
      <c r="K11" s="10"/>
      <c r="L11" s="10"/>
      <c r="M11" s="10"/>
      <c r="N11" s="11"/>
      <c r="O11" s="37"/>
      <c r="P11" s="17"/>
    </row>
    <row r="12" spans="1:16" x14ac:dyDescent="0.25">
      <c r="A12" s="56">
        <v>11804</v>
      </c>
      <c r="B12" s="107" t="s">
        <v>16</v>
      </c>
      <c r="C12" s="2"/>
      <c r="D12" s="2"/>
      <c r="E12" s="2"/>
      <c r="F12" s="3"/>
      <c r="G12" s="3"/>
      <c r="H12" s="3"/>
      <c r="I12" s="11">
        <f t="shared" si="0"/>
        <v>0</v>
      </c>
      <c r="J12" s="10">
        <v>1250.1400000000001</v>
      </c>
      <c r="K12" s="10"/>
      <c r="L12" s="10"/>
      <c r="M12" s="10"/>
      <c r="N12" s="11"/>
      <c r="O12" s="37">
        <f>SUM(N12:N12)</f>
        <v>0</v>
      </c>
      <c r="P12" s="17">
        <f>(I12+J12+O12)</f>
        <v>1250.1400000000001</v>
      </c>
    </row>
    <row r="13" spans="1:16" x14ac:dyDescent="0.25">
      <c r="A13" s="56">
        <v>11817</v>
      </c>
      <c r="B13" s="107" t="s">
        <v>200</v>
      </c>
      <c r="C13" s="2"/>
      <c r="D13" s="2"/>
      <c r="E13" s="2"/>
      <c r="F13" s="3"/>
      <c r="G13" s="3"/>
      <c r="H13" s="3"/>
      <c r="I13" s="11">
        <f t="shared" si="0"/>
        <v>0</v>
      </c>
      <c r="J13" s="10">
        <v>2300.1999999999998</v>
      </c>
      <c r="K13" s="10"/>
      <c r="L13" s="10"/>
      <c r="M13" s="10"/>
      <c r="N13" s="11"/>
      <c r="O13" s="37"/>
      <c r="P13" s="17">
        <f>I13+J13</f>
        <v>2300.1999999999998</v>
      </c>
    </row>
    <row r="14" spans="1:16" x14ac:dyDescent="0.25">
      <c r="A14" s="56">
        <v>11818</v>
      </c>
      <c r="B14" s="107" t="s">
        <v>17</v>
      </c>
      <c r="C14" s="2"/>
      <c r="D14" s="2"/>
      <c r="E14" s="2"/>
      <c r="F14" s="3"/>
      <c r="G14" s="3"/>
      <c r="H14" s="3"/>
      <c r="I14" s="11">
        <f t="shared" si="0"/>
        <v>0</v>
      </c>
      <c r="J14" s="10">
        <v>3490.54</v>
      </c>
      <c r="K14" s="10"/>
      <c r="L14" s="10"/>
      <c r="M14" s="10"/>
      <c r="N14" s="11"/>
      <c r="O14" s="37">
        <f>SUM(N14:N14)</f>
        <v>0</v>
      </c>
      <c r="P14" s="17">
        <f t="shared" si="1"/>
        <v>3490.54</v>
      </c>
    </row>
    <row r="15" spans="1:16" ht="15.75" customHeight="1" x14ac:dyDescent="0.25">
      <c r="A15" s="56">
        <v>11899</v>
      </c>
      <c r="B15" s="107" t="s">
        <v>183</v>
      </c>
      <c r="C15" s="2"/>
      <c r="D15" s="2"/>
      <c r="E15" s="2"/>
      <c r="F15" s="3"/>
      <c r="G15" s="3"/>
      <c r="H15" s="3"/>
      <c r="I15" s="11">
        <f t="shared" si="0"/>
        <v>0</v>
      </c>
      <c r="J15" s="10">
        <v>70</v>
      </c>
      <c r="K15" s="10"/>
      <c r="L15" s="10"/>
      <c r="M15" s="10"/>
      <c r="N15" s="11"/>
      <c r="O15" s="37"/>
      <c r="P15" s="17">
        <f>SUM(O15+J15+I15)</f>
        <v>70</v>
      </c>
    </row>
    <row r="16" spans="1:16" ht="15.75" customHeight="1" x14ac:dyDescent="0.25">
      <c r="A16" s="56">
        <v>12114</v>
      </c>
      <c r="B16" s="107" t="s">
        <v>23</v>
      </c>
      <c r="C16" s="2"/>
      <c r="D16" s="2"/>
      <c r="E16" s="2"/>
      <c r="F16" s="3"/>
      <c r="G16" s="3"/>
      <c r="H16" s="3"/>
      <c r="I16" s="11">
        <f t="shared" si="0"/>
        <v>0</v>
      </c>
      <c r="J16" s="116">
        <v>5200</v>
      </c>
      <c r="K16" s="116"/>
      <c r="L16" s="10"/>
      <c r="M16" s="10"/>
      <c r="N16" s="11"/>
      <c r="O16" s="37"/>
      <c r="P16" s="17">
        <f>I16+J16</f>
        <v>5200</v>
      </c>
    </row>
    <row r="17" spans="1:18" x14ac:dyDescent="0.25">
      <c r="A17" s="56"/>
      <c r="B17" s="107"/>
      <c r="C17" s="2"/>
      <c r="D17" s="2"/>
      <c r="E17" s="2"/>
      <c r="F17" s="3"/>
      <c r="G17" s="3"/>
      <c r="H17" s="3"/>
      <c r="I17" s="11">
        <f t="shared" ref="I17:I34" si="2">SUM(C17:D17)</f>
        <v>0</v>
      </c>
      <c r="J17" s="11"/>
      <c r="K17" s="11"/>
      <c r="L17" s="11"/>
      <c r="M17" s="11"/>
      <c r="N17" s="11"/>
      <c r="O17" s="37"/>
      <c r="P17" s="17"/>
    </row>
    <row r="18" spans="1:18" x14ac:dyDescent="0.25">
      <c r="A18" s="270">
        <v>12</v>
      </c>
      <c r="B18" s="271" t="s">
        <v>19</v>
      </c>
      <c r="C18" s="272"/>
      <c r="D18" s="272"/>
      <c r="E18" s="272"/>
      <c r="F18" s="273"/>
      <c r="G18" s="273"/>
      <c r="H18" s="273"/>
      <c r="I18" s="267">
        <f t="shared" si="2"/>
        <v>0</v>
      </c>
      <c r="J18" s="274">
        <f>SUM(J19+J32)</f>
        <v>148419.50999999998</v>
      </c>
      <c r="K18" s="274"/>
      <c r="L18" s="274"/>
      <c r="M18" s="274"/>
      <c r="N18" s="267">
        <v>0</v>
      </c>
      <c r="O18" s="275">
        <f>SUM(O19)</f>
        <v>0</v>
      </c>
      <c r="P18" s="276">
        <f t="shared" ref="P18:P30" si="3">(I18+J18+O18)</f>
        <v>148419.50999999998</v>
      </c>
    </row>
    <row r="19" spans="1:18" x14ac:dyDescent="0.25">
      <c r="A19" s="109">
        <v>121</v>
      </c>
      <c r="B19" s="106" t="s">
        <v>18</v>
      </c>
      <c r="C19" s="8"/>
      <c r="D19" s="8"/>
      <c r="E19" s="8"/>
      <c r="F19" s="132"/>
      <c r="G19" s="132"/>
      <c r="H19" s="132"/>
      <c r="I19" s="35">
        <f t="shared" si="2"/>
        <v>0</v>
      </c>
      <c r="J19" s="34">
        <f>SUM(J20:J31)</f>
        <v>138999.76999999999</v>
      </c>
      <c r="K19" s="34"/>
      <c r="L19" s="34"/>
      <c r="M19" s="34"/>
      <c r="N19" s="35">
        <v>0</v>
      </c>
      <c r="O19" s="104">
        <f t="shared" ref="O19:O34" si="4">SUM(N19:N19)</f>
        <v>0</v>
      </c>
      <c r="P19" s="105">
        <f>(I19+J19+O19)</f>
        <v>138999.76999999999</v>
      </c>
    </row>
    <row r="20" spans="1:18" x14ac:dyDescent="0.25">
      <c r="A20" s="56">
        <v>12108</v>
      </c>
      <c r="B20" s="107" t="s">
        <v>20</v>
      </c>
      <c r="C20" s="2"/>
      <c r="D20" s="2"/>
      <c r="E20" s="2"/>
      <c r="F20" s="3"/>
      <c r="G20" s="3"/>
      <c r="H20" s="3"/>
      <c r="I20" s="11">
        <f t="shared" si="2"/>
        <v>0</v>
      </c>
      <c r="J20" s="116">
        <v>21921.599999999999</v>
      </c>
      <c r="K20" s="116"/>
      <c r="L20" s="116"/>
      <c r="M20" s="116"/>
      <c r="N20" s="11"/>
      <c r="O20" s="37">
        <f t="shared" si="4"/>
        <v>0</v>
      </c>
      <c r="P20" s="17">
        <f t="shared" si="3"/>
        <v>21921.599999999999</v>
      </c>
    </row>
    <row r="21" spans="1:18" x14ac:dyDescent="0.25">
      <c r="A21" s="56">
        <v>12109</v>
      </c>
      <c r="B21" s="107" t="s">
        <v>21</v>
      </c>
      <c r="C21" s="2"/>
      <c r="D21" s="2"/>
      <c r="E21" s="2"/>
      <c r="F21" s="3"/>
      <c r="G21" s="3"/>
      <c r="H21" s="3"/>
      <c r="I21" s="11">
        <f t="shared" si="2"/>
        <v>0</v>
      </c>
      <c r="J21" s="117">
        <v>23897.68</v>
      </c>
      <c r="K21" s="117"/>
      <c r="L21" s="117"/>
      <c r="M21" s="117"/>
      <c r="N21" s="11"/>
      <c r="O21" s="37">
        <f t="shared" si="4"/>
        <v>0</v>
      </c>
      <c r="P21" s="17">
        <f t="shared" si="3"/>
        <v>23897.68</v>
      </c>
    </row>
    <row r="22" spans="1:18" x14ac:dyDescent="0.25">
      <c r="A22" s="56">
        <v>12105</v>
      </c>
      <c r="B22" s="107" t="s">
        <v>201</v>
      </c>
      <c r="C22" s="2"/>
      <c r="D22" s="2"/>
      <c r="E22" s="2"/>
      <c r="F22" s="3"/>
      <c r="G22" s="3"/>
      <c r="H22" s="3"/>
      <c r="I22" s="11">
        <f t="shared" si="2"/>
        <v>0</v>
      </c>
      <c r="J22" s="116">
        <v>6950.3</v>
      </c>
      <c r="K22" s="116"/>
      <c r="L22" s="116"/>
      <c r="M22" s="116"/>
      <c r="N22" s="11"/>
      <c r="O22" s="37">
        <f t="shared" si="4"/>
        <v>0</v>
      </c>
      <c r="P22" s="17">
        <f t="shared" si="3"/>
        <v>6950.3</v>
      </c>
    </row>
    <row r="23" spans="1:18" x14ac:dyDescent="0.25">
      <c r="A23" s="56">
        <v>12111</v>
      </c>
      <c r="B23" s="107" t="s">
        <v>22</v>
      </c>
      <c r="C23" s="2"/>
      <c r="D23" s="2"/>
      <c r="E23" s="2"/>
      <c r="F23" s="3"/>
      <c r="G23" s="3"/>
      <c r="H23" s="3"/>
      <c r="I23" s="11">
        <f t="shared" si="2"/>
        <v>0</v>
      </c>
      <c r="J23" s="489">
        <v>31719.279999999999</v>
      </c>
      <c r="K23" s="116"/>
      <c r="L23" s="116"/>
      <c r="M23" s="116"/>
      <c r="N23" s="11"/>
      <c r="O23" s="37">
        <f t="shared" si="4"/>
        <v>0</v>
      </c>
      <c r="P23" s="17">
        <f t="shared" si="3"/>
        <v>31719.279999999999</v>
      </c>
      <c r="Q23" s="114"/>
    </row>
    <row r="24" spans="1:18" x14ac:dyDescent="0.25">
      <c r="A24" s="56">
        <v>12115</v>
      </c>
      <c r="B24" s="107" t="s">
        <v>24</v>
      </c>
      <c r="C24" s="2"/>
      <c r="D24" s="2"/>
      <c r="E24" s="2"/>
      <c r="F24" s="3"/>
      <c r="G24" s="3"/>
      <c r="H24" s="3"/>
      <c r="I24" s="11">
        <f t="shared" si="2"/>
        <v>0</v>
      </c>
      <c r="J24" s="116">
        <v>7250</v>
      </c>
      <c r="K24" s="116"/>
      <c r="L24" s="116"/>
      <c r="M24" s="116"/>
      <c r="N24" s="11"/>
      <c r="O24" s="37">
        <f t="shared" si="4"/>
        <v>0</v>
      </c>
      <c r="P24" s="17">
        <f t="shared" si="3"/>
        <v>7250</v>
      </c>
    </row>
    <row r="25" spans="1:18" ht="22.5" x14ac:dyDescent="0.25">
      <c r="A25" s="56">
        <v>12106</v>
      </c>
      <c r="B25" s="307" t="s">
        <v>25</v>
      </c>
      <c r="C25" s="2"/>
      <c r="D25" s="2"/>
      <c r="E25" s="2"/>
      <c r="F25" s="3"/>
      <c r="G25" s="3"/>
      <c r="H25" s="3"/>
      <c r="I25" s="11">
        <f t="shared" si="2"/>
        <v>0</v>
      </c>
      <c r="J25" s="116">
        <v>1500</v>
      </c>
      <c r="K25" s="116"/>
      <c r="L25" s="116"/>
      <c r="M25" s="116"/>
      <c r="N25" s="11"/>
      <c r="O25" s="37">
        <f t="shared" si="4"/>
        <v>0</v>
      </c>
      <c r="P25" s="17">
        <f t="shared" si="3"/>
        <v>1500</v>
      </c>
    </row>
    <row r="26" spans="1:18" x14ac:dyDescent="0.25">
      <c r="A26" s="56">
        <v>12109</v>
      </c>
      <c r="B26" s="107" t="s">
        <v>202</v>
      </c>
      <c r="C26" s="2"/>
      <c r="D26" s="2"/>
      <c r="E26" s="2"/>
      <c r="F26" s="3"/>
      <c r="G26" s="3"/>
      <c r="H26" s="3"/>
      <c r="I26" s="11"/>
      <c r="J26" s="116">
        <v>2234.6799999999998</v>
      </c>
      <c r="K26" s="116"/>
      <c r="L26" s="116"/>
      <c r="M26" s="116"/>
      <c r="N26" s="11"/>
      <c r="O26" s="37"/>
      <c r="P26" s="17"/>
    </row>
    <row r="27" spans="1:18" x14ac:dyDescent="0.25">
      <c r="A27" s="56">
        <v>12117</v>
      </c>
      <c r="B27" s="107" t="s">
        <v>192</v>
      </c>
      <c r="C27" s="2"/>
      <c r="D27" s="2"/>
      <c r="E27" s="2"/>
      <c r="F27" s="3"/>
      <c r="G27" s="3"/>
      <c r="H27" s="3"/>
      <c r="I27" s="11">
        <f t="shared" si="2"/>
        <v>0</v>
      </c>
      <c r="J27" s="116">
        <v>10794.76</v>
      </c>
      <c r="K27" s="116"/>
      <c r="L27" s="116"/>
      <c r="M27" s="116"/>
      <c r="N27" s="11"/>
      <c r="O27" s="37">
        <f t="shared" si="4"/>
        <v>0</v>
      </c>
      <c r="P27" s="17">
        <f t="shared" si="3"/>
        <v>10794.76</v>
      </c>
    </row>
    <row r="28" spans="1:18" x14ac:dyDescent="0.25">
      <c r="A28" s="56">
        <v>12118</v>
      </c>
      <c r="B28" s="107" t="s">
        <v>26</v>
      </c>
      <c r="C28" s="2"/>
      <c r="D28" s="2"/>
      <c r="E28" s="2"/>
      <c r="F28" s="3"/>
      <c r="G28" s="3"/>
      <c r="H28" s="3"/>
      <c r="I28" s="11">
        <f t="shared" si="2"/>
        <v>0</v>
      </c>
      <c r="J28" s="116">
        <v>27436</v>
      </c>
      <c r="K28" s="116"/>
      <c r="L28" s="116"/>
      <c r="M28" s="116"/>
      <c r="N28" s="11"/>
      <c r="O28" s="37">
        <f t="shared" si="4"/>
        <v>0</v>
      </c>
      <c r="P28" s="17">
        <f t="shared" si="3"/>
        <v>27436</v>
      </c>
    </row>
    <row r="29" spans="1:18" x14ac:dyDescent="0.25">
      <c r="A29" s="56">
        <v>12199</v>
      </c>
      <c r="B29" s="107" t="s">
        <v>161</v>
      </c>
      <c r="C29" s="2"/>
      <c r="D29" s="2"/>
      <c r="E29" s="2"/>
      <c r="F29" s="3"/>
      <c r="G29" s="3"/>
      <c r="H29" s="3"/>
      <c r="I29" s="11">
        <f t="shared" si="2"/>
        <v>0</v>
      </c>
      <c r="J29" s="116">
        <v>15</v>
      </c>
      <c r="K29" s="116"/>
      <c r="L29" s="116"/>
      <c r="M29" s="116"/>
      <c r="N29" s="11"/>
      <c r="O29" s="37">
        <f t="shared" si="4"/>
        <v>0</v>
      </c>
      <c r="P29" s="17">
        <f t="shared" si="3"/>
        <v>15</v>
      </c>
    </row>
    <row r="30" spans="1:18" x14ac:dyDescent="0.25">
      <c r="A30" s="56">
        <v>12119</v>
      </c>
      <c r="B30" s="107" t="s">
        <v>27</v>
      </c>
      <c r="C30" s="2"/>
      <c r="D30" s="2"/>
      <c r="E30" s="2"/>
      <c r="F30" s="3"/>
      <c r="G30" s="3"/>
      <c r="H30" s="3"/>
      <c r="I30" s="11">
        <f>SUM(C30:D30)</f>
        <v>0</v>
      </c>
      <c r="J30" s="116">
        <v>5280.47</v>
      </c>
      <c r="K30" s="116"/>
      <c r="L30" s="116"/>
      <c r="M30" s="116"/>
      <c r="N30" s="11"/>
      <c r="O30" s="37">
        <f t="shared" si="4"/>
        <v>0</v>
      </c>
      <c r="P30" s="17">
        <f t="shared" si="3"/>
        <v>5280.47</v>
      </c>
      <c r="Q30" s="219"/>
    </row>
    <row r="31" spans="1:18" x14ac:dyDescent="0.25">
      <c r="A31" s="56"/>
      <c r="B31" s="107"/>
      <c r="C31" s="2"/>
      <c r="D31" s="2"/>
      <c r="E31" s="2"/>
      <c r="F31" s="3"/>
      <c r="G31" s="3"/>
      <c r="H31" s="3"/>
      <c r="I31" s="11">
        <f t="shared" si="2"/>
        <v>0</v>
      </c>
      <c r="J31" s="10"/>
      <c r="K31" s="10"/>
      <c r="L31" s="11"/>
      <c r="M31" s="11"/>
      <c r="N31" s="11"/>
      <c r="O31" s="37">
        <f t="shared" si="4"/>
        <v>0</v>
      </c>
      <c r="P31" s="17"/>
      <c r="Q31" s="30"/>
      <c r="R31" s="30"/>
    </row>
    <row r="32" spans="1:18" x14ac:dyDescent="0.25">
      <c r="A32" s="110">
        <v>122</v>
      </c>
      <c r="B32" s="108" t="s">
        <v>28</v>
      </c>
      <c r="C32" s="8"/>
      <c r="D32" s="8"/>
      <c r="E32" s="8"/>
      <c r="F32" s="132"/>
      <c r="G32" s="132"/>
      <c r="H32" s="132"/>
      <c r="I32" s="35">
        <f t="shared" si="2"/>
        <v>0</v>
      </c>
      <c r="J32" s="34">
        <f>SUM(J33:J34)</f>
        <v>9419.74</v>
      </c>
      <c r="K32" s="34"/>
      <c r="L32" s="34"/>
      <c r="M32" s="34"/>
      <c r="N32" s="35">
        <f>SUM(N33:N34)</f>
        <v>0</v>
      </c>
      <c r="O32" s="104">
        <f t="shared" si="4"/>
        <v>0</v>
      </c>
      <c r="P32" s="105">
        <f>(I32+J32+O32)</f>
        <v>9419.74</v>
      </c>
    </row>
    <row r="33" spans="1:16" x14ac:dyDescent="0.25">
      <c r="A33" s="56">
        <v>12210</v>
      </c>
      <c r="B33" s="107" t="s">
        <v>29</v>
      </c>
      <c r="C33" s="2"/>
      <c r="D33" s="2"/>
      <c r="E33" s="2"/>
      <c r="F33" s="3"/>
      <c r="G33" s="3"/>
      <c r="H33" s="3"/>
      <c r="I33" s="11">
        <f t="shared" si="2"/>
        <v>0</v>
      </c>
      <c r="J33" s="116">
        <v>7705.74</v>
      </c>
      <c r="K33" s="116"/>
      <c r="L33" s="116"/>
      <c r="M33" s="116"/>
      <c r="N33" s="11"/>
      <c r="O33" s="37">
        <f t="shared" si="4"/>
        <v>0</v>
      </c>
      <c r="P33" s="17">
        <f>(I33+J33+O33)</f>
        <v>7705.74</v>
      </c>
    </row>
    <row r="34" spans="1:16" x14ac:dyDescent="0.25">
      <c r="A34" s="56">
        <v>12211</v>
      </c>
      <c r="B34" s="107" t="s">
        <v>30</v>
      </c>
      <c r="C34" s="2"/>
      <c r="D34" s="2"/>
      <c r="E34" s="2"/>
      <c r="F34" s="3"/>
      <c r="G34" s="3"/>
      <c r="H34" s="3"/>
      <c r="I34" s="11">
        <f t="shared" si="2"/>
        <v>0</v>
      </c>
      <c r="J34" s="116">
        <v>1714</v>
      </c>
      <c r="K34" s="116"/>
      <c r="L34" s="116"/>
      <c r="M34" s="116"/>
      <c r="N34" s="11"/>
      <c r="O34" s="37">
        <f t="shared" si="4"/>
        <v>0</v>
      </c>
      <c r="P34" s="17">
        <f>(I34+J34+O34)</f>
        <v>1714</v>
      </c>
    </row>
    <row r="35" spans="1:16" ht="18.75" x14ac:dyDescent="0.4">
      <c r="A35" s="638" t="s">
        <v>204</v>
      </c>
      <c r="B35" s="638"/>
      <c r="C35" s="638"/>
      <c r="D35" s="638"/>
      <c r="E35" s="638"/>
      <c r="F35" s="638"/>
      <c r="G35" s="638"/>
      <c r="H35" s="638"/>
      <c r="I35" s="638"/>
      <c r="J35" s="638"/>
      <c r="K35" s="638"/>
      <c r="L35" s="638"/>
      <c r="M35" s="638"/>
      <c r="N35" s="638"/>
      <c r="O35" s="638"/>
      <c r="P35" s="638"/>
    </row>
    <row r="36" spans="1:16" ht="15.75" x14ac:dyDescent="0.3">
      <c r="A36" s="560" t="s">
        <v>169</v>
      </c>
      <c r="B36" s="560"/>
      <c r="C36" s="560"/>
      <c r="D36" s="560"/>
      <c r="E36" s="560"/>
      <c r="F36" s="560"/>
      <c r="G36" s="560"/>
      <c r="H36" s="560"/>
      <c r="I36" s="560"/>
      <c r="J36" s="560"/>
      <c r="K36" s="560"/>
      <c r="L36" s="560"/>
      <c r="M36" s="560"/>
      <c r="N36" s="560"/>
      <c r="O36" s="560"/>
      <c r="P36" s="560"/>
    </row>
    <row r="37" spans="1:16" ht="16.5" thickBot="1" x14ac:dyDescent="0.35">
      <c r="A37" s="561" t="s">
        <v>249</v>
      </c>
      <c r="B37" s="561"/>
      <c r="C37" s="561"/>
      <c r="D37" s="561"/>
      <c r="E37" s="561"/>
      <c r="F37" s="561"/>
      <c r="G37" s="561"/>
      <c r="H37" s="561"/>
      <c r="I37" s="561"/>
      <c r="J37" s="561"/>
      <c r="K37" s="561"/>
      <c r="L37" s="561"/>
      <c r="M37" s="561"/>
      <c r="N37" s="561"/>
      <c r="O37" s="561"/>
      <c r="P37" s="561"/>
    </row>
    <row r="38" spans="1:16" ht="22.5" customHeight="1" thickBot="1" x14ac:dyDescent="0.3">
      <c r="A38" s="191"/>
      <c r="B38" s="642" t="s">
        <v>11</v>
      </c>
      <c r="C38" s="615" t="s">
        <v>3</v>
      </c>
      <c r="D38" s="616"/>
      <c r="E38" s="632" t="s">
        <v>237</v>
      </c>
      <c r="F38" s="611" t="s">
        <v>242</v>
      </c>
      <c r="G38" s="612"/>
      <c r="H38" s="613"/>
      <c r="I38" s="636" t="s">
        <v>5</v>
      </c>
      <c r="J38" s="188" t="s">
        <v>6</v>
      </c>
      <c r="K38" s="305"/>
      <c r="L38" s="189" t="s">
        <v>193</v>
      </c>
      <c r="M38" s="591" t="s">
        <v>2</v>
      </c>
      <c r="N38" s="592"/>
      <c r="O38" s="186"/>
      <c r="P38" s="192"/>
    </row>
    <row r="39" spans="1:16" x14ac:dyDescent="0.25">
      <c r="A39" s="191" t="s">
        <v>0</v>
      </c>
      <c r="B39" s="643"/>
      <c r="C39" s="640" t="s">
        <v>135</v>
      </c>
      <c r="D39" s="640" t="s">
        <v>4</v>
      </c>
      <c r="E39" s="633"/>
      <c r="F39" s="617" t="s">
        <v>185</v>
      </c>
      <c r="G39" s="618"/>
      <c r="H39" s="619"/>
      <c r="I39" s="636"/>
      <c r="J39" s="188" t="s">
        <v>7</v>
      </c>
      <c r="K39" s="305"/>
      <c r="L39" s="189" t="s">
        <v>189</v>
      </c>
      <c r="M39" s="586" t="s">
        <v>131</v>
      </c>
      <c r="N39" s="639" t="s">
        <v>136</v>
      </c>
      <c r="O39" s="188" t="s">
        <v>5</v>
      </c>
      <c r="P39" s="188" t="s">
        <v>10</v>
      </c>
    </row>
    <row r="40" spans="1:16" ht="36.75" thickBot="1" x14ac:dyDescent="0.3">
      <c r="A40" s="193" t="s">
        <v>1</v>
      </c>
      <c r="B40" s="644"/>
      <c r="C40" s="641"/>
      <c r="D40" s="641"/>
      <c r="E40" s="634"/>
      <c r="F40" s="620"/>
      <c r="G40" s="621"/>
      <c r="H40" s="622"/>
      <c r="I40" s="637"/>
      <c r="J40" s="190"/>
      <c r="K40" s="301"/>
      <c r="L40" s="194" t="s">
        <v>190</v>
      </c>
      <c r="M40" s="588"/>
      <c r="N40" s="616"/>
      <c r="O40" s="190"/>
      <c r="P40" s="190"/>
    </row>
    <row r="41" spans="1:16" x14ac:dyDescent="0.25">
      <c r="A41" s="277">
        <v>14</v>
      </c>
      <c r="B41" s="278" t="s">
        <v>31</v>
      </c>
      <c r="C41" s="272"/>
      <c r="D41" s="272"/>
      <c r="E41" s="383"/>
      <c r="F41" s="279"/>
      <c r="G41" s="279"/>
      <c r="H41" s="279"/>
      <c r="I41" s="268">
        <f t="shared" ref="I41:I46" si="5">SUM(C41:D41)</f>
        <v>0</v>
      </c>
      <c r="J41" s="21">
        <f>SUM(J42)</f>
        <v>45</v>
      </c>
      <c r="K41" s="23"/>
      <c r="L41" s="23"/>
      <c r="M41" s="23"/>
      <c r="N41" s="280">
        <v>0</v>
      </c>
      <c r="O41" s="266">
        <f>SUM(N41:N41)</f>
        <v>0</v>
      </c>
      <c r="P41" s="281">
        <f>(I41+J41+O41)</f>
        <v>45</v>
      </c>
    </row>
    <row r="42" spans="1:16" ht="22.5" x14ac:dyDescent="0.25">
      <c r="A42" s="87">
        <v>142</v>
      </c>
      <c r="B42" s="308" t="s">
        <v>144</v>
      </c>
      <c r="C42" s="8"/>
      <c r="D42" s="8"/>
      <c r="E42" s="8"/>
      <c r="F42" s="132"/>
      <c r="G42" s="132"/>
      <c r="H42" s="132"/>
      <c r="I42" s="35">
        <f t="shared" si="5"/>
        <v>0</v>
      </c>
      <c r="J42" s="36">
        <f>SUM(J43)</f>
        <v>45</v>
      </c>
      <c r="K42" s="36"/>
      <c r="L42" s="36"/>
      <c r="M42" s="36"/>
      <c r="N42" s="35">
        <f>SUM(N43:N44)</f>
        <v>0</v>
      </c>
      <c r="O42" s="35">
        <f>SUM(N42:N42)</f>
        <v>0</v>
      </c>
      <c r="P42" s="81">
        <f>(I42+J42+O42)</f>
        <v>45</v>
      </c>
    </row>
    <row r="43" spans="1:16" x14ac:dyDescent="0.25">
      <c r="A43" s="88">
        <v>14299</v>
      </c>
      <c r="B43" s="2" t="s">
        <v>32</v>
      </c>
      <c r="C43" s="2"/>
      <c r="D43" s="2"/>
      <c r="E43" s="2"/>
      <c r="F43" s="3"/>
      <c r="G43" s="3"/>
      <c r="H43" s="3"/>
      <c r="I43" s="11">
        <f t="shared" si="5"/>
        <v>0</v>
      </c>
      <c r="J43" s="10">
        <v>45</v>
      </c>
      <c r="K43" s="10"/>
      <c r="L43" s="10"/>
      <c r="M43" s="10"/>
      <c r="N43" s="11"/>
      <c r="O43" s="11">
        <f>SUM(N43:N43)</f>
        <v>0</v>
      </c>
      <c r="P43" s="82">
        <f>(I43+J43+O43)</f>
        <v>45</v>
      </c>
    </row>
    <row r="44" spans="1:16" x14ac:dyDescent="0.25">
      <c r="A44" s="88"/>
      <c r="B44" s="2"/>
      <c r="C44" s="2"/>
      <c r="D44" s="2"/>
      <c r="E44" s="2"/>
      <c r="F44" s="3"/>
      <c r="G44" s="3"/>
      <c r="H44" s="3"/>
      <c r="I44" s="11">
        <f t="shared" si="5"/>
        <v>0</v>
      </c>
      <c r="J44" s="11"/>
      <c r="K44" s="11"/>
      <c r="L44" s="11"/>
      <c r="M44" s="11"/>
      <c r="N44" s="11"/>
      <c r="O44" s="11"/>
      <c r="P44" s="82"/>
    </row>
    <row r="45" spans="1:16" x14ac:dyDescent="0.25">
      <c r="A45" s="282">
        <v>15</v>
      </c>
      <c r="B45" s="283" t="s">
        <v>145</v>
      </c>
      <c r="C45" s="272"/>
      <c r="D45" s="272"/>
      <c r="E45" s="272"/>
      <c r="F45" s="273"/>
      <c r="G45" s="273"/>
      <c r="H45" s="273"/>
      <c r="I45" s="267">
        <f t="shared" si="5"/>
        <v>0</v>
      </c>
      <c r="J45" s="274">
        <f>SUM(J46)</f>
        <v>9140.25</v>
      </c>
      <c r="K45" s="274"/>
      <c r="L45" s="274"/>
      <c r="M45" s="274"/>
      <c r="N45" s="267"/>
      <c r="O45" s="267"/>
      <c r="P45" s="284">
        <f>(I45+J45+O45)</f>
        <v>9140.25</v>
      </c>
    </row>
    <row r="46" spans="1:16" x14ac:dyDescent="0.25">
      <c r="A46" s="87">
        <v>153</v>
      </c>
      <c r="B46" s="9" t="s">
        <v>33</v>
      </c>
      <c r="C46" s="8"/>
      <c r="D46" s="8"/>
      <c r="E46" s="8"/>
      <c r="F46" s="132"/>
      <c r="G46" s="132"/>
      <c r="H46" s="132"/>
      <c r="I46" s="35">
        <f t="shared" si="5"/>
        <v>0</v>
      </c>
      <c r="J46" s="34">
        <f>SUM(J47:J51)</f>
        <v>9140.25</v>
      </c>
      <c r="K46" s="34"/>
      <c r="L46" s="34"/>
      <c r="M46" s="34"/>
      <c r="N46" s="35">
        <f>SUM(N48:N51)</f>
        <v>0</v>
      </c>
      <c r="O46" s="35">
        <f>SUM(O48:O51)</f>
        <v>0</v>
      </c>
      <c r="P46" s="81">
        <f>(I46+J46+O46)</f>
        <v>9140.25</v>
      </c>
    </row>
    <row r="47" spans="1:16" s="19" customFormat="1" x14ac:dyDescent="0.25">
      <c r="A47" s="89">
        <v>15301</v>
      </c>
      <c r="B47" s="29" t="s">
        <v>162</v>
      </c>
      <c r="C47" s="29"/>
      <c r="D47" s="29"/>
      <c r="E47" s="29"/>
      <c r="F47" s="4"/>
      <c r="G47" s="4"/>
      <c r="H47" s="4"/>
      <c r="I47" s="10"/>
      <c r="J47" s="116">
        <v>4830.25</v>
      </c>
      <c r="K47" s="116"/>
      <c r="L47" s="116"/>
      <c r="M47" s="116"/>
      <c r="N47" s="10"/>
      <c r="O47" s="10"/>
      <c r="P47" s="118">
        <f>SUM(I47+J47+O47)</f>
        <v>4830.25</v>
      </c>
    </row>
    <row r="48" spans="1:16" x14ac:dyDescent="0.25">
      <c r="A48" s="88">
        <v>15302</v>
      </c>
      <c r="B48" s="2" t="s">
        <v>34</v>
      </c>
      <c r="C48" s="2"/>
      <c r="D48" s="2"/>
      <c r="E48" s="2"/>
      <c r="F48" s="3"/>
      <c r="G48" s="3"/>
      <c r="H48" s="3"/>
      <c r="I48" s="11">
        <f>SUM(C48:D48)</f>
        <v>0</v>
      </c>
      <c r="J48" s="116">
        <v>4120</v>
      </c>
      <c r="K48" s="116"/>
      <c r="L48" s="116"/>
      <c r="M48" s="116"/>
      <c r="N48" s="11"/>
      <c r="O48" s="11"/>
      <c r="P48" s="83">
        <f>(I48+J48+O48)</f>
        <v>4120</v>
      </c>
    </row>
    <row r="49" spans="1:16" x14ac:dyDescent="0.25">
      <c r="A49" s="88">
        <v>15313</v>
      </c>
      <c r="B49" s="2" t="s">
        <v>209</v>
      </c>
      <c r="C49" s="2"/>
      <c r="D49" s="2"/>
      <c r="E49" s="2"/>
      <c r="F49" s="3"/>
      <c r="G49" s="3"/>
      <c r="H49" s="3"/>
      <c r="I49" s="11">
        <f>SUM(C49:D49)</f>
        <v>0</v>
      </c>
      <c r="J49" s="116">
        <v>50</v>
      </c>
      <c r="K49" s="116"/>
      <c r="L49" s="116"/>
      <c r="M49" s="116"/>
      <c r="N49" s="11"/>
      <c r="O49" s="11"/>
      <c r="P49" s="83">
        <f>(I49+J49+O49)</f>
        <v>50</v>
      </c>
    </row>
    <row r="50" spans="1:16" x14ac:dyDescent="0.25">
      <c r="A50" s="88">
        <v>15314</v>
      </c>
      <c r="B50" s="2" t="s">
        <v>35</v>
      </c>
      <c r="C50" s="2"/>
      <c r="D50" s="2"/>
      <c r="E50" s="2"/>
      <c r="F50" s="3"/>
      <c r="G50" s="3"/>
      <c r="H50" s="3"/>
      <c r="I50" s="11">
        <f>SUM(C48:D48)</f>
        <v>0</v>
      </c>
      <c r="J50" s="116">
        <v>15</v>
      </c>
      <c r="K50" s="116"/>
      <c r="L50" s="116"/>
      <c r="M50" s="116"/>
      <c r="N50" s="11"/>
      <c r="O50" s="11"/>
      <c r="P50" s="83">
        <f>(I50+J50+O50)</f>
        <v>15</v>
      </c>
    </row>
    <row r="51" spans="1:16" x14ac:dyDescent="0.25">
      <c r="A51" s="88">
        <v>15312</v>
      </c>
      <c r="B51" s="2" t="s">
        <v>36</v>
      </c>
      <c r="C51" s="2"/>
      <c r="D51" s="2"/>
      <c r="E51" s="2"/>
      <c r="F51" s="3"/>
      <c r="G51" s="3"/>
      <c r="H51" s="3"/>
      <c r="I51" s="11">
        <f>SUM(C51:D51)</f>
        <v>0</v>
      </c>
      <c r="J51" s="116">
        <v>125</v>
      </c>
      <c r="K51" s="116"/>
      <c r="L51" s="116"/>
      <c r="M51" s="116"/>
      <c r="N51" s="11"/>
      <c r="O51" s="11"/>
      <c r="P51" s="83">
        <f>(I51+J51+O51)</f>
        <v>125</v>
      </c>
    </row>
    <row r="52" spans="1:16" ht="22.5" x14ac:dyDescent="0.25">
      <c r="A52" s="87">
        <v>157</v>
      </c>
      <c r="B52" s="308" t="s">
        <v>163</v>
      </c>
      <c r="C52" s="8"/>
      <c r="D52" s="8"/>
      <c r="E52" s="8"/>
      <c r="F52" s="132"/>
      <c r="G52" s="132"/>
      <c r="H52" s="132"/>
      <c r="I52" s="35">
        <f>SUM(C52:D52)</f>
        <v>0</v>
      </c>
      <c r="J52" s="34">
        <f>SUM(J53:J54)</f>
        <v>11200</v>
      </c>
      <c r="K52" s="34"/>
      <c r="L52" s="34"/>
      <c r="M52" s="34"/>
      <c r="N52" s="35">
        <f>SUM(N54:N54)</f>
        <v>0</v>
      </c>
      <c r="O52" s="35">
        <f>SUM(O54:O54)</f>
        <v>0</v>
      </c>
      <c r="P52" s="81">
        <f>(I52+J52+O52)</f>
        <v>11200</v>
      </c>
    </row>
    <row r="53" spans="1:16" ht="22.5" x14ac:dyDescent="0.25">
      <c r="A53" s="89">
        <v>15703</v>
      </c>
      <c r="B53" s="309" t="s">
        <v>184</v>
      </c>
      <c r="C53" s="29"/>
      <c r="D53" s="29"/>
      <c r="E53" s="29"/>
      <c r="F53" s="4"/>
      <c r="G53" s="4"/>
      <c r="H53" s="4"/>
      <c r="I53" s="10"/>
      <c r="J53" s="10">
        <v>1200</v>
      </c>
      <c r="K53" s="10"/>
      <c r="L53" s="10"/>
      <c r="M53" s="10"/>
      <c r="N53" s="35"/>
      <c r="O53" s="35"/>
      <c r="P53" s="81"/>
    </row>
    <row r="54" spans="1:16" x14ac:dyDescent="0.25">
      <c r="A54" s="88">
        <v>15799</v>
      </c>
      <c r="B54" s="2" t="s">
        <v>133</v>
      </c>
      <c r="C54" s="2"/>
      <c r="D54" s="2"/>
      <c r="E54" s="2"/>
      <c r="F54" s="3"/>
      <c r="G54" s="3"/>
      <c r="H54" s="3"/>
      <c r="I54" s="11">
        <f>SUM(C54:D54)</f>
        <v>0</v>
      </c>
      <c r="J54" s="116">
        <v>10000</v>
      </c>
      <c r="K54" s="116"/>
      <c r="L54" s="116"/>
      <c r="M54" s="116"/>
      <c r="N54" s="11"/>
      <c r="O54" s="11"/>
      <c r="P54" s="82">
        <v>0</v>
      </c>
    </row>
    <row r="55" spans="1:16" ht="21" customHeight="1" x14ac:dyDescent="0.25">
      <c r="A55" s="282">
        <v>16</v>
      </c>
      <c r="B55" s="549" t="s">
        <v>37</v>
      </c>
      <c r="C55" s="274">
        <v>0</v>
      </c>
      <c r="D55" s="274">
        <f>SUM(D56)</f>
        <v>0</v>
      </c>
      <c r="E55" s="274"/>
      <c r="F55" s="285"/>
      <c r="G55" s="285"/>
      <c r="H55" s="285"/>
      <c r="I55" s="274">
        <v>0</v>
      </c>
      <c r="J55" s="274">
        <f>SUM(J56)</f>
        <v>100</v>
      </c>
      <c r="K55" s="274"/>
      <c r="L55" s="274"/>
      <c r="M55" s="274"/>
      <c r="N55" s="267"/>
      <c r="O55" s="267">
        <f>SUM(J55:N55)</f>
        <v>100</v>
      </c>
      <c r="P55" s="284">
        <f>SUM(I55+O55)</f>
        <v>100</v>
      </c>
    </row>
    <row r="56" spans="1:16" ht="18.75" customHeight="1" x14ac:dyDescent="0.25">
      <c r="A56" s="87">
        <v>163</v>
      </c>
      <c r="B56" s="308" t="s">
        <v>146</v>
      </c>
      <c r="C56" s="35">
        <f>SUM(C57)</f>
        <v>0</v>
      </c>
      <c r="D56" s="35">
        <f>SUM(D57)</f>
        <v>0</v>
      </c>
      <c r="E56" s="35"/>
      <c r="F56" s="132"/>
      <c r="G56" s="132"/>
      <c r="H56" s="132"/>
      <c r="I56" s="35">
        <f>SUM(I57)</f>
        <v>0</v>
      </c>
      <c r="J56" s="34">
        <f>SUM(J57)</f>
        <v>100</v>
      </c>
      <c r="K56" s="34"/>
      <c r="L56" s="34"/>
      <c r="M56" s="34"/>
      <c r="N56" s="35">
        <f>SUM(N57)</f>
        <v>0</v>
      </c>
      <c r="O56" s="35">
        <f>SUM(N56:N56)</f>
        <v>0</v>
      </c>
      <c r="P56" s="91">
        <f>(I56+J56+O56)</f>
        <v>100</v>
      </c>
    </row>
    <row r="57" spans="1:16" x14ac:dyDescent="0.25">
      <c r="A57" s="88">
        <v>16304</v>
      </c>
      <c r="B57" s="2" t="s">
        <v>134</v>
      </c>
      <c r="C57" s="11"/>
      <c r="D57" s="11"/>
      <c r="E57" s="11"/>
      <c r="F57" s="3"/>
      <c r="G57" s="3"/>
      <c r="H57" s="3"/>
      <c r="I57" s="11"/>
      <c r="J57" s="10">
        <v>100</v>
      </c>
      <c r="K57" s="10"/>
      <c r="L57" s="10"/>
      <c r="M57" s="10"/>
      <c r="N57" s="11"/>
      <c r="O57" s="11"/>
      <c r="P57" s="83">
        <f>(I57+J57+O57)</f>
        <v>100</v>
      </c>
    </row>
    <row r="58" spans="1:16" ht="22.5" x14ac:dyDescent="0.25">
      <c r="A58" s="87">
        <v>162</v>
      </c>
      <c r="B58" s="308" t="s">
        <v>147</v>
      </c>
      <c r="C58" s="34">
        <f>C59</f>
        <v>243125.65</v>
      </c>
      <c r="D58" s="34">
        <f>SUM(D59)</f>
        <v>0</v>
      </c>
      <c r="E58" s="34"/>
      <c r="F58" s="133"/>
      <c r="G58" s="133"/>
      <c r="H58" s="133"/>
      <c r="I58" s="34">
        <f>C58</f>
        <v>243125.65</v>
      </c>
      <c r="J58" s="34"/>
      <c r="K58" s="34"/>
      <c r="L58" s="34"/>
      <c r="M58" s="34"/>
      <c r="N58" s="35">
        <f>SUM(N59:N60)</f>
        <v>0</v>
      </c>
      <c r="O58" s="35">
        <f>SUM(N58:N58)</f>
        <v>0</v>
      </c>
      <c r="P58" s="147">
        <f>(I58+J58+O58)</f>
        <v>243125.65</v>
      </c>
    </row>
    <row r="59" spans="1:16" ht="22.5" x14ac:dyDescent="0.25">
      <c r="A59" s="88">
        <v>16201</v>
      </c>
      <c r="B59" s="310" t="s">
        <v>148</v>
      </c>
      <c r="C59" s="10">
        <v>243125.65</v>
      </c>
      <c r="D59" s="10"/>
      <c r="E59" s="10"/>
      <c r="F59" s="4"/>
      <c r="G59" s="4"/>
      <c r="H59" s="4"/>
      <c r="I59" s="10">
        <f>C59</f>
        <v>243125.65</v>
      </c>
      <c r="J59" s="11"/>
      <c r="K59" s="11"/>
      <c r="L59" s="11"/>
      <c r="M59" s="11"/>
      <c r="N59" s="11"/>
      <c r="O59" s="11"/>
      <c r="P59" s="82"/>
    </row>
    <row r="60" spans="1:16" ht="33.75" x14ac:dyDescent="0.25">
      <c r="A60" s="92">
        <v>16207</v>
      </c>
      <c r="B60" s="119" t="s">
        <v>238</v>
      </c>
      <c r="C60" s="11"/>
      <c r="D60" s="11"/>
      <c r="E60" s="15">
        <v>0</v>
      </c>
      <c r="F60" s="3"/>
      <c r="G60" s="3"/>
      <c r="H60" s="3"/>
      <c r="I60" s="11"/>
      <c r="J60" s="11"/>
      <c r="K60" s="11"/>
      <c r="L60" s="11"/>
      <c r="M60" s="11"/>
      <c r="N60" s="11"/>
      <c r="O60" s="11"/>
      <c r="P60" s="82"/>
    </row>
    <row r="61" spans="1:16" x14ac:dyDescent="0.25">
      <c r="A61" s="282">
        <v>22</v>
      </c>
      <c r="B61" s="283" t="s">
        <v>38</v>
      </c>
      <c r="C61" s="267">
        <f>SUM(C62)</f>
        <v>0</v>
      </c>
      <c r="D61" s="274">
        <f>D62</f>
        <v>972502.6</v>
      </c>
      <c r="E61" s="274"/>
      <c r="F61" s="286"/>
      <c r="G61" s="286"/>
      <c r="H61" s="286"/>
      <c r="I61" s="274">
        <f>D61</f>
        <v>972502.6</v>
      </c>
      <c r="J61" s="267">
        <f>SUM(J62)</f>
        <v>0</v>
      </c>
      <c r="K61" s="267"/>
      <c r="L61" s="267"/>
      <c r="M61" s="267"/>
      <c r="N61" s="267">
        <v>0</v>
      </c>
      <c r="O61" s="267">
        <f>SUM(I61:N61)</f>
        <v>972502.6</v>
      </c>
      <c r="P61" s="284">
        <f>SUM(O61)</f>
        <v>972502.6</v>
      </c>
    </row>
    <row r="62" spans="1:16" ht="22.5" x14ac:dyDescent="0.25">
      <c r="A62" s="87">
        <v>222</v>
      </c>
      <c r="B62" s="306" t="s">
        <v>143</v>
      </c>
      <c r="C62" s="35">
        <f>SUM(C63)</f>
        <v>0</v>
      </c>
      <c r="D62" s="34">
        <f>D63+D64</f>
        <v>972502.6</v>
      </c>
      <c r="E62" s="34"/>
      <c r="F62" s="134"/>
      <c r="G62" s="134"/>
      <c r="H62" s="134"/>
      <c r="I62" s="35">
        <f>D62</f>
        <v>972502.6</v>
      </c>
      <c r="J62" s="35">
        <f>SUM(J63)</f>
        <v>0</v>
      </c>
      <c r="K62" s="35"/>
      <c r="L62" s="35"/>
      <c r="M62" s="35"/>
      <c r="N62" s="35">
        <v>0</v>
      </c>
      <c r="O62" s="35">
        <f>SUM(N62:N62)</f>
        <v>0</v>
      </c>
      <c r="P62" s="91">
        <f>(I62+J62+O62)</f>
        <v>972502.6</v>
      </c>
    </row>
    <row r="63" spans="1:16" x14ac:dyDescent="0.25">
      <c r="A63" s="88">
        <v>22201</v>
      </c>
      <c r="B63" s="2" t="s">
        <v>150</v>
      </c>
      <c r="C63" s="11"/>
      <c r="D63" s="10">
        <v>772594.46</v>
      </c>
      <c r="E63" s="10"/>
      <c r="F63" s="234"/>
      <c r="G63" s="234"/>
      <c r="H63" s="234"/>
      <c r="I63" s="10">
        <f>D63</f>
        <v>772594.46</v>
      </c>
      <c r="J63" s="11"/>
      <c r="K63" s="11"/>
      <c r="L63" s="11"/>
      <c r="M63" s="11"/>
      <c r="N63" s="11">
        <v>0</v>
      </c>
      <c r="O63" s="11">
        <f>SUM(N63:N63)</f>
        <v>0</v>
      </c>
      <c r="P63" s="118">
        <f>(I63+J63+O63)</f>
        <v>772594.46</v>
      </c>
    </row>
    <row r="64" spans="1:16" x14ac:dyDescent="0.25">
      <c r="A64" s="88">
        <v>22202</v>
      </c>
      <c r="B64" s="2" t="s">
        <v>218</v>
      </c>
      <c r="C64" s="11"/>
      <c r="D64" s="10">
        <v>199908.14</v>
      </c>
      <c r="E64" s="10"/>
      <c r="F64" s="4"/>
      <c r="G64" s="4"/>
      <c r="H64" s="4"/>
      <c r="I64" s="10">
        <f>D64</f>
        <v>199908.14</v>
      </c>
      <c r="J64" s="11"/>
      <c r="K64" s="11"/>
      <c r="L64" s="11"/>
      <c r="M64" s="11"/>
      <c r="N64" s="11">
        <v>0</v>
      </c>
      <c r="O64" s="11">
        <v>0</v>
      </c>
      <c r="P64" s="83">
        <f>I64</f>
        <v>199908.14</v>
      </c>
    </row>
    <row r="65" spans="1:19" ht="33.75" x14ac:dyDescent="0.25">
      <c r="A65" s="92">
        <v>22207</v>
      </c>
      <c r="B65" s="119" t="s">
        <v>239</v>
      </c>
      <c r="C65" s="11"/>
      <c r="D65" s="10">
        <v>0</v>
      </c>
      <c r="E65" s="146">
        <v>0</v>
      </c>
      <c r="F65" s="4"/>
      <c r="G65" s="4"/>
      <c r="H65" s="4"/>
      <c r="I65" s="10"/>
      <c r="J65" s="11"/>
      <c r="K65" s="11"/>
      <c r="L65" s="11"/>
      <c r="M65" s="11"/>
      <c r="N65" s="11"/>
      <c r="O65" s="11"/>
      <c r="P65" s="83"/>
    </row>
    <row r="66" spans="1:19" x14ac:dyDescent="0.25">
      <c r="A66" s="282">
        <v>31</v>
      </c>
      <c r="B66" s="283" t="s">
        <v>39</v>
      </c>
      <c r="C66" s="267"/>
      <c r="D66" s="274">
        <v>0</v>
      </c>
      <c r="E66" s="274"/>
      <c r="F66" s="285"/>
      <c r="G66" s="285"/>
      <c r="H66" s="285"/>
      <c r="I66" s="274">
        <f>SUM(D66:H66)</f>
        <v>0</v>
      </c>
      <c r="J66" s="274"/>
      <c r="K66" s="274"/>
      <c r="L66" s="274"/>
      <c r="M66" s="274"/>
      <c r="N66" s="274"/>
      <c r="O66" s="274">
        <f>SUM(I66:N66)</f>
        <v>0</v>
      </c>
      <c r="P66" s="284">
        <f>O66</f>
        <v>0</v>
      </c>
      <c r="Q66" s="30"/>
    </row>
    <row r="67" spans="1:19" x14ac:dyDescent="0.25">
      <c r="A67" s="87">
        <v>313</v>
      </c>
      <c r="B67" s="9" t="s">
        <v>149</v>
      </c>
      <c r="C67" s="35"/>
      <c r="D67" s="35">
        <v>0</v>
      </c>
      <c r="E67" s="35"/>
      <c r="F67" s="123">
        <v>0</v>
      </c>
      <c r="G67" s="123">
        <v>0</v>
      </c>
      <c r="H67" s="123">
        <v>0</v>
      </c>
      <c r="I67" s="35">
        <f>SUM(D67:H67)</f>
        <v>0</v>
      </c>
      <c r="J67" s="35">
        <f>SUM(J68)</f>
        <v>0</v>
      </c>
      <c r="K67" s="35"/>
      <c r="L67" s="35"/>
      <c r="M67" s="35"/>
      <c r="N67" s="35">
        <f>SUM(N68)</f>
        <v>0</v>
      </c>
      <c r="O67" s="35">
        <f>SUM(I67)</f>
        <v>0</v>
      </c>
      <c r="P67" s="91">
        <f>O67</f>
        <v>0</v>
      </c>
      <c r="Q67" s="30"/>
    </row>
    <row r="68" spans="1:19" ht="15.75" thickBot="1" x14ac:dyDescent="0.3">
      <c r="A68" s="90">
        <v>31308</v>
      </c>
      <c r="B68" s="84" t="s">
        <v>40</v>
      </c>
      <c r="C68" s="85"/>
      <c r="D68" s="85">
        <f>+D67</f>
        <v>0</v>
      </c>
      <c r="E68" s="85"/>
      <c r="F68" s="124">
        <v>0</v>
      </c>
      <c r="G68" s="124">
        <v>0</v>
      </c>
      <c r="H68" s="124">
        <v>0</v>
      </c>
      <c r="I68" s="85">
        <f>SUM(D68:H68)</f>
        <v>0</v>
      </c>
      <c r="J68" s="85">
        <v>0</v>
      </c>
      <c r="K68" s="85"/>
      <c r="L68" s="85"/>
      <c r="M68" s="85"/>
      <c r="N68" s="85">
        <v>0</v>
      </c>
      <c r="O68" s="85">
        <f>I68</f>
        <v>0</v>
      </c>
      <c r="P68" s="86">
        <f>O68</f>
        <v>0</v>
      </c>
      <c r="Q68" s="30"/>
    </row>
    <row r="69" spans="1:19" ht="18.75" x14ac:dyDescent="0.4">
      <c r="A69" s="628" t="s">
        <v>170</v>
      </c>
      <c r="B69" s="628"/>
      <c r="C69" s="628"/>
      <c r="D69" s="628"/>
      <c r="E69" s="628"/>
      <c r="F69" s="628"/>
      <c r="G69" s="628"/>
      <c r="H69" s="628"/>
      <c r="I69" s="628"/>
      <c r="J69" s="628"/>
      <c r="K69" s="628"/>
      <c r="L69" s="628"/>
      <c r="M69" s="628"/>
      <c r="N69" s="628"/>
      <c r="O69" s="628"/>
      <c r="P69" s="628"/>
    </row>
    <row r="70" spans="1:19" ht="15.75" x14ac:dyDescent="0.3">
      <c r="A70" s="635" t="s">
        <v>167</v>
      </c>
      <c r="B70" s="635"/>
      <c r="C70" s="635"/>
      <c r="D70" s="635"/>
      <c r="E70" s="635"/>
      <c r="F70" s="635"/>
      <c r="G70" s="635"/>
      <c r="H70" s="635"/>
      <c r="I70" s="635"/>
      <c r="J70" s="635"/>
      <c r="K70" s="635"/>
      <c r="L70" s="635"/>
      <c r="M70" s="635"/>
      <c r="N70" s="635"/>
      <c r="O70" s="635"/>
      <c r="P70" s="635"/>
    </row>
    <row r="71" spans="1:19" ht="16.5" thickBot="1" x14ac:dyDescent="0.35">
      <c r="A71" s="627" t="s">
        <v>250</v>
      </c>
      <c r="B71" s="627"/>
      <c r="C71" s="627"/>
      <c r="D71" s="627"/>
      <c r="E71" s="627"/>
      <c r="F71" s="627"/>
      <c r="G71" s="627"/>
      <c r="H71" s="627"/>
      <c r="I71" s="627"/>
      <c r="J71" s="627"/>
      <c r="K71" s="627"/>
      <c r="L71" s="627"/>
      <c r="M71" s="627"/>
      <c r="N71" s="627"/>
      <c r="O71" s="627"/>
      <c r="P71" s="627"/>
    </row>
    <row r="72" spans="1:19" ht="26.25" customHeight="1" thickBot="1" x14ac:dyDescent="0.3">
      <c r="A72" s="195" t="s">
        <v>0</v>
      </c>
      <c r="B72" s="589" t="s">
        <v>11</v>
      </c>
      <c r="C72" s="591" t="s">
        <v>3</v>
      </c>
      <c r="D72" s="592"/>
      <c r="E72" s="632" t="s">
        <v>310</v>
      </c>
      <c r="F72" s="611" t="s">
        <v>242</v>
      </c>
      <c r="G72" s="612"/>
      <c r="H72" s="613"/>
      <c r="I72" s="624" t="s">
        <v>5</v>
      </c>
      <c r="J72" s="586" t="s">
        <v>164</v>
      </c>
      <c r="K72" s="187" t="s">
        <v>193</v>
      </c>
      <c r="L72" s="187" t="s">
        <v>193</v>
      </c>
      <c r="M72" s="591" t="s">
        <v>2</v>
      </c>
      <c r="N72" s="592"/>
      <c r="O72" s="589" t="s">
        <v>5</v>
      </c>
      <c r="P72" s="589" t="s">
        <v>10</v>
      </c>
    </row>
    <row r="73" spans="1:19" ht="15.75" customHeight="1" x14ac:dyDescent="0.25">
      <c r="A73" s="191" t="s">
        <v>1</v>
      </c>
      <c r="B73" s="614"/>
      <c r="C73" s="589" t="s">
        <v>135</v>
      </c>
      <c r="D73" s="589" t="s">
        <v>4</v>
      </c>
      <c r="E73" s="633"/>
      <c r="F73" s="617" t="s">
        <v>185</v>
      </c>
      <c r="G73" s="618"/>
      <c r="H73" s="619"/>
      <c r="I73" s="625"/>
      <c r="J73" s="587"/>
      <c r="K73" s="189" t="s">
        <v>189</v>
      </c>
      <c r="L73" s="189" t="s">
        <v>189</v>
      </c>
      <c r="M73" s="586" t="s">
        <v>131</v>
      </c>
      <c r="N73" s="589" t="s">
        <v>211</v>
      </c>
      <c r="O73" s="623"/>
      <c r="P73" s="614"/>
    </row>
    <row r="74" spans="1:19" ht="36.75" thickBot="1" x14ac:dyDescent="0.3">
      <c r="A74" s="196"/>
      <c r="B74" s="590"/>
      <c r="C74" s="590"/>
      <c r="D74" s="590"/>
      <c r="E74" s="634"/>
      <c r="F74" s="620"/>
      <c r="G74" s="621"/>
      <c r="H74" s="622"/>
      <c r="I74" s="626"/>
      <c r="J74" s="588"/>
      <c r="K74" s="194" t="s">
        <v>227</v>
      </c>
      <c r="L74" s="194" t="s">
        <v>190</v>
      </c>
      <c r="M74" s="588"/>
      <c r="N74" s="590"/>
      <c r="O74" s="616"/>
      <c r="P74" s="590"/>
      <c r="Q74" s="114"/>
    </row>
    <row r="75" spans="1:19" ht="15.75" thickBot="1" x14ac:dyDescent="0.3">
      <c r="A75" s="277">
        <v>32</v>
      </c>
      <c r="B75" s="278" t="s">
        <v>41</v>
      </c>
      <c r="C75" s="287">
        <f>C76</f>
        <v>23091.56</v>
      </c>
      <c r="D75" s="266">
        <f>D76</f>
        <v>43684</v>
      </c>
      <c r="E75" s="268">
        <f>E76</f>
        <v>18792.259999999998</v>
      </c>
      <c r="F75" s="608">
        <f>F76</f>
        <v>9683.82</v>
      </c>
      <c r="G75" s="609"/>
      <c r="H75" s="610"/>
      <c r="I75" s="22">
        <f>I76</f>
        <v>85567.819999999992</v>
      </c>
      <c r="J75" s="288">
        <f>J78+J81</f>
        <v>25887.99</v>
      </c>
      <c r="K75" s="290">
        <f>K78</f>
        <v>381380.57</v>
      </c>
      <c r="L75" s="289">
        <f>L76</f>
        <v>3280.72</v>
      </c>
      <c r="M75" s="290">
        <v>0</v>
      </c>
      <c r="N75" s="266">
        <v>213.5</v>
      </c>
      <c r="O75" s="291">
        <f>SUM(J75:N75)</f>
        <v>410762.77999999997</v>
      </c>
      <c r="P75" s="292">
        <f>SUM(I75+O76)</f>
        <v>496330.6</v>
      </c>
      <c r="Q75" s="30"/>
      <c r="S75" s="30"/>
    </row>
    <row r="76" spans="1:19" ht="22.5" x14ac:dyDescent="0.25">
      <c r="A76" s="87">
        <v>321</v>
      </c>
      <c r="B76" s="308" t="s">
        <v>42</v>
      </c>
      <c r="C76" s="226">
        <f>C78</f>
        <v>23091.56</v>
      </c>
      <c r="D76" s="225">
        <f>D78</f>
        <v>43684</v>
      </c>
      <c r="E76" s="384">
        <f>E78</f>
        <v>18792.259999999998</v>
      </c>
      <c r="F76" s="605">
        <v>9683.82</v>
      </c>
      <c r="G76" s="606"/>
      <c r="H76" s="607"/>
      <c r="I76" s="34">
        <f>I78</f>
        <v>85567.819999999992</v>
      </c>
      <c r="J76" s="230">
        <f>J75</f>
        <v>25887.99</v>
      </c>
      <c r="K76" s="231"/>
      <c r="L76" s="231">
        <f>L78</f>
        <v>3280.72</v>
      </c>
      <c r="M76" s="231">
        <v>0</v>
      </c>
      <c r="N76" s="244">
        <f>SUM(N75)</f>
        <v>213.5</v>
      </c>
      <c r="O76" s="38">
        <f>SUM(O75)</f>
        <v>410762.77999999997</v>
      </c>
      <c r="P76" s="96">
        <f>SUM(P75)</f>
        <v>496330.6</v>
      </c>
    </row>
    <row r="77" spans="1:19" x14ac:dyDescent="0.25">
      <c r="A77" s="92">
        <v>32101</v>
      </c>
      <c r="B77" s="1" t="s">
        <v>137</v>
      </c>
      <c r="C77" s="116">
        <v>0</v>
      </c>
      <c r="D77" s="10">
        <v>0</v>
      </c>
      <c r="E77" s="233"/>
      <c r="F77" s="602">
        <v>0</v>
      </c>
      <c r="G77" s="603"/>
      <c r="H77" s="604"/>
      <c r="I77" s="15">
        <v>0</v>
      </c>
      <c r="J77" s="232">
        <v>0</v>
      </c>
      <c r="K77" s="300"/>
      <c r="L77" s="243">
        <v>0</v>
      </c>
      <c r="M77" s="228"/>
      <c r="N77" s="232">
        <v>0</v>
      </c>
      <c r="O77" s="122">
        <v>0</v>
      </c>
      <c r="P77" s="97">
        <v>0</v>
      </c>
      <c r="Q77" s="30"/>
    </row>
    <row r="78" spans="1:19" x14ac:dyDescent="0.25">
      <c r="A78" s="92">
        <v>32102</v>
      </c>
      <c r="B78" s="1" t="s">
        <v>43</v>
      </c>
      <c r="C78" s="448">
        <v>23091.56</v>
      </c>
      <c r="D78" s="449">
        <v>43684</v>
      </c>
      <c r="E78" s="503">
        <v>18792.259999999998</v>
      </c>
      <c r="F78" s="583">
        <v>9683.82</v>
      </c>
      <c r="G78" s="584"/>
      <c r="H78" s="585"/>
      <c r="I78" s="146">
        <f>C78+D78+E78</f>
        <v>85567.819999999992</v>
      </c>
      <c r="J78" s="449">
        <v>887.99</v>
      </c>
      <c r="K78" s="504">
        <v>381380.57</v>
      </c>
      <c r="L78" s="302">
        <v>3280.72</v>
      </c>
      <c r="M78" s="233">
        <v>0</v>
      </c>
      <c r="N78" s="299">
        <f>SUM(N75)</f>
        <v>213.5</v>
      </c>
      <c r="O78" s="25">
        <f>SUM(J78:N78)</f>
        <v>385762.77999999997</v>
      </c>
      <c r="P78" s="83">
        <f>(I78+O78)</f>
        <v>471330.6</v>
      </c>
      <c r="Q78" s="30"/>
    </row>
    <row r="79" spans="1:19" ht="22.5" x14ac:dyDescent="0.25">
      <c r="A79" s="92">
        <v>32103</v>
      </c>
      <c r="B79" s="119" t="s">
        <v>186</v>
      </c>
      <c r="C79" s="116">
        <v>0</v>
      </c>
      <c r="D79" s="10">
        <v>0</v>
      </c>
      <c r="E79" s="233"/>
      <c r="F79" s="645">
        <v>0</v>
      </c>
      <c r="G79" s="646"/>
      <c r="H79" s="647"/>
      <c r="I79" s="15">
        <f>SUM(D79)</f>
        <v>0</v>
      </c>
      <c r="J79" s="10"/>
      <c r="K79" s="233"/>
      <c r="L79" s="233">
        <v>0</v>
      </c>
      <c r="M79" s="37"/>
      <c r="N79" s="10">
        <v>0</v>
      </c>
      <c r="O79" s="25">
        <f>+I79</f>
        <v>0</v>
      </c>
      <c r="P79" s="83">
        <f>+O79</f>
        <v>0</v>
      </c>
      <c r="Q79" s="241"/>
    </row>
    <row r="80" spans="1:19" ht="22.5" x14ac:dyDescent="0.25">
      <c r="A80" s="87">
        <v>322</v>
      </c>
      <c r="B80" s="237" t="s">
        <v>212</v>
      </c>
      <c r="C80" s="10">
        <v>0</v>
      </c>
      <c r="D80" s="10">
        <v>0</v>
      </c>
      <c r="E80" s="233"/>
      <c r="F80" s="602">
        <v>0</v>
      </c>
      <c r="G80" s="603"/>
      <c r="H80" s="604"/>
      <c r="I80" s="15"/>
      <c r="J80" s="10">
        <v>0</v>
      </c>
      <c r="K80" s="233"/>
      <c r="L80" s="233"/>
      <c r="M80" s="37"/>
      <c r="N80" s="11"/>
      <c r="O80" s="25"/>
      <c r="P80" s="83">
        <f>+O80</f>
        <v>0</v>
      </c>
      <c r="Q80" s="169">
        <f>SUM(J81+J78+J55+J52+J46+J41+J32+J19+J8)</f>
        <v>221187.13</v>
      </c>
    </row>
    <row r="81" spans="1:17" x14ac:dyDescent="0.25">
      <c r="A81" s="238">
        <v>32201</v>
      </c>
      <c r="B81" s="239" t="s">
        <v>213</v>
      </c>
      <c r="C81" s="10">
        <v>0</v>
      </c>
      <c r="D81" s="10">
        <v>0</v>
      </c>
      <c r="E81" s="233"/>
      <c r="F81" s="602">
        <v>0</v>
      </c>
      <c r="G81" s="603"/>
      <c r="H81" s="604"/>
      <c r="I81" s="15"/>
      <c r="J81" s="10">
        <v>25000</v>
      </c>
      <c r="K81" s="233"/>
      <c r="L81" s="233"/>
      <c r="M81" s="37"/>
      <c r="N81" s="11"/>
      <c r="O81" s="25"/>
      <c r="P81" s="83"/>
      <c r="Q81" s="169"/>
    </row>
    <row r="82" spans="1:17" ht="22.5" x14ac:dyDescent="0.25">
      <c r="A82" s="238">
        <v>22551</v>
      </c>
      <c r="B82" s="239" t="s">
        <v>248</v>
      </c>
      <c r="C82" s="450">
        <v>126982.03</v>
      </c>
      <c r="D82" s="116">
        <v>0</v>
      </c>
      <c r="E82" s="385"/>
      <c r="F82" s="602">
        <v>0</v>
      </c>
      <c r="G82" s="603"/>
      <c r="H82" s="604"/>
      <c r="I82" s="15">
        <f>C82</f>
        <v>126982.03</v>
      </c>
      <c r="J82" s="10"/>
      <c r="K82" s="233"/>
      <c r="L82" s="233"/>
      <c r="M82" s="37"/>
      <c r="N82" s="11"/>
      <c r="O82" s="25"/>
      <c r="P82" s="83"/>
      <c r="Q82" s="169"/>
    </row>
    <row r="83" spans="1:17" ht="22.5" x14ac:dyDescent="0.25">
      <c r="A83" s="238">
        <v>22551</v>
      </c>
      <c r="B83" s="239" t="s">
        <v>248</v>
      </c>
      <c r="C83" s="116">
        <v>0</v>
      </c>
      <c r="D83" s="450">
        <v>260488</v>
      </c>
      <c r="E83" s="385"/>
      <c r="F83" s="602">
        <v>0</v>
      </c>
      <c r="G83" s="603"/>
      <c r="H83" s="604"/>
      <c r="I83" s="15">
        <f>D83</f>
        <v>260488</v>
      </c>
      <c r="J83" s="10"/>
      <c r="K83" s="233"/>
      <c r="L83" s="233"/>
      <c r="M83" s="37"/>
      <c r="N83" s="11"/>
      <c r="O83" s="25"/>
      <c r="P83" s="83"/>
      <c r="Q83" s="169"/>
    </row>
    <row r="84" spans="1:17" ht="22.5" x14ac:dyDescent="0.25">
      <c r="A84" s="238">
        <v>22551</v>
      </c>
      <c r="B84" s="239" t="s">
        <v>252</v>
      </c>
      <c r="C84" s="116">
        <v>0</v>
      </c>
      <c r="D84" s="450">
        <v>127531.62</v>
      </c>
      <c r="E84" s="385"/>
      <c r="F84" s="602">
        <v>0</v>
      </c>
      <c r="G84" s="603"/>
      <c r="H84" s="604"/>
      <c r="I84" s="15">
        <f>D84</f>
        <v>127531.62</v>
      </c>
      <c r="J84" s="10"/>
      <c r="K84" s="233"/>
      <c r="L84" s="233"/>
      <c r="M84" s="37"/>
      <c r="N84" s="11"/>
      <c r="O84" s="25"/>
      <c r="P84" s="83"/>
      <c r="Q84" s="169"/>
    </row>
    <row r="85" spans="1:17" ht="16.5" x14ac:dyDescent="0.35">
      <c r="A85" s="579" t="s">
        <v>44</v>
      </c>
      <c r="B85" s="580"/>
      <c r="C85" s="146">
        <f>SUM(C78+C58+C82)</f>
        <v>393199.24</v>
      </c>
      <c r="D85" s="146">
        <f>D75+D61+D83+D84</f>
        <v>1404206.2200000002</v>
      </c>
      <c r="E85" s="399">
        <f>E78</f>
        <v>18792.259999999998</v>
      </c>
      <c r="F85" s="596">
        <f>+F78</f>
        <v>9683.82</v>
      </c>
      <c r="G85" s="597"/>
      <c r="H85" s="598"/>
      <c r="I85" s="146">
        <f>C85+D85+E85</f>
        <v>1816197.7200000002</v>
      </c>
      <c r="J85" s="146">
        <f>J78+J55+J52+J45+J41+J32+J19+J8+J81</f>
        <v>221187.13</v>
      </c>
      <c r="K85" s="204">
        <f>K78</f>
        <v>381380.57</v>
      </c>
      <c r="L85" s="204">
        <f>SUM(L76)</f>
        <v>3280.72</v>
      </c>
      <c r="M85" s="204">
        <f>M78</f>
        <v>0</v>
      </c>
      <c r="N85" s="146">
        <f>SUM(N78)</f>
        <v>213.5</v>
      </c>
      <c r="O85" s="26">
        <f>SUM(J85+K85+N85)</f>
        <v>602781.19999999995</v>
      </c>
      <c r="P85" s="534">
        <f>I85+J85+K85+N85+L85</f>
        <v>2422259.64</v>
      </c>
      <c r="Q85" s="30"/>
    </row>
    <row r="86" spans="1:17" ht="17.25" x14ac:dyDescent="0.4">
      <c r="A86" s="579" t="s">
        <v>45</v>
      </c>
      <c r="B86" s="580"/>
      <c r="C86" s="15">
        <f>SUM(C85)</f>
        <v>393199.24</v>
      </c>
      <c r="D86" s="15">
        <f>D85</f>
        <v>1404206.2200000002</v>
      </c>
      <c r="E86" s="399">
        <f>E85</f>
        <v>18792.259999999998</v>
      </c>
      <c r="F86" s="599">
        <f>F85</f>
        <v>9683.82</v>
      </c>
      <c r="G86" s="600"/>
      <c r="H86" s="601"/>
      <c r="I86" s="15">
        <f>SUM(I85)</f>
        <v>1816197.7200000002</v>
      </c>
      <c r="J86" s="15">
        <f>SUM(J85)</f>
        <v>221187.13</v>
      </c>
      <c r="K86" s="16">
        <f>K85</f>
        <v>381380.57</v>
      </c>
      <c r="L86" s="16">
        <f>+L85</f>
        <v>3280.72</v>
      </c>
      <c r="M86" s="16">
        <f>M85</f>
        <v>0</v>
      </c>
      <c r="N86" s="15">
        <f>SUM(N85)</f>
        <v>213.5</v>
      </c>
      <c r="O86" s="26">
        <f>SUM(O85)</f>
        <v>602781.19999999995</v>
      </c>
      <c r="P86" s="98">
        <f>+P85</f>
        <v>2422259.64</v>
      </c>
      <c r="Q86" s="121"/>
    </row>
    <row r="87" spans="1:17" ht="17.25" thickBot="1" x14ac:dyDescent="0.4">
      <c r="A87" s="581" t="s">
        <v>46</v>
      </c>
      <c r="B87" s="582"/>
      <c r="C87" s="93">
        <f>SUM(C86)</f>
        <v>393199.24</v>
      </c>
      <c r="D87" s="93">
        <f>SUM(D86)</f>
        <v>1404206.2200000002</v>
      </c>
      <c r="E87" s="400">
        <f>E86</f>
        <v>18792.259999999998</v>
      </c>
      <c r="F87" s="593">
        <f>F86</f>
        <v>9683.82</v>
      </c>
      <c r="G87" s="594"/>
      <c r="H87" s="595"/>
      <c r="I87" s="93">
        <f>SUM(I86)</f>
        <v>1816197.7200000002</v>
      </c>
      <c r="J87" s="93">
        <f>SUM(J86)</f>
        <v>221187.13</v>
      </c>
      <c r="K87" s="94">
        <f>K86</f>
        <v>381380.57</v>
      </c>
      <c r="L87" s="94">
        <f>+L86</f>
        <v>3280.72</v>
      </c>
      <c r="M87" s="93">
        <f>M86</f>
        <v>0</v>
      </c>
      <c r="N87" s="93">
        <f>SUM(N86)</f>
        <v>213.5</v>
      </c>
      <c r="O87" s="95">
        <f>SUM(O86)</f>
        <v>602781.19999999995</v>
      </c>
      <c r="P87" s="99">
        <f>SUM(P86)</f>
        <v>2422259.64</v>
      </c>
      <c r="Q87" s="30"/>
    </row>
    <row r="88" spans="1:17" x14ac:dyDescent="0.25">
      <c r="Q88" s="30"/>
    </row>
    <row r="89" spans="1:17" x14ac:dyDescent="0.25">
      <c r="C89" s="31"/>
      <c r="H89" s="127"/>
      <c r="O89" s="6"/>
      <c r="P89" s="33"/>
      <c r="Q89" s="31"/>
    </row>
    <row r="90" spans="1:17" x14ac:dyDescent="0.25">
      <c r="D90" s="30"/>
      <c r="E90" s="30"/>
      <c r="F90" s="126"/>
      <c r="G90" s="127"/>
      <c r="H90" s="126"/>
      <c r="N90" s="33"/>
      <c r="O90" s="32"/>
      <c r="P90" s="33"/>
      <c r="Q90" s="33"/>
    </row>
    <row r="91" spans="1:17" x14ac:dyDescent="0.25">
      <c r="G91" s="135"/>
      <c r="H91" s="127"/>
      <c r="I91" s="129"/>
      <c r="N91" s="32"/>
      <c r="O91" s="32"/>
      <c r="P91" s="152">
        <f>2643166.19-2422259.64</f>
        <v>220906.54999999981</v>
      </c>
      <c r="Q91" s="33"/>
    </row>
    <row r="92" spans="1:17" ht="17.25" x14ac:dyDescent="0.4">
      <c r="B92" s="19"/>
      <c r="C92" s="64"/>
      <c r="D92" s="64"/>
      <c r="E92" s="64"/>
      <c r="F92" s="111"/>
      <c r="I92" s="129"/>
      <c r="O92" s="33"/>
      <c r="P92" s="120"/>
      <c r="Q92" s="33"/>
    </row>
    <row r="93" spans="1:17" x14ac:dyDescent="0.25">
      <c r="B93" s="19"/>
      <c r="C93" s="65"/>
      <c r="D93" s="65"/>
      <c r="E93" s="65"/>
      <c r="F93" s="136"/>
      <c r="G93" s="127"/>
      <c r="I93" s="129"/>
      <c r="N93" s="33"/>
      <c r="O93" s="32"/>
      <c r="P93" s="33"/>
      <c r="Q93" s="30"/>
    </row>
    <row r="94" spans="1:17" ht="17.25" x14ac:dyDescent="0.4">
      <c r="B94" s="19"/>
      <c r="C94" s="65"/>
      <c r="D94" s="65"/>
      <c r="E94" s="65"/>
      <c r="F94" s="137"/>
      <c r="G94" s="127"/>
      <c r="H94" s="138"/>
      <c r="I94" s="130"/>
      <c r="O94" s="32"/>
      <c r="P94" s="121"/>
    </row>
    <row r="95" spans="1:17" x14ac:dyDescent="0.25">
      <c r="B95" s="19"/>
      <c r="C95" s="65"/>
      <c r="D95" s="65"/>
      <c r="E95" s="65"/>
      <c r="F95" s="139"/>
      <c r="I95" s="129"/>
      <c r="J95" s="30"/>
      <c r="K95" s="30"/>
      <c r="L95" s="30"/>
      <c r="M95" s="30"/>
      <c r="N95" s="32"/>
      <c r="O95" s="30"/>
      <c r="P95" s="30"/>
    </row>
    <row r="96" spans="1:17" x14ac:dyDescent="0.25">
      <c r="D96" s="33"/>
      <c r="E96" s="33"/>
      <c r="O96" s="30"/>
      <c r="Q96" s="30"/>
    </row>
    <row r="97" spans="3:15" x14ac:dyDescent="0.25">
      <c r="C97" s="33"/>
      <c r="D97" s="33"/>
      <c r="E97" s="33"/>
      <c r="F97" s="140"/>
      <c r="I97" s="129"/>
      <c r="J97" s="30"/>
      <c r="K97" s="30"/>
      <c r="L97" s="30"/>
      <c r="M97" s="30"/>
      <c r="N97" s="30"/>
    </row>
    <row r="98" spans="3:15" x14ac:dyDescent="0.25">
      <c r="D98" s="30"/>
      <c r="E98" s="30"/>
      <c r="F98" s="127"/>
      <c r="J98" s="30"/>
      <c r="K98" s="30"/>
      <c r="O98" s="30"/>
    </row>
    <row r="99" spans="3:15" x14ac:dyDescent="0.25">
      <c r="H99" s="5"/>
      <c r="I99" s="131"/>
      <c r="J99" s="6"/>
      <c r="K99" s="6"/>
      <c r="L99" s="6"/>
      <c r="M99" s="6"/>
      <c r="N99" s="6"/>
      <c r="O99" s="30"/>
    </row>
    <row r="100" spans="3:15" x14ac:dyDescent="0.25">
      <c r="C100" s="31"/>
      <c r="H100" s="5"/>
      <c r="I100" s="131"/>
      <c r="J100" s="6"/>
      <c r="K100" s="6"/>
      <c r="L100" s="6"/>
      <c r="M100" s="6"/>
      <c r="N100" s="6"/>
    </row>
    <row r="101" spans="3:15" x14ac:dyDescent="0.25">
      <c r="H101" s="5"/>
      <c r="I101" s="131"/>
      <c r="J101" s="6"/>
      <c r="K101" s="6"/>
      <c r="L101" s="6"/>
      <c r="M101" s="6"/>
      <c r="N101" s="6"/>
    </row>
    <row r="102" spans="3:15" x14ac:dyDescent="0.25">
      <c r="H102" s="5"/>
      <c r="I102" s="131"/>
      <c r="J102" s="6"/>
      <c r="K102" s="6"/>
      <c r="L102" s="6"/>
      <c r="M102" s="6"/>
      <c r="N102" s="6"/>
    </row>
    <row r="103" spans="3:15" x14ac:dyDescent="0.25">
      <c r="D103" s="30"/>
      <c r="E103" s="30"/>
      <c r="H103" s="5"/>
      <c r="I103" s="131"/>
      <c r="J103" s="6"/>
      <c r="K103" s="6"/>
      <c r="L103" s="6"/>
      <c r="M103" s="6"/>
      <c r="N103" s="6"/>
    </row>
    <row r="104" spans="3:15" x14ac:dyDescent="0.25">
      <c r="D104" s="30"/>
      <c r="E104" s="30"/>
      <c r="H104" s="5"/>
    </row>
    <row r="105" spans="3:15" x14ac:dyDescent="0.25">
      <c r="D105" s="30"/>
      <c r="E105" s="30"/>
    </row>
    <row r="108" spans="3:15" x14ac:dyDescent="0.25">
      <c r="I108" s="130"/>
    </row>
  </sheetData>
  <mergeCells count="62">
    <mergeCell ref="F84:H84"/>
    <mergeCell ref="E4:E6"/>
    <mergeCell ref="E38:E40"/>
    <mergeCell ref="E72:E74"/>
    <mergeCell ref="A70:P70"/>
    <mergeCell ref="I38:I40"/>
    <mergeCell ref="A36:P36"/>
    <mergeCell ref="A35:P35"/>
    <mergeCell ref="N39:N40"/>
    <mergeCell ref="A37:P37"/>
    <mergeCell ref="D39:D40"/>
    <mergeCell ref="F38:H38"/>
    <mergeCell ref="C39:C40"/>
    <mergeCell ref="B38:B40"/>
    <mergeCell ref="F79:H79"/>
    <mergeCell ref="F81:H81"/>
    <mergeCell ref="A85:B85"/>
    <mergeCell ref="C38:D38"/>
    <mergeCell ref="F39:H40"/>
    <mergeCell ref="P72:P74"/>
    <mergeCell ref="O72:O74"/>
    <mergeCell ref="I72:I74"/>
    <mergeCell ref="A71:P71"/>
    <mergeCell ref="M73:M74"/>
    <mergeCell ref="N73:N74"/>
    <mergeCell ref="F73:H74"/>
    <mergeCell ref="F82:H82"/>
    <mergeCell ref="F83:H83"/>
    <mergeCell ref="M72:N72"/>
    <mergeCell ref="A69:P69"/>
    <mergeCell ref="M38:N38"/>
    <mergeCell ref="M39:M40"/>
    <mergeCell ref="A86:B86"/>
    <mergeCell ref="A87:B87"/>
    <mergeCell ref="F78:H78"/>
    <mergeCell ref="J72:J74"/>
    <mergeCell ref="C73:C74"/>
    <mergeCell ref="C72:D72"/>
    <mergeCell ref="F87:H87"/>
    <mergeCell ref="F85:H85"/>
    <mergeCell ref="F86:H86"/>
    <mergeCell ref="F80:H80"/>
    <mergeCell ref="F76:H76"/>
    <mergeCell ref="F77:H77"/>
    <mergeCell ref="F75:H75"/>
    <mergeCell ref="F72:H72"/>
    <mergeCell ref="B72:B74"/>
    <mergeCell ref="D73:D74"/>
    <mergeCell ref="A1:P1"/>
    <mergeCell ref="B4:B6"/>
    <mergeCell ref="C5:C6"/>
    <mergeCell ref="D5:D6"/>
    <mergeCell ref="I4:I6"/>
    <mergeCell ref="A2:P2"/>
    <mergeCell ref="A3:P3"/>
    <mergeCell ref="C4:D4"/>
    <mergeCell ref="A4:A5"/>
    <mergeCell ref="M4:N4"/>
    <mergeCell ref="M5:M6"/>
    <mergeCell ref="F5:H6"/>
    <mergeCell ref="N5:N6"/>
    <mergeCell ref="F4:H4"/>
  </mergeCells>
  <pageMargins left="0.70866141732283472" right="0.70866141732283472" top="0.74803149606299213" bottom="0.74803149606299213" header="0.31496062992125984" footer="0.31496062992125984"/>
  <pageSetup paperSize="5" orientation="landscape" r:id="rId1"/>
  <ignoredErrors>
    <ignoredError sqref="I50 P47 I79 O79 L85:L87 N76 N78" formula="1"/>
    <ignoredError sqref="O43 N58 O27:O30 O33:O34 O14 O9:O10 O12 O20:O23 O24:O25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9"/>
  <sheetViews>
    <sheetView topLeftCell="A61" zoomScaleNormal="100" workbookViewId="0">
      <selection activeCell="G82" sqref="G82"/>
    </sheetView>
  </sheetViews>
  <sheetFormatPr baseColWidth="10" defaultColWidth="11.5703125" defaultRowHeight="15" x14ac:dyDescent="0.25"/>
  <cols>
    <col min="1" max="1" width="5.28515625" style="128" customWidth="1"/>
    <col min="2" max="2" width="26.85546875" style="128" customWidth="1"/>
    <col min="3" max="3" width="11.42578125" style="128" customWidth="1"/>
    <col min="4" max="4" width="10.42578125" style="128" customWidth="1"/>
    <col min="5" max="5" width="12" style="128" customWidth="1"/>
    <col min="6" max="6" width="12.140625" style="128" customWidth="1"/>
    <col min="7" max="7" width="11.5703125" style="128" customWidth="1"/>
    <col min="8" max="8" width="10.7109375" style="128" customWidth="1"/>
    <col min="9" max="9" width="10.42578125" style="128" customWidth="1"/>
    <col min="10" max="10" width="5" style="128" customWidth="1"/>
    <col min="11" max="11" width="8.85546875" style="128" customWidth="1"/>
    <col min="12" max="12" width="12.140625" style="128" customWidth="1"/>
    <col min="13" max="13" width="11.28515625" style="128" customWidth="1"/>
    <col min="14" max="14" width="12" style="128" customWidth="1"/>
  </cols>
  <sheetData>
    <row r="1" spans="1:14" ht="18.75" x14ac:dyDescent="0.4">
      <c r="A1" s="650" t="s">
        <v>155</v>
      </c>
      <c r="B1" s="650"/>
      <c r="C1" s="650"/>
      <c r="D1" s="650"/>
      <c r="E1" s="650"/>
      <c r="F1" s="650"/>
      <c r="G1" s="650"/>
      <c r="H1" s="650"/>
      <c r="I1" s="650"/>
      <c r="J1" s="650"/>
      <c r="K1" s="650"/>
      <c r="L1" s="650"/>
      <c r="M1" s="650"/>
      <c r="N1" s="650"/>
    </row>
    <row r="2" spans="1:14" ht="18.75" x14ac:dyDescent="0.4">
      <c r="A2" s="650" t="s">
        <v>172</v>
      </c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</row>
    <row r="3" spans="1:14" ht="15.75" thickBot="1" x14ac:dyDescent="0.3">
      <c r="A3" s="651" t="s">
        <v>243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</row>
    <row r="4" spans="1:14" ht="15.75" thickBot="1" x14ac:dyDescent="0.3">
      <c r="A4" s="43"/>
      <c r="B4" s="43"/>
      <c r="C4" s="652" t="s">
        <v>101</v>
      </c>
      <c r="D4" s="652"/>
      <c r="E4" s="653"/>
      <c r="F4" s="43"/>
      <c r="G4" s="652" t="s">
        <v>103</v>
      </c>
      <c r="H4" s="652"/>
      <c r="I4" s="653"/>
      <c r="J4" s="144"/>
      <c r="K4" s="144"/>
      <c r="L4" s="144"/>
      <c r="M4" s="43"/>
      <c r="N4" s="43"/>
    </row>
    <row r="5" spans="1:14" ht="15.75" thickBot="1" x14ac:dyDescent="0.3">
      <c r="A5" s="44"/>
      <c r="B5" s="44"/>
      <c r="C5" s="652" t="s">
        <v>102</v>
      </c>
      <c r="D5" s="652"/>
      <c r="E5" s="653"/>
      <c r="F5" s="44"/>
      <c r="G5" s="652" t="s">
        <v>47</v>
      </c>
      <c r="H5" s="652"/>
      <c r="I5" s="653"/>
      <c r="J5" s="145"/>
      <c r="K5" s="145"/>
      <c r="L5" s="145"/>
      <c r="M5" s="44"/>
      <c r="N5" s="44"/>
    </row>
    <row r="6" spans="1:14" ht="15.75" thickBot="1" x14ac:dyDescent="0.3">
      <c r="A6" s="44"/>
      <c r="B6" s="44"/>
      <c r="C6" s="652" t="s">
        <v>50</v>
      </c>
      <c r="D6" s="652"/>
      <c r="E6" s="653"/>
      <c r="F6" s="44"/>
      <c r="G6" s="652" t="s">
        <v>48</v>
      </c>
      <c r="H6" s="652"/>
      <c r="I6" s="653"/>
      <c r="J6" s="145"/>
      <c r="K6" s="145"/>
      <c r="L6" s="145"/>
      <c r="M6" s="44"/>
      <c r="N6" s="44"/>
    </row>
    <row r="7" spans="1:14" x14ac:dyDescent="0.25">
      <c r="A7" s="44" t="s">
        <v>96</v>
      </c>
      <c r="B7" s="142" t="s">
        <v>97</v>
      </c>
      <c r="C7" s="141" t="s">
        <v>98</v>
      </c>
      <c r="D7" s="141" t="s">
        <v>98</v>
      </c>
      <c r="E7" s="141" t="s">
        <v>98</v>
      </c>
      <c r="F7" s="44" t="s">
        <v>51</v>
      </c>
      <c r="G7" s="141" t="s">
        <v>98</v>
      </c>
      <c r="H7" s="141" t="s">
        <v>98</v>
      </c>
      <c r="I7" s="141" t="s">
        <v>98</v>
      </c>
      <c r="J7" s="142"/>
      <c r="K7" s="142"/>
      <c r="L7" s="142"/>
      <c r="M7" s="142" t="s">
        <v>51</v>
      </c>
      <c r="N7" s="142" t="s">
        <v>10</v>
      </c>
    </row>
    <row r="8" spans="1:14" x14ac:dyDescent="0.25">
      <c r="A8" s="44" t="s">
        <v>1</v>
      </c>
      <c r="B8" s="44"/>
      <c r="C8" s="142" t="s">
        <v>99</v>
      </c>
      <c r="D8" s="142" t="s">
        <v>99</v>
      </c>
      <c r="E8" s="142" t="s">
        <v>99</v>
      </c>
      <c r="F8" s="44"/>
      <c r="G8" s="142" t="s">
        <v>99</v>
      </c>
      <c r="H8" s="142" t="s">
        <v>99</v>
      </c>
      <c r="I8" s="142" t="s">
        <v>99</v>
      </c>
      <c r="J8" s="142"/>
      <c r="K8" s="142"/>
      <c r="L8" s="142"/>
      <c r="M8" s="44"/>
      <c r="N8" s="44"/>
    </row>
    <row r="9" spans="1:14" ht="15.75" thickBot="1" x14ac:dyDescent="0.3">
      <c r="A9" s="45"/>
      <c r="B9" s="45"/>
      <c r="C9" s="143" t="s">
        <v>52</v>
      </c>
      <c r="D9" s="143" t="s">
        <v>53</v>
      </c>
      <c r="E9" s="143" t="s">
        <v>100</v>
      </c>
      <c r="F9" s="45"/>
      <c r="G9" s="143" t="s">
        <v>52</v>
      </c>
      <c r="H9" s="143" t="s">
        <v>53</v>
      </c>
      <c r="I9" s="143" t="s">
        <v>100</v>
      </c>
      <c r="J9" s="143"/>
      <c r="K9" s="143"/>
      <c r="L9" s="143"/>
      <c r="M9" s="45"/>
      <c r="N9" s="45"/>
    </row>
    <row r="10" spans="1:14" x14ac:dyDescent="0.25">
      <c r="A10" s="412">
        <v>54</v>
      </c>
      <c r="B10" s="413" t="s">
        <v>62</v>
      </c>
      <c r="C10" s="414">
        <f>C11</f>
        <v>7000</v>
      </c>
      <c r="D10" s="414">
        <f>D11</f>
        <v>4300</v>
      </c>
      <c r="E10" s="414">
        <f>E11</f>
        <v>7500</v>
      </c>
      <c r="F10" s="414">
        <f>(F11)</f>
        <v>18800</v>
      </c>
      <c r="G10" s="414">
        <f>SUM(G13:G24)</f>
        <v>47700</v>
      </c>
      <c r="H10" s="414">
        <f>SUM(H11)</f>
        <v>29977</v>
      </c>
      <c r="I10" s="414">
        <f>SUM(I11)</f>
        <v>25636.95</v>
      </c>
      <c r="J10" s="414"/>
      <c r="K10" s="414"/>
      <c r="L10" s="414"/>
      <c r="M10" s="415">
        <f t="shared" ref="M10:M17" si="0">SUM(G10:I10)</f>
        <v>103313.95</v>
      </c>
      <c r="N10" s="416">
        <f>(F10+M10)</f>
        <v>122113.95</v>
      </c>
    </row>
    <row r="11" spans="1:14" x14ac:dyDescent="0.25">
      <c r="A11" s="417">
        <v>541</v>
      </c>
      <c r="B11" s="418" t="s">
        <v>63</v>
      </c>
      <c r="C11" s="419">
        <f>SUM(C12:C24)</f>
        <v>7000</v>
      </c>
      <c r="D11" s="419">
        <f>SUM(D12:D24)</f>
        <v>4300</v>
      </c>
      <c r="E11" s="419">
        <f>SUM(E12:E24)</f>
        <v>7500</v>
      </c>
      <c r="F11" s="419">
        <f>SUM(F12:F24)</f>
        <v>18800</v>
      </c>
      <c r="G11" s="419">
        <f>G10</f>
        <v>47700</v>
      </c>
      <c r="H11" s="419">
        <f>SUM(H13:H24)</f>
        <v>29977</v>
      </c>
      <c r="I11" s="419">
        <f>SUM(I13:I24)</f>
        <v>25636.95</v>
      </c>
      <c r="J11" s="419"/>
      <c r="K11" s="419"/>
      <c r="L11" s="419"/>
      <c r="M11" s="420">
        <f t="shared" si="0"/>
        <v>103313.95</v>
      </c>
      <c r="N11" s="421">
        <f>(F11+M11)</f>
        <v>122113.95</v>
      </c>
    </row>
    <row r="12" spans="1:14" x14ac:dyDescent="0.25">
      <c r="A12" s="89">
        <v>54101</v>
      </c>
      <c r="B12" s="29" t="s">
        <v>228</v>
      </c>
      <c r="C12" s="10">
        <v>1000</v>
      </c>
      <c r="D12" s="10">
        <v>500</v>
      </c>
      <c r="E12" s="10">
        <v>800</v>
      </c>
      <c r="F12" s="10">
        <f>SUM(C12:E12)</f>
        <v>2300</v>
      </c>
      <c r="G12" s="146"/>
      <c r="H12" s="146"/>
      <c r="I12" s="146"/>
      <c r="J12" s="146"/>
      <c r="K12" s="146"/>
      <c r="L12" s="146"/>
      <c r="M12" s="10">
        <f>F12</f>
        <v>2300</v>
      </c>
      <c r="N12" s="118">
        <f>F12</f>
        <v>2300</v>
      </c>
    </row>
    <row r="13" spans="1:14" s="19" customFormat="1" x14ac:dyDescent="0.25">
      <c r="A13" s="89">
        <v>54104</v>
      </c>
      <c r="B13" s="29" t="s">
        <v>166</v>
      </c>
      <c r="C13" s="10">
        <v>0</v>
      </c>
      <c r="D13" s="10">
        <v>0</v>
      </c>
      <c r="E13" s="10">
        <v>0</v>
      </c>
      <c r="F13" s="10">
        <f>SUM(C13:E13)</f>
        <v>0</v>
      </c>
      <c r="G13" s="10">
        <v>5000</v>
      </c>
      <c r="H13" s="10">
        <v>3000</v>
      </c>
      <c r="I13" s="10">
        <v>4500</v>
      </c>
      <c r="J13" s="146"/>
      <c r="K13" s="146"/>
      <c r="L13" s="146"/>
      <c r="M13" s="10">
        <f>SUM(G13:I13)</f>
        <v>12500</v>
      </c>
      <c r="N13" s="118">
        <f>SUM(F13:I13)</f>
        <v>12500</v>
      </c>
    </row>
    <row r="14" spans="1:14" x14ac:dyDescent="0.25">
      <c r="A14" s="89">
        <v>54109</v>
      </c>
      <c r="B14" s="29" t="s">
        <v>64</v>
      </c>
      <c r="C14" s="10">
        <v>0</v>
      </c>
      <c r="D14" s="10">
        <v>0</v>
      </c>
      <c r="E14" s="10">
        <v>0</v>
      </c>
      <c r="F14" s="10">
        <f>SUM(C14:E14)</f>
        <v>0</v>
      </c>
      <c r="G14" s="10">
        <v>3500</v>
      </c>
      <c r="H14" s="10">
        <v>2250</v>
      </c>
      <c r="I14" s="10">
        <v>2500</v>
      </c>
      <c r="J14" s="11"/>
      <c r="K14" s="11"/>
      <c r="L14" s="11"/>
      <c r="M14" s="10">
        <f t="shared" si="0"/>
        <v>8250</v>
      </c>
      <c r="N14" s="83">
        <f>SUM(F14+M14)</f>
        <v>8250</v>
      </c>
    </row>
    <row r="15" spans="1:14" x14ac:dyDescent="0.25">
      <c r="A15" s="89">
        <v>54105</v>
      </c>
      <c r="B15" s="29" t="s">
        <v>65</v>
      </c>
      <c r="C15" s="10">
        <v>0</v>
      </c>
      <c r="D15" s="10">
        <v>0</v>
      </c>
      <c r="E15" s="10">
        <v>0</v>
      </c>
      <c r="F15" s="10">
        <f>SUM(C15:E15)</f>
        <v>0</v>
      </c>
      <c r="G15" s="10">
        <v>4000</v>
      </c>
      <c r="H15" s="10">
        <v>4500</v>
      </c>
      <c r="I15" s="10">
        <v>1200</v>
      </c>
      <c r="J15" s="11"/>
      <c r="K15" s="11"/>
      <c r="L15" s="11"/>
      <c r="M15" s="10">
        <f t="shared" si="0"/>
        <v>9700</v>
      </c>
      <c r="N15" s="83">
        <f>(F15+M15)</f>
        <v>9700</v>
      </c>
    </row>
    <row r="16" spans="1:14" x14ac:dyDescent="0.25">
      <c r="A16" s="89">
        <v>54121</v>
      </c>
      <c r="B16" s="29" t="s">
        <v>66</v>
      </c>
      <c r="C16" s="10">
        <v>0</v>
      </c>
      <c r="D16" s="10">
        <v>0</v>
      </c>
      <c r="E16" s="10">
        <v>0</v>
      </c>
      <c r="F16" s="10">
        <f>SUM(C16:E16)</f>
        <v>0</v>
      </c>
      <c r="G16" s="10">
        <v>4000</v>
      </c>
      <c r="H16" s="10">
        <v>1200</v>
      </c>
      <c r="I16" s="10">
        <v>200</v>
      </c>
      <c r="J16" s="11"/>
      <c r="K16" s="11"/>
      <c r="L16" s="11"/>
      <c r="M16" s="10">
        <f t="shared" si="0"/>
        <v>5400</v>
      </c>
      <c r="N16" s="83">
        <f>(F16+M16)</f>
        <v>5400</v>
      </c>
    </row>
    <row r="17" spans="1:14" x14ac:dyDescent="0.25">
      <c r="A17" s="89">
        <v>54110</v>
      </c>
      <c r="B17" s="29" t="s">
        <v>187</v>
      </c>
      <c r="C17" s="10">
        <v>1500</v>
      </c>
      <c r="D17" s="10">
        <v>0</v>
      </c>
      <c r="E17" s="10">
        <v>1300</v>
      </c>
      <c r="F17" s="10">
        <f t="shared" ref="F17:F21" si="1">SUM(C17:E17)</f>
        <v>2800</v>
      </c>
      <c r="G17" s="10">
        <v>15000</v>
      </c>
      <c r="H17" s="10">
        <v>5800</v>
      </c>
      <c r="I17" s="10">
        <v>9000</v>
      </c>
      <c r="J17" s="11"/>
      <c r="K17" s="11"/>
      <c r="L17" s="11"/>
      <c r="M17" s="10">
        <f t="shared" si="0"/>
        <v>29800</v>
      </c>
      <c r="N17" s="83">
        <f>(F17+M17)</f>
        <v>32600</v>
      </c>
    </row>
    <row r="18" spans="1:14" x14ac:dyDescent="0.25">
      <c r="A18" s="89">
        <v>54111</v>
      </c>
      <c r="B18" s="29" t="s">
        <v>85</v>
      </c>
      <c r="C18" s="550" t="s">
        <v>311</v>
      </c>
      <c r="D18" s="10">
        <v>0</v>
      </c>
      <c r="E18" s="10">
        <v>200</v>
      </c>
      <c r="F18" s="10">
        <f t="shared" si="1"/>
        <v>200</v>
      </c>
      <c r="G18" s="10"/>
      <c r="H18" s="10"/>
      <c r="I18" s="10"/>
      <c r="J18" s="11"/>
      <c r="K18" s="11"/>
      <c r="L18" s="11"/>
      <c r="M18" s="10">
        <f t="shared" ref="M18:M28" si="2">SUM(G18:I18)</f>
        <v>0</v>
      </c>
      <c r="N18" s="83">
        <f t="shared" ref="N18:N33" si="3">(F18+M18)</f>
        <v>200</v>
      </c>
    </row>
    <row r="19" spans="1:14" x14ac:dyDescent="0.25">
      <c r="A19" s="89">
        <v>54112</v>
      </c>
      <c r="B19" s="29" t="s">
        <v>86</v>
      </c>
      <c r="C19" s="10">
        <v>0</v>
      </c>
      <c r="D19" s="10">
        <v>0</v>
      </c>
      <c r="E19" s="10">
        <v>0</v>
      </c>
      <c r="F19" s="10">
        <f t="shared" si="1"/>
        <v>0</v>
      </c>
      <c r="G19" s="10"/>
      <c r="H19" s="10"/>
      <c r="I19" s="10"/>
      <c r="J19" s="11"/>
      <c r="K19" s="11"/>
      <c r="L19" s="11"/>
      <c r="M19" s="11">
        <f t="shared" si="2"/>
        <v>0</v>
      </c>
      <c r="N19" s="83">
        <f t="shared" si="3"/>
        <v>0</v>
      </c>
    </row>
    <row r="20" spans="1:14" x14ac:dyDescent="0.25">
      <c r="A20" s="88">
        <v>54114</v>
      </c>
      <c r="B20" s="2" t="s">
        <v>67</v>
      </c>
      <c r="C20" s="10">
        <v>350</v>
      </c>
      <c r="D20" s="10">
        <v>0</v>
      </c>
      <c r="E20" s="10">
        <v>0</v>
      </c>
      <c r="F20" s="10">
        <f t="shared" si="1"/>
        <v>350</v>
      </c>
      <c r="G20" s="10">
        <v>6000</v>
      </c>
      <c r="H20" s="10">
        <v>5427</v>
      </c>
      <c r="I20" s="10">
        <v>5000</v>
      </c>
      <c r="J20" s="11"/>
      <c r="K20" s="11"/>
      <c r="L20" s="11"/>
      <c r="M20" s="11">
        <f t="shared" si="2"/>
        <v>16427</v>
      </c>
      <c r="N20" s="83">
        <f>(F20+M20)</f>
        <v>16777</v>
      </c>
    </row>
    <row r="21" spans="1:14" x14ac:dyDescent="0.25">
      <c r="A21" s="88">
        <v>54115</v>
      </c>
      <c r="B21" s="2" t="s">
        <v>151</v>
      </c>
      <c r="C21" s="10">
        <v>0</v>
      </c>
      <c r="D21" s="10">
        <v>0</v>
      </c>
      <c r="E21" s="10">
        <v>0</v>
      </c>
      <c r="F21" s="10">
        <f t="shared" si="1"/>
        <v>0</v>
      </c>
      <c r="G21" s="10">
        <v>5000</v>
      </c>
      <c r="H21" s="10">
        <v>6000</v>
      </c>
      <c r="I21" s="10">
        <v>1200</v>
      </c>
      <c r="J21" s="11"/>
      <c r="K21" s="11"/>
      <c r="L21" s="11"/>
      <c r="M21" s="10">
        <f t="shared" si="2"/>
        <v>12200</v>
      </c>
      <c r="N21" s="83">
        <f t="shared" si="3"/>
        <v>12200</v>
      </c>
    </row>
    <row r="22" spans="1:14" x14ac:dyDescent="0.25">
      <c r="A22" s="88">
        <v>54118</v>
      </c>
      <c r="B22" s="2" t="s">
        <v>87</v>
      </c>
      <c r="C22" s="10">
        <v>1000</v>
      </c>
      <c r="D22" s="10">
        <v>800</v>
      </c>
      <c r="E22" s="10">
        <v>1000</v>
      </c>
      <c r="F22" s="10">
        <f>SUM(C22:E22)</f>
        <v>2800</v>
      </c>
      <c r="G22" s="10">
        <v>4000</v>
      </c>
      <c r="H22" s="10">
        <v>1000</v>
      </c>
      <c r="I22" s="10">
        <v>1336.95</v>
      </c>
      <c r="J22" s="11"/>
      <c r="K22" s="11"/>
      <c r="L22" s="11"/>
      <c r="M22" s="10">
        <f>SUM(G22:I22)</f>
        <v>6336.95</v>
      </c>
      <c r="N22" s="83">
        <f>(F22+M22)</f>
        <v>9136.9500000000007</v>
      </c>
    </row>
    <row r="23" spans="1:14" x14ac:dyDescent="0.25">
      <c r="A23" s="88">
        <v>54119</v>
      </c>
      <c r="B23" s="2" t="s">
        <v>68</v>
      </c>
      <c r="C23" s="10">
        <v>150</v>
      </c>
      <c r="D23" s="10">
        <v>0</v>
      </c>
      <c r="E23" s="10">
        <v>200</v>
      </c>
      <c r="F23" s="10">
        <f>SUM(C23:E23)</f>
        <v>350</v>
      </c>
      <c r="G23" s="10">
        <v>1200</v>
      </c>
      <c r="H23" s="10">
        <v>800</v>
      </c>
      <c r="I23" s="10">
        <v>700</v>
      </c>
      <c r="J23" s="11"/>
      <c r="K23" s="11"/>
      <c r="L23" s="11"/>
      <c r="M23" s="10">
        <f t="shared" si="2"/>
        <v>2700</v>
      </c>
      <c r="N23" s="83">
        <f t="shared" si="3"/>
        <v>3050</v>
      </c>
    </row>
    <row r="24" spans="1:14" x14ac:dyDescent="0.25">
      <c r="A24" s="88">
        <v>54199</v>
      </c>
      <c r="B24" s="2" t="s">
        <v>69</v>
      </c>
      <c r="C24" s="10">
        <v>3000</v>
      </c>
      <c r="D24" s="10">
        <v>3000</v>
      </c>
      <c r="E24" s="10">
        <v>4000</v>
      </c>
      <c r="F24" s="10">
        <f>SUM(C24:E24)</f>
        <v>10000</v>
      </c>
      <c r="G24" s="10"/>
      <c r="H24" s="10"/>
      <c r="I24" s="10"/>
      <c r="J24" s="11"/>
      <c r="K24" s="11"/>
      <c r="L24" s="11"/>
      <c r="M24" s="11">
        <f t="shared" si="2"/>
        <v>0</v>
      </c>
      <c r="N24" s="83">
        <f t="shared" si="3"/>
        <v>10000</v>
      </c>
    </row>
    <row r="25" spans="1:14" x14ac:dyDescent="0.25">
      <c r="A25" s="417">
        <v>542</v>
      </c>
      <c r="B25" s="418" t="s">
        <v>70</v>
      </c>
      <c r="C25" s="419">
        <f>SUM(C26:C29)</f>
        <v>6200</v>
      </c>
      <c r="D25" s="419">
        <f>SUM(D26:D29)</f>
        <v>4500</v>
      </c>
      <c r="E25" s="419">
        <f>SUM(E26:E29)</f>
        <v>6719.28</v>
      </c>
      <c r="F25" s="419">
        <f>SUM(F26:F29)</f>
        <v>17419.28</v>
      </c>
      <c r="G25" s="419">
        <f>SUM(G26:G28)</f>
        <v>23735.279999999999</v>
      </c>
      <c r="H25" s="419">
        <f>SUM(H26:H28)</f>
        <v>11800</v>
      </c>
      <c r="I25" s="419">
        <f>SUM(I26:I28)</f>
        <v>18200</v>
      </c>
      <c r="J25" s="420"/>
      <c r="K25" s="420"/>
      <c r="L25" s="420"/>
      <c r="M25" s="420">
        <f t="shared" si="2"/>
        <v>53735.28</v>
      </c>
      <c r="N25" s="421">
        <f>SUM(N26:N28)</f>
        <v>63435.28</v>
      </c>
    </row>
    <row r="26" spans="1:14" x14ac:dyDescent="0.25">
      <c r="A26" s="88">
        <v>54201</v>
      </c>
      <c r="B26" s="2" t="s">
        <v>71</v>
      </c>
      <c r="C26" s="10">
        <v>1200</v>
      </c>
      <c r="D26" s="10">
        <v>1000</v>
      </c>
      <c r="E26" s="10">
        <v>3000</v>
      </c>
      <c r="F26" s="10">
        <f>SUM(C26:E26)</f>
        <v>5200</v>
      </c>
      <c r="G26" s="10">
        <v>7000</v>
      </c>
      <c r="H26" s="10">
        <v>2000</v>
      </c>
      <c r="I26" s="10">
        <v>8000</v>
      </c>
      <c r="J26" s="11"/>
      <c r="K26" s="11"/>
      <c r="L26" s="11"/>
      <c r="M26" s="10">
        <f t="shared" si="2"/>
        <v>17000</v>
      </c>
      <c r="N26" s="83">
        <f t="shared" si="3"/>
        <v>22200</v>
      </c>
    </row>
    <row r="27" spans="1:14" x14ac:dyDescent="0.25">
      <c r="A27" s="88">
        <v>54202</v>
      </c>
      <c r="B27" s="2" t="s">
        <v>72</v>
      </c>
      <c r="C27" s="10">
        <v>1500</v>
      </c>
      <c r="D27" s="10">
        <v>500</v>
      </c>
      <c r="E27" s="10">
        <v>2000</v>
      </c>
      <c r="F27" s="10">
        <f>SUM(C27:E27)</f>
        <v>4000</v>
      </c>
      <c r="G27" s="10">
        <v>6735.28</v>
      </c>
      <c r="H27" s="10">
        <v>3800</v>
      </c>
      <c r="I27" s="10">
        <v>4200</v>
      </c>
      <c r="J27" s="11"/>
      <c r="K27" s="11"/>
      <c r="L27" s="11"/>
      <c r="M27" s="10">
        <f t="shared" si="2"/>
        <v>14735.279999999999</v>
      </c>
      <c r="N27" s="83">
        <f>(F27+M27)</f>
        <v>18735.28</v>
      </c>
    </row>
    <row r="28" spans="1:14" x14ac:dyDescent="0.25">
      <c r="A28" s="88">
        <v>54203</v>
      </c>
      <c r="B28" s="2" t="s">
        <v>73</v>
      </c>
      <c r="C28" s="10">
        <v>500</v>
      </c>
      <c r="D28" s="10">
        <v>0</v>
      </c>
      <c r="E28" s="10"/>
      <c r="F28" s="10">
        <f>SUM(C28:E28)</f>
        <v>500</v>
      </c>
      <c r="G28" s="10">
        <v>10000</v>
      </c>
      <c r="H28" s="10">
        <v>6000</v>
      </c>
      <c r="I28" s="10">
        <v>6000</v>
      </c>
      <c r="J28" s="11"/>
      <c r="K28" s="11"/>
      <c r="L28" s="11"/>
      <c r="M28" s="10">
        <f t="shared" si="2"/>
        <v>22000</v>
      </c>
      <c r="N28" s="83">
        <f>(F28+M28)</f>
        <v>22500</v>
      </c>
    </row>
    <row r="29" spans="1:14" x14ac:dyDescent="0.25">
      <c r="A29" s="88">
        <v>54205</v>
      </c>
      <c r="B29" s="2" t="s">
        <v>214</v>
      </c>
      <c r="C29" s="10">
        <v>3000</v>
      </c>
      <c r="D29" s="10">
        <v>3000</v>
      </c>
      <c r="E29" s="10">
        <v>1719.28</v>
      </c>
      <c r="F29" s="10">
        <f>SUM(C29:E29)</f>
        <v>7719.28</v>
      </c>
      <c r="G29" s="10"/>
      <c r="H29" s="10"/>
      <c r="I29" s="10"/>
      <c r="J29" s="11"/>
      <c r="K29" s="11"/>
      <c r="L29" s="11"/>
      <c r="M29" s="10"/>
      <c r="N29" s="83"/>
    </row>
    <row r="30" spans="1:14" x14ac:dyDescent="0.25">
      <c r="A30" s="417">
        <v>543</v>
      </c>
      <c r="B30" s="418" t="s">
        <v>92</v>
      </c>
      <c r="C30" s="419">
        <f>(C31+C32+C33+C34+C36+C38+C53+C54+C55+C56+C37)</f>
        <v>3500</v>
      </c>
      <c r="D30" s="419">
        <f>(D31+D32+D33+D34+D53+D55+D56+D38+D36+D37+D54)</f>
        <v>1000</v>
      </c>
      <c r="E30" s="419">
        <f>(E31+E32+E33+E34+E36+E38+E53+E54+E55+E56+E37)</f>
        <v>3100</v>
      </c>
      <c r="F30" s="419">
        <f>(F31+F32+F33+F34+F36+F38+F53+F54+F55+F56+F37)</f>
        <v>7600</v>
      </c>
      <c r="G30" s="422">
        <f>G31+G32+G33+G34+G36+G37+G38+G53+G54+G55+G56</f>
        <v>7000</v>
      </c>
      <c r="H30" s="420">
        <f>H31+H32+H33+H34+H36+H37+H38+H53+H54+H55+H56</f>
        <v>5500</v>
      </c>
      <c r="I30" s="420">
        <f>I32</f>
        <v>1500</v>
      </c>
      <c r="J30" s="420"/>
      <c r="K30" s="420"/>
      <c r="L30" s="420"/>
      <c r="M30" s="420">
        <f>SUM(G30:I30)</f>
        <v>14000</v>
      </c>
      <c r="N30" s="421">
        <f>(F30+M30)</f>
        <v>21600</v>
      </c>
    </row>
    <row r="31" spans="1:14" x14ac:dyDescent="0.25">
      <c r="A31" s="88">
        <v>54301</v>
      </c>
      <c r="B31" s="2" t="s">
        <v>91</v>
      </c>
      <c r="C31" s="10">
        <v>0</v>
      </c>
      <c r="D31" s="10">
        <v>0</v>
      </c>
      <c r="E31" s="10">
        <v>0</v>
      </c>
      <c r="F31" s="10">
        <f>SUM(C31:E31)</f>
        <v>0</v>
      </c>
      <c r="G31" s="10">
        <v>0</v>
      </c>
      <c r="H31" s="10">
        <v>0</v>
      </c>
      <c r="I31" s="10">
        <v>0</v>
      </c>
      <c r="J31" s="11"/>
      <c r="K31" s="11"/>
      <c r="L31" s="11"/>
      <c r="M31" s="11">
        <f>SUM(G31:I31)</f>
        <v>0</v>
      </c>
      <c r="N31" s="83">
        <f t="shared" si="3"/>
        <v>0</v>
      </c>
    </row>
    <row r="32" spans="1:14" x14ac:dyDescent="0.25">
      <c r="A32" s="88">
        <v>54302</v>
      </c>
      <c r="B32" s="2" t="s">
        <v>74</v>
      </c>
      <c r="C32" s="10">
        <v>1000</v>
      </c>
      <c r="D32" s="10">
        <v>500</v>
      </c>
      <c r="E32" s="10">
        <v>800</v>
      </c>
      <c r="F32" s="10">
        <f>SUM(C32:E32)</f>
        <v>2300</v>
      </c>
      <c r="G32" s="10">
        <v>5000</v>
      </c>
      <c r="H32" s="10">
        <v>3000</v>
      </c>
      <c r="I32" s="10">
        <v>1500</v>
      </c>
      <c r="J32" s="11"/>
      <c r="K32" s="11"/>
      <c r="L32" s="11"/>
      <c r="M32" s="11">
        <f>SUM(G32:I32)</f>
        <v>9500</v>
      </c>
      <c r="N32" s="83">
        <f t="shared" si="3"/>
        <v>11800</v>
      </c>
    </row>
    <row r="33" spans="1:14" x14ac:dyDescent="0.25">
      <c r="A33" s="88">
        <v>54303</v>
      </c>
      <c r="B33" s="2" t="s">
        <v>75</v>
      </c>
      <c r="C33" s="10">
        <v>0</v>
      </c>
      <c r="D33" s="10">
        <v>0</v>
      </c>
      <c r="E33" s="10">
        <v>0</v>
      </c>
      <c r="F33" s="10">
        <f>SUM(C33:E33)</f>
        <v>0</v>
      </c>
      <c r="G33" s="10">
        <v>0</v>
      </c>
      <c r="H33" s="10">
        <v>0</v>
      </c>
      <c r="I33" s="10"/>
      <c r="J33" s="11"/>
      <c r="K33" s="11"/>
      <c r="L33" s="11"/>
      <c r="M33" s="11">
        <f>SUM(G33:I33)</f>
        <v>0</v>
      </c>
      <c r="N33" s="83">
        <f t="shared" si="3"/>
        <v>0</v>
      </c>
    </row>
    <row r="34" spans="1:14" x14ac:dyDescent="0.25">
      <c r="A34" s="88">
        <v>54304</v>
      </c>
      <c r="B34" s="2" t="s">
        <v>88</v>
      </c>
      <c r="C34" s="10">
        <v>800</v>
      </c>
      <c r="D34" s="10">
        <v>0</v>
      </c>
      <c r="E34" s="10">
        <v>500</v>
      </c>
      <c r="F34" s="10">
        <f>SUM(C34:E34)</f>
        <v>1300</v>
      </c>
      <c r="G34" s="10"/>
      <c r="H34" s="10"/>
      <c r="I34" s="10"/>
      <c r="J34" s="11"/>
      <c r="K34" s="11"/>
      <c r="L34" s="11"/>
      <c r="M34" s="11"/>
      <c r="N34" s="83">
        <f>(F34+M34)</f>
        <v>1300</v>
      </c>
    </row>
    <row r="35" spans="1:14" hidden="1" x14ac:dyDescent="0.25">
      <c r="C35" s="197"/>
      <c r="D35" s="197"/>
      <c r="E35" s="197"/>
      <c r="F35" s="197"/>
      <c r="G35" s="197"/>
      <c r="H35" s="197"/>
      <c r="I35" s="197"/>
    </row>
    <row r="36" spans="1:14" x14ac:dyDescent="0.25">
      <c r="A36" s="89">
        <v>54305</v>
      </c>
      <c r="B36" s="29" t="s">
        <v>178</v>
      </c>
      <c r="C36" s="10">
        <v>0</v>
      </c>
      <c r="D36" s="29">
        <v>0</v>
      </c>
      <c r="E36" s="29">
        <v>0</v>
      </c>
      <c r="F36" s="10">
        <f>SUM(C36:E36)</f>
        <v>0</v>
      </c>
      <c r="G36" s="29"/>
      <c r="H36" s="29"/>
      <c r="I36" s="29"/>
      <c r="J36" s="2"/>
      <c r="K36" s="2"/>
      <c r="L36" s="2"/>
      <c r="M36" s="2"/>
      <c r="N36" s="83">
        <f>SUM(C36:M36)</f>
        <v>0</v>
      </c>
    </row>
    <row r="37" spans="1:14" x14ac:dyDescent="0.25">
      <c r="A37" s="89">
        <v>54311</v>
      </c>
      <c r="B37" s="29" t="s">
        <v>210</v>
      </c>
      <c r="C37" s="10">
        <v>0</v>
      </c>
      <c r="D37" s="29">
        <v>0</v>
      </c>
      <c r="E37" s="29">
        <v>0</v>
      </c>
      <c r="F37" s="10">
        <f>SUM(C37:E37)</f>
        <v>0</v>
      </c>
      <c r="G37" s="29"/>
      <c r="H37" s="29"/>
      <c r="I37" s="29"/>
      <c r="J37" s="2"/>
      <c r="K37" s="2"/>
      <c r="L37" s="2"/>
      <c r="M37" s="2"/>
      <c r="N37" s="83">
        <f>SUM(C37:M37)</f>
        <v>0</v>
      </c>
    </row>
    <row r="38" spans="1:14" ht="23.25" thickBot="1" x14ac:dyDescent="0.3">
      <c r="A38" s="90">
        <v>54313</v>
      </c>
      <c r="B38" s="148" t="s">
        <v>175</v>
      </c>
      <c r="C38" s="245">
        <v>500</v>
      </c>
      <c r="D38" s="245">
        <v>200</v>
      </c>
      <c r="E38" s="198">
        <v>0</v>
      </c>
      <c r="F38" s="200">
        <f>SUM(C38:E38)</f>
        <v>700</v>
      </c>
      <c r="G38" s="516">
        <v>2000</v>
      </c>
      <c r="H38" s="517">
        <v>2500</v>
      </c>
      <c r="I38" s="517">
        <v>0</v>
      </c>
      <c r="J38" s="84"/>
      <c r="K38" s="84"/>
      <c r="L38" s="84"/>
      <c r="M38" s="84"/>
      <c r="N38" s="149">
        <f>SUM(C38:D38)</f>
        <v>700</v>
      </c>
    </row>
    <row r="39" spans="1:14" x14ac:dyDescent="0.25">
      <c r="A39" s="7"/>
      <c r="B39" s="156"/>
      <c r="C39" s="157"/>
      <c r="D39" s="157"/>
      <c r="E39" s="7"/>
      <c r="F39" s="201"/>
      <c r="G39" s="202"/>
      <c r="H39" s="202"/>
      <c r="I39" s="202"/>
      <c r="J39" s="7"/>
      <c r="K39" s="7"/>
      <c r="L39" s="7"/>
      <c r="M39" s="7"/>
      <c r="N39" s="158"/>
    </row>
    <row r="40" spans="1:14" x14ac:dyDescent="0.25">
      <c r="A40" s="7"/>
      <c r="B40" s="156"/>
      <c r="C40" s="157"/>
      <c r="D40" s="157"/>
      <c r="E40" s="7"/>
      <c r="F40" s="158"/>
      <c r="G40" s="7"/>
      <c r="H40" s="7"/>
      <c r="I40" s="7"/>
      <c r="J40" s="7"/>
      <c r="K40" s="7"/>
      <c r="L40" s="7"/>
      <c r="M40" s="7"/>
      <c r="N40" s="158"/>
    </row>
    <row r="41" spans="1:14" x14ac:dyDescent="0.25">
      <c r="A41" s="7"/>
      <c r="B41" s="156"/>
      <c r="C41" s="157"/>
      <c r="D41" s="157"/>
      <c r="E41" s="7"/>
      <c r="F41" s="158"/>
      <c r="G41" s="7"/>
      <c r="H41" s="7"/>
      <c r="I41" s="7"/>
      <c r="J41" s="7"/>
      <c r="K41" s="7"/>
      <c r="L41" s="7"/>
      <c r="M41" s="7"/>
      <c r="N41" s="158"/>
    </row>
    <row r="42" spans="1:14" x14ac:dyDescent="0.25">
      <c r="A42" s="7"/>
      <c r="B42" s="156"/>
      <c r="C42" s="157"/>
      <c r="D42" s="157"/>
      <c r="E42" s="7"/>
      <c r="F42" s="158"/>
      <c r="G42" s="7"/>
      <c r="H42" s="7"/>
      <c r="I42" s="7"/>
      <c r="J42" s="7"/>
      <c r="K42" s="7"/>
      <c r="L42" s="7"/>
      <c r="M42" s="7"/>
      <c r="N42" s="158"/>
    </row>
    <row r="44" spans="1:14" s="203" customFormat="1" ht="18.75" x14ac:dyDescent="0.4">
      <c r="A44" s="650" t="s">
        <v>160</v>
      </c>
      <c r="B44" s="650"/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</row>
    <row r="45" spans="1:14" s="203" customFormat="1" ht="18.75" x14ac:dyDescent="0.4">
      <c r="A45" s="650" t="s">
        <v>172</v>
      </c>
      <c r="B45" s="650"/>
      <c r="C45" s="650"/>
      <c r="D45" s="650"/>
      <c r="E45" s="650"/>
      <c r="F45" s="650"/>
      <c r="G45" s="650"/>
      <c r="H45" s="650"/>
      <c r="I45" s="650"/>
      <c r="J45" s="650"/>
      <c r="K45" s="650"/>
      <c r="L45" s="650"/>
      <c r="M45" s="650"/>
      <c r="N45" s="650"/>
    </row>
    <row r="46" spans="1:14" ht="15" customHeight="1" thickBot="1" x14ac:dyDescent="0.3">
      <c r="A46" s="651" t="s">
        <v>244</v>
      </c>
      <c r="B46" s="651"/>
      <c r="C46" s="651"/>
      <c r="D46" s="651"/>
      <c r="E46" s="651"/>
      <c r="F46" s="651"/>
      <c r="G46" s="651"/>
      <c r="H46" s="651"/>
      <c r="I46" s="651"/>
      <c r="J46" s="651"/>
      <c r="K46" s="651"/>
      <c r="L46" s="651"/>
      <c r="M46" s="651"/>
      <c r="N46" s="651"/>
    </row>
    <row r="47" spans="1:14" ht="12" customHeight="1" thickBot="1" x14ac:dyDescent="0.3">
      <c r="A47" s="43"/>
      <c r="B47" s="43"/>
      <c r="C47" s="652" t="s">
        <v>101</v>
      </c>
      <c r="D47" s="652"/>
      <c r="E47" s="653"/>
      <c r="F47" s="43"/>
      <c r="G47" s="652" t="s">
        <v>103</v>
      </c>
      <c r="H47" s="652"/>
      <c r="I47" s="653"/>
      <c r="J47" s="652" t="s">
        <v>181</v>
      </c>
      <c r="K47" s="652"/>
      <c r="L47" s="653"/>
      <c r="M47" s="43"/>
      <c r="N47" s="43"/>
    </row>
    <row r="48" spans="1:14" ht="12" customHeight="1" thickBot="1" x14ac:dyDescent="0.3">
      <c r="A48" s="44"/>
      <c r="B48" s="44"/>
      <c r="C48" s="652" t="s">
        <v>102</v>
      </c>
      <c r="D48" s="652"/>
      <c r="E48" s="653"/>
      <c r="F48" s="44"/>
      <c r="G48" s="652" t="s">
        <v>47</v>
      </c>
      <c r="H48" s="652"/>
      <c r="I48" s="653"/>
      <c r="J48" s="652" t="s">
        <v>47</v>
      </c>
      <c r="K48" s="652"/>
      <c r="L48" s="653"/>
      <c r="M48" s="44"/>
      <c r="N48" s="44"/>
    </row>
    <row r="49" spans="1:14" ht="11.25" customHeight="1" thickBot="1" x14ac:dyDescent="0.3">
      <c r="A49" s="44"/>
      <c r="B49" s="44"/>
      <c r="C49" s="652" t="s">
        <v>50</v>
      </c>
      <c r="D49" s="652"/>
      <c r="E49" s="653"/>
      <c r="F49" s="44"/>
      <c r="G49" s="652" t="s">
        <v>48</v>
      </c>
      <c r="H49" s="652"/>
      <c r="I49" s="653"/>
      <c r="J49" s="652" t="s">
        <v>49</v>
      </c>
      <c r="K49" s="652"/>
      <c r="L49" s="653"/>
      <c r="M49" s="44"/>
      <c r="N49" s="44"/>
    </row>
    <row r="50" spans="1:14" ht="12.75" customHeight="1" x14ac:dyDescent="0.25">
      <c r="A50" s="44" t="s">
        <v>96</v>
      </c>
      <c r="B50" s="142" t="s">
        <v>97</v>
      </c>
      <c r="C50" s="141" t="s">
        <v>98</v>
      </c>
      <c r="D50" s="141" t="s">
        <v>98</v>
      </c>
      <c r="E50" s="141" t="s">
        <v>98</v>
      </c>
      <c r="F50" s="142" t="s">
        <v>51</v>
      </c>
      <c r="G50" s="141" t="s">
        <v>98</v>
      </c>
      <c r="H50" s="141" t="s">
        <v>98</v>
      </c>
      <c r="I50" s="141" t="s">
        <v>98</v>
      </c>
      <c r="J50" s="141" t="s">
        <v>98</v>
      </c>
      <c r="K50" s="141" t="s">
        <v>98</v>
      </c>
      <c r="L50" s="141" t="s">
        <v>98</v>
      </c>
      <c r="M50" s="142" t="s">
        <v>51</v>
      </c>
      <c r="N50" s="142" t="s">
        <v>10</v>
      </c>
    </row>
    <row r="51" spans="1:14" ht="11.25" customHeight="1" x14ac:dyDescent="0.25">
      <c r="A51" s="44" t="s">
        <v>1</v>
      </c>
      <c r="B51" s="44"/>
      <c r="C51" s="142" t="s">
        <v>99</v>
      </c>
      <c r="D51" s="142" t="s">
        <v>99</v>
      </c>
      <c r="E51" s="142" t="s">
        <v>99</v>
      </c>
      <c r="F51" s="44"/>
      <c r="G51" s="142" t="s">
        <v>99</v>
      </c>
      <c r="H51" s="142" t="s">
        <v>99</v>
      </c>
      <c r="I51" s="142" t="s">
        <v>99</v>
      </c>
      <c r="J51" s="142" t="s">
        <v>99</v>
      </c>
      <c r="K51" s="142" t="s">
        <v>99</v>
      </c>
      <c r="L51" s="142" t="s">
        <v>99</v>
      </c>
      <c r="M51" s="44"/>
      <c r="N51" s="44"/>
    </row>
    <row r="52" spans="1:14" ht="11.25" customHeight="1" thickBot="1" x14ac:dyDescent="0.3">
      <c r="A52" s="45"/>
      <c r="B52" s="45"/>
      <c r="C52" s="143" t="s">
        <v>52</v>
      </c>
      <c r="D52" s="143" t="s">
        <v>53</v>
      </c>
      <c r="E52" s="143" t="s">
        <v>100</v>
      </c>
      <c r="F52" s="45"/>
      <c r="G52" s="143" t="s">
        <v>52</v>
      </c>
      <c r="H52" s="143" t="s">
        <v>53</v>
      </c>
      <c r="I52" s="143" t="s">
        <v>100</v>
      </c>
      <c r="J52" s="143" t="s">
        <v>52</v>
      </c>
      <c r="K52" s="143" t="s">
        <v>53</v>
      </c>
      <c r="L52" s="143" t="s">
        <v>100</v>
      </c>
      <c r="M52" s="45"/>
      <c r="N52" s="45"/>
    </row>
    <row r="53" spans="1:14" ht="12" customHeight="1" x14ac:dyDescent="0.25">
      <c r="A53" s="88">
        <v>54314</v>
      </c>
      <c r="B53" s="29" t="s">
        <v>76</v>
      </c>
      <c r="C53" s="199">
        <v>0</v>
      </c>
      <c r="D53" s="199">
        <v>0</v>
      </c>
      <c r="E53" s="199">
        <v>0</v>
      </c>
      <c r="F53" s="199"/>
      <c r="G53" s="150">
        <v>0</v>
      </c>
      <c r="H53" s="150">
        <v>0</v>
      </c>
      <c r="I53" s="150">
        <v>0</v>
      </c>
      <c r="J53" s="150"/>
      <c r="K53" s="150"/>
      <c r="L53" s="150"/>
      <c r="M53" s="150">
        <f t="shared" ref="M53:M66" si="4">SUM(G53:I53)</f>
        <v>0</v>
      </c>
      <c r="N53" s="151">
        <f>(F53+M53)</f>
        <v>0</v>
      </c>
    </row>
    <row r="54" spans="1:14" ht="12" customHeight="1" x14ac:dyDescent="0.25">
      <c r="A54" s="88">
        <v>54316</v>
      </c>
      <c r="B54" s="29" t="s">
        <v>188</v>
      </c>
      <c r="C54" s="199">
        <v>0</v>
      </c>
      <c r="D54" s="199">
        <v>0</v>
      </c>
      <c r="E54" s="199">
        <v>0</v>
      </c>
      <c r="F54" s="199"/>
      <c r="G54" s="150">
        <v>0</v>
      </c>
      <c r="H54" s="150">
        <v>0</v>
      </c>
      <c r="I54" s="150">
        <v>0</v>
      </c>
      <c r="J54" s="150"/>
      <c r="K54" s="150"/>
      <c r="L54" s="150"/>
      <c r="M54" s="150">
        <v>0</v>
      </c>
      <c r="N54" s="151">
        <f>SUM(F54)</f>
        <v>0</v>
      </c>
    </row>
    <row r="55" spans="1:14" ht="13.5" customHeight="1" x14ac:dyDescent="0.25">
      <c r="A55" s="88">
        <v>54317</v>
      </c>
      <c r="B55" s="29" t="s">
        <v>138</v>
      </c>
      <c r="C55" s="199">
        <v>0</v>
      </c>
      <c r="D55" s="199">
        <v>0</v>
      </c>
      <c r="E55" s="199">
        <v>0</v>
      </c>
      <c r="F55" s="10"/>
      <c r="G55" s="10">
        <v>0</v>
      </c>
      <c r="H55" s="10">
        <v>0</v>
      </c>
      <c r="I55" s="10">
        <v>0</v>
      </c>
      <c r="J55" s="11"/>
      <c r="K55" s="11"/>
      <c r="L55" s="11"/>
      <c r="M55" s="11">
        <f t="shared" si="4"/>
        <v>0</v>
      </c>
      <c r="N55" s="83">
        <f>(F55+M55)</f>
        <v>0</v>
      </c>
    </row>
    <row r="56" spans="1:14" ht="13.5" customHeight="1" x14ac:dyDescent="0.25">
      <c r="A56" s="88">
        <v>54399</v>
      </c>
      <c r="B56" s="29" t="s">
        <v>77</v>
      </c>
      <c r="C56" s="199">
        <v>1200</v>
      </c>
      <c r="D56" s="199">
        <v>300</v>
      </c>
      <c r="E56" s="199">
        <v>1800</v>
      </c>
      <c r="F56" s="10">
        <f>SUM(C56:E56)</f>
        <v>3300</v>
      </c>
      <c r="G56" s="10">
        <v>0</v>
      </c>
      <c r="H56" s="10">
        <v>0</v>
      </c>
      <c r="I56" s="10">
        <v>0</v>
      </c>
      <c r="J56" s="11"/>
      <c r="K56" s="11"/>
      <c r="L56" s="11"/>
      <c r="M56" s="11">
        <f t="shared" si="4"/>
        <v>0</v>
      </c>
      <c r="N56" s="83">
        <f>(F56+M56)</f>
        <v>3300</v>
      </c>
    </row>
    <row r="57" spans="1:14" x14ac:dyDescent="0.25">
      <c r="A57" s="428">
        <v>544</v>
      </c>
      <c r="B57" s="429" t="s">
        <v>78</v>
      </c>
      <c r="C57" s="430">
        <f t="shared" ref="C57:I57" si="5">SUM(C58:C61)</f>
        <v>0</v>
      </c>
      <c r="D57" s="430">
        <f t="shared" si="5"/>
        <v>0</v>
      </c>
      <c r="E57" s="430">
        <f t="shared" si="5"/>
        <v>0</v>
      </c>
      <c r="F57" s="430">
        <f>SUM(F58:F61)</f>
        <v>0</v>
      </c>
      <c r="G57" s="431">
        <f>SUM(G58:G61)</f>
        <v>4000</v>
      </c>
      <c r="H57" s="431">
        <f t="shared" si="5"/>
        <v>3000</v>
      </c>
      <c r="I57" s="431">
        <f t="shared" si="5"/>
        <v>3500</v>
      </c>
      <c r="J57" s="431"/>
      <c r="K57" s="431"/>
      <c r="L57" s="431"/>
      <c r="M57" s="431">
        <f>SUM(G57:I57)</f>
        <v>10500</v>
      </c>
      <c r="N57" s="432">
        <f>(F57+M57)</f>
        <v>10500</v>
      </c>
    </row>
    <row r="58" spans="1:14" s="19" customFormat="1" x14ac:dyDescent="0.25">
      <c r="A58" s="89">
        <v>54401</v>
      </c>
      <c r="B58" s="29" t="s">
        <v>152</v>
      </c>
      <c r="C58" s="10">
        <v>0</v>
      </c>
      <c r="D58" s="10">
        <v>0</v>
      </c>
      <c r="E58" s="10">
        <v>0</v>
      </c>
      <c r="F58" s="10">
        <f>SUM(C58:E58)</f>
        <v>0</v>
      </c>
      <c r="G58" s="10">
        <v>1500</v>
      </c>
      <c r="H58" s="10">
        <v>1000</v>
      </c>
      <c r="I58" s="10">
        <v>1500</v>
      </c>
      <c r="J58" s="10"/>
      <c r="K58" s="10"/>
      <c r="L58" s="10"/>
      <c r="M58" s="10">
        <f>SUM(G58:I58)</f>
        <v>4000</v>
      </c>
      <c r="N58" s="118">
        <f>SUM(F58:M58)</f>
        <v>8000</v>
      </c>
    </row>
    <row r="59" spans="1:14" x14ac:dyDescent="0.25">
      <c r="A59" s="88">
        <v>54403</v>
      </c>
      <c r="B59" s="2" t="s">
        <v>79</v>
      </c>
      <c r="C59" s="10">
        <v>0</v>
      </c>
      <c r="D59" s="10">
        <v>0</v>
      </c>
      <c r="E59" s="10">
        <v>0</v>
      </c>
      <c r="F59" s="10">
        <f>SUM(C59:E59)</f>
        <v>0</v>
      </c>
      <c r="G59" s="10">
        <v>1500</v>
      </c>
      <c r="H59" s="10">
        <v>1500</v>
      </c>
      <c r="I59" s="10">
        <v>1000</v>
      </c>
      <c r="J59" s="11"/>
      <c r="K59" s="11"/>
      <c r="L59" s="11"/>
      <c r="M59" s="11">
        <f>SUM(G59:I59)</f>
        <v>4000</v>
      </c>
      <c r="N59" s="83">
        <f>(F59+M59)</f>
        <v>4000</v>
      </c>
    </row>
    <row r="60" spans="1:14" x14ac:dyDescent="0.25">
      <c r="A60" s="88">
        <v>54402</v>
      </c>
      <c r="B60" s="2" t="s">
        <v>153</v>
      </c>
      <c r="C60" s="10">
        <v>0</v>
      </c>
      <c r="D60" s="10">
        <v>0</v>
      </c>
      <c r="E60" s="10">
        <v>0</v>
      </c>
      <c r="F60" s="10">
        <f>SUM(C60:E60)</f>
        <v>0</v>
      </c>
      <c r="G60" s="10"/>
      <c r="H60" s="10"/>
      <c r="I60" s="10"/>
      <c r="J60" s="11"/>
      <c r="K60" s="11"/>
      <c r="L60" s="11"/>
      <c r="M60" s="11"/>
      <c r="N60" s="83">
        <f>SUM(F60:M60)</f>
        <v>0</v>
      </c>
    </row>
    <row r="61" spans="1:14" ht="12.75" customHeight="1" x14ac:dyDescent="0.25">
      <c r="A61" s="88">
        <v>54404</v>
      </c>
      <c r="B61" s="2" t="s">
        <v>80</v>
      </c>
      <c r="C61" s="10">
        <v>0</v>
      </c>
      <c r="D61" s="10">
        <v>0</v>
      </c>
      <c r="E61" s="10">
        <v>0</v>
      </c>
      <c r="F61" s="10">
        <f>SUM(C61:E61)</f>
        <v>0</v>
      </c>
      <c r="G61" s="10">
        <v>1000</v>
      </c>
      <c r="H61" s="10">
        <v>500</v>
      </c>
      <c r="I61" s="10">
        <v>1000</v>
      </c>
      <c r="J61" s="11"/>
      <c r="K61" s="11"/>
      <c r="L61" s="11"/>
      <c r="M61" s="11">
        <f>SUM(G61:I61)</f>
        <v>2500</v>
      </c>
      <c r="N61" s="83">
        <f>(F61+M61)</f>
        <v>2500</v>
      </c>
    </row>
    <row r="62" spans="1:14" x14ac:dyDescent="0.25">
      <c r="A62" s="428">
        <v>545</v>
      </c>
      <c r="B62" s="429" t="s">
        <v>93</v>
      </c>
      <c r="C62" s="430">
        <f>SUM(C63:C65)</f>
        <v>1500</v>
      </c>
      <c r="D62" s="430">
        <f>SUM(D63:D65)</f>
        <v>0</v>
      </c>
      <c r="E62" s="430">
        <f>E63</f>
        <v>0</v>
      </c>
      <c r="F62" s="430">
        <f>SUM(F63:F66)</f>
        <v>1500</v>
      </c>
      <c r="G62" s="431">
        <f>SUM(G63:G66)</f>
        <v>0</v>
      </c>
      <c r="H62" s="431"/>
      <c r="I62" s="431"/>
      <c r="J62" s="431"/>
      <c r="K62" s="431"/>
      <c r="L62" s="431"/>
      <c r="M62" s="431">
        <f t="shared" si="4"/>
        <v>0</v>
      </c>
      <c r="N62" s="432">
        <f>(F62+M62)</f>
        <v>1500</v>
      </c>
    </row>
    <row r="63" spans="1:14" ht="12.75" customHeight="1" x14ac:dyDescent="0.25">
      <c r="A63" s="88">
        <v>54502</v>
      </c>
      <c r="B63" s="2" t="s">
        <v>89</v>
      </c>
      <c r="C63" s="10">
        <v>0</v>
      </c>
      <c r="D63" s="10">
        <v>0</v>
      </c>
      <c r="E63" s="10">
        <v>0</v>
      </c>
      <c r="F63" s="10">
        <f>SUM(C63:E63)</f>
        <v>0</v>
      </c>
      <c r="G63" s="11">
        <v>0</v>
      </c>
      <c r="H63" s="11">
        <v>0</v>
      </c>
      <c r="I63" s="11">
        <v>0</v>
      </c>
      <c r="J63" s="11"/>
      <c r="K63" s="11"/>
      <c r="L63" s="11"/>
      <c r="M63" s="11">
        <f t="shared" si="4"/>
        <v>0</v>
      </c>
      <c r="N63" s="83">
        <f>(F63+M63)</f>
        <v>0</v>
      </c>
    </row>
    <row r="64" spans="1:14" ht="12.75" customHeight="1" x14ac:dyDescent="0.25">
      <c r="A64" s="88">
        <v>54503</v>
      </c>
      <c r="B64" s="2" t="s">
        <v>81</v>
      </c>
      <c r="C64" s="10">
        <v>1500</v>
      </c>
      <c r="D64" s="10">
        <v>0</v>
      </c>
      <c r="E64" s="10">
        <v>0</v>
      </c>
      <c r="F64" s="10">
        <f>SUM(C64:E64)</f>
        <v>1500</v>
      </c>
      <c r="G64" s="10">
        <v>0</v>
      </c>
      <c r="H64" s="11">
        <v>0</v>
      </c>
      <c r="I64" s="11">
        <v>0</v>
      </c>
      <c r="J64" s="11"/>
      <c r="K64" s="11"/>
      <c r="L64" s="11"/>
      <c r="M64" s="11">
        <f t="shared" si="4"/>
        <v>0</v>
      </c>
      <c r="N64" s="83">
        <f>(F64+M64)</f>
        <v>1500</v>
      </c>
    </row>
    <row r="65" spans="1:42" x14ac:dyDescent="0.25">
      <c r="A65" s="88">
        <v>54504</v>
      </c>
      <c r="B65" s="2" t="s">
        <v>82</v>
      </c>
      <c r="C65" s="10">
        <v>0</v>
      </c>
      <c r="D65" s="10">
        <v>0</v>
      </c>
      <c r="E65" s="10">
        <v>0</v>
      </c>
      <c r="F65" s="10">
        <f>SUM(C65:E65)</f>
        <v>0</v>
      </c>
      <c r="G65" s="10">
        <v>0</v>
      </c>
      <c r="H65" s="11">
        <v>0</v>
      </c>
      <c r="I65" s="11">
        <v>0</v>
      </c>
      <c r="J65" s="11"/>
      <c r="K65" s="11"/>
      <c r="L65" s="11"/>
      <c r="M65" s="11">
        <f t="shared" si="4"/>
        <v>0</v>
      </c>
      <c r="N65" s="83">
        <f>(F65+M65)</f>
        <v>0</v>
      </c>
    </row>
    <row r="66" spans="1:42" x14ac:dyDescent="0.25">
      <c r="A66" s="88">
        <v>54508</v>
      </c>
      <c r="B66" s="2" t="s">
        <v>174</v>
      </c>
      <c r="C66" s="10">
        <v>0</v>
      </c>
      <c r="D66" s="10">
        <v>0</v>
      </c>
      <c r="E66" s="10">
        <v>0</v>
      </c>
      <c r="F66" s="10">
        <f>SUM(C66:E66)</f>
        <v>0</v>
      </c>
      <c r="G66" s="10">
        <v>0</v>
      </c>
      <c r="H66" s="11">
        <v>0</v>
      </c>
      <c r="I66" s="11">
        <v>0</v>
      </c>
      <c r="J66" s="11"/>
      <c r="K66" s="11"/>
      <c r="L66" s="11"/>
      <c r="M66" s="11">
        <f t="shared" si="4"/>
        <v>0</v>
      </c>
      <c r="N66" s="83">
        <f>SUM(F66:M66)</f>
        <v>0</v>
      </c>
    </row>
    <row r="67" spans="1:42" x14ac:dyDescent="0.25">
      <c r="A67" s="423">
        <v>546</v>
      </c>
      <c r="B67" s="424" t="s">
        <v>180</v>
      </c>
      <c r="C67" s="426"/>
      <c r="D67" s="426"/>
      <c r="E67" s="426"/>
      <c r="F67" s="426"/>
      <c r="G67" s="426"/>
      <c r="H67" s="426"/>
      <c r="I67" s="426"/>
      <c r="J67" s="426"/>
      <c r="K67" s="426"/>
      <c r="L67" s="425">
        <v>0</v>
      </c>
      <c r="M67" s="426">
        <f>+L67</f>
        <v>0</v>
      </c>
      <c r="N67" s="427">
        <f>M67</f>
        <v>0</v>
      </c>
    </row>
    <row r="68" spans="1:42" x14ac:dyDescent="0.25">
      <c r="A68" s="423">
        <v>55</v>
      </c>
      <c r="B68" s="424" t="s">
        <v>94</v>
      </c>
      <c r="C68" s="425">
        <v>0</v>
      </c>
      <c r="D68" s="425">
        <v>0</v>
      </c>
      <c r="E68" s="425">
        <v>0</v>
      </c>
      <c r="F68" s="425">
        <f>SUM(F69)</f>
        <v>0</v>
      </c>
      <c r="G68" s="425">
        <f>G71</f>
        <v>16500</v>
      </c>
      <c r="H68" s="425">
        <v>0</v>
      </c>
      <c r="I68" s="425">
        <f>I71</f>
        <v>16900</v>
      </c>
      <c r="J68" s="426"/>
      <c r="K68" s="426"/>
      <c r="L68" s="426"/>
      <c r="M68" s="425">
        <f t="shared" ref="M68:M73" si="6">SUM(G68:I68)</f>
        <v>33400</v>
      </c>
      <c r="N68" s="427">
        <f>(F68+M68)</f>
        <v>33400</v>
      </c>
    </row>
    <row r="69" spans="1:42" s="125" customFormat="1" ht="9" x14ac:dyDescent="0.15">
      <c r="A69" s="311">
        <v>553</v>
      </c>
      <c r="B69" s="312" t="s">
        <v>95</v>
      </c>
      <c r="C69" s="313">
        <v>0</v>
      </c>
      <c r="D69" s="313">
        <v>0</v>
      </c>
      <c r="E69" s="313">
        <v>0</v>
      </c>
      <c r="F69" s="313">
        <f>SUM(F70:F70)</f>
        <v>0</v>
      </c>
      <c r="G69" s="313"/>
      <c r="H69" s="314">
        <v>0</v>
      </c>
      <c r="I69" s="314"/>
      <c r="J69" s="314"/>
      <c r="K69" s="314"/>
      <c r="L69" s="314"/>
      <c r="M69" s="313">
        <f t="shared" si="6"/>
        <v>0</v>
      </c>
      <c r="N69" s="315">
        <f>(F69+M69)</f>
        <v>0</v>
      </c>
    </row>
    <row r="70" spans="1:42" s="125" customFormat="1" ht="11.25" customHeight="1" x14ac:dyDescent="0.15">
      <c r="A70" s="39">
        <v>55302</v>
      </c>
      <c r="B70" s="3" t="s">
        <v>90</v>
      </c>
      <c r="C70" s="166">
        <v>0</v>
      </c>
      <c r="D70" s="166">
        <v>0</v>
      </c>
      <c r="E70" s="166">
        <v>0</v>
      </c>
      <c r="F70" s="160">
        <f>SUM(C70:E70)</f>
        <v>0</v>
      </c>
      <c r="G70" s="166">
        <v>0</v>
      </c>
      <c r="H70" s="160"/>
      <c r="I70" s="160"/>
      <c r="J70" s="160"/>
      <c r="K70" s="160"/>
      <c r="L70" s="160"/>
      <c r="M70" s="160">
        <f t="shared" si="6"/>
        <v>0</v>
      </c>
      <c r="N70" s="162">
        <f>(F70+M70)</f>
        <v>0</v>
      </c>
    </row>
    <row r="71" spans="1:42" s="125" customFormat="1" ht="9" x14ac:dyDescent="0.15">
      <c r="A71" s="316">
        <v>557</v>
      </c>
      <c r="B71" s="317" t="s">
        <v>83</v>
      </c>
      <c r="C71" s="313">
        <f>SUM(C72)</f>
        <v>300</v>
      </c>
      <c r="D71" s="313">
        <f>SUM(D72)</f>
        <v>300</v>
      </c>
      <c r="E71" s="313">
        <f>SUM(E72)</f>
        <v>400</v>
      </c>
      <c r="F71" s="313">
        <f>SUM(C71:E71)</f>
        <v>1000</v>
      </c>
      <c r="G71" s="313">
        <f>SUM(G72)</f>
        <v>16500</v>
      </c>
      <c r="H71" s="313">
        <f>H72</f>
        <v>31009.759999999998</v>
      </c>
      <c r="I71" s="313">
        <f>I72</f>
        <v>16900</v>
      </c>
      <c r="J71" s="314"/>
      <c r="K71" s="314"/>
      <c r="L71" s="314"/>
      <c r="M71" s="314">
        <f t="shared" si="6"/>
        <v>64409.759999999995</v>
      </c>
      <c r="N71" s="315">
        <f>(F71+M71)</f>
        <v>65409.759999999995</v>
      </c>
    </row>
    <row r="72" spans="1:42" s="125" customFormat="1" ht="12" customHeight="1" x14ac:dyDescent="0.15">
      <c r="A72" s="39">
        <v>55799</v>
      </c>
      <c r="B72" s="3" t="s">
        <v>84</v>
      </c>
      <c r="C72" s="166">
        <v>300</v>
      </c>
      <c r="D72" s="166">
        <v>300</v>
      </c>
      <c r="E72" s="166">
        <v>400</v>
      </c>
      <c r="F72" s="166">
        <f>C72+D72+E72</f>
        <v>1000</v>
      </c>
      <c r="G72" s="166">
        <v>16500</v>
      </c>
      <c r="H72" s="166">
        <v>31009.759999999998</v>
      </c>
      <c r="I72" s="166">
        <v>16900</v>
      </c>
      <c r="J72" s="160"/>
      <c r="K72" s="160"/>
      <c r="L72" s="160"/>
      <c r="M72" s="160">
        <f t="shared" si="6"/>
        <v>64409.759999999995</v>
      </c>
      <c r="N72" s="162">
        <f>(F72+M72)</f>
        <v>65409.759999999995</v>
      </c>
    </row>
    <row r="73" spans="1:42" s="165" customFormat="1" ht="9" x14ac:dyDescent="0.15">
      <c r="A73" s="311">
        <v>556</v>
      </c>
      <c r="B73" s="312" t="s">
        <v>156</v>
      </c>
      <c r="C73" s="313">
        <f>SUM(C74:C76)</f>
        <v>3100</v>
      </c>
      <c r="D73" s="313">
        <f>SUM(D74:D76)</f>
        <v>1700</v>
      </c>
      <c r="E73" s="313">
        <f>SUM(E74:E76)</f>
        <v>1000</v>
      </c>
      <c r="F73" s="313">
        <f>SUM(F74:F76)</f>
        <v>5800</v>
      </c>
      <c r="G73" s="313">
        <f>SUM(G75:G76)</f>
        <v>38000</v>
      </c>
      <c r="H73" s="313">
        <f>H76</f>
        <v>2200</v>
      </c>
      <c r="I73" s="314">
        <v>0</v>
      </c>
      <c r="J73" s="314"/>
      <c r="K73" s="314"/>
      <c r="L73" s="314"/>
      <c r="M73" s="313">
        <f t="shared" si="6"/>
        <v>40200</v>
      </c>
      <c r="N73" s="315">
        <f>SUM(F73+M73)</f>
        <v>46000</v>
      </c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</row>
    <row r="74" spans="1:42" s="165" customFormat="1" ht="9" x14ac:dyDescent="0.15">
      <c r="A74" s="39">
        <v>55601</v>
      </c>
      <c r="B74" s="4" t="s">
        <v>194</v>
      </c>
      <c r="C74" s="166">
        <v>600</v>
      </c>
      <c r="D74" s="166">
        <v>500</v>
      </c>
      <c r="E74" s="166">
        <v>1000</v>
      </c>
      <c r="F74" s="166">
        <f>SUM(C74:E74)</f>
        <v>2100</v>
      </c>
      <c r="G74" s="167"/>
      <c r="H74" s="166"/>
      <c r="I74" s="166"/>
      <c r="J74" s="166"/>
      <c r="K74" s="166"/>
      <c r="L74" s="166"/>
      <c r="M74" s="166"/>
      <c r="N74" s="168">
        <f>SUM(F74)</f>
        <v>2100</v>
      </c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</row>
    <row r="75" spans="1:42" s="165" customFormat="1" ht="9" x14ac:dyDescent="0.15">
      <c r="A75" s="39">
        <v>55602</v>
      </c>
      <c r="B75" s="4" t="s">
        <v>176</v>
      </c>
      <c r="C75" s="166">
        <v>1500</v>
      </c>
      <c r="D75" s="166">
        <v>0</v>
      </c>
      <c r="E75" s="166">
        <v>0</v>
      </c>
      <c r="F75" s="166">
        <f>SUM(C75:E75)</f>
        <v>1500</v>
      </c>
      <c r="G75" s="166"/>
      <c r="H75" s="166"/>
      <c r="I75" s="166"/>
      <c r="J75" s="166"/>
      <c r="K75" s="166"/>
      <c r="L75" s="166"/>
      <c r="M75" s="166"/>
      <c r="N75" s="168">
        <f>+F75</f>
        <v>1500</v>
      </c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</row>
    <row r="76" spans="1:42" s="125" customFormat="1" ht="12.75" customHeight="1" x14ac:dyDescent="0.15">
      <c r="A76" s="40">
        <v>55603</v>
      </c>
      <c r="B76" s="3" t="s">
        <v>154</v>
      </c>
      <c r="C76" s="166">
        <v>1000</v>
      </c>
      <c r="D76" s="166">
        <v>1200</v>
      </c>
      <c r="E76" s="166">
        <v>0</v>
      </c>
      <c r="F76" s="166">
        <f>SUM(C76:E76)</f>
        <v>2200</v>
      </c>
      <c r="G76" s="515">
        <v>38000</v>
      </c>
      <c r="H76" s="166">
        <v>2200</v>
      </c>
      <c r="I76" s="166">
        <v>0</v>
      </c>
      <c r="J76" s="160"/>
      <c r="K76" s="160"/>
      <c r="L76" s="160"/>
      <c r="M76" s="166">
        <f>SUM(G76:I76)</f>
        <v>40200</v>
      </c>
      <c r="N76" s="162">
        <f>SUM(F76)</f>
        <v>2200</v>
      </c>
    </row>
    <row r="77" spans="1:42" s="125" customFormat="1" ht="9" x14ac:dyDescent="0.15">
      <c r="A77" s="311">
        <v>56</v>
      </c>
      <c r="B77" s="312" t="s">
        <v>139</v>
      </c>
      <c r="C77" s="313">
        <v>0</v>
      </c>
      <c r="D77" s="313">
        <f>D78</f>
        <v>0</v>
      </c>
      <c r="E77" s="313">
        <v>0</v>
      </c>
      <c r="F77" s="313">
        <f>D77</f>
        <v>0</v>
      </c>
      <c r="G77" s="313">
        <f>G78</f>
        <v>1800</v>
      </c>
      <c r="H77" s="313">
        <v>0</v>
      </c>
      <c r="I77" s="314"/>
      <c r="J77" s="314"/>
      <c r="K77" s="314"/>
      <c r="L77" s="314"/>
      <c r="M77" s="313">
        <f>SUM(G77:I77)</f>
        <v>1800</v>
      </c>
      <c r="N77" s="315">
        <f>(F77+M77)</f>
        <v>1800</v>
      </c>
    </row>
    <row r="78" spans="1:42" s="111" customFormat="1" ht="13.5" customHeight="1" x14ac:dyDescent="0.15">
      <c r="A78" s="41">
        <v>562</v>
      </c>
      <c r="B78" s="18" t="s">
        <v>140</v>
      </c>
      <c r="C78" s="167">
        <v>0</v>
      </c>
      <c r="D78" s="167">
        <f>SUM(D79)</f>
        <v>0</v>
      </c>
      <c r="E78" s="167">
        <f>SUM(E79)</f>
        <v>0</v>
      </c>
      <c r="F78" s="167">
        <f>F79</f>
        <v>0</v>
      </c>
      <c r="G78" s="167">
        <f>G79</f>
        <v>1800</v>
      </c>
      <c r="H78" s="166">
        <v>0</v>
      </c>
      <c r="I78" s="166">
        <v>0</v>
      </c>
      <c r="J78" s="166"/>
      <c r="K78" s="166"/>
      <c r="L78" s="166"/>
      <c r="M78" s="167">
        <f>SUM(G78:I78)</f>
        <v>1800</v>
      </c>
      <c r="N78" s="168">
        <f>SUM(M78)</f>
        <v>1800</v>
      </c>
    </row>
    <row r="79" spans="1:42" s="125" customFormat="1" ht="12.75" customHeight="1" x14ac:dyDescent="0.15">
      <c r="A79" s="40">
        <v>56201</v>
      </c>
      <c r="B79" s="3" t="s">
        <v>140</v>
      </c>
      <c r="C79" s="167">
        <v>0</v>
      </c>
      <c r="D79" s="167">
        <v>0</v>
      </c>
      <c r="E79" s="166"/>
      <c r="F79" s="166">
        <v>0</v>
      </c>
      <c r="G79" s="166">
        <v>1800</v>
      </c>
      <c r="H79" s="160">
        <v>0</v>
      </c>
      <c r="I79" s="160">
        <v>0</v>
      </c>
      <c r="J79" s="160"/>
      <c r="K79" s="160"/>
      <c r="L79" s="160"/>
      <c r="M79" s="160">
        <f>SUM(G79:I79)</f>
        <v>1800</v>
      </c>
      <c r="N79" s="162">
        <f>(F79+M79)</f>
        <v>1800</v>
      </c>
    </row>
    <row r="80" spans="1:42" s="125" customFormat="1" ht="9" x14ac:dyDescent="0.15">
      <c r="A80" s="311">
        <v>563</v>
      </c>
      <c r="B80" s="312" t="s">
        <v>142</v>
      </c>
      <c r="C80" s="313">
        <f>SUM(C82)</f>
        <v>2000</v>
      </c>
      <c r="D80" s="313">
        <f>SUM(D82)</f>
        <v>1000</v>
      </c>
      <c r="E80" s="313">
        <f>SUM(E81:E82)</f>
        <v>1000</v>
      </c>
      <c r="F80" s="313">
        <f>SUM(C80:E80)</f>
        <v>4000</v>
      </c>
      <c r="G80" s="313">
        <f>G81</f>
        <v>3180</v>
      </c>
      <c r="H80" s="313">
        <f>H81</f>
        <v>0</v>
      </c>
      <c r="I80" s="313">
        <v>0</v>
      </c>
      <c r="J80" s="313"/>
      <c r="K80" s="313"/>
      <c r="L80" s="313"/>
      <c r="M80" s="313">
        <f>SUM(G80:I80)</f>
        <v>3180</v>
      </c>
      <c r="N80" s="315">
        <f>(F80+M80)</f>
        <v>7180</v>
      </c>
    </row>
    <row r="81" spans="1:14" s="125" customFormat="1" ht="9" x14ac:dyDescent="0.15">
      <c r="A81" s="39">
        <v>56303</v>
      </c>
      <c r="B81" s="4" t="s">
        <v>177</v>
      </c>
      <c r="C81" s="167"/>
      <c r="D81" s="167"/>
      <c r="E81" s="166"/>
      <c r="F81" s="166"/>
      <c r="G81" s="166">
        <v>3180</v>
      </c>
      <c r="H81" s="166">
        <v>0</v>
      </c>
      <c r="I81" s="167"/>
      <c r="J81" s="167"/>
      <c r="K81" s="167"/>
      <c r="L81" s="167"/>
      <c r="M81" s="166">
        <f>SUM(G81:H81)</f>
        <v>3180</v>
      </c>
      <c r="N81" s="168">
        <f>SUM(F81+M81)</f>
        <v>3180</v>
      </c>
    </row>
    <row r="82" spans="1:14" s="125" customFormat="1" ht="12.75" customHeight="1" x14ac:dyDescent="0.15">
      <c r="A82" s="40">
        <v>56304</v>
      </c>
      <c r="B82" s="3" t="s">
        <v>141</v>
      </c>
      <c r="C82" s="166">
        <v>2000</v>
      </c>
      <c r="D82" s="166">
        <v>1000</v>
      </c>
      <c r="E82" s="166">
        <v>1000</v>
      </c>
      <c r="F82" s="166">
        <f>SUM(C82:E82)</f>
        <v>4000</v>
      </c>
      <c r="G82" s="166">
        <v>0</v>
      </c>
      <c r="H82" s="160">
        <v>0</v>
      </c>
      <c r="I82" s="160"/>
      <c r="J82" s="160"/>
      <c r="K82" s="160"/>
      <c r="L82" s="160"/>
      <c r="M82" s="160">
        <f>SUM(G82:I82)</f>
        <v>0</v>
      </c>
      <c r="N82" s="162">
        <f>(F82+M82)</f>
        <v>4000</v>
      </c>
    </row>
    <row r="83" spans="1:14" s="125" customFormat="1" ht="12.75" customHeight="1" x14ac:dyDescent="0.15">
      <c r="A83" s="311">
        <v>61</v>
      </c>
      <c r="B83" s="318" t="s">
        <v>171</v>
      </c>
      <c r="C83" s="313">
        <f>SUM(C85)</f>
        <v>0</v>
      </c>
      <c r="D83" s="313">
        <f>D85</f>
        <v>0</v>
      </c>
      <c r="E83" s="313">
        <f>SUM(E84:E85)</f>
        <v>0</v>
      </c>
      <c r="F83" s="313">
        <f>SUM(C83:E83)</f>
        <v>0</v>
      </c>
      <c r="G83" s="314"/>
      <c r="H83" s="314"/>
      <c r="I83" s="314"/>
      <c r="J83" s="314"/>
      <c r="K83" s="314"/>
      <c r="L83" s="314"/>
      <c r="M83" s="314"/>
      <c r="N83" s="315">
        <f>SUM(F83)</f>
        <v>0</v>
      </c>
    </row>
    <row r="84" spans="1:14" s="125" customFormat="1" ht="12.75" customHeight="1" x14ac:dyDescent="0.15">
      <c r="A84" s="101">
        <v>611</v>
      </c>
      <c r="B84" s="102" t="s">
        <v>191</v>
      </c>
      <c r="C84" s="167">
        <v>0</v>
      </c>
      <c r="D84" s="167">
        <f>D85</f>
        <v>0</v>
      </c>
      <c r="E84" s="166">
        <v>0</v>
      </c>
      <c r="F84" s="167">
        <f>F85</f>
        <v>0</v>
      </c>
      <c r="G84" s="160"/>
      <c r="H84" s="160"/>
      <c r="I84" s="160"/>
      <c r="J84" s="160"/>
      <c r="K84" s="160"/>
      <c r="L84" s="160"/>
      <c r="M84" s="160"/>
      <c r="N84" s="162">
        <f>SUM(C84)</f>
        <v>0</v>
      </c>
    </row>
    <row r="85" spans="1:14" s="125" customFormat="1" ht="21" customHeight="1" x14ac:dyDescent="0.15">
      <c r="A85" s="40">
        <v>61104</v>
      </c>
      <c r="B85" s="103" t="s">
        <v>179</v>
      </c>
      <c r="C85" s="166">
        <v>0</v>
      </c>
      <c r="D85" s="166">
        <v>0</v>
      </c>
      <c r="E85" s="166">
        <v>0</v>
      </c>
      <c r="F85" s="166">
        <f>SUM(C85:E85)</f>
        <v>0</v>
      </c>
      <c r="G85" s="160"/>
      <c r="H85" s="160"/>
      <c r="I85" s="160"/>
      <c r="J85" s="160"/>
      <c r="K85" s="160"/>
      <c r="L85" s="160"/>
      <c r="M85" s="160"/>
      <c r="N85" s="162">
        <f>SUM(F85:M85)</f>
        <v>0</v>
      </c>
    </row>
    <row r="86" spans="1:14" s="125" customFormat="1" ht="9" x14ac:dyDescent="0.15">
      <c r="A86" s="654" t="s">
        <v>44</v>
      </c>
      <c r="B86" s="655"/>
      <c r="C86" s="167">
        <f>SUM(C80+C77+C73+C71+C68+C62+C57+C30+C25+C11+C83)</f>
        <v>23600</v>
      </c>
      <c r="D86" s="167">
        <f>SUM(D80+D77+D73+D71+D62+D57+D30+D25+D11+D83)</f>
        <v>12800</v>
      </c>
      <c r="E86" s="167">
        <f>SUM(E80+E77+E73+E71+E68+E62+E30+E25+E11+E57)</f>
        <v>19719.28</v>
      </c>
      <c r="F86" s="167">
        <f>SUM(F80+F77+F73+F71+F69+F62+F57+F30+F25+F11+F83)</f>
        <v>56119.28</v>
      </c>
      <c r="G86" s="159">
        <f>SUM(G80+G77+G73+G69+G62+G57+G25+G11+G68+G30)</f>
        <v>141915.28</v>
      </c>
      <c r="H86" s="159">
        <f>H87</f>
        <v>83486.759999999995</v>
      </c>
      <c r="I86" s="159">
        <f>SUM(I57+I30+I25+I11+I68)</f>
        <v>65736.95</v>
      </c>
      <c r="J86" s="159"/>
      <c r="K86" s="159"/>
      <c r="L86" s="159">
        <f>SUM(L67)</f>
        <v>0</v>
      </c>
      <c r="M86" s="159">
        <f>SUM(G86:I86)</f>
        <v>291138.99</v>
      </c>
      <c r="N86" s="161">
        <f>(F86)</f>
        <v>56119.28</v>
      </c>
    </row>
    <row r="87" spans="1:14" s="125" customFormat="1" ht="9" x14ac:dyDescent="0.15">
      <c r="A87" s="654" t="s">
        <v>45</v>
      </c>
      <c r="B87" s="655"/>
      <c r="C87" s="167">
        <f t="shared" ref="C87:E88" si="7">SUM(C86)</f>
        <v>23600</v>
      </c>
      <c r="D87" s="167">
        <f>SUM(D86)</f>
        <v>12800</v>
      </c>
      <c r="E87" s="167">
        <f t="shared" si="7"/>
        <v>19719.28</v>
      </c>
      <c r="F87" s="167">
        <f>SUM(F86)</f>
        <v>56119.28</v>
      </c>
      <c r="G87" s="159">
        <f t="shared" ref="G87:I88" si="8">SUM(G86)</f>
        <v>141915.28</v>
      </c>
      <c r="H87" s="159">
        <f>SUM(H80+H57+H25+H11+H71+H30+H73)</f>
        <v>83486.759999999995</v>
      </c>
      <c r="I87" s="159">
        <f>SUM(I86)</f>
        <v>65736.95</v>
      </c>
      <c r="J87" s="159"/>
      <c r="K87" s="159"/>
      <c r="L87" s="159">
        <f>+L86</f>
        <v>0</v>
      </c>
      <c r="M87" s="159">
        <f>+M86</f>
        <v>291138.99</v>
      </c>
      <c r="N87" s="161">
        <f>SUM(N86)</f>
        <v>56119.28</v>
      </c>
    </row>
    <row r="88" spans="1:14" s="125" customFormat="1" ht="9.75" thickBot="1" x14ac:dyDescent="0.2">
      <c r="A88" s="648" t="s">
        <v>46</v>
      </c>
      <c r="B88" s="649"/>
      <c r="C88" s="163">
        <f t="shared" si="7"/>
        <v>23600</v>
      </c>
      <c r="D88" s="163">
        <f t="shared" si="7"/>
        <v>12800</v>
      </c>
      <c r="E88" s="163">
        <f t="shared" si="7"/>
        <v>19719.28</v>
      </c>
      <c r="F88" s="163">
        <f>SUM(C88:E88)</f>
        <v>56119.28</v>
      </c>
      <c r="G88" s="163">
        <f t="shared" si="8"/>
        <v>141915.28</v>
      </c>
      <c r="H88" s="163">
        <f>SUM(H87)</f>
        <v>83486.759999999995</v>
      </c>
      <c r="I88" s="163">
        <f t="shared" si="8"/>
        <v>65736.95</v>
      </c>
      <c r="J88" s="163"/>
      <c r="K88" s="163"/>
      <c r="L88" s="163">
        <f>SUM(L87)</f>
        <v>0</v>
      </c>
      <c r="M88" s="163">
        <f>+M87</f>
        <v>291138.99</v>
      </c>
      <c r="N88" s="164">
        <f>SUM(N87)</f>
        <v>56119.28</v>
      </c>
    </row>
    <row r="89" spans="1:14" s="125" customFormat="1" ht="9" x14ac:dyDescent="0.15">
      <c r="A89" s="214"/>
      <c r="B89" s="214"/>
      <c r="C89" s="215"/>
      <c r="D89" s="215"/>
      <c r="E89" s="215"/>
      <c r="F89" s="215"/>
      <c r="G89" s="215"/>
      <c r="H89" s="215"/>
      <c r="I89" s="215"/>
      <c r="J89" s="215"/>
      <c r="K89" s="215"/>
      <c r="L89" s="215"/>
      <c r="M89" s="215"/>
      <c r="N89" s="215"/>
    </row>
    <row r="90" spans="1:14" s="125" customFormat="1" ht="9" x14ac:dyDescent="0.15">
      <c r="A90" s="214"/>
      <c r="B90" s="214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</row>
    <row r="91" spans="1:14" s="125" customFormat="1" ht="9" x14ac:dyDescent="0.15">
      <c r="A91" s="214"/>
      <c r="B91" s="214"/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</row>
    <row r="93" spans="1:14" x14ac:dyDescent="0.25">
      <c r="D93" s="130">
        <f>SUM(C88+D88+E88)</f>
        <v>56119.28</v>
      </c>
    </row>
    <row r="94" spans="1:14" x14ac:dyDescent="0.25">
      <c r="C94" s="130"/>
      <c r="D94" s="220">
        <f>F86-D93</f>
        <v>0</v>
      </c>
      <c r="F94" s="130"/>
    </row>
    <row r="95" spans="1:14" x14ac:dyDescent="0.25">
      <c r="F95" s="130"/>
      <c r="J95" s="152"/>
      <c r="L95" s="236">
        <f>M86</f>
        <v>291138.99</v>
      </c>
    </row>
    <row r="97" spans="3:7" x14ac:dyDescent="0.25">
      <c r="F97" s="152"/>
    </row>
    <row r="99" spans="3:7" x14ac:dyDescent="0.25">
      <c r="E99" s="130"/>
      <c r="F99" s="152"/>
    </row>
    <row r="101" spans="3:7" x14ac:dyDescent="0.25">
      <c r="E101" s="130"/>
    </row>
    <row r="104" spans="3:7" x14ac:dyDescent="0.25">
      <c r="G104" s="130"/>
    </row>
    <row r="107" spans="3:7" x14ac:dyDescent="0.25">
      <c r="E107" s="153"/>
      <c r="F107" s="130"/>
    </row>
    <row r="108" spans="3:7" ht="16.5" x14ac:dyDescent="0.35">
      <c r="C108" s="154"/>
      <c r="E108" s="153"/>
      <c r="G108" s="154"/>
    </row>
    <row r="109" spans="3:7" x14ac:dyDescent="0.25">
      <c r="E109" s="155"/>
      <c r="G109" s="130"/>
    </row>
  </sheetData>
  <mergeCells count="24">
    <mergeCell ref="A1:N1"/>
    <mergeCell ref="A2:N2"/>
    <mergeCell ref="A3:N3"/>
    <mergeCell ref="G4:I4"/>
    <mergeCell ref="G47:I47"/>
    <mergeCell ref="C4:E4"/>
    <mergeCell ref="G5:I5"/>
    <mergeCell ref="C5:E5"/>
    <mergeCell ref="C6:E6"/>
    <mergeCell ref="G6:I6"/>
    <mergeCell ref="A88:B88"/>
    <mergeCell ref="A44:N44"/>
    <mergeCell ref="A45:N45"/>
    <mergeCell ref="A46:N46"/>
    <mergeCell ref="C47:E47"/>
    <mergeCell ref="A87:B87"/>
    <mergeCell ref="G48:I48"/>
    <mergeCell ref="J47:L47"/>
    <mergeCell ref="J48:L48"/>
    <mergeCell ref="J49:L49"/>
    <mergeCell ref="C49:E49"/>
    <mergeCell ref="A86:B86"/>
    <mergeCell ref="C48:E48"/>
    <mergeCell ref="G49:I49"/>
  </mergeCells>
  <pageMargins left="0.23622047244094491" right="0.23622047244094491" top="0" bottom="0" header="0.11811023622047245" footer="0.11811023622047245"/>
  <pageSetup paperSize="5" orientation="landscape" horizontalDpi="4294967294" r:id="rId1"/>
  <ignoredErrors>
    <ignoredError sqref="N14 N78 N25 N58:N60 N81 N54 G11 F30 D30 F84 M12" formula="1"/>
    <ignoredError sqref="E83 N38 E73 C6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O44"/>
  <sheetViews>
    <sheetView topLeftCell="B7" zoomScale="154" zoomScaleNormal="154" workbookViewId="0">
      <pane ySplit="9" topLeftCell="A16" activePane="bottomLeft" state="frozen"/>
      <selection activeCell="B7" sqref="B7"/>
      <selection pane="bottomLeft" activeCell="C39" sqref="C38:C39"/>
    </sheetView>
  </sheetViews>
  <sheetFormatPr baseColWidth="10" defaultColWidth="11.5703125" defaultRowHeight="15" x14ac:dyDescent="0.25"/>
  <cols>
    <col min="2" max="2" width="4.7109375" customWidth="1"/>
    <col min="3" max="3" width="30.85546875" customWidth="1"/>
    <col min="4" max="4" width="9.42578125" customWidth="1"/>
    <col min="5" max="5" width="8.85546875" customWidth="1"/>
    <col min="6" max="6" width="9.42578125" customWidth="1"/>
    <col min="7" max="7" width="13.140625" customWidth="1"/>
    <col min="8" max="8" width="9.28515625" customWidth="1"/>
    <col min="9" max="9" width="9.42578125" customWidth="1"/>
    <col min="10" max="10" width="14.5703125" customWidth="1"/>
    <col min="11" max="11" width="10.5703125" customWidth="1"/>
    <col min="12" max="12" width="12" customWidth="1"/>
  </cols>
  <sheetData>
    <row r="5" spans="2:13" ht="18.75" x14ac:dyDescent="0.4">
      <c r="B5" s="659" t="s">
        <v>157</v>
      </c>
      <c r="C5" s="659"/>
      <c r="D5" s="659"/>
      <c r="E5" s="659"/>
      <c r="F5" s="659"/>
      <c r="G5" s="659"/>
      <c r="H5" s="659"/>
      <c r="I5" s="659"/>
      <c r="J5" s="659"/>
      <c r="K5" s="659"/>
      <c r="L5" s="659"/>
    </row>
    <row r="6" spans="2:13" ht="15.75" x14ac:dyDescent="0.3">
      <c r="B6" s="560" t="s">
        <v>246</v>
      </c>
      <c r="C6" s="560"/>
      <c r="D6" s="560"/>
      <c r="E6" s="560"/>
      <c r="F6" s="560"/>
      <c r="G6" s="560"/>
      <c r="H6" s="560"/>
      <c r="I6" s="560"/>
      <c r="J6" s="560"/>
      <c r="K6" s="560"/>
      <c r="L6" s="560"/>
    </row>
    <row r="7" spans="2:13" ht="15.75" thickBot="1" x14ac:dyDescent="0.3">
      <c r="B7" s="651" t="s">
        <v>245</v>
      </c>
      <c r="C7" s="651"/>
      <c r="D7" s="651"/>
      <c r="E7" s="651"/>
      <c r="F7" s="651"/>
      <c r="G7" s="651"/>
      <c r="H7" s="651"/>
      <c r="I7" s="651"/>
      <c r="J7" s="651"/>
      <c r="K7" s="651"/>
      <c r="L7" s="651"/>
    </row>
    <row r="8" spans="2:13" ht="15.75" customHeight="1" thickBot="1" x14ac:dyDescent="0.3">
      <c r="B8" s="433"/>
      <c r="C8" s="433"/>
      <c r="D8" s="656" t="s">
        <v>101</v>
      </c>
      <c r="E8" s="657"/>
      <c r="F8" s="658"/>
      <c r="G8" s="433"/>
      <c r="H8" s="656" t="s">
        <v>103</v>
      </c>
      <c r="I8" s="657"/>
      <c r="J8" s="658"/>
      <c r="K8" s="434"/>
      <c r="L8" s="433"/>
    </row>
    <row r="9" spans="2:13" ht="15.75" thickBot="1" x14ac:dyDescent="0.3">
      <c r="B9" s="435"/>
      <c r="C9" s="435"/>
      <c r="D9" s="656" t="s">
        <v>102</v>
      </c>
      <c r="E9" s="657"/>
      <c r="F9" s="658"/>
      <c r="G9" s="435"/>
      <c r="H9" s="656" t="s">
        <v>47</v>
      </c>
      <c r="I9" s="657"/>
      <c r="J9" s="658"/>
      <c r="K9" s="436"/>
      <c r="L9" s="435"/>
    </row>
    <row r="10" spans="2:13" ht="15.75" thickBot="1" x14ac:dyDescent="0.3">
      <c r="B10" s="435"/>
      <c r="C10" s="435"/>
      <c r="D10" s="656" t="s">
        <v>50</v>
      </c>
      <c r="E10" s="657"/>
      <c r="F10" s="658"/>
      <c r="G10" s="435"/>
      <c r="H10" s="656" t="s">
        <v>48</v>
      </c>
      <c r="I10" s="657"/>
      <c r="J10" s="658"/>
      <c r="K10" s="436"/>
      <c r="L10" s="435"/>
    </row>
    <row r="11" spans="2:13" x14ac:dyDescent="0.25">
      <c r="B11" s="435" t="s">
        <v>96</v>
      </c>
      <c r="C11" s="437" t="s">
        <v>97</v>
      </c>
      <c r="D11" s="438" t="s">
        <v>98</v>
      </c>
      <c r="E11" s="438" t="s">
        <v>98</v>
      </c>
      <c r="F11" s="438" t="s">
        <v>98</v>
      </c>
      <c r="G11" s="437" t="s">
        <v>51</v>
      </c>
      <c r="H11" s="438" t="s">
        <v>98</v>
      </c>
      <c r="I11" s="438" t="s">
        <v>98</v>
      </c>
      <c r="J11" s="438" t="s">
        <v>98</v>
      </c>
      <c r="K11" s="439" t="s">
        <v>51</v>
      </c>
      <c r="L11" s="437" t="s">
        <v>10</v>
      </c>
    </row>
    <row r="12" spans="2:13" x14ac:dyDescent="0.25">
      <c r="B12" s="435" t="s">
        <v>1</v>
      </c>
      <c r="C12" s="435"/>
      <c r="D12" s="437" t="s">
        <v>99</v>
      </c>
      <c r="E12" s="437" t="s">
        <v>99</v>
      </c>
      <c r="F12" s="437" t="s">
        <v>99</v>
      </c>
      <c r="G12" s="435"/>
      <c r="H12" s="437" t="s">
        <v>99</v>
      </c>
      <c r="I12" s="437" t="s">
        <v>99</v>
      </c>
      <c r="J12" s="437" t="s">
        <v>99</v>
      </c>
      <c r="K12" s="436"/>
      <c r="L12" s="435"/>
    </row>
    <row r="13" spans="2:13" ht="15.75" thickBot="1" x14ac:dyDescent="0.3">
      <c r="B13" s="440"/>
      <c r="C13" s="440"/>
      <c r="D13" s="441" t="s">
        <v>52</v>
      </c>
      <c r="E13" s="441" t="s">
        <v>53</v>
      </c>
      <c r="F13" s="441" t="s">
        <v>100</v>
      </c>
      <c r="G13" s="440"/>
      <c r="H13" s="441" t="s">
        <v>52</v>
      </c>
      <c r="I13" s="441" t="s">
        <v>53</v>
      </c>
      <c r="J13" s="441" t="s">
        <v>100</v>
      </c>
      <c r="K13" s="442"/>
      <c r="L13" s="440"/>
    </row>
    <row r="14" spans="2:13" x14ac:dyDescent="0.25">
      <c r="B14" s="54">
        <v>51</v>
      </c>
      <c r="C14" s="50" t="s">
        <v>54</v>
      </c>
      <c r="D14" s="293">
        <f>D15</f>
        <v>65838.45</v>
      </c>
      <c r="E14" s="294">
        <f>SUM(E15)</f>
        <v>7050</v>
      </c>
      <c r="F14" s="294">
        <f>SUM(F15)</f>
        <v>71439.399999999994</v>
      </c>
      <c r="G14" s="294">
        <f>SUM(D14:F14)</f>
        <v>144327.84999999998</v>
      </c>
      <c r="H14" s="294">
        <f>H15</f>
        <v>8760</v>
      </c>
      <c r="I14" s="294">
        <f>+I15</f>
        <v>50580</v>
      </c>
      <c r="J14" s="294">
        <f>+J15</f>
        <v>25000</v>
      </c>
      <c r="K14" s="295">
        <f>+K15</f>
        <v>84340</v>
      </c>
      <c r="L14" s="223">
        <f>(G14+K14)</f>
        <v>228667.84999999998</v>
      </c>
    </row>
    <row r="15" spans="2:13" x14ac:dyDescent="0.25">
      <c r="B15" s="55">
        <v>511</v>
      </c>
      <c r="C15" s="51" t="s">
        <v>109</v>
      </c>
      <c r="D15" s="24">
        <f>SUM(D16:D19)</f>
        <v>65838.45</v>
      </c>
      <c r="E15" s="12">
        <f>SUM(E16:E19)</f>
        <v>7050</v>
      </c>
      <c r="F15" s="12">
        <f>SUM(F16:F19)</f>
        <v>71439.399999999994</v>
      </c>
      <c r="G15" s="12">
        <f t="shared" ref="G15:L15" si="0">SUM(G16:G19)</f>
        <v>144327.85</v>
      </c>
      <c r="H15" s="12">
        <f t="shared" si="0"/>
        <v>8760</v>
      </c>
      <c r="I15" s="12">
        <f t="shared" si="0"/>
        <v>50580</v>
      </c>
      <c r="J15" s="12">
        <v>25000</v>
      </c>
      <c r="K15" s="13">
        <f>SUM(K16:K19)</f>
        <v>84340</v>
      </c>
      <c r="L15" s="14">
        <f t="shared" si="0"/>
        <v>228667.85000000003</v>
      </c>
    </row>
    <row r="16" spans="2:13" x14ac:dyDescent="0.25">
      <c r="B16" s="56">
        <v>51101</v>
      </c>
      <c r="C16" s="52" t="s">
        <v>104</v>
      </c>
      <c r="D16" s="246">
        <v>17008.45</v>
      </c>
      <c r="E16" s="10">
        <v>0</v>
      </c>
      <c r="F16" s="10">
        <v>47248.76</v>
      </c>
      <c r="G16" s="10">
        <f>SUM(D16:F16)</f>
        <v>64257.210000000006</v>
      </c>
      <c r="H16" s="10">
        <v>8760</v>
      </c>
      <c r="I16" s="10">
        <v>50580</v>
      </c>
      <c r="J16" s="10">
        <v>25000</v>
      </c>
      <c r="K16" s="204">
        <f>SUM(H16:J16)</f>
        <v>84340</v>
      </c>
      <c r="L16" s="224">
        <f>(G16+K16)</f>
        <v>148597.21000000002</v>
      </c>
      <c r="M16" s="100"/>
    </row>
    <row r="17" spans="2:15" x14ac:dyDescent="0.25">
      <c r="B17" s="56">
        <v>51103</v>
      </c>
      <c r="C17" s="52" t="s">
        <v>56</v>
      </c>
      <c r="D17" s="246">
        <v>3350</v>
      </c>
      <c r="E17" s="10">
        <v>3525</v>
      </c>
      <c r="F17" s="10">
        <v>13119.32</v>
      </c>
      <c r="G17" s="10">
        <f>SUM(D17:F17)</f>
        <v>19994.32</v>
      </c>
      <c r="H17" s="10"/>
      <c r="I17" s="10"/>
      <c r="J17" s="10"/>
      <c r="K17" s="16">
        <f>SUM(H17:J17)</f>
        <v>0</v>
      </c>
      <c r="L17" s="17">
        <f>(G17+K17)</f>
        <v>19994.32</v>
      </c>
      <c r="M17" s="114"/>
    </row>
    <row r="18" spans="2:15" x14ac:dyDescent="0.25">
      <c r="B18" s="56">
        <v>51105</v>
      </c>
      <c r="C18" s="52" t="s">
        <v>57</v>
      </c>
      <c r="D18" s="246">
        <v>42780</v>
      </c>
      <c r="E18" s="10">
        <v>0</v>
      </c>
      <c r="F18" s="10">
        <v>0</v>
      </c>
      <c r="G18" s="10">
        <f>SUM(D18:F18)</f>
        <v>42780</v>
      </c>
      <c r="H18" s="10"/>
      <c r="I18" s="10"/>
      <c r="J18" s="10"/>
      <c r="K18" s="16">
        <f>SUM(H18:J18)</f>
        <v>0</v>
      </c>
      <c r="L18" s="17">
        <f>(G18+K18)</f>
        <v>42780</v>
      </c>
    </row>
    <row r="19" spans="2:15" x14ac:dyDescent="0.25">
      <c r="B19" s="56">
        <v>51107</v>
      </c>
      <c r="C19" s="52" t="s">
        <v>58</v>
      </c>
      <c r="D19" s="246">
        <v>2700</v>
      </c>
      <c r="E19" s="10">
        <v>3525</v>
      </c>
      <c r="F19" s="10">
        <v>11071.32</v>
      </c>
      <c r="G19" s="246">
        <f>SUM(D19:F19)</f>
        <v>17296.32</v>
      </c>
      <c r="H19" s="10"/>
      <c r="I19" s="10"/>
      <c r="J19" s="10"/>
      <c r="K19" s="16">
        <f>SUM(H19:J19)</f>
        <v>0</v>
      </c>
      <c r="L19" s="17">
        <f>G19+K19</f>
        <v>17296.32</v>
      </c>
    </row>
    <row r="20" spans="2:15" x14ac:dyDescent="0.25">
      <c r="B20" s="55">
        <v>512</v>
      </c>
      <c r="C20" s="51" t="s">
        <v>59</v>
      </c>
      <c r="D20" s="296">
        <f>SUM(D21:D22)</f>
        <v>0</v>
      </c>
      <c r="E20" s="297">
        <v>0</v>
      </c>
      <c r="F20" s="297">
        <f>F21</f>
        <v>0</v>
      </c>
      <c r="G20" s="297">
        <f>SUM(D20:F20)</f>
        <v>0</v>
      </c>
      <c r="H20" s="297">
        <v>0</v>
      </c>
      <c r="I20" s="297">
        <f>SUM(I21:I22)</f>
        <v>0</v>
      </c>
      <c r="J20" s="297">
        <v>0</v>
      </c>
      <c r="K20" s="298">
        <f>SUM(K21:K22)</f>
        <v>0</v>
      </c>
      <c r="L20" s="14">
        <f>SUM(L21:L22)</f>
        <v>0</v>
      </c>
    </row>
    <row r="21" spans="2:15" x14ac:dyDescent="0.25">
      <c r="B21" s="56">
        <v>51201</v>
      </c>
      <c r="C21" s="52" t="s">
        <v>55</v>
      </c>
      <c r="D21" s="246">
        <v>0</v>
      </c>
      <c r="E21" s="10">
        <v>0</v>
      </c>
      <c r="F21" s="10">
        <v>0</v>
      </c>
      <c r="G21" s="10">
        <f t="shared" ref="G21:G26" si="1">SUM(D21:F21)</f>
        <v>0</v>
      </c>
      <c r="H21" s="11">
        <v>0</v>
      </c>
      <c r="I21" s="11">
        <v>0</v>
      </c>
      <c r="J21" s="11">
        <v>0</v>
      </c>
      <c r="K21" s="16">
        <f>SUM(H21:J21)</f>
        <v>0</v>
      </c>
      <c r="L21" s="17">
        <f>(G21+K21)</f>
        <v>0</v>
      </c>
    </row>
    <row r="22" spans="2:15" x14ac:dyDescent="0.25">
      <c r="B22" s="56">
        <v>51207</v>
      </c>
      <c r="C22" s="52" t="s">
        <v>58</v>
      </c>
      <c r="D22" s="246">
        <v>0</v>
      </c>
      <c r="E22" s="10">
        <v>0</v>
      </c>
      <c r="F22" s="10">
        <v>0</v>
      </c>
      <c r="G22" s="15">
        <f t="shared" si="1"/>
        <v>0</v>
      </c>
      <c r="H22" s="11">
        <v>0</v>
      </c>
      <c r="I22" s="11">
        <v>0</v>
      </c>
      <c r="J22" s="11"/>
      <c r="K22" s="16">
        <f>SUM(H22:J22)</f>
        <v>0</v>
      </c>
      <c r="L22" s="17">
        <f t="shared" ref="L22:L30" si="2">(G22+K22)</f>
        <v>0</v>
      </c>
    </row>
    <row r="23" spans="2:15" x14ac:dyDescent="0.25">
      <c r="B23" s="55">
        <v>513</v>
      </c>
      <c r="C23" s="51" t="s">
        <v>105</v>
      </c>
      <c r="D23" s="296">
        <f>SUM(D24)</f>
        <v>500</v>
      </c>
      <c r="E23" s="297">
        <f>SUM(E24)</f>
        <v>1000</v>
      </c>
      <c r="F23" s="297">
        <f>SUM(F24)</f>
        <v>3000</v>
      </c>
      <c r="G23" s="297">
        <f>SUM(D23:F23)</f>
        <v>4500</v>
      </c>
      <c r="H23" s="297">
        <f>SUM(H24)</f>
        <v>0</v>
      </c>
      <c r="I23" s="297">
        <f>SUM(I24)</f>
        <v>300</v>
      </c>
      <c r="J23" s="297">
        <f>SUM(J24)</f>
        <v>200</v>
      </c>
      <c r="K23" s="298">
        <f>SUM(K24)</f>
        <v>500</v>
      </c>
      <c r="L23" s="14">
        <f>(G23+K23)</f>
        <v>5000</v>
      </c>
    </row>
    <row r="24" spans="2:15" x14ac:dyDescent="0.25">
      <c r="B24" s="56">
        <v>51301</v>
      </c>
      <c r="C24" s="52" t="s">
        <v>61</v>
      </c>
      <c r="D24" s="246">
        <v>500</v>
      </c>
      <c r="E24" s="10">
        <v>1000</v>
      </c>
      <c r="F24" s="10">
        <v>3000</v>
      </c>
      <c r="G24" s="146">
        <f t="shared" si="1"/>
        <v>4500</v>
      </c>
      <c r="H24" s="10"/>
      <c r="I24" s="10">
        <v>300</v>
      </c>
      <c r="J24" s="10">
        <v>200</v>
      </c>
      <c r="K24" s="16">
        <f>SUM(H24:J24)</f>
        <v>500</v>
      </c>
      <c r="L24" s="17">
        <f t="shared" si="2"/>
        <v>5000</v>
      </c>
      <c r="O24" t="s">
        <v>208</v>
      </c>
    </row>
    <row r="25" spans="2:15" x14ac:dyDescent="0.25">
      <c r="B25" s="55">
        <v>514</v>
      </c>
      <c r="C25" s="51" t="s">
        <v>106</v>
      </c>
      <c r="D25" s="296">
        <f>D26</f>
        <v>380</v>
      </c>
      <c r="E25" s="297">
        <f>E26</f>
        <v>210</v>
      </c>
      <c r="F25" s="297">
        <f>F26</f>
        <v>850</v>
      </c>
      <c r="G25" s="297">
        <f>SUM(D25:F25)</f>
        <v>1440</v>
      </c>
      <c r="H25" s="297">
        <f>H26</f>
        <v>306.60000000000002</v>
      </c>
      <c r="I25" s="297">
        <f>I26</f>
        <v>1770.3</v>
      </c>
      <c r="J25" s="297">
        <f>J26</f>
        <v>3280.52</v>
      </c>
      <c r="K25" s="298">
        <f>SUM(K26)</f>
        <v>5357.42</v>
      </c>
      <c r="L25" s="14">
        <f>(G25+K25)</f>
        <v>6797.42</v>
      </c>
    </row>
    <row r="26" spans="2:15" x14ac:dyDescent="0.25">
      <c r="B26" s="56">
        <v>51401</v>
      </c>
      <c r="C26" s="52" t="s">
        <v>60</v>
      </c>
      <c r="D26" s="246">
        <v>380</v>
      </c>
      <c r="E26" s="10">
        <v>210</v>
      </c>
      <c r="F26" s="10">
        <v>850</v>
      </c>
      <c r="G26" s="10">
        <f t="shared" si="1"/>
        <v>1440</v>
      </c>
      <c r="H26" s="10">
        <v>306.60000000000002</v>
      </c>
      <c r="I26" s="10">
        <v>1770.3</v>
      </c>
      <c r="J26" s="10">
        <v>3280.52</v>
      </c>
      <c r="K26" s="16">
        <f>SUM(H26:J26)</f>
        <v>5357.42</v>
      </c>
      <c r="L26" s="17">
        <f>(G26+K26)</f>
        <v>6797.42</v>
      </c>
      <c r="M26" s="31"/>
    </row>
    <row r="27" spans="2:15" x14ac:dyDescent="0.25">
      <c r="B27" s="55">
        <v>515</v>
      </c>
      <c r="C27" s="51" t="s">
        <v>107</v>
      </c>
      <c r="D27" s="296">
        <f>SUM(D28)</f>
        <v>1200</v>
      </c>
      <c r="E27" s="297">
        <f>E28</f>
        <v>250</v>
      </c>
      <c r="F27" s="297">
        <f>F28</f>
        <v>1350</v>
      </c>
      <c r="G27" s="297">
        <f>SUM(D27:F27)</f>
        <v>2800</v>
      </c>
      <c r="H27" s="297">
        <f>SUM(H28)</f>
        <v>678.9</v>
      </c>
      <c r="I27" s="297">
        <f>SUM(I28)</f>
        <v>3919.95</v>
      </c>
      <c r="J27" s="297">
        <f>SUM(J28)</f>
        <v>7263.98</v>
      </c>
      <c r="K27" s="298">
        <f>SUM(H27:J27)</f>
        <v>11862.829999999998</v>
      </c>
      <c r="L27" s="14">
        <f>(G27+K27)</f>
        <v>14662.829999999998</v>
      </c>
    </row>
    <row r="28" spans="2:15" x14ac:dyDescent="0.25">
      <c r="B28" s="56">
        <v>51501</v>
      </c>
      <c r="C28" s="52" t="s">
        <v>60</v>
      </c>
      <c r="D28" s="246">
        <v>1200</v>
      </c>
      <c r="E28" s="10">
        <v>250</v>
      </c>
      <c r="F28" s="10">
        <v>1350</v>
      </c>
      <c r="G28" s="10">
        <f>SUM(D28:F28)</f>
        <v>2800</v>
      </c>
      <c r="H28" s="10">
        <v>678.9</v>
      </c>
      <c r="I28" s="10">
        <v>3919.95</v>
      </c>
      <c r="J28" s="10">
        <v>7263.98</v>
      </c>
      <c r="K28" s="16">
        <f>SUM(H28:J28)</f>
        <v>11862.829999999998</v>
      </c>
      <c r="L28" s="17">
        <f t="shared" si="2"/>
        <v>14662.829999999998</v>
      </c>
    </row>
    <row r="29" spans="2:15" x14ac:dyDescent="0.25">
      <c r="B29" s="55">
        <v>517</v>
      </c>
      <c r="C29" s="51" t="s">
        <v>173</v>
      </c>
      <c r="D29" s="296">
        <f t="shared" ref="D29:J29" si="3">SUM(D30)</f>
        <v>0</v>
      </c>
      <c r="E29" s="297">
        <f>SUM(E30)</f>
        <v>3000</v>
      </c>
      <c r="F29" s="297">
        <f>SUM(F30)</f>
        <v>4000</v>
      </c>
      <c r="G29" s="297">
        <f>SUM(G30)</f>
        <v>7000</v>
      </c>
      <c r="H29" s="297">
        <f t="shared" si="3"/>
        <v>0</v>
      </c>
      <c r="I29" s="297">
        <f t="shared" si="3"/>
        <v>0</v>
      </c>
      <c r="J29" s="297">
        <f t="shared" si="3"/>
        <v>0</v>
      </c>
      <c r="K29" s="298">
        <f>SUM(H29:J29)</f>
        <v>0</v>
      </c>
      <c r="L29" s="14">
        <f>(G29+K29)</f>
        <v>7000</v>
      </c>
    </row>
    <row r="30" spans="2:15" ht="15.75" thickBot="1" x14ac:dyDescent="0.3">
      <c r="B30" s="57">
        <v>51701</v>
      </c>
      <c r="C30" s="53" t="s">
        <v>108</v>
      </c>
      <c r="D30" s="235">
        <v>0</v>
      </c>
      <c r="E30" s="205">
        <v>3000</v>
      </c>
      <c r="F30" s="205">
        <v>4000</v>
      </c>
      <c r="G30" s="46">
        <f>SUM(D30:F30)</f>
        <v>7000</v>
      </c>
      <c r="H30" s="205">
        <v>0</v>
      </c>
      <c r="I30" s="205">
        <v>0</v>
      </c>
      <c r="J30" s="46">
        <v>0</v>
      </c>
      <c r="K30" s="47">
        <f>SUM(H30:J30)</f>
        <v>0</v>
      </c>
      <c r="L30" s="48">
        <f t="shared" si="2"/>
        <v>7000</v>
      </c>
    </row>
    <row r="31" spans="2:15" ht="15.75" thickBot="1" x14ac:dyDescent="0.3">
      <c r="B31" s="660" t="s">
        <v>44</v>
      </c>
      <c r="C31" s="660"/>
      <c r="D31" s="49">
        <f>SUM(D15+D20+D23+D25+D27+D29)</f>
        <v>67918.45</v>
      </c>
      <c r="E31" s="49">
        <f>SUM(E14+E20+E23+E25+E27+E29)</f>
        <v>11510</v>
      </c>
      <c r="F31" s="49">
        <f>SUM(F15+F20+F23+F25+F27+F29)</f>
        <v>80639.399999999994</v>
      </c>
      <c r="G31" s="206">
        <f>SUM(G15+G20+G23+G25+G27+G29)</f>
        <v>160067.85</v>
      </c>
      <c r="H31" s="206">
        <f>H15+H20+H23+H25+H27+H29</f>
        <v>9745.5</v>
      </c>
      <c r="I31" s="206">
        <f>SUM(I14+I20+I23+I25+I27+I29)</f>
        <v>56570.25</v>
      </c>
      <c r="J31" s="206">
        <f>SUM(J14+J20+J23+J25+J27+J29)</f>
        <v>35744.5</v>
      </c>
      <c r="K31" s="206">
        <f>SUM(K14+K20+K23+K25+K27+K29)</f>
        <v>102060.25</v>
      </c>
      <c r="L31" s="49">
        <f>(K31)</f>
        <v>102060.25</v>
      </c>
    </row>
    <row r="32" spans="2:15" ht="15.75" thickBot="1" x14ac:dyDescent="0.3">
      <c r="B32" s="660" t="s">
        <v>45</v>
      </c>
      <c r="C32" s="660"/>
      <c r="D32" s="49">
        <f>SUM(D31)</f>
        <v>67918.45</v>
      </c>
      <c r="E32" s="49">
        <f>SUM(E31)</f>
        <v>11510</v>
      </c>
      <c r="F32" s="49">
        <f>SUM(F31)</f>
        <v>80639.399999999994</v>
      </c>
      <c r="G32" s="49">
        <f>SUM(G31)</f>
        <v>160067.85</v>
      </c>
      <c r="H32" s="49">
        <f t="shared" ref="E32:J33" si="4">SUM(H31)</f>
        <v>9745.5</v>
      </c>
      <c r="I32" s="49">
        <f>SUM(I31)</f>
        <v>56570.25</v>
      </c>
      <c r="J32" s="49">
        <f t="shared" si="4"/>
        <v>35744.5</v>
      </c>
      <c r="K32" s="49">
        <f>SUM(K31)</f>
        <v>102060.25</v>
      </c>
      <c r="L32" s="49">
        <f>SUM(L31)</f>
        <v>102060.25</v>
      </c>
    </row>
    <row r="33" spans="2:12" ht="15.75" thickBot="1" x14ac:dyDescent="0.3">
      <c r="B33" s="660" t="s">
        <v>46</v>
      </c>
      <c r="C33" s="660"/>
      <c r="D33" s="49">
        <f>SUM(D32)</f>
        <v>67918.45</v>
      </c>
      <c r="E33" s="49">
        <f t="shared" si="4"/>
        <v>11510</v>
      </c>
      <c r="F33" s="49">
        <f>SUM(F32)</f>
        <v>80639.399999999994</v>
      </c>
      <c r="G33" s="49">
        <f>SUM(D33:F33)</f>
        <v>160067.84999999998</v>
      </c>
      <c r="H33" s="49">
        <f t="shared" si="4"/>
        <v>9745.5</v>
      </c>
      <c r="I33" s="49">
        <f t="shared" si="4"/>
        <v>56570.25</v>
      </c>
      <c r="J33" s="49">
        <f t="shared" si="4"/>
        <v>35744.5</v>
      </c>
      <c r="K33" s="49">
        <f>SUM(K32)</f>
        <v>102060.25</v>
      </c>
      <c r="L33" s="49">
        <f>SUM(L32)</f>
        <v>102060.25</v>
      </c>
    </row>
    <row r="34" spans="2:12" x14ac:dyDescent="0.25">
      <c r="B34" s="319"/>
      <c r="C34" s="319"/>
      <c r="D34" s="320"/>
      <c r="E34" s="320"/>
      <c r="F34" s="320"/>
      <c r="G34" s="320"/>
      <c r="H34" s="320"/>
      <c r="I34" s="320"/>
      <c r="J34" s="320"/>
      <c r="K34" s="320"/>
      <c r="L34" s="320"/>
    </row>
    <row r="36" spans="2:12" x14ac:dyDescent="0.25">
      <c r="G36" s="28"/>
    </row>
    <row r="37" spans="2:12" x14ac:dyDescent="0.25">
      <c r="G37" s="31">
        <f>G31</f>
        <v>160067.85</v>
      </c>
    </row>
    <row r="38" spans="2:12" x14ac:dyDescent="0.25">
      <c r="C38" s="227">
        <f>SUM(K31+Proy.Inv.Publ.!G98)</f>
        <v>102060.25</v>
      </c>
    </row>
    <row r="40" spans="2:12" x14ac:dyDescent="0.25">
      <c r="K40" s="31"/>
    </row>
    <row r="43" spans="2:12" x14ac:dyDescent="0.25">
      <c r="K43" s="31"/>
    </row>
    <row r="44" spans="2:12" x14ac:dyDescent="0.25">
      <c r="J44" s="31"/>
    </row>
  </sheetData>
  <mergeCells count="12">
    <mergeCell ref="B31:C31"/>
    <mergeCell ref="B32:C32"/>
    <mergeCell ref="B33:C33"/>
    <mergeCell ref="D8:F8"/>
    <mergeCell ref="D9:F9"/>
    <mergeCell ref="D10:F10"/>
    <mergeCell ref="H9:J9"/>
    <mergeCell ref="H10:J10"/>
    <mergeCell ref="B7:L7"/>
    <mergeCell ref="B5:L5"/>
    <mergeCell ref="B6:L6"/>
    <mergeCell ref="H8:J8"/>
  </mergeCells>
  <pageMargins left="0.36" right="0.5" top="0.74803149606299213" bottom="0.74803149606299213" header="0.31496062992125984" footer="0.31496062992125984"/>
  <pageSetup paperSize="5" scale="95" orientation="landscape" horizontalDpi="4294967293" verticalDpi="300" r:id="rId1"/>
  <ignoredErrors>
    <ignoredError sqref="G24 K20 G15" formula="1"/>
    <ignoredError sqref="E1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3"/>
  <sheetViews>
    <sheetView topLeftCell="A13" zoomScale="170" zoomScaleNormal="170" workbookViewId="0">
      <selection activeCell="C23" sqref="C23"/>
    </sheetView>
  </sheetViews>
  <sheetFormatPr baseColWidth="10" defaultColWidth="11.5703125" defaultRowHeight="15" x14ac:dyDescent="0.25"/>
  <cols>
    <col min="1" max="1" width="6.42578125" customWidth="1"/>
    <col min="2" max="2" width="43.85546875" customWidth="1"/>
    <col min="3" max="3" width="13.7109375" customWidth="1"/>
    <col min="4" max="4" width="12" customWidth="1"/>
    <col min="5" max="5" width="10.7109375" customWidth="1"/>
    <col min="6" max="6" width="10.85546875" customWidth="1"/>
    <col min="8" max="8" width="14.7109375" customWidth="1"/>
  </cols>
  <sheetData>
    <row r="4" spans="1:9" ht="15.75" thickBot="1" x14ac:dyDescent="0.3"/>
    <row r="5" spans="1:9" ht="18.75" x14ac:dyDescent="0.4">
      <c r="A5" s="668" t="s">
        <v>205</v>
      </c>
      <c r="B5" s="669"/>
      <c r="C5" s="669"/>
      <c r="D5" s="669"/>
      <c r="E5" s="669"/>
      <c r="F5" s="669"/>
      <c r="G5" s="669"/>
      <c r="H5" s="670"/>
    </row>
    <row r="6" spans="1:9" ht="15.75" x14ac:dyDescent="0.3">
      <c r="A6" s="671" t="s">
        <v>216</v>
      </c>
      <c r="B6" s="672"/>
      <c r="C6" s="672"/>
      <c r="D6" s="672"/>
      <c r="E6" s="672"/>
      <c r="F6" s="672"/>
      <c r="G6" s="672"/>
      <c r="H6" s="673"/>
      <c r="I6" s="174"/>
    </row>
    <row r="7" spans="1:9" ht="15.75" x14ac:dyDescent="0.3">
      <c r="A7" s="671" t="s">
        <v>247</v>
      </c>
      <c r="B7" s="672"/>
      <c r="C7" s="672"/>
      <c r="D7" s="672"/>
      <c r="E7" s="672"/>
      <c r="F7" s="672"/>
      <c r="G7" s="672"/>
      <c r="H7" s="673"/>
      <c r="I7" s="174"/>
    </row>
    <row r="8" spans="1:9" ht="15.75" thickBot="1" x14ac:dyDescent="0.3">
      <c r="A8" s="678" t="s">
        <v>217</v>
      </c>
      <c r="B8" s="679"/>
      <c r="C8" s="679"/>
      <c r="D8" s="679"/>
      <c r="E8" s="679"/>
      <c r="F8" s="679"/>
      <c r="G8" s="679"/>
      <c r="H8" s="680"/>
      <c r="I8" s="174"/>
    </row>
    <row r="9" spans="1:9" ht="15.75" customHeight="1" thickBot="1" x14ac:dyDescent="0.3">
      <c r="A9" s="443"/>
      <c r="B9" s="443"/>
      <c r="C9" s="665" t="s">
        <v>110</v>
      </c>
      <c r="D9" s="666"/>
      <c r="E9" s="666"/>
      <c r="F9" s="666"/>
      <c r="G9" s="667"/>
      <c r="H9" s="443"/>
    </row>
    <row r="10" spans="1:9" x14ac:dyDescent="0.25">
      <c r="A10" s="444" t="s">
        <v>0</v>
      </c>
      <c r="B10" s="663" t="s">
        <v>11</v>
      </c>
      <c r="C10" s="445" t="s">
        <v>111</v>
      </c>
      <c r="D10" s="445" t="s">
        <v>113</v>
      </c>
      <c r="E10" s="445" t="s">
        <v>114</v>
      </c>
      <c r="F10" s="445" t="s">
        <v>114</v>
      </c>
      <c r="G10" s="445" t="s">
        <v>115</v>
      </c>
      <c r="H10" s="445" t="s">
        <v>116</v>
      </c>
    </row>
    <row r="11" spans="1:9" ht="15.75" thickBot="1" x14ac:dyDescent="0.3">
      <c r="A11" s="446" t="s">
        <v>1</v>
      </c>
      <c r="B11" s="664"/>
      <c r="C11" s="447" t="s">
        <v>112</v>
      </c>
      <c r="D11" s="447" t="s">
        <v>7</v>
      </c>
      <c r="E11" s="447" t="s">
        <v>8</v>
      </c>
      <c r="F11" s="447" t="s">
        <v>9</v>
      </c>
      <c r="G11" s="446"/>
      <c r="H11" s="446"/>
    </row>
    <row r="12" spans="1:9" ht="15.75" thickBot="1" x14ac:dyDescent="0.3">
      <c r="A12" s="443"/>
      <c r="B12" s="508"/>
      <c r="C12" s="509"/>
      <c r="D12" s="509" t="s">
        <v>290</v>
      </c>
      <c r="E12" s="510"/>
      <c r="F12" s="510"/>
      <c r="G12" s="511"/>
      <c r="H12" s="512"/>
    </row>
    <row r="13" spans="1:9" x14ac:dyDescent="0.25">
      <c r="A13" s="247">
        <v>55</v>
      </c>
      <c r="B13" s="248" t="s">
        <v>117</v>
      </c>
      <c r="C13" s="249">
        <f>SUM(C15:C16)</f>
        <v>150600</v>
      </c>
      <c r="D13" s="250"/>
      <c r="E13" s="251"/>
      <c r="F13" s="252"/>
      <c r="G13" s="252"/>
      <c r="H13" s="253">
        <f t="shared" ref="H13:H19" si="0">SUM(C13:G13)</f>
        <v>150600</v>
      </c>
    </row>
    <row r="14" spans="1:9" x14ac:dyDescent="0.25">
      <c r="A14" s="58">
        <v>563</v>
      </c>
      <c r="B14" s="61" t="s">
        <v>118</v>
      </c>
      <c r="C14" s="66">
        <v>0</v>
      </c>
      <c r="D14" s="67"/>
      <c r="E14" s="68"/>
      <c r="F14" s="20"/>
      <c r="G14" s="20"/>
      <c r="H14" s="42">
        <f t="shared" si="0"/>
        <v>0</v>
      </c>
    </row>
    <row r="15" spans="1:9" x14ac:dyDescent="0.25">
      <c r="A15" s="59">
        <v>55302</v>
      </c>
      <c r="B15" s="62" t="s">
        <v>119</v>
      </c>
      <c r="C15" s="321">
        <v>0</v>
      </c>
      <c r="D15" s="67"/>
      <c r="E15" s="68"/>
      <c r="F15" s="20"/>
      <c r="G15" s="20"/>
      <c r="H15" s="42">
        <f t="shared" si="0"/>
        <v>0</v>
      </c>
    </row>
    <row r="16" spans="1:9" x14ac:dyDescent="0.25">
      <c r="A16" s="59">
        <v>55308</v>
      </c>
      <c r="B16" s="62" t="s">
        <v>120</v>
      </c>
      <c r="C16" s="321">
        <v>150600</v>
      </c>
      <c r="D16" s="67"/>
      <c r="E16" s="68"/>
      <c r="F16" s="20"/>
      <c r="G16" s="20"/>
      <c r="H16" s="42">
        <f t="shared" si="0"/>
        <v>150600</v>
      </c>
    </row>
    <row r="17" spans="1:8" x14ac:dyDescent="0.25">
      <c r="A17" s="254">
        <v>71</v>
      </c>
      <c r="B17" s="255" t="s">
        <v>121</v>
      </c>
      <c r="C17" s="256">
        <f>SUM(C18)</f>
        <v>55899.360000000001</v>
      </c>
      <c r="D17" s="257"/>
      <c r="E17" s="258"/>
      <c r="F17" s="259"/>
      <c r="G17" s="259"/>
      <c r="H17" s="260">
        <f t="shared" si="0"/>
        <v>55899.360000000001</v>
      </c>
    </row>
    <row r="18" spans="1:8" x14ac:dyDescent="0.25">
      <c r="A18" s="58">
        <v>713</v>
      </c>
      <c r="B18" s="61" t="s">
        <v>122</v>
      </c>
      <c r="C18" s="66">
        <f>SUM(C19)</f>
        <v>55899.360000000001</v>
      </c>
      <c r="D18" s="67"/>
      <c r="E18" s="68"/>
      <c r="F18" s="20"/>
      <c r="G18" s="20"/>
      <c r="H18" s="42">
        <f t="shared" si="0"/>
        <v>55899.360000000001</v>
      </c>
    </row>
    <row r="19" spans="1:8" x14ac:dyDescent="0.25">
      <c r="A19" s="59">
        <v>71308</v>
      </c>
      <c r="B19" s="62" t="s">
        <v>292</v>
      </c>
      <c r="C19" s="321">
        <v>55899.360000000001</v>
      </c>
      <c r="D19" s="67"/>
      <c r="E19" s="68"/>
      <c r="F19" s="20"/>
      <c r="G19" s="20"/>
      <c r="H19" s="42">
        <f t="shared" si="0"/>
        <v>55899.360000000001</v>
      </c>
    </row>
    <row r="20" spans="1:8" ht="15.75" thickBot="1" x14ac:dyDescent="0.3">
      <c r="A20" s="60">
        <v>71307</v>
      </c>
      <c r="B20" s="63" t="s">
        <v>291</v>
      </c>
      <c r="C20" s="69"/>
      <c r="D20" s="69">
        <v>0</v>
      </c>
      <c r="E20" s="70"/>
      <c r="F20" s="71"/>
      <c r="G20" s="71"/>
      <c r="H20" s="72"/>
    </row>
    <row r="21" spans="1:8" ht="15.75" thickBot="1" x14ac:dyDescent="0.3">
      <c r="A21" s="674" t="s">
        <v>44</v>
      </c>
      <c r="B21" s="675"/>
      <c r="C21" s="322">
        <f>SUM(C13+C18)</f>
        <v>206499.36</v>
      </c>
      <c r="D21" s="513">
        <f>D20</f>
        <v>0</v>
      </c>
      <c r="E21" s="73"/>
      <c r="F21" s="73"/>
      <c r="G21" s="73"/>
      <c r="H21" s="74">
        <f>SUM(C21:G21)</f>
        <v>206499.36</v>
      </c>
    </row>
    <row r="22" spans="1:8" ht="15.75" thickBot="1" x14ac:dyDescent="0.3">
      <c r="A22" s="676" t="s">
        <v>45</v>
      </c>
      <c r="B22" s="677"/>
      <c r="C22" s="75">
        <f>SUM(C21)</f>
        <v>206499.36</v>
      </c>
      <c r="D22" s="75">
        <f>D21</f>
        <v>0</v>
      </c>
      <c r="E22" s="76"/>
      <c r="F22" s="76"/>
      <c r="G22" s="76"/>
      <c r="H22" s="77">
        <f>SUM(C22:G22)</f>
        <v>206499.36</v>
      </c>
    </row>
    <row r="23" spans="1:8" ht="15.75" thickBot="1" x14ac:dyDescent="0.3">
      <c r="A23" s="661" t="s">
        <v>46</v>
      </c>
      <c r="B23" s="662"/>
      <c r="C23" s="78">
        <f>SUM(C22)</f>
        <v>206499.36</v>
      </c>
      <c r="D23" s="78">
        <f>D22</f>
        <v>0</v>
      </c>
      <c r="E23" s="79"/>
      <c r="F23" s="79"/>
      <c r="G23" s="79"/>
      <c r="H23" s="80">
        <f>SUM(C23:G23)</f>
        <v>206499.36</v>
      </c>
    </row>
  </sheetData>
  <mergeCells count="9">
    <mergeCell ref="A23:B23"/>
    <mergeCell ref="B10:B11"/>
    <mergeCell ref="C9:G9"/>
    <mergeCell ref="A5:H5"/>
    <mergeCell ref="A6:H6"/>
    <mergeCell ref="A7:H7"/>
    <mergeCell ref="A21:B21"/>
    <mergeCell ref="A22:B22"/>
    <mergeCell ref="A8:H8"/>
  </mergeCells>
  <pageMargins left="0.7" right="0.7" top="0.75" bottom="0.75" header="0.3" footer="0.3"/>
  <pageSetup paperSize="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1:DX78"/>
  <sheetViews>
    <sheetView zoomScale="146" zoomScaleNormal="146" workbookViewId="0">
      <pane ySplit="5" topLeftCell="A25" activePane="bottomLeft" state="frozen"/>
      <selection pane="bottomLeft" activeCell="G27" sqref="G27"/>
    </sheetView>
  </sheetViews>
  <sheetFormatPr baseColWidth="10" defaultColWidth="11.42578125" defaultRowHeight="12.75" x14ac:dyDescent="0.2"/>
  <cols>
    <col min="1" max="1" width="5.28515625" style="125" customWidth="1"/>
    <col min="2" max="2" width="5.140625" style="125" customWidth="1"/>
    <col min="3" max="3" width="15.85546875" style="125" customWidth="1"/>
    <col min="4" max="4" width="6" style="125" customWidth="1"/>
    <col min="5" max="6" width="7.140625" style="125" customWidth="1"/>
    <col min="7" max="7" width="6" style="125" customWidth="1"/>
    <col min="8" max="8" width="11.7109375" style="125" customWidth="1"/>
    <col min="9" max="9" width="10.42578125" style="125" customWidth="1"/>
    <col min="10" max="10" width="10.5703125" style="125" customWidth="1"/>
    <col min="11" max="11" width="9.42578125" style="382" customWidth="1"/>
    <col min="12" max="12" width="9.85546875" style="125" customWidth="1"/>
    <col min="13" max="13" width="8.42578125" style="125" customWidth="1"/>
    <col min="14" max="14" width="8.85546875" style="125" customWidth="1"/>
    <col min="15" max="15" width="10.140625" style="125" customWidth="1"/>
    <col min="16" max="16" width="9.85546875" style="125" customWidth="1"/>
    <col min="17" max="17" width="11.42578125" style="125" customWidth="1"/>
    <col min="18" max="19" width="10.5703125" style="125" customWidth="1"/>
    <col min="20" max="20" width="10.7109375" style="125" customWidth="1"/>
    <col min="21" max="21" width="11.140625" style="207" customWidth="1"/>
    <col min="22" max="22" width="11.42578125" style="27"/>
    <col min="23" max="23" width="13.42578125" style="27" bestFit="1" customWidth="1"/>
    <col min="24" max="16384" width="11.42578125" style="27"/>
  </cols>
  <sheetData>
    <row r="1" spans="1:31" x14ac:dyDescent="0.2">
      <c r="A1" s="324" t="s">
        <v>196</v>
      </c>
      <c r="B1" s="324"/>
      <c r="C1" s="324"/>
      <c r="D1" s="324"/>
      <c r="E1" s="324"/>
      <c r="F1" s="324"/>
      <c r="G1" s="324"/>
      <c r="H1" s="324"/>
      <c r="I1" s="324"/>
      <c r="J1" s="324"/>
      <c r="K1" s="494"/>
      <c r="L1" s="324"/>
      <c r="M1" s="324"/>
      <c r="N1" s="324"/>
      <c r="O1" s="325"/>
      <c r="P1" s="325"/>
      <c r="Q1" s="325"/>
      <c r="R1" s="325"/>
      <c r="S1" s="325"/>
      <c r="T1" s="325"/>
    </row>
    <row r="2" spans="1:31" x14ac:dyDescent="0.2">
      <c r="A2" s="684" t="s">
        <v>197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  <c r="L2" s="684"/>
      <c r="M2" s="684"/>
      <c r="N2" s="501"/>
      <c r="O2" s="325"/>
      <c r="P2" s="325"/>
      <c r="Q2" s="325"/>
      <c r="R2" s="325"/>
      <c r="S2" s="325"/>
      <c r="T2" s="325"/>
    </row>
    <row r="3" spans="1:31" ht="13.5" thickBot="1" x14ac:dyDescent="0.25">
      <c r="A3" s="210" t="s">
        <v>274</v>
      </c>
      <c r="B3" s="210"/>
      <c r="C3" s="210"/>
      <c r="D3" s="210"/>
      <c r="E3" s="210"/>
      <c r="F3" s="210"/>
      <c r="G3" s="210"/>
      <c r="H3" s="210"/>
      <c r="I3" s="210"/>
      <c r="J3" s="210"/>
      <c r="K3" s="495"/>
      <c r="L3" s="210"/>
      <c r="M3" s="210"/>
      <c r="N3" s="507"/>
    </row>
    <row r="4" spans="1:31" ht="15.75" customHeight="1" thickBot="1" x14ac:dyDescent="0.25">
      <c r="A4" s="326" t="s">
        <v>96</v>
      </c>
      <c r="B4" s="327" t="s">
        <v>96</v>
      </c>
      <c r="C4" s="685" t="s">
        <v>11</v>
      </c>
      <c r="D4" s="327" t="s">
        <v>125</v>
      </c>
      <c r="E4" s="327" t="s">
        <v>126</v>
      </c>
      <c r="F4" s="327" t="s">
        <v>128</v>
      </c>
      <c r="G4" s="327" t="s">
        <v>158</v>
      </c>
      <c r="H4" s="687" t="s">
        <v>253</v>
      </c>
      <c r="I4" s="688" t="s">
        <v>2</v>
      </c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90"/>
      <c r="U4" s="218"/>
    </row>
    <row r="5" spans="1:31" ht="33" customHeight="1" thickBot="1" x14ac:dyDescent="0.25">
      <c r="A5" s="328" t="s">
        <v>123</v>
      </c>
      <c r="B5" s="329" t="s">
        <v>124</v>
      </c>
      <c r="C5" s="686"/>
      <c r="D5" s="327" t="s">
        <v>99</v>
      </c>
      <c r="E5" s="506" t="s">
        <v>127</v>
      </c>
      <c r="F5" s="327" t="s">
        <v>129</v>
      </c>
      <c r="G5" s="327" t="s">
        <v>130</v>
      </c>
      <c r="H5" s="687"/>
      <c r="I5" s="451" t="s">
        <v>254</v>
      </c>
      <c r="J5" s="452" t="s">
        <v>255</v>
      </c>
      <c r="K5" s="496" t="s">
        <v>251</v>
      </c>
      <c r="L5" s="330" t="s">
        <v>275</v>
      </c>
      <c r="M5" s="331" t="s">
        <v>159</v>
      </c>
      <c r="N5" s="502" t="s">
        <v>288</v>
      </c>
      <c r="O5" s="211" t="s">
        <v>165</v>
      </c>
      <c r="P5" s="332" t="s">
        <v>198</v>
      </c>
      <c r="Q5" s="387" t="s">
        <v>230</v>
      </c>
      <c r="R5" s="387" t="s">
        <v>240</v>
      </c>
      <c r="S5" s="535" t="s">
        <v>309</v>
      </c>
      <c r="T5" s="211" t="s">
        <v>308</v>
      </c>
      <c r="U5" s="216"/>
    </row>
    <row r="6" spans="1:31" ht="53.25" customHeight="1" thickBot="1" x14ac:dyDescent="0.25">
      <c r="A6" s="333">
        <v>61602</v>
      </c>
      <c r="B6" s="334"/>
      <c r="C6" s="505" t="s">
        <v>280</v>
      </c>
      <c r="D6" s="335"/>
      <c r="E6" s="336"/>
      <c r="F6" s="335"/>
      <c r="G6" s="335"/>
      <c r="H6" s="514">
        <v>709.7</v>
      </c>
      <c r="I6" s="337"/>
      <c r="J6" s="337"/>
      <c r="K6" s="497"/>
      <c r="L6" s="338"/>
      <c r="M6" s="339"/>
      <c r="N6" s="339"/>
      <c r="O6" s="303"/>
      <c r="P6" s="340"/>
      <c r="Q6" s="387"/>
      <c r="R6" s="387"/>
      <c r="S6" s="535"/>
      <c r="T6" s="303"/>
      <c r="U6" s="216"/>
    </row>
    <row r="7" spans="1:31" s="115" customFormat="1" ht="52.5" customHeight="1" thickBot="1" x14ac:dyDescent="0.25">
      <c r="A7" s="341">
        <v>61602</v>
      </c>
      <c r="B7" s="342"/>
      <c r="C7" s="343" t="s">
        <v>281</v>
      </c>
      <c r="D7" s="335"/>
      <c r="E7" s="344"/>
      <c r="F7" s="335"/>
      <c r="G7" s="336"/>
      <c r="H7" s="345">
        <v>12.52</v>
      </c>
      <c r="I7" s="345"/>
      <c r="J7" s="345"/>
      <c r="K7" s="346"/>
      <c r="L7" s="212"/>
      <c r="M7" s="212"/>
      <c r="N7" s="212"/>
      <c r="O7" s="212"/>
      <c r="P7" s="212"/>
      <c r="Q7" s="388"/>
      <c r="R7" s="388"/>
      <c r="S7" s="531"/>
      <c r="T7" s="212"/>
      <c r="U7" s="217"/>
      <c r="V7" s="113"/>
      <c r="W7" s="113"/>
      <c r="X7" s="113"/>
      <c r="Y7" s="113"/>
      <c r="Z7" s="113"/>
      <c r="AA7" s="113"/>
      <c r="AB7" s="113"/>
      <c r="AC7" s="113"/>
      <c r="AD7" s="113"/>
      <c r="AE7" s="113"/>
    </row>
    <row r="8" spans="1:31" s="115" customFormat="1" ht="67.5" customHeight="1" thickBot="1" x14ac:dyDescent="0.25">
      <c r="A8" s="341">
        <v>61699</v>
      </c>
      <c r="B8" s="342"/>
      <c r="C8" s="343" t="s">
        <v>282</v>
      </c>
      <c r="D8" s="335"/>
      <c r="E8" s="344"/>
      <c r="F8" s="335"/>
      <c r="G8" s="336"/>
      <c r="H8" s="345">
        <v>540.99</v>
      </c>
      <c r="I8" s="345"/>
      <c r="J8" s="345"/>
      <c r="K8" s="493"/>
      <c r="L8" s="212"/>
      <c r="M8" s="212"/>
      <c r="N8" s="212"/>
      <c r="O8" s="212"/>
      <c r="P8" s="212"/>
      <c r="Q8" s="388"/>
      <c r="R8" s="388"/>
      <c r="S8" s="531"/>
      <c r="T8" s="212"/>
      <c r="U8" s="208"/>
      <c r="V8" s="113"/>
      <c r="W8" s="113"/>
      <c r="X8" s="113"/>
      <c r="Y8" s="113"/>
      <c r="Z8" s="113"/>
      <c r="AA8" s="113"/>
      <c r="AB8" s="113"/>
      <c r="AC8" s="113"/>
      <c r="AD8" s="113"/>
      <c r="AE8" s="113"/>
    </row>
    <row r="9" spans="1:31" s="115" customFormat="1" ht="43.5" customHeight="1" thickBot="1" x14ac:dyDescent="0.25">
      <c r="A9" s="341">
        <v>61602</v>
      </c>
      <c r="B9" s="342"/>
      <c r="C9" s="343" t="s">
        <v>283</v>
      </c>
      <c r="D9" s="335"/>
      <c r="E9" s="344"/>
      <c r="F9" s="335"/>
      <c r="G9" s="336"/>
      <c r="H9" s="345">
        <v>375.52</v>
      </c>
      <c r="I9" s="345"/>
      <c r="J9" s="345"/>
      <c r="K9" s="493"/>
      <c r="L9" s="212"/>
      <c r="M9" s="212"/>
      <c r="N9" s="212"/>
      <c r="O9" s="212"/>
      <c r="P9" s="212"/>
      <c r="Q9" s="388"/>
      <c r="R9" s="388"/>
      <c r="S9" s="531"/>
      <c r="T9" s="212"/>
      <c r="U9" s="208"/>
      <c r="V9" s="113"/>
      <c r="W9" s="113"/>
      <c r="X9" s="113"/>
      <c r="Y9" s="113"/>
      <c r="Z9" s="113"/>
      <c r="AA9" s="113"/>
      <c r="AB9" s="113"/>
      <c r="AC9" s="113"/>
      <c r="AD9" s="113"/>
      <c r="AE9" s="113"/>
    </row>
    <row r="10" spans="1:31" s="115" customFormat="1" ht="35.25" customHeight="1" thickBot="1" x14ac:dyDescent="0.25">
      <c r="A10" s="341">
        <v>61599</v>
      </c>
      <c r="B10" s="342"/>
      <c r="C10" s="343" t="s">
        <v>284</v>
      </c>
      <c r="D10" s="335"/>
      <c r="E10" s="344"/>
      <c r="F10" s="335"/>
      <c r="G10" s="336"/>
      <c r="H10" s="345">
        <v>36.94</v>
      </c>
      <c r="I10" s="345"/>
      <c r="J10" s="345"/>
      <c r="K10" s="493"/>
      <c r="L10" s="212"/>
      <c r="M10" s="212"/>
      <c r="N10" s="212"/>
      <c r="O10" s="212"/>
      <c r="P10" s="212"/>
      <c r="Q10" s="388"/>
      <c r="R10" s="388"/>
      <c r="S10" s="531"/>
      <c r="T10" s="212"/>
      <c r="U10" s="208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</row>
    <row r="11" spans="1:31" s="115" customFormat="1" ht="33" customHeight="1" thickBot="1" x14ac:dyDescent="0.25">
      <c r="A11" s="347">
        <v>61603</v>
      </c>
      <c r="B11" s="347"/>
      <c r="C11" s="343" t="s">
        <v>285</v>
      </c>
      <c r="D11" s="335"/>
      <c r="E11" s="344"/>
      <c r="F11" s="335"/>
      <c r="G11" s="336"/>
      <c r="H11" s="345">
        <v>198.65</v>
      </c>
      <c r="I11" s="345"/>
      <c r="J11" s="345"/>
      <c r="K11" s="493"/>
      <c r="L11" s="212"/>
      <c r="M11" s="212"/>
      <c r="N11" s="212"/>
      <c r="O11" s="212"/>
      <c r="P11" s="212"/>
      <c r="Q11" s="388"/>
      <c r="R11" s="388"/>
      <c r="S11" s="531"/>
      <c r="T11" s="212"/>
      <c r="U11" s="208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</row>
    <row r="12" spans="1:31" s="115" customFormat="1" ht="33.75" customHeight="1" thickBot="1" x14ac:dyDescent="0.25">
      <c r="A12" s="347">
        <v>61603</v>
      </c>
      <c r="B12" s="347"/>
      <c r="C12" s="343" t="s">
        <v>286</v>
      </c>
      <c r="D12" s="335"/>
      <c r="E12" s="344"/>
      <c r="F12" s="335"/>
      <c r="G12" s="336"/>
      <c r="H12" s="345">
        <v>257.60000000000002</v>
      </c>
      <c r="I12" s="345"/>
      <c r="J12" s="345"/>
      <c r="K12" s="493"/>
      <c r="L12" s="212"/>
      <c r="M12" s="212"/>
      <c r="N12" s="212"/>
      <c r="O12" s="212"/>
      <c r="P12" s="212"/>
      <c r="Q12" s="388"/>
      <c r="R12" s="388"/>
      <c r="S12" s="531"/>
      <c r="T12" s="212"/>
      <c r="U12" s="208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</row>
    <row r="13" spans="1:31" s="115" customFormat="1" ht="57" customHeight="1" thickBot="1" x14ac:dyDescent="0.25">
      <c r="A13" s="347">
        <v>61602</v>
      </c>
      <c r="B13" s="347"/>
      <c r="C13" s="348" t="s">
        <v>289</v>
      </c>
      <c r="D13" s="349"/>
      <c r="E13" s="344"/>
      <c r="F13" s="335"/>
      <c r="G13" s="336"/>
      <c r="H13" s="345">
        <v>1444.18</v>
      </c>
      <c r="I13" s="345"/>
      <c r="J13" s="345"/>
      <c r="K13" s="493"/>
      <c r="L13" s="212"/>
      <c r="M13" s="212"/>
      <c r="N13" s="212"/>
      <c r="O13" s="212"/>
      <c r="P13" s="212"/>
      <c r="Q13" s="388"/>
      <c r="R13" s="388"/>
      <c r="S13" s="531"/>
      <c r="T13" s="212"/>
      <c r="U13" s="208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</row>
    <row r="14" spans="1:31" s="115" customFormat="1" ht="48.75" customHeight="1" thickBot="1" x14ac:dyDescent="0.25">
      <c r="A14" s="347">
        <v>61699</v>
      </c>
      <c r="B14" s="347"/>
      <c r="C14" s="348" t="s">
        <v>287</v>
      </c>
      <c r="D14" s="349"/>
      <c r="E14" s="344"/>
      <c r="F14" s="335"/>
      <c r="G14" s="336"/>
      <c r="H14" s="345">
        <v>469.65</v>
      </c>
      <c r="I14" s="345"/>
      <c r="J14" s="345"/>
      <c r="K14" s="493"/>
      <c r="L14" s="212"/>
      <c r="M14" s="212"/>
      <c r="N14" s="212"/>
      <c r="O14" s="212"/>
      <c r="P14" s="212"/>
      <c r="Q14" s="388"/>
      <c r="R14" s="388"/>
      <c r="S14" s="531"/>
      <c r="T14" s="212"/>
      <c r="U14" s="208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</row>
    <row r="15" spans="1:31" s="115" customFormat="1" ht="59.25" customHeight="1" thickBot="1" x14ac:dyDescent="0.25">
      <c r="A15" s="347">
        <v>61601</v>
      </c>
      <c r="B15" s="347"/>
      <c r="C15" s="348" t="s">
        <v>295</v>
      </c>
      <c r="D15" s="349"/>
      <c r="E15" s="344"/>
      <c r="F15" s="335"/>
      <c r="G15" s="336"/>
      <c r="H15" s="345">
        <v>5.55</v>
      </c>
      <c r="I15" s="345"/>
      <c r="J15" s="345"/>
      <c r="K15" s="493"/>
      <c r="L15" s="212"/>
      <c r="M15" s="212"/>
      <c r="N15" s="212"/>
      <c r="O15" s="212"/>
      <c r="P15" s="212"/>
      <c r="Q15" s="388"/>
      <c r="R15" s="388"/>
      <c r="S15" s="531"/>
      <c r="T15" s="212"/>
      <c r="U15" s="208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</row>
    <row r="16" spans="1:31" s="115" customFormat="1" ht="71.25" customHeight="1" thickBot="1" x14ac:dyDescent="0.25">
      <c r="A16" s="347">
        <v>61699</v>
      </c>
      <c r="B16" s="347"/>
      <c r="C16" s="348" t="s">
        <v>296</v>
      </c>
      <c r="D16" s="349"/>
      <c r="E16" s="344"/>
      <c r="F16" s="335"/>
      <c r="G16" s="336"/>
      <c r="H16" s="345">
        <v>1212.46</v>
      </c>
      <c r="I16" s="345"/>
      <c r="J16" s="345"/>
      <c r="K16" s="493"/>
      <c r="L16" s="212"/>
      <c r="M16" s="212"/>
      <c r="N16" s="212"/>
      <c r="O16" s="212"/>
      <c r="P16" s="212"/>
      <c r="Q16" s="388"/>
      <c r="R16" s="388"/>
      <c r="S16" s="531"/>
      <c r="T16" s="212"/>
      <c r="U16" s="208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</row>
    <row r="17" spans="1:128" s="115" customFormat="1" ht="59.25" customHeight="1" thickBot="1" x14ac:dyDescent="0.25">
      <c r="A17" s="347">
        <v>61601</v>
      </c>
      <c r="B17" s="347"/>
      <c r="C17" s="348" t="s">
        <v>301</v>
      </c>
      <c r="D17" s="349"/>
      <c r="E17" s="344"/>
      <c r="F17" s="335"/>
      <c r="G17" s="336"/>
      <c r="H17" s="345">
        <v>115.68</v>
      </c>
      <c r="I17" s="345"/>
      <c r="J17" s="345"/>
      <c r="K17" s="493"/>
      <c r="L17" s="212"/>
      <c r="M17" s="212"/>
      <c r="N17" s="212"/>
      <c r="O17" s="212"/>
      <c r="P17" s="212"/>
      <c r="Q17" s="388"/>
      <c r="R17" s="388"/>
      <c r="S17" s="531"/>
      <c r="T17" s="212"/>
      <c r="U17" s="208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</row>
    <row r="18" spans="1:128" s="115" customFormat="1" ht="59.25" customHeight="1" thickBot="1" x14ac:dyDescent="0.25">
      <c r="A18" s="347">
        <v>61601</v>
      </c>
      <c r="B18" s="347"/>
      <c r="C18" s="348" t="s">
        <v>302</v>
      </c>
      <c r="D18" s="349"/>
      <c r="E18" s="344"/>
      <c r="F18" s="335"/>
      <c r="G18" s="336"/>
      <c r="H18" s="345">
        <v>346.17</v>
      </c>
      <c r="I18" s="345"/>
      <c r="J18" s="345"/>
      <c r="K18" s="493"/>
      <c r="L18" s="212"/>
      <c r="M18" s="212"/>
      <c r="N18" s="212"/>
      <c r="O18" s="212"/>
      <c r="P18" s="212"/>
      <c r="Q18" s="388"/>
      <c r="R18" s="388"/>
      <c r="S18" s="531"/>
      <c r="T18" s="212"/>
      <c r="U18" s="208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</row>
    <row r="19" spans="1:128" s="115" customFormat="1" ht="72" customHeight="1" thickBot="1" x14ac:dyDescent="0.25">
      <c r="A19" s="347">
        <v>61601</v>
      </c>
      <c r="B19" s="347"/>
      <c r="C19" s="348" t="s">
        <v>303</v>
      </c>
      <c r="D19" s="349"/>
      <c r="E19" s="344"/>
      <c r="F19" s="335"/>
      <c r="G19" s="336"/>
      <c r="H19" s="345">
        <v>293.13</v>
      </c>
      <c r="I19" s="345"/>
      <c r="J19" s="345"/>
      <c r="K19" s="493"/>
      <c r="L19" s="212"/>
      <c r="M19" s="212"/>
      <c r="N19" s="212"/>
      <c r="O19" s="212"/>
      <c r="P19" s="212"/>
      <c r="Q19" s="388"/>
      <c r="R19" s="388"/>
      <c r="S19" s="531"/>
      <c r="T19" s="212"/>
      <c r="U19" s="208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</row>
    <row r="20" spans="1:128" s="115" customFormat="1" ht="59.25" customHeight="1" thickBot="1" x14ac:dyDescent="0.25">
      <c r="A20" s="347">
        <v>61699</v>
      </c>
      <c r="B20" s="347"/>
      <c r="C20" s="348" t="s">
        <v>304</v>
      </c>
      <c r="D20" s="349"/>
      <c r="E20" s="344"/>
      <c r="F20" s="335"/>
      <c r="G20" s="336"/>
      <c r="H20" s="345">
        <v>687.89</v>
      </c>
      <c r="I20" s="345"/>
      <c r="J20" s="345"/>
      <c r="K20" s="493"/>
      <c r="L20" s="212"/>
      <c r="M20" s="212"/>
      <c r="N20" s="212"/>
      <c r="O20" s="212"/>
      <c r="P20" s="212"/>
      <c r="Q20" s="388"/>
      <c r="R20" s="388"/>
      <c r="S20" s="531"/>
      <c r="T20" s="212"/>
      <c r="U20" s="208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</row>
    <row r="21" spans="1:128" s="115" customFormat="1" ht="59.25" customHeight="1" thickBot="1" x14ac:dyDescent="0.25">
      <c r="A21" s="347">
        <v>61599</v>
      </c>
      <c r="B21" s="347"/>
      <c r="C21" s="348" t="s">
        <v>305</v>
      </c>
      <c r="D21" s="349"/>
      <c r="E21" s="344"/>
      <c r="F21" s="335"/>
      <c r="G21" s="336"/>
      <c r="H21" s="345">
        <v>1091.18</v>
      </c>
      <c r="I21" s="345"/>
      <c r="J21" s="345"/>
      <c r="K21" s="493"/>
      <c r="L21" s="212"/>
      <c r="M21" s="212"/>
      <c r="N21" s="212"/>
      <c r="O21" s="212"/>
      <c r="P21" s="212"/>
      <c r="Q21" s="388"/>
      <c r="R21" s="388"/>
      <c r="S21" s="531"/>
      <c r="T21" s="212"/>
      <c r="U21" s="208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</row>
    <row r="22" spans="1:128" s="115" customFormat="1" ht="59.25" customHeight="1" thickBot="1" x14ac:dyDescent="0.25">
      <c r="A22" s="347">
        <v>61603</v>
      </c>
      <c r="B22" s="347"/>
      <c r="C22" s="348" t="s">
        <v>306</v>
      </c>
      <c r="D22" s="349"/>
      <c r="E22" s="344"/>
      <c r="F22" s="335"/>
      <c r="G22" s="336"/>
      <c r="H22" s="345">
        <v>1886.01</v>
      </c>
      <c r="I22" s="345"/>
      <c r="J22" s="345"/>
      <c r="K22" s="493"/>
      <c r="L22" s="212"/>
      <c r="M22" s="212"/>
      <c r="N22" s="212"/>
      <c r="O22" s="212"/>
      <c r="P22" s="212"/>
      <c r="Q22" s="388"/>
      <c r="R22" s="388"/>
      <c r="S22" s="531"/>
      <c r="T22" s="212"/>
      <c r="U22" s="208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</row>
    <row r="23" spans="1:128" s="115" customFormat="1" ht="90" customHeight="1" thickBot="1" x14ac:dyDescent="0.25">
      <c r="A23" s="347">
        <v>61699</v>
      </c>
      <c r="B23" s="347"/>
      <c r="C23" s="348" t="s">
        <v>293</v>
      </c>
      <c r="D23" s="350"/>
      <c r="E23" s="351"/>
      <c r="F23" s="352"/>
      <c r="G23" s="353"/>
      <c r="H23" s="354" t="s">
        <v>208</v>
      </c>
      <c r="I23" s="354"/>
      <c r="J23" s="354"/>
      <c r="K23" s="493"/>
      <c r="L23" s="212"/>
      <c r="M23" s="212"/>
      <c r="N23" s="212"/>
      <c r="O23" s="212"/>
      <c r="P23" s="212"/>
      <c r="Q23" s="388"/>
      <c r="R23" s="388"/>
      <c r="S23" s="531"/>
      <c r="T23" s="355">
        <v>3280.72</v>
      </c>
      <c r="U23" s="208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</row>
    <row r="24" spans="1:128" s="115" customFormat="1" ht="90" customHeight="1" thickBot="1" x14ac:dyDescent="0.25">
      <c r="A24" s="347">
        <v>61601</v>
      </c>
      <c r="B24" s="347"/>
      <c r="C24" s="348" t="s">
        <v>206</v>
      </c>
      <c r="D24" s="350"/>
      <c r="E24" s="351"/>
      <c r="F24" s="352"/>
      <c r="G24" s="353"/>
      <c r="H24" s="354"/>
      <c r="I24" s="354"/>
      <c r="J24" s="354"/>
      <c r="K24" s="498"/>
      <c r="L24" s="242"/>
      <c r="M24" s="356">
        <v>213.5</v>
      </c>
      <c r="N24" s="356"/>
      <c r="O24" s="212"/>
      <c r="P24" s="212"/>
      <c r="Q24" s="388"/>
      <c r="R24" s="388"/>
      <c r="S24" s="531"/>
      <c r="T24" s="212"/>
      <c r="U24" s="208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</row>
    <row r="25" spans="1:128" s="115" customFormat="1" ht="90" customHeight="1" thickBot="1" x14ac:dyDescent="0.25">
      <c r="A25" s="526">
        <v>61601</v>
      </c>
      <c r="B25" s="526"/>
      <c r="C25" s="527" t="s">
        <v>307</v>
      </c>
      <c r="D25" s="528"/>
      <c r="E25" s="529"/>
      <c r="F25" s="530"/>
      <c r="G25" s="531"/>
      <c r="H25" s="532"/>
      <c r="I25" s="533"/>
      <c r="J25" s="533">
        <v>65583.89</v>
      </c>
      <c r="K25" s="498"/>
      <c r="L25" s="356">
        <v>0</v>
      </c>
      <c r="M25" s="356"/>
      <c r="N25" s="356"/>
      <c r="O25" s="212"/>
      <c r="P25" s="212"/>
      <c r="Q25" s="388"/>
      <c r="R25" s="388"/>
      <c r="S25" s="531"/>
      <c r="T25" s="212"/>
      <c r="U25" s="208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</row>
    <row r="26" spans="1:128" s="115" customFormat="1" ht="90" customHeight="1" thickBot="1" x14ac:dyDescent="0.25">
      <c r="A26" s="518">
        <v>61699</v>
      </c>
      <c r="B26" s="518"/>
      <c r="C26" s="519" t="s">
        <v>293</v>
      </c>
      <c r="D26" s="520"/>
      <c r="E26" s="521"/>
      <c r="F26" s="522"/>
      <c r="G26" s="523"/>
      <c r="H26" s="524"/>
      <c r="I26" s="525">
        <v>218027.87</v>
      </c>
      <c r="J26" s="524"/>
      <c r="K26" s="498"/>
      <c r="L26" s="242"/>
      <c r="M26" s="356"/>
      <c r="N26" s="356"/>
      <c r="O26" s="212"/>
      <c r="P26" s="212"/>
      <c r="Q26" s="388"/>
      <c r="R26" s="388"/>
      <c r="S26" s="531"/>
      <c r="T26" s="212"/>
      <c r="U26" s="208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</row>
    <row r="27" spans="1:128" s="115" customFormat="1" ht="90" customHeight="1" thickBot="1" x14ac:dyDescent="0.25">
      <c r="A27" s="453">
        <v>54508</v>
      </c>
      <c r="B27" s="453"/>
      <c r="C27" s="454" t="s">
        <v>207</v>
      </c>
      <c r="D27" s="455"/>
      <c r="E27" s="456"/>
      <c r="F27" s="457"/>
      <c r="G27" s="458"/>
      <c r="H27" s="459"/>
      <c r="I27" s="459"/>
      <c r="J27" s="459"/>
      <c r="K27" s="465">
        <v>10000</v>
      </c>
      <c r="L27" s="212"/>
      <c r="M27" s="212"/>
      <c r="N27" s="212"/>
      <c r="O27" s="212"/>
      <c r="P27" s="212"/>
      <c r="Q27" s="388"/>
      <c r="R27" s="388"/>
      <c r="S27" s="531"/>
      <c r="T27" s="212"/>
      <c r="U27" s="208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128" s="115" customFormat="1" ht="90" customHeight="1" thickBot="1" x14ac:dyDescent="0.25">
      <c r="A28" s="453">
        <v>61602</v>
      </c>
      <c r="B28" s="453"/>
      <c r="C28" s="461" t="s">
        <v>256</v>
      </c>
      <c r="D28" s="455"/>
      <c r="E28" s="456"/>
      <c r="F28" s="457"/>
      <c r="G28" s="458"/>
      <c r="H28" s="459"/>
      <c r="I28" s="459"/>
      <c r="J28" s="459"/>
      <c r="K28" s="465">
        <v>41000</v>
      </c>
      <c r="L28" s="212"/>
      <c r="M28" s="212"/>
      <c r="N28" s="212"/>
      <c r="O28" s="212"/>
      <c r="P28" s="212"/>
      <c r="Q28" s="388"/>
      <c r="R28" s="388"/>
      <c r="S28" s="531"/>
      <c r="T28" s="212"/>
      <c r="U28" s="208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</row>
    <row r="29" spans="1:128" s="115" customFormat="1" ht="90" customHeight="1" thickBot="1" x14ac:dyDescent="0.25">
      <c r="A29" s="453">
        <v>61603</v>
      </c>
      <c r="B29" s="462"/>
      <c r="C29" s="461" t="s">
        <v>257</v>
      </c>
      <c r="D29" s="455"/>
      <c r="E29" s="463"/>
      <c r="F29" s="457"/>
      <c r="G29" s="458"/>
      <c r="H29" s="464"/>
      <c r="I29" s="464"/>
      <c r="J29" s="464"/>
      <c r="K29" s="465">
        <v>25000</v>
      </c>
      <c r="L29" s="221"/>
      <c r="M29" s="221"/>
      <c r="N29" s="221"/>
      <c r="O29" s="221"/>
      <c r="P29" s="221"/>
      <c r="Q29" s="389"/>
      <c r="R29" s="389"/>
      <c r="S29" s="536"/>
      <c r="T29" s="222"/>
      <c r="U29" s="208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</row>
    <row r="30" spans="1:128" s="115" customFormat="1" ht="90" customHeight="1" thickBot="1" x14ac:dyDescent="0.25">
      <c r="A30" s="453">
        <v>61603</v>
      </c>
      <c r="B30" s="462"/>
      <c r="C30" s="461" t="s">
        <v>258</v>
      </c>
      <c r="D30" s="455"/>
      <c r="E30" s="463"/>
      <c r="F30" s="457"/>
      <c r="G30" s="458"/>
      <c r="H30" s="464"/>
      <c r="I30" s="464"/>
      <c r="J30" s="464"/>
      <c r="K30" s="465">
        <v>58000</v>
      </c>
      <c r="L30" s="221"/>
      <c r="M30" s="221"/>
      <c r="N30" s="221"/>
      <c r="O30" s="221"/>
      <c r="P30" s="221"/>
      <c r="Q30" s="389"/>
      <c r="R30" s="389"/>
      <c r="S30" s="536"/>
      <c r="T30" s="222"/>
      <c r="U30" s="208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</row>
    <row r="31" spans="1:128" s="115" customFormat="1" ht="90" customHeight="1" thickBot="1" x14ac:dyDescent="0.25">
      <c r="A31" s="453">
        <v>61699</v>
      </c>
      <c r="B31" s="462"/>
      <c r="C31" s="461" t="s">
        <v>259</v>
      </c>
      <c r="D31" s="455"/>
      <c r="E31" s="463"/>
      <c r="F31" s="457"/>
      <c r="G31" s="458"/>
      <c r="H31" s="464"/>
      <c r="I31" s="466"/>
      <c r="J31" s="466"/>
      <c r="K31" s="467">
        <v>24000</v>
      </c>
      <c r="L31" s="221"/>
      <c r="M31" s="221"/>
      <c r="N31" s="221"/>
      <c r="O31" s="221"/>
      <c r="P31" s="221"/>
      <c r="Q31" s="389"/>
      <c r="R31" s="389"/>
      <c r="S31" s="536"/>
      <c r="T31" s="222"/>
      <c r="U31" s="208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</row>
    <row r="32" spans="1:128" s="115" customFormat="1" ht="90" customHeight="1" thickBot="1" x14ac:dyDescent="0.25">
      <c r="A32" s="468">
        <v>61603</v>
      </c>
      <c r="B32" s="469"/>
      <c r="C32" s="470" t="s">
        <v>260</v>
      </c>
      <c r="D32" s="471"/>
      <c r="E32" s="472"/>
      <c r="F32" s="473"/>
      <c r="G32" s="474"/>
      <c r="H32" s="459"/>
      <c r="I32" s="475"/>
      <c r="J32" s="475"/>
      <c r="K32" s="467">
        <v>20000</v>
      </c>
      <c r="L32" s="213"/>
      <c r="M32" s="357">
        <v>0</v>
      </c>
      <c r="N32" s="357">
        <v>42700</v>
      </c>
      <c r="O32" s="357"/>
      <c r="P32" s="213"/>
      <c r="Q32" s="390"/>
      <c r="R32" s="390"/>
      <c r="S32" s="537"/>
      <c r="T32" s="358"/>
      <c r="U32" s="209"/>
      <c r="V32" s="183"/>
      <c r="W32" s="184"/>
      <c r="X32" s="182"/>
      <c r="Y32" s="179"/>
      <c r="Z32" s="182"/>
      <c r="AA32" s="183"/>
      <c r="AB32" s="185"/>
      <c r="AC32" s="185"/>
      <c r="AD32" s="183"/>
      <c r="AE32" s="183"/>
      <c r="AF32" s="173">
        <v>20000</v>
      </c>
      <c r="AG32" s="176">
        <v>61699</v>
      </c>
      <c r="AH32" s="180"/>
      <c r="AI32" s="175" t="s">
        <v>195</v>
      </c>
      <c r="AJ32" s="181"/>
      <c r="AK32" s="177"/>
      <c r="AL32" s="176"/>
      <c r="AM32" s="170"/>
      <c r="AN32" s="171"/>
      <c r="AO32" s="172"/>
      <c r="AP32" s="178"/>
      <c r="AQ32" s="178"/>
      <c r="AR32" s="178"/>
      <c r="AS32" s="178"/>
      <c r="AT32" s="178"/>
      <c r="AU32" s="178"/>
      <c r="AV32" s="173">
        <v>20000</v>
      </c>
      <c r="AW32" s="176">
        <v>61699</v>
      </c>
      <c r="AX32" s="180"/>
      <c r="AY32" s="175" t="s">
        <v>195</v>
      </c>
      <c r="AZ32" s="181"/>
      <c r="BA32" s="177"/>
      <c r="BB32" s="176"/>
      <c r="BC32" s="170"/>
      <c r="BD32" s="171"/>
      <c r="BE32" s="172"/>
      <c r="BF32" s="178"/>
      <c r="BG32" s="178"/>
      <c r="BH32" s="178"/>
      <c r="BI32" s="178"/>
      <c r="BJ32" s="178"/>
      <c r="BK32" s="178"/>
      <c r="BL32" s="173">
        <v>20000</v>
      </c>
      <c r="BM32" s="176">
        <v>61699</v>
      </c>
      <c r="BN32" s="180"/>
      <c r="BO32" s="175" t="s">
        <v>195</v>
      </c>
      <c r="BP32" s="181"/>
      <c r="BQ32" s="177"/>
      <c r="BR32" s="176"/>
      <c r="BS32" s="170"/>
      <c r="BT32" s="171"/>
      <c r="BU32" s="172"/>
      <c r="BV32" s="178"/>
      <c r="BW32" s="178"/>
      <c r="BX32" s="178"/>
      <c r="BY32" s="178"/>
      <c r="BZ32" s="178"/>
      <c r="CA32" s="178"/>
      <c r="CB32" s="173">
        <v>20000</v>
      </c>
      <c r="CC32" s="176">
        <v>61699</v>
      </c>
      <c r="CD32" s="180"/>
      <c r="CE32" s="175" t="s">
        <v>195</v>
      </c>
      <c r="CF32" s="181"/>
      <c r="CG32" s="177"/>
      <c r="CH32" s="176"/>
      <c r="CI32" s="170"/>
      <c r="CJ32" s="171"/>
      <c r="CK32" s="172"/>
      <c r="CL32" s="178"/>
      <c r="CM32" s="178"/>
      <c r="CN32" s="178"/>
      <c r="CO32" s="178"/>
      <c r="CP32" s="178"/>
      <c r="CQ32" s="178"/>
      <c r="CR32" s="173">
        <v>20000</v>
      </c>
      <c r="CS32" s="176">
        <v>61699</v>
      </c>
      <c r="CT32" s="180"/>
      <c r="CU32" s="175" t="s">
        <v>195</v>
      </c>
      <c r="CV32" s="181"/>
      <c r="CW32" s="177"/>
      <c r="CX32" s="176"/>
      <c r="CY32" s="170"/>
      <c r="CZ32" s="171"/>
      <c r="DA32" s="172"/>
      <c r="DB32" s="178"/>
      <c r="DC32" s="178"/>
      <c r="DD32" s="178"/>
      <c r="DE32" s="178"/>
      <c r="DF32" s="178"/>
      <c r="DG32" s="178"/>
      <c r="DH32" s="173">
        <v>20000</v>
      </c>
      <c r="DI32" s="176">
        <v>61699</v>
      </c>
      <c r="DJ32" s="180"/>
      <c r="DK32" s="175" t="s">
        <v>195</v>
      </c>
      <c r="DL32" s="181"/>
      <c r="DM32" s="177"/>
      <c r="DN32" s="176"/>
      <c r="DO32" s="170"/>
      <c r="DP32" s="171"/>
      <c r="DQ32" s="172"/>
      <c r="DR32" s="178"/>
      <c r="DS32" s="178"/>
      <c r="DT32" s="178"/>
      <c r="DU32" s="178"/>
      <c r="DV32" s="178"/>
      <c r="DW32" s="178"/>
      <c r="DX32" s="173">
        <v>20000</v>
      </c>
    </row>
    <row r="33" spans="1:128" s="115" customFormat="1" ht="90" customHeight="1" thickBot="1" x14ac:dyDescent="0.25">
      <c r="A33" s="468">
        <v>61602</v>
      </c>
      <c r="B33" s="469"/>
      <c r="C33" s="470" t="s">
        <v>261</v>
      </c>
      <c r="D33" s="471"/>
      <c r="E33" s="472"/>
      <c r="F33" s="473"/>
      <c r="G33" s="474"/>
      <c r="H33" s="459"/>
      <c r="I33" s="475"/>
      <c r="J33" s="475"/>
      <c r="K33" s="467">
        <v>50000</v>
      </c>
      <c r="L33" s="213"/>
      <c r="M33" s="357"/>
      <c r="N33" s="357"/>
      <c r="O33" s="357"/>
      <c r="P33" s="213"/>
      <c r="Q33" s="390"/>
      <c r="R33" s="390"/>
      <c r="S33" s="537"/>
      <c r="T33" s="358"/>
      <c r="U33" s="209"/>
      <c r="V33" s="183"/>
      <c r="W33" s="184"/>
      <c r="X33" s="182"/>
      <c r="Y33" s="179"/>
      <c r="Z33" s="182"/>
      <c r="AA33" s="183"/>
      <c r="AB33" s="185"/>
      <c r="AC33" s="185"/>
      <c r="AD33" s="183"/>
      <c r="AE33" s="183"/>
      <c r="AF33" s="229"/>
      <c r="AG33" s="182"/>
      <c r="AH33" s="183"/>
      <c r="AI33" s="184"/>
      <c r="AJ33" s="182"/>
      <c r="AK33" s="179"/>
      <c r="AL33" s="182"/>
      <c r="AM33" s="183"/>
      <c r="AN33" s="185"/>
      <c r="AO33" s="185"/>
      <c r="AP33" s="183"/>
      <c r="AQ33" s="183"/>
      <c r="AR33" s="183"/>
      <c r="AS33" s="183"/>
      <c r="AT33" s="183"/>
      <c r="AU33" s="183"/>
      <c r="AV33" s="229"/>
      <c r="AW33" s="182"/>
      <c r="AX33" s="183"/>
      <c r="AY33" s="184"/>
      <c r="AZ33" s="182"/>
      <c r="BA33" s="179"/>
      <c r="BB33" s="182"/>
      <c r="BC33" s="183"/>
      <c r="BD33" s="185"/>
      <c r="BE33" s="185"/>
      <c r="BF33" s="183"/>
      <c r="BG33" s="183"/>
      <c r="BH33" s="183"/>
      <c r="BI33" s="183"/>
      <c r="BJ33" s="183"/>
      <c r="BK33" s="183"/>
      <c r="BL33" s="229"/>
      <c r="BM33" s="182"/>
      <c r="BN33" s="183"/>
      <c r="BO33" s="184"/>
      <c r="BP33" s="182"/>
      <c r="BQ33" s="179"/>
      <c r="BR33" s="182"/>
      <c r="BS33" s="183"/>
      <c r="BT33" s="185"/>
      <c r="BU33" s="185"/>
      <c r="BV33" s="183"/>
      <c r="BW33" s="183"/>
      <c r="BX33" s="183"/>
      <c r="BY33" s="183"/>
      <c r="BZ33" s="183"/>
      <c r="CA33" s="183"/>
      <c r="CB33" s="229"/>
      <c r="CC33" s="182"/>
      <c r="CD33" s="183"/>
      <c r="CE33" s="184"/>
      <c r="CF33" s="182"/>
      <c r="CG33" s="179"/>
      <c r="CH33" s="182"/>
      <c r="CI33" s="183"/>
      <c r="CJ33" s="185"/>
      <c r="CK33" s="185"/>
      <c r="CL33" s="183"/>
      <c r="CM33" s="183"/>
      <c r="CN33" s="183"/>
      <c r="CO33" s="183"/>
      <c r="CP33" s="183"/>
      <c r="CQ33" s="183"/>
      <c r="CR33" s="229"/>
      <c r="CS33" s="182"/>
      <c r="CT33" s="183"/>
      <c r="CU33" s="184"/>
      <c r="CV33" s="182"/>
      <c r="CW33" s="179"/>
      <c r="CX33" s="182"/>
      <c r="CY33" s="183"/>
      <c r="CZ33" s="185"/>
      <c r="DA33" s="185"/>
      <c r="DB33" s="183"/>
      <c r="DC33" s="183"/>
      <c r="DD33" s="183"/>
      <c r="DE33" s="183"/>
      <c r="DF33" s="183"/>
      <c r="DG33" s="183"/>
      <c r="DH33" s="229"/>
      <c r="DI33" s="182"/>
      <c r="DJ33" s="183"/>
      <c r="DK33" s="184"/>
      <c r="DL33" s="182"/>
      <c r="DM33" s="179"/>
      <c r="DN33" s="182"/>
      <c r="DO33" s="183"/>
      <c r="DP33" s="185"/>
      <c r="DQ33" s="185"/>
      <c r="DR33" s="183"/>
      <c r="DS33" s="183"/>
      <c r="DT33" s="183"/>
      <c r="DU33" s="183"/>
      <c r="DV33" s="183"/>
      <c r="DW33" s="183"/>
      <c r="DX33" s="229"/>
    </row>
    <row r="34" spans="1:128" s="115" customFormat="1" ht="90" customHeight="1" thickBot="1" x14ac:dyDescent="0.25">
      <c r="A34" s="453">
        <v>61602</v>
      </c>
      <c r="B34" s="453"/>
      <c r="C34" s="461" t="s">
        <v>262</v>
      </c>
      <c r="D34" s="476"/>
      <c r="E34" s="477"/>
      <c r="F34" s="473"/>
      <c r="G34" s="474"/>
      <c r="H34" s="459"/>
      <c r="I34" s="459"/>
      <c r="J34" s="459"/>
      <c r="K34" s="465">
        <v>0</v>
      </c>
      <c r="L34" s="221"/>
      <c r="M34" s="221"/>
      <c r="N34" s="221"/>
      <c r="O34" s="359">
        <v>70000</v>
      </c>
      <c r="P34" s="221"/>
      <c r="Q34" s="389"/>
      <c r="R34" s="389"/>
      <c r="S34" s="536"/>
      <c r="T34" s="221"/>
      <c r="U34" s="112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</row>
    <row r="35" spans="1:128" s="115" customFormat="1" ht="90" customHeight="1" thickBot="1" x14ac:dyDescent="0.25">
      <c r="A35" s="453">
        <v>61602</v>
      </c>
      <c r="B35" s="462"/>
      <c r="C35" s="461" t="s">
        <v>263</v>
      </c>
      <c r="D35" s="476"/>
      <c r="E35" s="478"/>
      <c r="F35" s="473"/>
      <c r="G35" s="474"/>
      <c r="H35" s="459"/>
      <c r="I35" s="479"/>
      <c r="J35" s="479"/>
      <c r="K35" s="499">
        <v>8000</v>
      </c>
      <c r="L35" s="221"/>
      <c r="M35" s="221"/>
      <c r="N35" s="221"/>
      <c r="O35" s="357"/>
      <c r="P35" s="221"/>
      <c r="Q35" s="389"/>
      <c r="R35" s="389"/>
      <c r="S35" s="536"/>
      <c r="T35" s="221"/>
      <c r="U35" s="112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</row>
    <row r="36" spans="1:128" s="115" customFormat="1" ht="90" customHeight="1" thickBot="1" x14ac:dyDescent="0.25">
      <c r="A36" s="480">
        <v>61599</v>
      </c>
      <c r="B36" s="481"/>
      <c r="C36" s="461" t="s">
        <v>264</v>
      </c>
      <c r="D36" s="471"/>
      <c r="E36" s="472"/>
      <c r="F36" s="468"/>
      <c r="G36" s="482"/>
      <c r="H36" s="460"/>
      <c r="I36" s="483"/>
      <c r="J36" s="483"/>
      <c r="K36" s="499">
        <v>8000</v>
      </c>
      <c r="L36" s="213"/>
      <c r="M36" s="213"/>
      <c r="N36" s="213"/>
      <c r="O36" s="213"/>
      <c r="P36" s="213"/>
      <c r="Q36" s="390"/>
      <c r="R36" s="390"/>
      <c r="S36" s="537"/>
      <c r="T36" s="213"/>
      <c r="U36" s="112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</row>
    <row r="37" spans="1:128" s="115" customFormat="1" ht="90" customHeight="1" thickBot="1" x14ac:dyDescent="0.25">
      <c r="A37" s="480">
        <v>61602</v>
      </c>
      <c r="B37" s="481"/>
      <c r="C37" s="461" t="s">
        <v>265</v>
      </c>
      <c r="D37" s="471"/>
      <c r="E37" s="472"/>
      <c r="F37" s="468"/>
      <c r="G37" s="482"/>
      <c r="H37" s="460"/>
      <c r="I37" s="483"/>
      <c r="J37" s="483"/>
      <c r="K37" s="499">
        <v>4000</v>
      </c>
      <c r="L37" s="213"/>
      <c r="M37" s="213"/>
      <c r="N37" s="213"/>
      <c r="O37" s="213"/>
      <c r="P37" s="213"/>
      <c r="Q37" s="390"/>
      <c r="R37" s="390"/>
      <c r="S37" s="537"/>
      <c r="T37" s="213"/>
      <c r="U37" s="112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</row>
    <row r="38" spans="1:128" s="115" customFormat="1" ht="90" customHeight="1" thickBot="1" x14ac:dyDescent="0.25">
      <c r="A38" s="480">
        <v>61599</v>
      </c>
      <c r="B38" s="481"/>
      <c r="C38" s="461" t="s">
        <v>266</v>
      </c>
      <c r="D38" s="471"/>
      <c r="E38" s="472"/>
      <c r="F38" s="468"/>
      <c r="G38" s="482"/>
      <c r="H38" s="460"/>
      <c r="I38" s="483"/>
      <c r="J38" s="483"/>
      <c r="K38" s="499">
        <v>5000</v>
      </c>
      <c r="L38" s="213"/>
      <c r="M38" s="213"/>
      <c r="N38" s="213"/>
      <c r="O38" s="213"/>
      <c r="P38" s="213"/>
      <c r="Q38" s="390"/>
      <c r="R38" s="390"/>
      <c r="S38" s="537"/>
      <c r="T38" s="213"/>
      <c r="U38" s="112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</row>
    <row r="39" spans="1:128" s="115" customFormat="1" ht="90" customHeight="1" thickBot="1" x14ac:dyDescent="0.25">
      <c r="A39" s="482">
        <v>61699</v>
      </c>
      <c r="B39" s="481"/>
      <c r="C39" s="461" t="s">
        <v>215</v>
      </c>
      <c r="D39" s="471"/>
      <c r="E39" s="472"/>
      <c r="F39" s="468"/>
      <c r="G39" s="482"/>
      <c r="H39" s="460"/>
      <c r="I39" s="483"/>
      <c r="J39" s="483"/>
      <c r="K39" s="499"/>
      <c r="L39" s="360">
        <v>35000</v>
      </c>
      <c r="M39" s="213"/>
      <c r="N39" s="213"/>
      <c r="O39" s="361"/>
      <c r="P39" s="222"/>
      <c r="Q39" s="391"/>
      <c r="R39" s="391"/>
      <c r="S39" s="538"/>
      <c r="T39" s="213"/>
      <c r="U39" s="112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</row>
    <row r="40" spans="1:128" s="115" customFormat="1" ht="90" customHeight="1" thickBot="1" x14ac:dyDescent="0.25">
      <c r="A40" s="482">
        <v>61603</v>
      </c>
      <c r="B40" s="481"/>
      <c r="C40" s="470" t="s">
        <v>225</v>
      </c>
      <c r="D40" s="484"/>
      <c r="E40" s="478"/>
      <c r="F40" s="473"/>
      <c r="G40" s="474"/>
      <c r="H40" s="459"/>
      <c r="I40" s="479"/>
      <c r="J40" s="479"/>
      <c r="K40" s="499">
        <v>30000</v>
      </c>
      <c r="L40" s="213"/>
      <c r="M40" s="213"/>
      <c r="N40" s="213"/>
      <c r="O40" s="361"/>
      <c r="P40" s="222"/>
      <c r="Q40" s="391"/>
      <c r="R40" s="391"/>
      <c r="S40" s="538"/>
      <c r="T40" s="213"/>
      <c r="U40" s="112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</row>
    <row r="41" spans="1:128" s="115" customFormat="1" ht="90" customHeight="1" thickBot="1" x14ac:dyDescent="0.25">
      <c r="A41" s="482">
        <v>61601</v>
      </c>
      <c r="B41" s="481"/>
      <c r="C41" s="461" t="s">
        <v>272</v>
      </c>
      <c r="D41" s="484"/>
      <c r="E41" s="478"/>
      <c r="F41" s="473"/>
      <c r="G41" s="474"/>
      <c r="H41" s="459"/>
      <c r="I41" s="479"/>
      <c r="J41" s="479"/>
      <c r="K41" s="499">
        <v>11398.31</v>
      </c>
      <c r="L41" s="357">
        <v>0</v>
      </c>
      <c r="M41" s="213"/>
      <c r="N41" s="213"/>
      <c r="O41" s="213"/>
      <c r="P41" s="213"/>
      <c r="Q41" s="390"/>
      <c r="R41" s="390"/>
      <c r="S41" s="537"/>
      <c r="T41" s="213"/>
      <c r="U41" s="112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</row>
    <row r="42" spans="1:128" s="115" customFormat="1" ht="90" customHeight="1" thickBot="1" x14ac:dyDescent="0.25">
      <c r="A42" s="482">
        <v>61601</v>
      </c>
      <c r="B42" s="481"/>
      <c r="C42" s="461" t="s">
        <v>229</v>
      </c>
      <c r="D42" s="484"/>
      <c r="E42" s="478"/>
      <c r="F42" s="473"/>
      <c r="G42" s="474"/>
      <c r="H42" s="459"/>
      <c r="I42" s="479"/>
      <c r="J42" s="479"/>
      <c r="K42" s="499">
        <v>5000</v>
      </c>
      <c r="L42" s="213"/>
      <c r="M42" s="213"/>
      <c r="N42" s="213"/>
      <c r="O42" s="213"/>
      <c r="P42" s="213"/>
      <c r="Q42" s="390"/>
      <c r="R42" s="390"/>
      <c r="S42" s="537"/>
      <c r="T42" s="213"/>
      <c r="U42" s="112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</row>
    <row r="43" spans="1:128" s="115" customFormat="1" ht="90" customHeight="1" thickBot="1" x14ac:dyDescent="0.25">
      <c r="A43" s="482">
        <v>61606</v>
      </c>
      <c r="B43" s="481"/>
      <c r="C43" s="461" t="s">
        <v>267</v>
      </c>
      <c r="D43" s="484"/>
      <c r="E43" s="478"/>
      <c r="F43" s="473"/>
      <c r="G43" s="474"/>
      <c r="H43" s="459"/>
      <c r="I43" s="479"/>
      <c r="J43" s="479"/>
      <c r="K43" s="499">
        <v>4000</v>
      </c>
      <c r="L43" s="213"/>
      <c r="M43" s="213"/>
      <c r="N43" s="213"/>
      <c r="O43" s="213"/>
      <c r="P43" s="357"/>
      <c r="Q43" s="392"/>
      <c r="R43" s="392"/>
      <c r="S43" s="539"/>
      <c r="T43" s="213"/>
      <c r="U43" s="112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</row>
    <row r="44" spans="1:128" s="115" customFormat="1" ht="90" customHeight="1" thickBot="1" x14ac:dyDescent="0.25">
      <c r="A44" s="482">
        <v>61699</v>
      </c>
      <c r="B44" s="481"/>
      <c r="C44" s="461" t="s">
        <v>268</v>
      </c>
      <c r="D44" s="484"/>
      <c r="E44" s="478"/>
      <c r="F44" s="473"/>
      <c r="G44" s="474"/>
      <c r="H44" s="459"/>
      <c r="I44" s="459"/>
      <c r="J44" s="459"/>
      <c r="K44" s="465">
        <v>4000</v>
      </c>
      <c r="L44" s="213"/>
      <c r="M44" s="213"/>
      <c r="N44" s="213"/>
      <c r="O44" s="213"/>
      <c r="P44" s="213"/>
      <c r="Q44" s="390"/>
      <c r="R44" s="390"/>
      <c r="S44" s="537"/>
      <c r="T44" s="213"/>
      <c r="U44" s="112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</row>
    <row r="45" spans="1:128" s="115" customFormat="1" ht="90" customHeight="1" thickBot="1" x14ac:dyDescent="0.25">
      <c r="A45" s="485">
        <v>61699</v>
      </c>
      <c r="B45" s="486"/>
      <c r="C45" s="487" t="s">
        <v>276</v>
      </c>
      <c r="D45" s="484"/>
      <c r="E45" s="478"/>
      <c r="F45" s="473"/>
      <c r="G45" s="474"/>
      <c r="H45" s="459"/>
      <c r="I45" s="459"/>
      <c r="J45" s="459"/>
      <c r="K45" s="465"/>
      <c r="L45" s="213"/>
      <c r="M45" s="213"/>
      <c r="N45" s="213"/>
      <c r="O45" s="357">
        <v>125000</v>
      </c>
      <c r="P45" s="360">
        <v>0</v>
      </c>
      <c r="Q45" s="393"/>
      <c r="R45" s="393"/>
      <c r="S45" s="540"/>
      <c r="T45" s="213"/>
      <c r="U45" s="112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</row>
    <row r="46" spans="1:128" s="115" customFormat="1" ht="90" customHeight="1" thickBot="1" x14ac:dyDescent="0.25">
      <c r="A46" s="485">
        <v>61108</v>
      </c>
      <c r="B46" s="486"/>
      <c r="C46" s="488" t="s">
        <v>273</v>
      </c>
      <c r="D46" s="484"/>
      <c r="E46" s="478"/>
      <c r="F46" s="473"/>
      <c r="G46" s="474"/>
      <c r="H46" s="459"/>
      <c r="I46" s="459"/>
      <c r="J46" s="459"/>
      <c r="K46" s="465">
        <v>25000</v>
      </c>
      <c r="L46" s="213"/>
      <c r="M46" s="213"/>
      <c r="N46" s="213"/>
      <c r="O46" s="213"/>
      <c r="P46" s="213"/>
      <c r="Q46" s="390"/>
      <c r="R46" s="390"/>
      <c r="S46" s="537"/>
      <c r="T46" s="213"/>
      <c r="U46" s="112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</row>
    <row r="47" spans="1:128" s="115" customFormat="1" ht="90" customHeight="1" thickBot="1" x14ac:dyDescent="0.25">
      <c r="A47" s="485">
        <v>61699</v>
      </c>
      <c r="B47" s="486"/>
      <c r="C47" s="488" t="s">
        <v>219</v>
      </c>
      <c r="D47" s="484"/>
      <c r="E47" s="478"/>
      <c r="F47" s="473"/>
      <c r="G47" s="474"/>
      <c r="H47" s="459"/>
      <c r="I47" s="459"/>
      <c r="J47" s="460">
        <f>25091.86</f>
        <v>25091.86</v>
      </c>
      <c r="K47" s="465"/>
      <c r="L47" s="359">
        <v>74908.14</v>
      </c>
      <c r="M47" s="213"/>
      <c r="N47" s="213"/>
      <c r="O47" s="213"/>
      <c r="P47" s="213"/>
      <c r="Q47" s="390"/>
      <c r="R47" s="390"/>
      <c r="S47" s="537"/>
      <c r="T47" s="213"/>
      <c r="U47" s="112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</row>
    <row r="48" spans="1:128" s="115" customFormat="1" ht="90" customHeight="1" thickBot="1" x14ac:dyDescent="0.25">
      <c r="A48" s="485">
        <v>61699</v>
      </c>
      <c r="B48" s="486"/>
      <c r="C48" s="488" t="s">
        <v>220</v>
      </c>
      <c r="D48" s="484"/>
      <c r="E48" s="478"/>
      <c r="F48" s="473"/>
      <c r="G48" s="474"/>
      <c r="H48" s="459"/>
      <c r="I48" s="459"/>
      <c r="J48" s="459"/>
      <c r="K48" s="465"/>
      <c r="L48" s="359">
        <v>50000</v>
      </c>
      <c r="M48" s="213"/>
      <c r="N48" s="213"/>
      <c r="O48" s="213"/>
      <c r="P48" s="213"/>
      <c r="Q48" s="390"/>
      <c r="R48" s="390"/>
      <c r="S48" s="537"/>
      <c r="T48" s="213"/>
      <c r="U48" s="112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</row>
    <row r="49" spans="1:31" s="115" customFormat="1" ht="90" customHeight="1" thickBot="1" x14ac:dyDescent="0.25">
      <c r="A49" s="485">
        <v>61699</v>
      </c>
      <c r="B49" s="486"/>
      <c r="C49" s="488" t="s">
        <v>221</v>
      </c>
      <c r="D49" s="484"/>
      <c r="E49" s="478"/>
      <c r="F49" s="473"/>
      <c r="G49" s="474"/>
      <c r="H49" s="459"/>
      <c r="I49" s="459"/>
      <c r="J49" s="459"/>
      <c r="K49" s="465"/>
      <c r="L49" s="357">
        <v>40000</v>
      </c>
      <c r="M49" s="213"/>
      <c r="N49" s="213"/>
      <c r="O49" s="213"/>
      <c r="P49" s="213"/>
      <c r="Q49" s="390"/>
      <c r="R49" s="390"/>
      <c r="S49" s="537"/>
      <c r="T49" s="362"/>
      <c r="U49" s="112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</row>
    <row r="50" spans="1:31" s="115" customFormat="1" ht="90" customHeight="1" thickBot="1" x14ac:dyDescent="0.25">
      <c r="A50" s="485">
        <v>61601</v>
      </c>
      <c r="B50" s="486"/>
      <c r="C50" s="488" t="s">
        <v>222</v>
      </c>
      <c r="D50" s="484"/>
      <c r="E50" s="478"/>
      <c r="F50" s="473"/>
      <c r="G50" s="474"/>
      <c r="H50" s="459"/>
      <c r="I50" s="459"/>
      <c r="J50" s="459"/>
      <c r="K50" s="465">
        <v>50000</v>
      </c>
      <c r="L50" s="357">
        <v>0</v>
      </c>
      <c r="M50" s="213"/>
      <c r="N50" s="213"/>
      <c r="O50" s="360"/>
      <c r="P50" s="213"/>
      <c r="Q50" s="394"/>
      <c r="R50" s="394"/>
      <c r="S50" s="541"/>
      <c r="T50" s="363"/>
      <c r="U50" s="112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</row>
    <row r="51" spans="1:31" s="115" customFormat="1" ht="90" customHeight="1" thickBot="1" x14ac:dyDescent="0.25">
      <c r="A51" s="485">
        <v>61601</v>
      </c>
      <c r="B51" s="486"/>
      <c r="C51" s="488" t="s">
        <v>224</v>
      </c>
      <c r="D51" s="484"/>
      <c r="E51" s="478"/>
      <c r="F51" s="473"/>
      <c r="G51" s="474"/>
      <c r="H51" s="459"/>
      <c r="I51" s="460">
        <v>86144.13</v>
      </c>
      <c r="J51" s="460">
        <v>36855.870000000003</v>
      </c>
      <c r="K51" s="465"/>
      <c r="L51" s="357"/>
      <c r="M51" s="213"/>
      <c r="N51" s="213"/>
      <c r="O51" s="213"/>
      <c r="P51" s="362"/>
      <c r="Q51" s="394"/>
      <c r="R51" s="394"/>
      <c r="S51" s="542"/>
      <c r="T51" s="364"/>
      <c r="U51" s="112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</row>
    <row r="52" spans="1:31" s="115" customFormat="1" ht="90" customHeight="1" thickBot="1" x14ac:dyDescent="0.25">
      <c r="A52" s="485">
        <v>61699</v>
      </c>
      <c r="B52" s="486"/>
      <c r="C52" s="488" t="s">
        <v>223</v>
      </c>
      <c r="D52" s="484"/>
      <c r="E52" s="478"/>
      <c r="F52" s="473"/>
      <c r="G52" s="474"/>
      <c r="H52" s="459"/>
      <c r="I52" s="459"/>
      <c r="J52" s="459"/>
      <c r="K52" s="465">
        <v>0</v>
      </c>
      <c r="L52" s="213"/>
      <c r="M52" s="213"/>
      <c r="N52" s="213"/>
      <c r="O52" s="213"/>
      <c r="P52" s="365"/>
      <c r="Q52" s="395"/>
      <c r="R52" s="395"/>
      <c r="S52" s="545">
        <f>381380.57</f>
        <v>381380.57</v>
      </c>
      <c r="T52" s="366">
        <v>0</v>
      </c>
      <c r="U52" s="112"/>
      <c r="V52" s="113"/>
      <c r="W52" s="304"/>
      <c r="X52" s="113"/>
      <c r="Y52" s="113"/>
      <c r="Z52" s="113"/>
      <c r="AA52" s="113"/>
      <c r="AB52" s="113"/>
      <c r="AC52" s="113"/>
      <c r="AD52" s="113"/>
      <c r="AE52" s="113"/>
    </row>
    <row r="53" spans="1:31" s="115" customFormat="1" ht="90" customHeight="1" thickBot="1" x14ac:dyDescent="0.25">
      <c r="A53" s="485">
        <v>61602</v>
      </c>
      <c r="B53" s="486"/>
      <c r="C53" s="488" t="s">
        <v>278</v>
      </c>
      <c r="D53" s="484"/>
      <c r="E53" s="478"/>
      <c r="F53" s="473"/>
      <c r="G53" s="474"/>
      <c r="H53" s="459"/>
      <c r="I53" s="459"/>
      <c r="J53" s="459"/>
      <c r="K53" s="465">
        <v>4000</v>
      </c>
      <c r="L53" s="213"/>
      <c r="M53" s="213"/>
      <c r="N53" s="213"/>
      <c r="O53" s="213"/>
      <c r="P53" s="213"/>
      <c r="Q53" s="396"/>
      <c r="R53" s="396"/>
      <c r="S53" s="542"/>
      <c r="T53" s="367"/>
      <c r="U53" s="112"/>
      <c r="V53" s="113"/>
      <c r="W53" s="304"/>
      <c r="X53" s="113"/>
      <c r="Y53" s="113"/>
      <c r="Z53" s="113"/>
      <c r="AA53" s="113"/>
      <c r="AB53" s="113"/>
      <c r="AC53" s="113"/>
      <c r="AD53" s="113"/>
      <c r="AE53" s="113"/>
    </row>
    <row r="54" spans="1:31" s="115" customFormat="1" ht="90" customHeight="1" thickBot="1" x14ac:dyDescent="0.25">
      <c r="A54" s="485">
        <v>61603</v>
      </c>
      <c r="B54" s="486"/>
      <c r="C54" s="488" t="s">
        <v>277</v>
      </c>
      <c r="D54" s="484"/>
      <c r="E54" s="478"/>
      <c r="F54" s="473"/>
      <c r="G54" s="474"/>
      <c r="H54" s="459"/>
      <c r="I54" s="459"/>
      <c r="J54" s="459"/>
      <c r="K54" s="465">
        <v>4000</v>
      </c>
      <c r="L54" s="213"/>
      <c r="M54" s="213"/>
      <c r="N54" s="213"/>
      <c r="O54" s="213"/>
      <c r="P54" s="213"/>
      <c r="Q54" s="390"/>
      <c r="R54" s="390"/>
      <c r="S54" s="537"/>
      <c r="T54" s="368"/>
      <c r="U54" s="112"/>
      <c r="V54" s="113"/>
      <c r="W54" s="304"/>
      <c r="X54" s="113"/>
      <c r="Y54" s="113"/>
      <c r="Z54" s="113"/>
      <c r="AA54" s="113"/>
      <c r="AB54" s="113"/>
      <c r="AC54" s="113"/>
      <c r="AD54" s="113"/>
      <c r="AE54" s="113"/>
    </row>
    <row r="55" spans="1:31" s="115" customFormat="1" ht="90" customHeight="1" thickBot="1" x14ac:dyDescent="0.25">
      <c r="A55" s="485">
        <v>3501</v>
      </c>
      <c r="B55" s="486"/>
      <c r="C55" s="487" t="s">
        <v>231</v>
      </c>
      <c r="D55" s="484"/>
      <c r="E55" s="478"/>
      <c r="F55" s="473"/>
      <c r="G55" s="474"/>
      <c r="H55" s="459"/>
      <c r="I55" s="459"/>
      <c r="J55" s="459"/>
      <c r="K55" s="465"/>
      <c r="L55" s="213"/>
      <c r="M55" s="213"/>
      <c r="N55" s="213"/>
      <c r="O55" s="213"/>
      <c r="P55" s="213"/>
      <c r="Q55" s="397">
        <v>0</v>
      </c>
      <c r="R55" s="397">
        <v>411.8</v>
      </c>
      <c r="S55" s="543"/>
      <c r="T55" s="368"/>
      <c r="U55" s="112"/>
      <c r="V55" s="113"/>
      <c r="W55" s="304"/>
      <c r="X55" s="113"/>
      <c r="Y55" s="113"/>
      <c r="Z55" s="113"/>
      <c r="AA55" s="113"/>
      <c r="AB55" s="113"/>
      <c r="AC55" s="113"/>
      <c r="AD55" s="113"/>
      <c r="AE55" s="113"/>
    </row>
    <row r="56" spans="1:31" s="115" customFormat="1" ht="90" customHeight="1" thickBot="1" x14ac:dyDescent="0.25">
      <c r="A56" s="485">
        <v>3502</v>
      </c>
      <c r="B56" s="486"/>
      <c r="C56" s="487" t="s">
        <v>235</v>
      </c>
      <c r="D56" s="484"/>
      <c r="E56" s="478"/>
      <c r="F56" s="473"/>
      <c r="G56" s="474"/>
      <c r="H56" s="459"/>
      <c r="I56" s="459"/>
      <c r="J56" s="459"/>
      <c r="K56" s="465"/>
      <c r="L56" s="213"/>
      <c r="M56" s="213"/>
      <c r="N56" s="213"/>
      <c r="O56" s="213"/>
      <c r="P56" s="213"/>
      <c r="Q56" s="397">
        <v>448.01</v>
      </c>
      <c r="R56" s="397"/>
      <c r="S56" s="543"/>
      <c r="T56" s="368"/>
      <c r="U56" s="112"/>
      <c r="V56" s="113"/>
      <c r="W56" s="304"/>
      <c r="X56" s="113"/>
      <c r="Y56" s="113"/>
      <c r="Z56" s="113"/>
      <c r="AA56" s="113"/>
      <c r="AB56" s="113"/>
      <c r="AC56" s="113"/>
      <c r="AD56" s="113"/>
      <c r="AE56" s="113"/>
    </row>
    <row r="57" spans="1:31" s="115" customFormat="1" ht="90" customHeight="1" thickBot="1" x14ac:dyDescent="0.25">
      <c r="A57" s="485">
        <v>3504</v>
      </c>
      <c r="B57" s="486"/>
      <c r="C57" s="487" t="s">
        <v>236</v>
      </c>
      <c r="D57" s="484"/>
      <c r="E57" s="478"/>
      <c r="F57" s="473"/>
      <c r="G57" s="474"/>
      <c r="H57" s="459"/>
      <c r="I57" s="459"/>
      <c r="J57" s="459"/>
      <c r="K57" s="465"/>
      <c r="L57" s="213"/>
      <c r="M57" s="213"/>
      <c r="N57" s="213"/>
      <c r="O57" s="213"/>
      <c r="P57" s="213"/>
      <c r="Q57" s="397">
        <f>319.4+774.92</f>
        <v>1094.32</v>
      </c>
      <c r="R57" s="397"/>
      <c r="S57" s="543"/>
      <c r="T57" s="368"/>
      <c r="U57" s="112"/>
      <c r="V57" s="113"/>
      <c r="W57" s="304"/>
      <c r="X57" s="113"/>
      <c r="Y57" s="113"/>
      <c r="Z57" s="113"/>
      <c r="AA57" s="113"/>
      <c r="AB57" s="113"/>
      <c r="AC57" s="113"/>
      <c r="AD57" s="113"/>
      <c r="AE57" s="113"/>
    </row>
    <row r="58" spans="1:31" s="115" customFormat="1" ht="60" customHeight="1" thickBot="1" x14ac:dyDescent="0.25">
      <c r="A58" s="485">
        <v>3504</v>
      </c>
      <c r="B58" s="486"/>
      <c r="C58" s="487" t="s">
        <v>297</v>
      </c>
      <c r="D58" s="484"/>
      <c r="E58" s="478"/>
      <c r="F58" s="473"/>
      <c r="G58" s="474"/>
      <c r="H58" s="459"/>
      <c r="I58" s="459"/>
      <c r="J58" s="459"/>
      <c r="K58" s="465"/>
      <c r="L58" s="213"/>
      <c r="M58" s="213"/>
      <c r="N58" s="213"/>
      <c r="O58" s="213"/>
      <c r="P58" s="213"/>
      <c r="Q58" s="397">
        <v>197.46</v>
      </c>
      <c r="R58" s="397"/>
      <c r="S58" s="543"/>
      <c r="T58" s="368"/>
      <c r="U58" s="112"/>
      <c r="V58" s="113"/>
      <c r="W58" s="304"/>
      <c r="X58" s="113"/>
      <c r="Y58" s="113"/>
      <c r="Z58" s="113"/>
      <c r="AA58" s="113"/>
      <c r="AB58" s="113"/>
      <c r="AC58" s="113"/>
      <c r="AD58" s="113"/>
      <c r="AE58" s="113"/>
    </row>
    <row r="59" spans="1:31" s="115" customFormat="1" ht="90" customHeight="1" thickBot="1" x14ac:dyDescent="0.25">
      <c r="A59" s="485">
        <v>3601</v>
      </c>
      <c r="B59" s="486"/>
      <c r="C59" s="487" t="s">
        <v>232</v>
      </c>
      <c r="D59" s="484"/>
      <c r="E59" s="478"/>
      <c r="F59" s="473"/>
      <c r="G59" s="474"/>
      <c r="H59" s="459"/>
      <c r="I59" s="459"/>
      <c r="J59" s="459"/>
      <c r="K59" s="465"/>
      <c r="L59" s="213"/>
      <c r="M59" s="213"/>
      <c r="N59" s="213"/>
      <c r="O59" s="213"/>
      <c r="P59" s="213"/>
      <c r="Q59" s="397"/>
      <c r="R59" s="397">
        <f>529.87</f>
        <v>529.87</v>
      </c>
      <c r="S59" s="543"/>
      <c r="T59" s="368"/>
      <c r="U59" s="112"/>
      <c r="V59" s="113"/>
      <c r="W59" s="304"/>
      <c r="X59" s="113"/>
      <c r="Y59" s="113"/>
      <c r="Z59" s="113"/>
      <c r="AA59" s="113"/>
      <c r="AB59" s="113"/>
      <c r="AC59" s="113"/>
      <c r="AD59" s="113"/>
      <c r="AE59" s="113"/>
    </row>
    <row r="60" spans="1:31" s="115" customFormat="1" ht="76.5" customHeight="1" thickBot="1" x14ac:dyDescent="0.25">
      <c r="A60" s="485">
        <v>3601</v>
      </c>
      <c r="B60" s="486"/>
      <c r="C60" s="487" t="s">
        <v>294</v>
      </c>
      <c r="D60" s="484"/>
      <c r="E60" s="478"/>
      <c r="F60" s="473"/>
      <c r="G60" s="474"/>
      <c r="H60" s="459"/>
      <c r="I60" s="459"/>
      <c r="J60" s="459"/>
      <c r="K60" s="465"/>
      <c r="L60" s="213"/>
      <c r="M60" s="213"/>
      <c r="N60" s="213"/>
      <c r="O60" s="213"/>
      <c r="P60" s="213"/>
      <c r="Q60" s="397"/>
      <c r="R60" s="397">
        <v>494.96</v>
      </c>
      <c r="S60" s="543"/>
      <c r="T60" s="368"/>
      <c r="U60" s="112"/>
      <c r="V60" s="113"/>
      <c r="W60" s="304"/>
      <c r="X60" s="113"/>
      <c r="Y60" s="113"/>
      <c r="Z60" s="113"/>
      <c r="AA60" s="113"/>
      <c r="AB60" s="113"/>
      <c r="AC60" s="113"/>
      <c r="AD60" s="113"/>
      <c r="AE60" s="113"/>
    </row>
    <row r="61" spans="1:31" s="115" customFormat="1" ht="76.5" customHeight="1" thickBot="1" x14ac:dyDescent="0.25">
      <c r="A61" s="485">
        <v>3601</v>
      </c>
      <c r="B61" s="486"/>
      <c r="C61" s="487" t="s">
        <v>299</v>
      </c>
      <c r="D61" s="484"/>
      <c r="E61" s="478"/>
      <c r="F61" s="473"/>
      <c r="G61" s="474"/>
      <c r="H61" s="459"/>
      <c r="I61" s="459"/>
      <c r="J61" s="459"/>
      <c r="K61" s="465"/>
      <c r="L61" s="213"/>
      <c r="M61" s="213"/>
      <c r="N61" s="213"/>
      <c r="O61" s="213"/>
      <c r="P61" s="213"/>
      <c r="Q61" s="397"/>
      <c r="R61" s="397">
        <v>125.46</v>
      </c>
      <c r="S61" s="543"/>
      <c r="T61" s="368"/>
      <c r="U61" s="112"/>
      <c r="V61" s="113"/>
      <c r="W61" s="304"/>
      <c r="X61" s="113"/>
      <c r="Y61" s="113"/>
      <c r="Z61" s="113"/>
      <c r="AA61" s="113"/>
      <c r="AB61" s="113"/>
      <c r="AC61" s="113"/>
      <c r="AD61" s="113"/>
      <c r="AE61" s="113"/>
    </row>
    <row r="62" spans="1:31" s="115" customFormat="1" ht="66" customHeight="1" thickBot="1" x14ac:dyDescent="0.25">
      <c r="A62" s="485">
        <v>3601</v>
      </c>
      <c r="B62" s="486"/>
      <c r="C62" s="487" t="s">
        <v>300</v>
      </c>
      <c r="D62" s="484"/>
      <c r="E62" s="478"/>
      <c r="F62" s="473"/>
      <c r="G62" s="474"/>
      <c r="H62" s="459"/>
      <c r="I62" s="459"/>
      <c r="J62" s="459"/>
      <c r="K62" s="465"/>
      <c r="L62" s="213"/>
      <c r="M62" s="213"/>
      <c r="N62" s="213"/>
      <c r="O62" s="213"/>
      <c r="P62" s="213"/>
      <c r="Q62" s="397"/>
      <c r="R62" s="397">
        <v>497.46</v>
      </c>
      <c r="S62" s="543"/>
      <c r="T62" s="368"/>
      <c r="U62" s="112"/>
      <c r="V62" s="113"/>
      <c r="W62" s="304"/>
      <c r="X62" s="113"/>
      <c r="Y62" s="113"/>
      <c r="Z62" s="113"/>
      <c r="AA62" s="113"/>
      <c r="AB62" s="113"/>
      <c r="AC62" s="113"/>
      <c r="AD62" s="113"/>
      <c r="AE62" s="113"/>
    </row>
    <row r="63" spans="1:31" s="115" customFormat="1" ht="90" customHeight="1" thickBot="1" x14ac:dyDescent="0.25">
      <c r="A63" s="485">
        <v>3603</v>
      </c>
      <c r="B63" s="486"/>
      <c r="C63" s="487" t="s">
        <v>233</v>
      </c>
      <c r="D63" s="484"/>
      <c r="E63" s="478"/>
      <c r="F63" s="473"/>
      <c r="G63" s="474"/>
      <c r="H63" s="459"/>
      <c r="I63" s="459"/>
      <c r="J63" s="459"/>
      <c r="K63" s="465"/>
      <c r="L63" s="213"/>
      <c r="M63" s="213"/>
      <c r="N63" s="213"/>
      <c r="O63" s="213"/>
      <c r="P63" s="213"/>
      <c r="Q63" s="397"/>
      <c r="R63" s="397">
        <v>0</v>
      </c>
      <c r="S63" s="543"/>
      <c r="T63" s="368"/>
      <c r="U63" s="112"/>
      <c r="V63" s="113"/>
      <c r="W63" s="304"/>
      <c r="X63" s="113"/>
      <c r="Y63" s="113"/>
      <c r="Z63" s="113"/>
      <c r="AA63" s="113"/>
      <c r="AB63" s="113"/>
      <c r="AC63" s="113"/>
      <c r="AD63" s="113"/>
      <c r="AE63" s="113"/>
    </row>
    <row r="64" spans="1:31" s="115" customFormat="1" ht="58.5" customHeight="1" thickBot="1" x14ac:dyDescent="0.25">
      <c r="A64" s="485">
        <v>3603</v>
      </c>
      <c r="B64" s="486"/>
      <c r="C64" s="487" t="s">
        <v>298</v>
      </c>
      <c r="D64" s="484"/>
      <c r="E64" s="478"/>
      <c r="F64" s="473"/>
      <c r="G64" s="474"/>
      <c r="H64" s="459"/>
      <c r="I64" s="459"/>
      <c r="J64" s="459"/>
      <c r="K64" s="465"/>
      <c r="L64" s="213"/>
      <c r="M64" s="213"/>
      <c r="N64" s="213"/>
      <c r="O64" s="213"/>
      <c r="P64" s="213"/>
      <c r="Q64" s="397"/>
      <c r="R64" s="397">
        <v>14833.2</v>
      </c>
      <c r="S64" s="543"/>
      <c r="T64" s="368"/>
      <c r="U64" s="112"/>
      <c r="V64" s="113"/>
      <c r="W64" s="304"/>
      <c r="X64" s="113"/>
      <c r="Y64" s="113"/>
      <c r="Z64" s="113"/>
      <c r="AA64" s="113"/>
      <c r="AB64" s="113"/>
      <c r="AC64" s="113"/>
      <c r="AD64" s="113"/>
      <c r="AE64" s="113"/>
    </row>
    <row r="65" spans="1:31" s="115" customFormat="1" ht="135" customHeight="1" thickBot="1" x14ac:dyDescent="0.25">
      <c r="A65" s="485">
        <v>3604</v>
      </c>
      <c r="B65" s="486"/>
      <c r="C65" s="487" t="s">
        <v>234</v>
      </c>
      <c r="D65" s="484"/>
      <c r="E65" s="478"/>
      <c r="F65" s="473"/>
      <c r="G65" s="474"/>
      <c r="H65" s="459"/>
      <c r="I65" s="459"/>
      <c r="J65" s="459"/>
      <c r="K65" s="465"/>
      <c r="L65" s="213"/>
      <c r="M65" s="213"/>
      <c r="N65" s="213"/>
      <c r="O65" s="213"/>
      <c r="P65" s="213"/>
      <c r="Q65" s="397"/>
      <c r="R65" s="397">
        <v>159.72</v>
      </c>
      <c r="S65" s="543"/>
      <c r="T65" s="368"/>
      <c r="U65" s="112"/>
      <c r="V65" s="113"/>
      <c r="W65" s="304"/>
      <c r="X65" s="113"/>
      <c r="Y65" s="113"/>
      <c r="Z65" s="113"/>
      <c r="AA65" s="113"/>
      <c r="AB65" s="113"/>
      <c r="AC65" s="113"/>
      <c r="AD65" s="113"/>
      <c r="AE65" s="113"/>
    </row>
    <row r="66" spans="1:31" s="115" customFormat="1" ht="90" customHeight="1" thickBot="1" x14ac:dyDescent="0.25">
      <c r="A66" s="369">
        <v>61603</v>
      </c>
      <c r="B66" s="370"/>
      <c r="C66" s="371" t="s">
        <v>279</v>
      </c>
      <c r="D66" s="372"/>
      <c r="E66" s="373"/>
      <c r="F66" s="372"/>
      <c r="G66" s="374"/>
      <c r="H66" s="375"/>
      <c r="I66" s="375"/>
      <c r="J66" s="375"/>
      <c r="K66" s="500" t="s">
        <v>132</v>
      </c>
      <c r="L66" s="240"/>
      <c r="M66" s="376"/>
      <c r="N66" s="376"/>
      <c r="O66" s="240"/>
      <c r="P66" s="377">
        <v>5000</v>
      </c>
      <c r="Q66" s="398"/>
      <c r="R66" s="398"/>
      <c r="S66" s="544"/>
      <c r="T66" s="378"/>
      <c r="U66" s="32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</row>
    <row r="67" spans="1:31" ht="17.25" customHeight="1" thickBot="1" x14ac:dyDescent="0.35">
      <c r="A67" s="681" t="s">
        <v>182</v>
      </c>
      <c r="B67" s="682"/>
      <c r="C67" s="682"/>
      <c r="D67" s="682"/>
      <c r="E67" s="682"/>
      <c r="F67" s="682"/>
      <c r="G67" s="683"/>
      <c r="H67" s="379">
        <f>SUM(H6:H66)</f>
        <v>9683.8200000000015</v>
      </c>
      <c r="I67" s="379">
        <f>SUM(I6:I66)</f>
        <v>304172</v>
      </c>
      <c r="J67" s="379">
        <f>SUM(J6:J66)</f>
        <v>127531.62</v>
      </c>
      <c r="K67" s="381">
        <f>SUM(K6:K66)</f>
        <v>390398.31</v>
      </c>
      <c r="L67" s="381">
        <f>SUM(L6:L66)</f>
        <v>199908.14</v>
      </c>
      <c r="M67" s="380">
        <f>SUM(M7:M66)</f>
        <v>213.5</v>
      </c>
      <c r="N67" s="380">
        <f>SUM(N6:N66)</f>
        <v>42700</v>
      </c>
      <c r="O67" s="379">
        <f>SUM(O7:O66)</f>
        <v>195000</v>
      </c>
      <c r="P67" s="380">
        <f>SUM(P7:P66)</f>
        <v>5000</v>
      </c>
      <c r="Q67" s="386">
        <f>SUM(Q55:Q66)</f>
        <v>1739.79</v>
      </c>
      <c r="R67" s="546">
        <f>SUM(R6:R66)</f>
        <v>17052.47</v>
      </c>
      <c r="S67" s="548">
        <f>SUM(S6:S66)</f>
        <v>381380.57</v>
      </c>
      <c r="T67" s="547">
        <f>SUM(T7:T66)</f>
        <v>3280.72</v>
      </c>
    </row>
    <row r="70" spans="1:31" x14ac:dyDescent="0.2">
      <c r="J70" s="382">
        <f>SUM(I67+J67+K67+L67)</f>
        <v>1022010.07</v>
      </c>
      <c r="W70" s="261"/>
    </row>
    <row r="71" spans="1:31" x14ac:dyDescent="0.2">
      <c r="J71" s="125">
        <v>206499.36</v>
      </c>
      <c r="W71" s="261"/>
    </row>
    <row r="72" spans="1:31" x14ac:dyDescent="0.2">
      <c r="J72" s="382">
        <f>SUM(J70:J71)</f>
        <v>1228509.43</v>
      </c>
      <c r="W72" s="261"/>
    </row>
    <row r="73" spans="1:31" x14ac:dyDescent="0.2">
      <c r="H73" s="125">
        <v>1404206.22</v>
      </c>
      <c r="W73" s="261"/>
    </row>
    <row r="74" spans="1:31" x14ac:dyDescent="0.2">
      <c r="H74" s="382">
        <f>H73-J72</f>
        <v>175696.79000000004</v>
      </c>
      <c r="W74" s="261"/>
    </row>
    <row r="75" spans="1:31" x14ac:dyDescent="0.2">
      <c r="W75" s="261"/>
    </row>
    <row r="78" spans="1:31" x14ac:dyDescent="0.2">
      <c r="W78" s="261"/>
    </row>
  </sheetData>
  <mergeCells count="5">
    <mergeCell ref="A67:G67"/>
    <mergeCell ref="A2:M2"/>
    <mergeCell ref="C4:C5"/>
    <mergeCell ref="H4:H5"/>
    <mergeCell ref="I4:T4"/>
  </mergeCells>
  <pageMargins left="0.23622047244094488" right="7.874015748031496E-2" top="0.74803149606299213" bottom="0" header="0.31496062992125984" footer="0.31496062992125984"/>
  <pageSetup paperSize="5" orientation="landscape" r:id="rId1"/>
  <ignoredErrors>
    <ignoredError sqref="L67 N67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workbookViewId="0">
      <selection activeCell="I35" sqref="I35"/>
    </sheetView>
  </sheetViews>
  <sheetFormatPr baseColWidth="10" defaultRowHeight="15" x14ac:dyDescent="0.25"/>
  <cols>
    <col min="3" max="3" width="13.5703125" bestFit="1" customWidth="1"/>
    <col min="4" max="4" width="12.85546875" customWidth="1"/>
    <col min="5" max="5" width="12.28515625" bestFit="1" customWidth="1"/>
  </cols>
  <sheetData>
    <row r="2" spans="2:5" x14ac:dyDescent="0.25">
      <c r="C2">
        <v>2020</v>
      </c>
      <c r="D2">
        <v>2021</v>
      </c>
    </row>
    <row r="3" spans="2:5" x14ac:dyDescent="0.25">
      <c r="B3" t="s">
        <v>269</v>
      </c>
      <c r="C3" s="491">
        <f>'Conc.Ingr.'!$D$83</f>
        <v>260488</v>
      </c>
      <c r="D3" s="491">
        <f>'Conc.Ingr.'!D63-Proy.Int.Cap.!C23</f>
        <v>566095.1</v>
      </c>
      <c r="E3" s="492">
        <f>C3+D3</f>
        <v>826583.1</v>
      </c>
    </row>
    <row r="4" spans="2:5" x14ac:dyDescent="0.25">
      <c r="B4" t="s">
        <v>270</v>
      </c>
      <c r="C4" s="491">
        <f>'Conc.Ingr.'!$C$82</f>
        <v>126982.03</v>
      </c>
      <c r="D4" s="491">
        <f>'Conc.Ingr.'!$C$59</f>
        <v>243125.65</v>
      </c>
      <c r="E4" s="492">
        <f t="shared" ref="E4:E5" si="0">C4+D4</f>
        <v>370107.68</v>
      </c>
    </row>
    <row r="5" spans="2:5" x14ac:dyDescent="0.25">
      <c r="B5" s="490">
        <v>0.02</v>
      </c>
      <c r="C5" s="491">
        <f>'Conc.Ingr.'!$D$84</f>
        <v>127531.62</v>
      </c>
      <c r="D5" s="491">
        <f>'Conc.Ingr.'!$D$64</f>
        <v>199908.14</v>
      </c>
      <c r="E5" s="492">
        <f t="shared" si="0"/>
        <v>327439.76</v>
      </c>
    </row>
    <row r="6" spans="2:5" x14ac:dyDescent="0.25">
      <c r="B6" t="s">
        <v>271</v>
      </c>
      <c r="C6" s="491"/>
      <c r="D6" s="491">
        <f>'Conc.Ingr.'!$J$87</f>
        <v>221187.13</v>
      </c>
    </row>
    <row r="7" spans="2:5" x14ac:dyDescent="0.25">
      <c r="C7" s="491"/>
      <c r="D7" s="491"/>
    </row>
    <row r="8" spans="2:5" x14ac:dyDescent="0.25">
      <c r="C8" s="491"/>
      <c r="D8" s="491"/>
    </row>
    <row r="9" spans="2:5" x14ac:dyDescent="0.25">
      <c r="C9" s="491"/>
      <c r="D9" s="491"/>
    </row>
    <row r="10" spans="2:5" x14ac:dyDescent="0.25">
      <c r="C10" s="491"/>
      <c r="D10" s="491"/>
    </row>
    <row r="11" spans="2:5" x14ac:dyDescent="0.25">
      <c r="C11" s="491"/>
      <c r="D11" s="492"/>
    </row>
    <row r="12" spans="2:5" x14ac:dyDescent="0.25">
      <c r="C12" s="491"/>
      <c r="D12" s="492"/>
    </row>
    <row r="13" spans="2:5" x14ac:dyDescent="0.25">
      <c r="C13" s="491"/>
      <c r="D13" s="4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Conc.Ingr.</vt:lpstr>
      <vt:lpstr>Proy.Adq.B.y S.</vt:lpstr>
      <vt:lpstr>Remuneraciones</vt:lpstr>
      <vt:lpstr>Proy.Int.Cap.</vt:lpstr>
      <vt:lpstr>Proy.Inv.Publ.</vt:lpstr>
      <vt:lpstr>Hoja1</vt:lpstr>
    </vt:vector>
  </TitlesOfParts>
  <Company>Alcaldia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Bartolome Perulaía</dc:creator>
  <cp:lastModifiedBy>Usuario</cp:lastModifiedBy>
  <cp:lastPrinted>2022-06-14T14:57:07Z</cp:lastPrinted>
  <dcterms:created xsi:type="dcterms:W3CDTF">2012-01-21T18:09:56Z</dcterms:created>
  <dcterms:modified xsi:type="dcterms:W3CDTF">2022-06-14T17:56:54Z</dcterms:modified>
</cp:coreProperties>
</file>