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KBACK# 001\PRESUPUESTO 2023\"/>
    </mc:Choice>
  </mc:AlternateContent>
  <bookViews>
    <workbookView xWindow="-120" yWindow="-120" windowWidth="20730" windowHeight="11160" tabRatio="968" activeTab="4"/>
  </bookViews>
  <sheets>
    <sheet name="Conc.Ingr." sheetId="1" r:id="rId1"/>
    <sheet name="Proy.Adq.B.y S." sheetId="4" r:id="rId2"/>
    <sheet name="Remuneraciones" sheetId="5" r:id="rId3"/>
    <sheet name="Proy.Int.Cap." sheetId="6" r:id="rId4"/>
    <sheet name="Proy.Inv.Publ." sheetId="7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3" i="7" l="1"/>
  <c r="R24" i="7" l="1"/>
  <c r="K35" i="7"/>
  <c r="H82" i="1"/>
  <c r="C23" i="6"/>
  <c r="F82" i="1"/>
  <c r="H35" i="7"/>
  <c r="L82" i="1"/>
  <c r="G83" i="1"/>
  <c r="K33" i="5"/>
  <c r="G86" i="4"/>
  <c r="H87" i="4"/>
  <c r="H86" i="4" s="1"/>
  <c r="F71" i="4"/>
  <c r="G73" i="4"/>
  <c r="G71" i="4"/>
  <c r="H73" i="4"/>
  <c r="R29" i="7" l="1"/>
  <c r="R27" i="7"/>
  <c r="R26" i="7"/>
  <c r="R25" i="7"/>
  <c r="R22" i="7"/>
  <c r="R21" i="7"/>
  <c r="O35" i="7"/>
  <c r="N35" i="7"/>
  <c r="P35" i="7" l="1"/>
  <c r="C18" i="6"/>
  <c r="C13" i="6"/>
  <c r="H62" i="1"/>
  <c r="Q62" i="1" s="1"/>
  <c r="M35" i="7"/>
  <c r="Q35" i="7"/>
  <c r="J35" i="7"/>
  <c r="I23" i="4" l="1"/>
  <c r="H75" i="1"/>
  <c r="J72" i="1"/>
  <c r="J82" i="1"/>
  <c r="J83" i="1" l="1"/>
  <c r="J84" i="1" s="1"/>
  <c r="K82" i="1"/>
  <c r="K83" i="1" s="1"/>
  <c r="K84" i="1" s="1"/>
  <c r="I72" i="1" l="1"/>
  <c r="I73" i="1" s="1"/>
  <c r="I8" i="1" l="1"/>
  <c r="Q11" i="1"/>
  <c r="H58" i="1"/>
  <c r="Q58" i="1" s="1"/>
  <c r="C57" i="1"/>
  <c r="C82" i="1" s="1"/>
  <c r="H79" i="1"/>
  <c r="H80" i="1"/>
  <c r="H81" i="1"/>
  <c r="I7" i="1" l="1"/>
  <c r="C83" i="4" l="1"/>
  <c r="I18" i="1"/>
  <c r="I51" i="1"/>
  <c r="L35" i="7"/>
  <c r="I35" i="7" l="1"/>
  <c r="C80" i="4"/>
  <c r="E30" i="4"/>
  <c r="E25" i="4"/>
  <c r="D25" i="4"/>
  <c r="C25" i="4"/>
  <c r="M27" i="4"/>
  <c r="M28" i="4"/>
  <c r="F15" i="5" l="1"/>
  <c r="K16" i="5"/>
  <c r="G84" i="1"/>
  <c r="E72" i="1"/>
  <c r="E73" i="1" s="1"/>
  <c r="E84" i="1"/>
  <c r="H7" i="1" l="1"/>
  <c r="H8" i="1"/>
  <c r="O8" i="1"/>
  <c r="P8" i="1" s="1"/>
  <c r="P7" i="1" s="1"/>
  <c r="H9" i="1"/>
  <c r="P9" i="1"/>
  <c r="H10" i="1"/>
  <c r="P10" i="1"/>
  <c r="H12" i="1"/>
  <c r="P12" i="1"/>
  <c r="H13" i="1"/>
  <c r="Q13" i="1" s="1"/>
  <c r="H14" i="1"/>
  <c r="P14" i="1"/>
  <c r="H15" i="1"/>
  <c r="Q15" i="1" s="1"/>
  <c r="H16" i="1"/>
  <c r="Q16" i="1" s="1"/>
  <c r="H17" i="1"/>
  <c r="H18" i="1"/>
  <c r="P18" i="1"/>
  <c r="P17" i="1" s="1"/>
  <c r="H19" i="1"/>
  <c r="P19" i="1"/>
  <c r="H20" i="1"/>
  <c r="P20" i="1"/>
  <c r="H21" i="1"/>
  <c r="P21" i="1"/>
  <c r="H22" i="1"/>
  <c r="P22" i="1"/>
  <c r="H23" i="1"/>
  <c r="P23" i="1"/>
  <c r="H24" i="1"/>
  <c r="P24" i="1"/>
  <c r="H26" i="1"/>
  <c r="P26" i="1"/>
  <c r="H27" i="1"/>
  <c r="P27" i="1"/>
  <c r="H28" i="1"/>
  <c r="P28" i="1"/>
  <c r="H29" i="1"/>
  <c r="P29" i="1"/>
  <c r="H30" i="1"/>
  <c r="P30" i="1"/>
  <c r="H31" i="1"/>
  <c r="I31" i="1"/>
  <c r="I82" i="1" s="1"/>
  <c r="O31" i="1"/>
  <c r="P31" i="1" s="1"/>
  <c r="H32" i="1"/>
  <c r="P32" i="1"/>
  <c r="H33" i="1"/>
  <c r="P33" i="1"/>
  <c r="H40" i="1"/>
  <c r="P40" i="1"/>
  <c r="H41" i="1"/>
  <c r="I41" i="1"/>
  <c r="I40" i="1" s="1"/>
  <c r="O41" i="1"/>
  <c r="P41" i="1" s="1"/>
  <c r="H42" i="1"/>
  <c r="P42" i="1"/>
  <c r="H43" i="1"/>
  <c r="H44" i="1"/>
  <c r="H45" i="1"/>
  <c r="I45" i="1"/>
  <c r="I44" i="1" s="1"/>
  <c r="O45" i="1"/>
  <c r="P45" i="1"/>
  <c r="Q46" i="1"/>
  <c r="H47" i="1"/>
  <c r="Q47" i="1" s="1"/>
  <c r="H48" i="1"/>
  <c r="Q48" i="1" s="1"/>
  <c r="H49" i="1"/>
  <c r="Q49" i="1" s="1"/>
  <c r="H50" i="1"/>
  <c r="Q50" i="1" s="1"/>
  <c r="H51" i="1"/>
  <c r="O51" i="1"/>
  <c r="P51" i="1"/>
  <c r="H53" i="1"/>
  <c r="C55" i="1"/>
  <c r="D55" i="1"/>
  <c r="D54" i="1" s="1"/>
  <c r="H55" i="1"/>
  <c r="I55" i="1"/>
  <c r="I54" i="1" s="1"/>
  <c r="O55" i="1"/>
  <c r="P55" i="1" s="1"/>
  <c r="Q56" i="1"/>
  <c r="H57" i="1"/>
  <c r="O57" i="1"/>
  <c r="P57" i="1" s="1"/>
  <c r="C60" i="1"/>
  <c r="C59" i="1" s="1"/>
  <c r="H60" i="1"/>
  <c r="I60" i="1"/>
  <c r="I59" i="1" s="1"/>
  <c r="P60" i="1"/>
  <c r="H61" i="1"/>
  <c r="P61" i="1"/>
  <c r="H63" i="1"/>
  <c r="P63" i="1" s="1"/>
  <c r="Q63" i="1" s="1"/>
  <c r="H64" i="1"/>
  <c r="P64" i="1" s="1"/>
  <c r="Q64" i="1" s="1"/>
  <c r="I64" i="1"/>
  <c r="O64" i="1"/>
  <c r="D65" i="1"/>
  <c r="H65" i="1" s="1"/>
  <c r="P65" i="1" s="1"/>
  <c r="Q65" i="1" s="1"/>
  <c r="L72" i="1"/>
  <c r="C73" i="1"/>
  <c r="C72" i="1" s="1"/>
  <c r="D73" i="1"/>
  <c r="D72" i="1" s="1"/>
  <c r="O73" i="1"/>
  <c r="H73" i="1"/>
  <c r="H72" i="1" s="1"/>
  <c r="O75" i="1"/>
  <c r="P75" i="1" s="1"/>
  <c r="P76" i="1"/>
  <c r="Q76" i="1" s="1"/>
  <c r="Q77" i="1"/>
  <c r="L83" i="1"/>
  <c r="L84" i="1" s="1"/>
  <c r="N82" i="1"/>
  <c r="N83" i="1" s="1"/>
  <c r="N84" i="1" s="1"/>
  <c r="C17" i="6"/>
  <c r="I83" i="1" l="1"/>
  <c r="Q82" i="1"/>
  <c r="P82" i="1"/>
  <c r="D82" i="1"/>
  <c r="H83" i="1" s="1"/>
  <c r="H84" i="1" s="1"/>
  <c r="Q57" i="1"/>
  <c r="Q7" i="1"/>
  <c r="Q8" i="1"/>
  <c r="Q33" i="1"/>
  <c r="Q9" i="1"/>
  <c r="O7" i="1"/>
  <c r="I17" i="1"/>
  <c r="Q17" i="1" s="1"/>
  <c r="Q19" i="1"/>
  <c r="Q10" i="1"/>
  <c r="M82" i="1"/>
  <c r="M83" i="1" s="1"/>
  <c r="M84" i="1" s="1"/>
  <c r="Q22" i="1"/>
  <c r="F83" i="1"/>
  <c r="F84" i="1" s="1"/>
  <c r="Q51" i="1"/>
  <c r="Q44" i="1"/>
  <c r="Q42" i="1"/>
  <c r="Q23" i="1"/>
  <c r="Q18" i="1"/>
  <c r="O82" i="1"/>
  <c r="O83" i="1" s="1"/>
  <c r="O84" i="1" s="1"/>
  <c r="Q32" i="1"/>
  <c r="Q29" i="1"/>
  <c r="Q27" i="1"/>
  <c r="Q60" i="1"/>
  <c r="Q45" i="1"/>
  <c r="Q24" i="1"/>
  <c r="Q61" i="1"/>
  <c r="Q55" i="1"/>
  <c r="Q28" i="1"/>
  <c r="Q26" i="1"/>
  <c r="Q20" i="1"/>
  <c r="Q14" i="1"/>
  <c r="Q12" i="1"/>
  <c r="P72" i="1"/>
  <c r="P73" i="1" s="1"/>
  <c r="Q72" i="1" s="1"/>
  <c r="Q73" i="1" s="1"/>
  <c r="H59" i="1"/>
  <c r="P59" i="1" s="1"/>
  <c r="Q59" i="1" s="1"/>
  <c r="Q31" i="1"/>
  <c r="Q21" i="1"/>
  <c r="Q75" i="1"/>
  <c r="P54" i="1"/>
  <c r="Q54" i="1" s="1"/>
  <c r="Q40" i="1"/>
  <c r="Q41" i="1"/>
  <c r="M26" i="4"/>
  <c r="Q83" i="1" l="1"/>
  <c r="P83" i="1"/>
  <c r="P84" i="1" s="1"/>
  <c r="D83" i="1"/>
  <c r="D84" i="1" s="1"/>
  <c r="C83" i="1"/>
  <c r="C84" i="1" s="1"/>
  <c r="I84" i="1"/>
  <c r="I30" i="4" l="1"/>
  <c r="H30" i="4"/>
  <c r="G30" i="4"/>
  <c r="Q84" i="1" l="1"/>
  <c r="D21" i="6"/>
  <c r="D22" i="6" s="1"/>
  <c r="D23" i="6" s="1"/>
  <c r="M22" i="4" l="1"/>
  <c r="M13" i="4"/>
  <c r="F12" i="4"/>
  <c r="N12" i="4" s="1"/>
  <c r="D11" i="4"/>
  <c r="C11" i="4"/>
  <c r="E11" i="4"/>
  <c r="M12" i="4" l="1"/>
  <c r="F38" i="4"/>
  <c r="F34" i="4"/>
  <c r="F32" i="4"/>
  <c r="F29" i="4"/>
  <c r="F28" i="4"/>
  <c r="F27" i="4"/>
  <c r="F26" i="4"/>
  <c r="F24" i="4"/>
  <c r="F23" i="4"/>
  <c r="F22" i="4"/>
  <c r="F25" i="4" l="1"/>
  <c r="M32" i="4"/>
  <c r="F72" i="4" l="1"/>
  <c r="F78" i="4" l="1"/>
  <c r="F64" i="4"/>
  <c r="F56" i="4"/>
  <c r="D30" i="4"/>
  <c r="D78" i="4"/>
  <c r="D77" i="4" s="1"/>
  <c r="D80" i="4"/>
  <c r="F77" i="4" l="1"/>
  <c r="M79" i="4" l="1"/>
  <c r="M14" i="4"/>
  <c r="H80" i="4"/>
  <c r="G80" i="4"/>
  <c r="G78" i="4"/>
  <c r="G77" i="4" s="1"/>
  <c r="M77" i="4" s="1"/>
  <c r="I25" i="4"/>
  <c r="H25" i="4"/>
  <c r="G25" i="4"/>
  <c r="M23" i="4"/>
  <c r="M21" i="4"/>
  <c r="M17" i="4"/>
  <c r="M16" i="4"/>
  <c r="M15" i="4"/>
  <c r="I11" i="4"/>
  <c r="H11" i="4"/>
  <c r="G10" i="4"/>
  <c r="G11" i="4" s="1"/>
  <c r="K26" i="5"/>
  <c r="K25" i="5" s="1"/>
  <c r="K28" i="5"/>
  <c r="J27" i="5"/>
  <c r="I27" i="5"/>
  <c r="H27" i="5"/>
  <c r="J25" i="5"/>
  <c r="I25" i="5"/>
  <c r="H25" i="5"/>
  <c r="J23" i="5"/>
  <c r="I23" i="5"/>
  <c r="I15" i="5"/>
  <c r="H15" i="5"/>
  <c r="H14" i="5" s="1"/>
  <c r="M80" i="4" l="1"/>
  <c r="K27" i="5"/>
  <c r="M25" i="4"/>
  <c r="I10" i="4"/>
  <c r="M11" i="4"/>
  <c r="H10" i="4" l="1"/>
  <c r="M10" i="4" s="1"/>
  <c r="K24" i="5"/>
  <c r="K23" i="5" s="1"/>
  <c r="M81" i="4"/>
  <c r="M73" i="4"/>
  <c r="K17" i="5" l="1"/>
  <c r="G17" i="5"/>
  <c r="K19" i="5" l="1"/>
  <c r="M20" i="4"/>
  <c r="M58" i="4"/>
  <c r="M59" i="4"/>
  <c r="M61" i="4"/>
  <c r="M72" i="4"/>
  <c r="M76" i="4"/>
  <c r="G68" i="4"/>
  <c r="G57" i="4"/>
  <c r="M66" i="4"/>
  <c r="E10" i="4"/>
  <c r="C10" i="4" l="1"/>
  <c r="D10" i="4"/>
  <c r="K18" i="5"/>
  <c r="K15" i="5" s="1"/>
  <c r="K14" i="5" s="1"/>
  <c r="J14" i="5"/>
  <c r="I14" i="5"/>
  <c r="H14" i="6"/>
  <c r="D84" i="4"/>
  <c r="D83" i="4"/>
  <c r="D73" i="4"/>
  <c r="D57" i="4"/>
  <c r="E29" i="5"/>
  <c r="E27" i="5"/>
  <c r="E25" i="5"/>
  <c r="E23" i="5"/>
  <c r="E15" i="5"/>
  <c r="E14" i="5" s="1"/>
  <c r="C73" i="4"/>
  <c r="C71" i="4"/>
  <c r="C62" i="4"/>
  <c r="C57" i="4"/>
  <c r="C30" i="4"/>
  <c r="D15" i="5"/>
  <c r="I71" i="4"/>
  <c r="I57" i="4"/>
  <c r="H71" i="4"/>
  <c r="H57" i="4"/>
  <c r="G19" i="5"/>
  <c r="L19" i="5" s="1"/>
  <c r="G18" i="5"/>
  <c r="G16" i="5"/>
  <c r="L16" i="5" s="1"/>
  <c r="F27" i="5"/>
  <c r="E83" i="4"/>
  <c r="E71" i="4"/>
  <c r="E73" i="4"/>
  <c r="N28" i="4"/>
  <c r="N27" i="4"/>
  <c r="F13" i="4"/>
  <c r="F14" i="4"/>
  <c r="N14" i="4" s="1"/>
  <c r="F15" i="4"/>
  <c r="F17" i="4"/>
  <c r="F18" i="4"/>
  <c r="F19" i="4"/>
  <c r="F20" i="4"/>
  <c r="N20" i="4" s="1"/>
  <c r="F21" i="4"/>
  <c r="N21" i="4" s="1"/>
  <c r="N22" i="4"/>
  <c r="N54" i="4"/>
  <c r="F37" i="4"/>
  <c r="N37" i="4" s="1"/>
  <c r="F36" i="4"/>
  <c r="N36" i="4" s="1"/>
  <c r="N34" i="4"/>
  <c r="F33" i="4"/>
  <c r="F31" i="4"/>
  <c r="F61" i="4"/>
  <c r="N61" i="4" s="1"/>
  <c r="F60" i="4"/>
  <c r="N60" i="4" s="1"/>
  <c r="N59" i="4"/>
  <c r="F58" i="4"/>
  <c r="F25" i="5"/>
  <c r="H15" i="6"/>
  <c r="H16" i="6"/>
  <c r="H18" i="6"/>
  <c r="H19" i="6"/>
  <c r="L17" i="5"/>
  <c r="D20" i="5"/>
  <c r="F20" i="5"/>
  <c r="I20" i="5"/>
  <c r="G21" i="5"/>
  <c r="K21" i="5"/>
  <c r="G22" i="5"/>
  <c r="K22" i="5"/>
  <c r="D23" i="5"/>
  <c r="H23" i="5"/>
  <c r="F23" i="5"/>
  <c r="D25" i="5"/>
  <c r="G26" i="5"/>
  <c r="L26" i="5" s="1"/>
  <c r="D27" i="5"/>
  <c r="G28" i="5"/>
  <c r="L28" i="5" s="1"/>
  <c r="D29" i="5"/>
  <c r="F29" i="5"/>
  <c r="H29" i="5"/>
  <c r="I29" i="5"/>
  <c r="J29" i="5"/>
  <c r="G30" i="5"/>
  <c r="G29" i="5" s="1"/>
  <c r="K30" i="5"/>
  <c r="F16" i="4"/>
  <c r="N16" i="4" s="1"/>
  <c r="M18" i="4"/>
  <c r="M19" i="4"/>
  <c r="M24" i="4"/>
  <c r="M31" i="4"/>
  <c r="M33" i="4"/>
  <c r="N38" i="4"/>
  <c r="M53" i="4"/>
  <c r="M55" i="4"/>
  <c r="M56" i="4"/>
  <c r="E57" i="4"/>
  <c r="D62" i="4"/>
  <c r="E62" i="4"/>
  <c r="G62" i="4"/>
  <c r="F63" i="4"/>
  <c r="M63" i="4"/>
  <c r="M64" i="4"/>
  <c r="F65" i="4"/>
  <c r="M65" i="4"/>
  <c r="F66" i="4"/>
  <c r="N66" i="4" s="1"/>
  <c r="M67" i="4"/>
  <c r="N67" i="4" s="1"/>
  <c r="M69" i="4"/>
  <c r="F70" i="4"/>
  <c r="F69" i="4" s="1"/>
  <c r="M70" i="4"/>
  <c r="D71" i="4"/>
  <c r="N72" i="4"/>
  <c r="F74" i="4"/>
  <c r="F75" i="4"/>
  <c r="N75" i="4" s="1"/>
  <c r="F76" i="4"/>
  <c r="N76" i="4" s="1"/>
  <c r="E78" i="4"/>
  <c r="M78" i="4"/>
  <c r="N78" i="4" s="1"/>
  <c r="E80" i="4"/>
  <c r="N81" i="4"/>
  <c r="F82" i="4"/>
  <c r="M82" i="4"/>
  <c r="N84" i="4"/>
  <c r="F85" i="4"/>
  <c r="N85" i="4" s="1"/>
  <c r="L86" i="4"/>
  <c r="L87" i="4" s="1"/>
  <c r="L88" i="4" s="1"/>
  <c r="G24" i="5"/>
  <c r="L24" i="5" s="1"/>
  <c r="N55" i="4"/>
  <c r="E86" i="4" l="1"/>
  <c r="G27" i="5"/>
  <c r="C86" i="4"/>
  <c r="C87" i="4" s="1"/>
  <c r="C88" i="4" s="1"/>
  <c r="F62" i="4"/>
  <c r="D86" i="4"/>
  <c r="D87" i="4" s="1"/>
  <c r="D88" i="4" s="1"/>
  <c r="E31" i="5"/>
  <c r="E32" i="5" s="1"/>
  <c r="E33" i="5" s="1"/>
  <c r="N33" i="4"/>
  <c r="L18" i="5"/>
  <c r="L15" i="5" s="1"/>
  <c r="D31" i="5"/>
  <c r="D32" i="5" s="1"/>
  <c r="D33" i="5" s="1"/>
  <c r="F31" i="5"/>
  <c r="F32" i="5" s="1"/>
  <c r="F33" i="5" s="1"/>
  <c r="E87" i="4"/>
  <c r="E88" i="4" s="1"/>
  <c r="F73" i="4"/>
  <c r="N73" i="4" s="1"/>
  <c r="M62" i="4"/>
  <c r="K29" i="5"/>
  <c r="L29" i="5" s="1"/>
  <c r="N58" i="4"/>
  <c r="F57" i="4"/>
  <c r="F30" i="4"/>
  <c r="F80" i="4"/>
  <c r="N13" i="4"/>
  <c r="F11" i="4"/>
  <c r="F10" i="4" s="1"/>
  <c r="H17" i="6"/>
  <c r="G25" i="5"/>
  <c r="L25" i="5" s="1"/>
  <c r="F14" i="5"/>
  <c r="J31" i="5"/>
  <c r="J32" i="5" s="1"/>
  <c r="J33" i="5" s="1"/>
  <c r="H31" i="5"/>
  <c r="H32" i="5" s="1"/>
  <c r="H33" i="5" s="1"/>
  <c r="G15" i="5"/>
  <c r="I31" i="5"/>
  <c r="I32" i="5" s="1"/>
  <c r="I33" i="5" s="1"/>
  <c r="G23" i="5"/>
  <c r="L23" i="5" s="1"/>
  <c r="N26" i="4"/>
  <c r="N25" i="4" s="1"/>
  <c r="N24" i="4"/>
  <c r="L22" i="5"/>
  <c r="M57" i="4"/>
  <c r="H13" i="6"/>
  <c r="C21" i="6"/>
  <c r="H21" i="6" s="1"/>
  <c r="L30" i="5"/>
  <c r="N18" i="4"/>
  <c r="N74" i="4"/>
  <c r="F84" i="4"/>
  <c r="N53" i="4"/>
  <c r="N32" i="4"/>
  <c r="N17" i="4"/>
  <c r="N23" i="4"/>
  <c r="N19" i="4"/>
  <c r="F83" i="4"/>
  <c r="N82" i="4"/>
  <c r="N63" i="4"/>
  <c r="N15" i="4"/>
  <c r="N56" i="4"/>
  <c r="G20" i="5"/>
  <c r="K20" i="5"/>
  <c r="L21" i="5"/>
  <c r="D14" i="5"/>
  <c r="M71" i="4"/>
  <c r="I68" i="4"/>
  <c r="I86" i="4" s="1"/>
  <c r="M86" i="4" s="1"/>
  <c r="N65" i="4"/>
  <c r="N64" i="4"/>
  <c r="M30" i="4"/>
  <c r="N69" i="4"/>
  <c r="F68" i="4"/>
  <c r="N31" i="4"/>
  <c r="N70" i="4"/>
  <c r="K31" i="5" l="1"/>
  <c r="G33" i="5"/>
  <c r="F88" i="4"/>
  <c r="F86" i="4"/>
  <c r="F87" i="4" s="1"/>
  <c r="N62" i="4"/>
  <c r="G31" i="5"/>
  <c r="L20" i="5"/>
  <c r="I87" i="4"/>
  <c r="I88" i="4" s="1"/>
  <c r="G14" i="5"/>
  <c r="L14" i="5" s="1"/>
  <c r="N10" i="4"/>
  <c r="N79" i="4"/>
  <c r="L27" i="5"/>
  <c r="H88" i="4"/>
  <c r="C22" i="6"/>
  <c r="N83" i="4"/>
  <c r="N71" i="4"/>
  <c r="N11" i="4"/>
  <c r="N30" i="4"/>
  <c r="N77" i="4"/>
  <c r="K32" i="5"/>
  <c r="L31" i="5"/>
  <c r="L32" i="5" s="1"/>
  <c r="L33" i="5" s="1"/>
  <c r="M68" i="4"/>
  <c r="N68" i="4" s="1"/>
  <c r="N57" i="4"/>
  <c r="N80" i="4"/>
  <c r="G87" i="4"/>
  <c r="G88" i="4" s="1"/>
  <c r="G32" i="5" l="1"/>
  <c r="M87" i="4"/>
  <c r="M88" i="4" s="1"/>
  <c r="H22" i="6"/>
  <c r="H23" i="6"/>
  <c r="N86" i="4"/>
  <c r="N87" i="4" s="1"/>
  <c r="N88" i="4" s="1"/>
</calcChain>
</file>

<file path=xl/comments1.xml><?xml version="1.0" encoding="utf-8"?>
<comments xmlns="http://schemas.openxmlformats.org/spreadsheetml/2006/main">
  <authors>
    <author>Usuario</author>
  </authors>
  <commentList>
    <comment ref="C58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$18,519.93 mensual y una ultima de $ 18,519.97
correspondiente al 1.5% Fondos Libre Disponibilidad</t>
        </r>
      </text>
    </comment>
    <comment ref="D61" authorId="0" shapeId="0">
      <text>
        <r>
          <rPr>
            <b/>
            <sz val="9"/>
            <color indexed="81"/>
            <rFont val="Tahoma"/>
            <family val="2"/>
          </rPr>
          <t xml:space="preserve">$16,000.00 Mensual y una ultima de: $16,000.02
correspondiente a Fondos FAM
</t>
        </r>
      </text>
    </comment>
    <comment ref="I78" authorId="0" shapeId="0">
      <text>
        <r>
          <rPr>
            <b/>
            <sz val="9"/>
            <color indexed="81"/>
            <rFont val="Tahoma"/>
            <family val="2"/>
          </rPr>
          <t xml:space="preserve">Yanci:
</t>
        </r>
        <r>
          <rPr>
            <sz val="9"/>
            <color indexed="81"/>
            <rFont val="Tahoma"/>
            <family val="2"/>
          </rPr>
          <t xml:space="preserve">Proyecciòn de Mora a recuperar.
</t>
        </r>
      </text>
    </comment>
  </commentList>
</comments>
</file>

<file path=xl/sharedStrings.xml><?xml version="1.0" encoding="utf-8"?>
<sst xmlns="http://schemas.openxmlformats.org/spreadsheetml/2006/main" count="430" uniqueCount="280">
  <si>
    <t>Código</t>
  </si>
  <si>
    <t>Pres.</t>
  </si>
  <si>
    <t>Fondo General</t>
  </si>
  <si>
    <t>FODES</t>
  </si>
  <si>
    <t>Inversión</t>
  </si>
  <si>
    <t>Sub-total</t>
  </si>
  <si>
    <t>Fondos</t>
  </si>
  <si>
    <t>Propios</t>
  </si>
  <si>
    <t>Externos</t>
  </si>
  <si>
    <t>Internos</t>
  </si>
  <si>
    <t>TOTAL</t>
  </si>
  <si>
    <t>Concepto</t>
  </si>
  <si>
    <t>IMPUESTOS</t>
  </si>
  <si>
    <t>IMPUESTOS MUNICIPALES</t>
  </si>
  <si>
    <t>De Comercio</t>
  </si>
  <si>
    <t>De Industria</t>
  </si>
  <si>
    <t>Servicios</t>
  </si>
  <si>
    <t>Vialidad</t>
  </si>
  <si>
    <t>TASAS</t>
  </si>
  <si>
    <t>TASAS Y DERECHOS</t>
  </si>
  <si>
    <t>Alumbrado Público</t>
  </si>
  <si>
    <t>Aseo Público</t>
  </si>
  <si>
    <t>Cementerios Municipales</t>
  </si>
  <si>
    <t>Fiestas</t>
  </si>
  <si>
    <t>Mercados</t>
  </si>
  <si>
    <t>Por Expedición de Doc.De Identidad</t>
  </si>
  <si>
    <t>Postes, Torres y Antenas</t>
  </si>
  <si>
    <t>Rastro y Tiangue</t>
  </si>
  <si>
    <t>DERECHOS</t>
  </si>
  <si>
    <t>Permisos y Licencias Municipales</t>
  </si>
  <si>
    <t>Cotejo de Fierros</t>
  </si>
  <si>
    <t>VENTA DE BIENES Y SERVICIOS</t>
  </si>
  <si>
    <t>Servicios Diversos</t>
  </si>
  <si>
    <t>MULTAS E INTERESES POR MORA</t>
  </si>
  <si>
    <t>Intereses por Mora de Impuestos</t>
  </si>
  <si>
    <t>Otras Multas Municipales</t>
  </si>
  <si>
    <t>Multas por Registro Civil</t>
  </si>
  <si>
    <t>TRANSFERENCIAS CORRIENTES</t>
  </si>
  <si>
    <t>ENDEUDAMIENTO PUBLICO</t>
  </si>
  <si>
    <t>De Empresas Privadas Financieras</t>
  </si>
  <si>
    <t>SALDOS AÑOS ANTERIORES</t>
  </si>
  <si>
    <t>SALDOS INICIALES DE CAJA Y BANCOS</t>
  </si>
  <si>
    <t>Saldos Iniciales en Bancos</t>
  </si>
  <si>
    <t>Total Rubro</t>
  </si>
  <si>
    <t>Total Cuenta</t>
  </si>
  <si>
    <t>Total Objeto Específico</t>
  </si>
  <si>
    <t>Fuente de Financiamiento 1</t>
  </si>
  <si>
    <t>Fuente de Recurso 111</t>
  </si>
  <si>
    <t>Fuente de Recurso 000</t>
  </si>
  <si>
    <t>Sub-Total</t>
  </si>
  <si>
    <t>O1O1</t>
  </si>
  <si>
    <t>O1O2</t>
  </si>
  <si>
    <t>REMUNERACIONES</t>
  </si>
  <si>
    <t>Sueldos</t>
  </si>
  <si>
    <t>Aguinaldos</t>
  </si>
  <si>
    <t>Dietas</t>
  </si>
  <si>
    <t>Beneficios Adicionales</t>
  </si>
  <si>
    <t>Remuneraciones Eventuales</t>
  </si>
  <si>
    <t>Por Remuneraciones Permanentes</t>
  </si>
  <si>
    <t>Horas Extraordinarias</t>
  </si>
  <si>
    <t>ADQ.DE BIENES Y SERVICIOS</t>
  </si>
  <si>
    <t>Bienes de Uso y Consumo</t>
  </si>
  <si>
    <t>Llantas y Neumáticos</t>
  </si>
  <si>
    <t>Productos de Papel y Cartón</t>
  </si>
  <si>
    <t>Especies Municipales Diversas</t>
  </si>
  <si>
    <t>Materiales de Oficina</t>
  </si>
  <si>
    <t>Materiales Elétricos</t>
  </si>
  <si>
    <t>Bienes de Uso y Consumo Diversos</t>
  </si>
  <si>
    <t>Servicios Básicos</t>
  </si>
  <si>
    <t>Servicios de Energía Elétrica</t>
  </si>
  <si>
    <t>Servicios de Agua</t>
  </si>
  <si>
    <t>Servicios de Telecomunicaciones</t>
  </si>
  <si>
    <t>Mant. Y Reparación de Vehículos</t>
  </si>
  <si>
    <t>Mant. Y Rep.de Bienes Inmuebles</t>
  </si>
  <si>
    <t>Atenciones Oficiales</t>
  </si>
  <si>
    <t>Serv. Grales. Y Arrend. Diversos</t>
  </si>
  <si>
    <t>Pasajes y Viáticos</t>
  </si>
  <si>
    <t>Viáticos por Comisión Interna</t>
  </si>
  <si>
    <t>Viáticos por Comisión Externa</t>
  </si>
  <si>
    <t>Servicios Jurídicos</t>
  </si>
  <si>
    <t>Servicios de Contabilidad y Auditoría</t>
  </si>
  <si>
    <t>Gastos Corrientes Diversos</t>
  </si>
  <si>
    <t>Gastos Diversos</t>
  </si>
  <si>
    <t>Minerales No Metálicos y Prod.Deriv.</t>
  </si>
  <si>
    <t>Minerales  Metálicos y Prod.Deriv.</t>
  </si>
  <si>
    <t>Herramientas, Rep. y Accesorios</t>
  </si>
  <si>
    <t>Transportes, Fletes y Almacen.</t>
  </si>
  <si>
    <t>Serv.del Medio Amb.y Recuersos Nat.</t>
  </si>
  <si>
    <t>De Inst.Desentralizadas no Empr.</t>
  </si>
  <si>
    <t>Mant. Y Rep. de Bienes Muebles</t>
  </si>
  <si>
    <t>Servicios Grales. y Arrend.</t>
  </si>
  <si>
    <t>Servicios Técnicos y Prof.</t>
  </si>
  <si>
    <t>GASTOS FINANC. Y OTROS</t>
  </si>
  <si>
    <t>Int. Y Coms.de Empr. Internos</t>
  </si>
  <si>
    <t>Cód.</t>
  </si>
  <si>
    <t>Descripción</t>
  </si>
  <si>
    <t>Linea de</t>
  </si>
  <si>
    <t>Trabajo</t>
  </si>
  <si>
    <t>O2O1</t>
  </si>
  <si>
    <t>Fondo Muncipal</t>
  </si>
  <si>
    <t>Fuente de Financiamiento 2</t>
  </si>
  <si>
    <t>Remuneraciones Permanentes</t>
  </si>
  <si>
    <t>Remuneraciones por Servicios Extraordinarios</t>
  </si>
  <si>
    <t>Contrib. Patronales a Inst. de Seguridad S.Pub.</t>
  </si>
  <si>
    <t>Contrib. Patronales a Inst. de Seguridad S.Priv.</t>
  </si>
  <si>
    <t>Al Personal de Servicios Permanentes</t>
  </si>
  <si>
    <t>Remuneraciones Personal Permanente</t>
  </si>
  <si>
    <t xml:space="preserve">Fondo </t>
  </si>
  <si>
    <t>General</t>
  </si>
  <si>
    <t xml:space="preserve">Fondos </t>
  </si>
  <si>
    <t>Prestamos</t>
  </si>
  <si>
    <t>Donaciones</t>
  </si>
  <si>
    <t>Total Inversión</t>
  </si>
  <si>
    <t>GASTOS FINANCIEROS Y OTROS</t>
  </si>
  <si>
    <t>Intereses y Comisiones de Empréstitos Internos</t>
  </si>
  <si>
    <t>De Instituciones Desentralizadas no Empresariales</t>
  </si>
  <si>
    <t>De Empresas  Privadas fiancieras</t>
  </si>
  <si>
    <t>AMORTIZACION DE ENDEUDAMIENTO PUBLICO</t>
  </si>
  <si>
    <t>Amortización de Empréstitos Internos</t>
  </si>
  <si>
    <t>Presup.</t>
  </si>
  <si>
    <t>Proy.</t>
  </si>
  <si>
    <t>Línea de</t>
  </si>
  <si>
    <t>Naturaleza</t>
  </si>
  <si>
    <t>del Proyecto</t>
  </si>
  <si>
    <t>Modalidad</t>
  </si>
  <si>
    <t>de ejecución</t>
  </si>
  <si>
    <t>Gestión</t>
  </si>
  <si>
    <t>FISDL</t>
  </si>
  <si>
    <t>Ingresos Diversos</t>
  </si>
  <si>
    <t>De personas Naturales</t>
  </si>
  <si>
    <t>Funcionam.</t>
  </si>
  <si>
    <t>PFGL</t>
  </si>
  <si>
    <t>Caja</t>
  </si>
  <si>
    <t>Arrendamiento de B. Inmuebles</t>
  </si>
  <si>
    <t>TRANSF. CORRIENTES</t>
  </si>
  <si>
    <t>Transf. Ctes. al Sector Público</t>
  </si>
  <si>
    <t>A Personas Naturales</t>
  </si>
  <si>
    <t>Transf.Ctes. al Sector Privado</t>
  </si>
  <si>
    <t>TRANSF. DE CAPITAL DEL SECTOR PUBLICO</t>
  </si>
  <si>
    <t>Ingresos por Prestación de Serv. Púb.</t>
  </si>
  <si>
    <t>INGRESOS FINANC. Y OTROS</t>
  </si>
  <si>
    <t>TRANSF. CTES. DEL SECTOR PRIVADO</t>
  </si>
  <si>
    <t>TRANSF. CTES. DEL SECTOR PUBLICO</t>
  </si>
  <si>
    <t>CONTRATACION DE EMPR. INTERNOS</t>
  </si>
  <si>
    <t>Materiales Informaticos</t>
  </si>
  <si>
    <t>Pasajes al Interior</t>
  </si>
  <si>
    <t>Pasajes al Exterior</t>
  </si>
  <si>
    <t>Comisiones Y Gastos Bancarios</t>
  </si>
  <si>
    <t>ALCALDIA MUNICIPAL DE SAN BARTOLOMÉ PERULAPIA, DEPARTAMENTO DE CUSCATLÁN</t>
  </si>
  <si>
    <t>GASTOS FINANCIEROS Y OTR.</t>
  </si>
  <si>
    <t>ALCALDIA MUNICIPAL DE SAN BARTOLOME PERULAPIA, DEPARTAMENTO CUSCATLÁN</t>
  </si>
  <si>
    <t>Área de</t>
  </si>
  <si>
    <t>FISDL (PFGL)</t>
  </si>
  <si>
    <t>ALCALDIA MUNICIPAL DE SAN BARTOLOME PERULAPIA, DEPARTAMENTO DE CUSCATLÁN</t>
  </si>
  <si>
    <t>Tasas y Derechos Diversos</t>
  </si>
  <si>
    <t>Multas por Mora de Impuestos</t>
  </si>
  <si>
    <t>OTROS INGRESOS NO CLASIFICADOS</t>
  </si>
  <si>
    <t>Fondos  Propios</t>
  </si>
  <si>
    <t>GESTIÓN</t>
  </si>
  <si>
    <t>Productos textiles y vestuarios</t>
  </si>
  <si>
    <t xml:space="preserve">                                                                                            CONCENTRACIÓN DE INGRESOS</t>
  </si>
  <si>
    <t xml:space="preserve">                  CONCENTRACIÓN DE INGRESOS</t>
  </si>
  <si>
    <t xml:space="preserve">                                 CONCENTRACIÓN DE INGRESOS</t>
  </si>
  <si>
    <t xml:space="preserve">                                          ALCALDIA MUNICIPAL DE SAN BARTOLOMÉ PERULAPÍA, DEPARTAMENTO DE CUSCATLÁN.</t>
  </si>
  <si>
    <t>INV.EN ACTIVOS FIJOS</t>
  </si>
  <si>
    <t>PROYECCIÓN DE ADQUISICIONES DE BIENES Y SERVICIOS</t>
  </si>
  <si>
    <t>Indemnizaciones</t>
  </si>
  <si>
    <t>Estudios e investigaciones</t>
  </si>
  <si>
    <t>Impresiones, publicaciones y reproducciones</t>
  </si>
  <si>
    <t>Primas y Seguros de Bienes</t>
  </si>
  <si>
    <t>A Organismos sin fines de lucro</t>
  </si>
  <si>
    <t>Servicios de Publicidad</t>
  </si>
  <si>
    <t>Equipo Informatico</t>
  </si>
  <si>
    <t>TRATAMIENTO DE DESECHOS</t>
  </si>
  <si>
    <t>FODES 75%</t>
  </si>
  <si>
    <t>TOTALES GENERALES</t>
  </si>
  <si>
    <t>Impuestos Municipales Diversos</t>
  </si>
  <si>
    <t>Rentabilidad de cuentas bancarias</t>
  </si>
  <si>
    <t>SALDOS BANCARIOS</t>
  </si>
  <si>
    <t>Ingresos por percibir por préstamos Internos</t>
  </si>
  <si>
    <t>Combustibles y Lubricantes</t>
  </si>
  <si>
    <t>Arrendamiento de B. Muebles</t>
  </si>
  <si>
    <t>de</t>
  </si>
  <si>
    <t>Préstamo para Fondos Propios</t>
  </si>
  <si>
    <t>BIENES MUEBLES</t>
  </si>
  <si>
    <t>Pavimentación</t>
  </si>
  <si>
    <t>CTA.</t>
  </si>
  <si>
    <t>Primas y seguros de personas</t>
  </si>
  <si>
    <t xml:space="preserve">                                                                                      ALCALDIA MUNICIPAL DE SAN BARTOLOMÉ PERULAPÍA, DEPARTAMENTO DE CUSCATLÁN.</t>
  </si>
  <si>
    <t xml:space="preserve">                                                                             PROYECCIÓN DE INVERSIÓN PÚBLICA</t>
  </si>
  <si>
    <t>Financieros</t>
  </si>
  <si>
    <t>Vallas Publicitarias</t>
  </si>
  <si>
    <t>Barrido de Calles</t>
  </si>
  <si>
    <t xml:space="preserve">                         ALCALDIA MUNICIPAL DE SAN BARTOLOMÉ PERULAPÍA, DEPARTAMENTO DE CUSCATLÁN.</t>
  </si>
  <si>
    <t xml:space="preserve">                               ALCALDIA MUNICIPAL DE SAN BARTOLOMÉ PERULAPÍA, DEPARTAMENTO DE CUSCATLÁN.</t>
  </si>
  <si>
    <t xml:space="preserve">              ALCALDIA MUNICIPAL DE SAN BARTOLOME PERULAPIA, DEPARTAMENTO DE CUSCATLÁN</t>
  </si>
  <si>
    <t xml:space="preserve"> </t>
  </si>
  <si>
    <t>Multas al Comercio</t>
  </si>
  <si>
    <t>Servicios Educativos</t>
  </si>
  <si>
    <t>FISDL-PFGL</t>
  </si>
  <si>
    <t>CUENTAS POR COBRAR DE AÑOS ANTERIORES</t>
  </si>
  <si>
    <t>Cuentas por C.Años Anteriores</t>
  </si>
  <si>
    <t>Alumbrado Publico</t>
  </si>
  <si>
    <t xml:space="preserve">                                                                      PROYECCION DE INTERESES Y CAPITAL  POR PRÈSTAMO</t>
  </si>
  <si>
    <r>
      <t xml:space="preserve">INSTITUCION FINANCIERA: </t>
    </r>
    <r>
      <rPr>
        <b/>
        <u val="double"/>
        <sz val="8"/>
        <color indexed="8"/>
        <rFont val="Arial Black"/>
        <family val="2"/>
      </rPr>
      <t>BANCOVI DE R.L.</t>
    </r>
  </si>
  <si>
    <t>Préstamo para Fondos BANCOVI</t>
  </si>
  <si>
    <t>Préstamo BANCOVI</t>
  </si>
  <si>
    <t>Productos Alimenticios para personas</t>
  </si>
  <si>
    <t>FONDOS EMERGENCIA</t>
  </si>
  <si>
    <t>FF.2</t>
  </si>
  <si>
    <t>De Empresas  Privadas no financieras</t>
  </si>
  <si>
    <t>De Empresas  Privadas financieras</t>
  </si>
  <si>
    <t>FONDOS EMERGENCIA SALDOS BANCARIOS</t>
  </si>
  <si>
    <t>PROYECTOS FODES 75% (2021)</t>
  </si>
  <si>
    <t>Fuente de Financiamiento 1     FR109</t>
  </si>
  <si>
    <t>Transferencia Cte.2021(MAYO-DIC.)</t>
  </si>
  <si>
    <t>Transferencia 2% 2021(MAYO-DIC.)</t>
  </si>
  <si>
    <t xml:space="preserve">   </t>
  </si>
  <si>
    <t>COLECTIVA FEMINISTA (ACRA)</t>
  </si>
  <si>
    <t>CONSTRUCCION DE CENTRO DE ASISTENCIA PARA MUJERES EN CANTON EL TRIUNFO.</t>
  </si>
  <si>
    <t>F.PROPIOS (000)</t>
  </si>
  <si>
    <r>
      <t xml:space="preserve">                                                        EJERCICIO 2023</t>
    </r>
    <r>
      <rPr>
        <b/>
        <sz val="7"/>
        <color indexed="8"/>
        <rFont val="Arial Black"/>
        <family val="2"/>
      </rPr>
      <t>(EN DOLARES DE LOS ESTADOS UNIDOS DE AMÉRICA)</t>
    </r>
  </si>
  <si>
    <r>
      <t xml:space="preserve">                       EJERCICIO 2023</t>
    </r>
    <r>
      <rPr>
        <b/>
        <sz val="7"/>
        <color indexed="8"/>
        <rFont val="Arial Black"/>
        <family val="2"/>
      </rPr>
      <t>(EN DOLARES DE LOS ESTADOS UNIDOS DE AMÉRICA)</t>
    </r>
  </si>
  <si>
    <r>
      <t xml:space="preserve">                                                               EJERCICIO 2023(</t>
    </r>
    <r>
      <rPr>
        <b/>
        <sz val="7"/>
        <color indexed="8"/>
        <rFont val="Arial Black"/>
        <family val="2"/>
      </rPr>
      <t>EN DOLARES DE LOS ESTADOS UNIDOS DE AMÉRICA)</t>
    </r>
  </si>
  <si>
    <r>
      <t>EJERCICIO 2023</t>
    </r>
    <r>
      <rPr>
        <b/>
        <i/>
        <sz val="8"/>
        <color indexed="8"/>
        <rFont val="Arial Black"/>
        <family val="2"/>
      </rPr>
      <t>(EN DOLARES DE LOS ESTADOS UNIDOS DE AMÉRICA)</t>
    </r>
  </si>
  <si>
    <r>
      <t>EJERCICIO 2023(</t>
    </r>
    <r>
      <rPr>
        <b/>
        <i/>
        <sz val="8"/>
        <color indexed="8"/>
        <rFont val="Arial Black"/>
        <family val="2"/>
      </rPr>
      <t>EN DOLARES DE LOS ESTADOS UNIDOS DE AMÉRICA)</t>
    </r>
  </si>
  <si>
    <t>2023(EN DÓLARES DE LOS ESTADOS UNIDOS DE AMÉRICA)</t>
  </si>
  <si>
    <r>
      <t xml:space="preserve">                                                       EJERCICIO 2023(</t>
    </r>
    <r>
      <rPr>
        <b/>
        <i/>
        <sz val="7"/>
        <color indexed="8"/>
        <rFont val="Arial Black"/>
        <family val="2"/>
      </rPr>
      <t>EN DOLARES DE LOS ESTADOS UNIDOS DE AMÈRICA</t>
    </r>
    <r>
      <rPr>
        <b/>
        <i/>
        <sz val="10"/>
        <color indexed="8"/>
        <rFont val="Arial Black"/>
        <family val="2"/>
      </rPr>
      <t>)</t>
    </r>
  </si>
  <si>
    <r>
      <t xml:space="preserve">                                                                                                                        EJERCICIO 2023(</t>
    </r>
    <r>
      <rPr>
        <b/>
        <sz val="7"/>
        <color indexed="8"/>
        <rFont val="Arial Black"/>
        <family val="2"/>
      </rPr>
      <t>EN DOLARES DE LOS ESTADOS UNIDOS DE AMÉRICA)</t>
    </r>
  </si>
  <si>
    <t>Obligaciones y Transf.del Estado</t>
  </si>
  <si>
    <t>TRANSFERENCIA PARA PROYECTOS SOCIALES</t>
  </si>
  <si>
    <t>Por Servicios de Certificación</t>
  </si>
  <si>
    <t>FONDO 1.5%</t>
  </si>
  <si>
    <t>Saldos Bancarios FODES 75%</t>
  </si>
  <si>
    <t>RECOLECCION Y DISPOSICION FINAL DE DESECHOS SOLIDOS 2021</t>
  </si>
  <si>
    <t>APOYO AL DESARROLLO ECONOMICO LOCAL 2022</t>
  </si>
  <si>
    <t>APOYO AL DESARROLLO ECONOMICO LOCAL 2021</t>
  </si>
  <si>
    <t>APOYO A LA SALUD 2021</t>
  </si>
  <si>
    <t>MANTENIMIENTO DE VEHÌCULOS MUNICIPALES 2021</t>
  </si>
  <si>
    <t>ORNATO Y LIMPIEZA 2021</t>
  </si>
  <si>
    <t>MANTENIMIENTO DEL ALUMBRADO PUBLICO 2021</t>
  </si>
  <si>
    <t>APOYO AL DEPORTE 2022</t>
  </si>
  <si>
    <t>Saldos Bancarios Libre Disponibilidad 2022</t>
  </si>
  <si>
    <t>RECUPERACION DE MORA</t>
  </si>
  <si>
    <t>1.5 % FONDOS LIBRE DISPONIBILIDAD</t>
  </si>
  <si>
    <t>FAM</t>
  </si>
  <si>
    <t>1.5% funcionamiento</t>
  </si>
  <si>
    <t>SALDO BANCARIO FODES LIBRE DISPONIBILIDAD 2022</t>
  </si>
  <si>
    <t>CTA.5% FIESTAS</t>
  </si>
  <si>
    <t>1.5 % LIBRE DISPONIBILIDAD</t>
  </si>
  <si>
    <t>Fuente de Recurso</t>
  </si>
  <si>
    <t>1.5% FONDOS LIBRE DISPONIBILIDAD</t>
  </si>
  <si>
    <t xml:space="preserve">Fuente de Recurso </t>
  </si>
  <si>
    <t>APOYO AL DEPORTE 2023</t>
  </si>
  <si>
    <t>FONDOS FAM</t>
  </si>
  <si>
    <t>APOYO AL DESARROLLO ECONOMICO LOCAL 2023</t>
  </si>
  <si>
    <t>APOYO A LA EDUCACION(EMI NIÑOS Y ADULTOS)</t>
  </si>
  <si>
    <t>DISPOSICION FINAL DE DESECHOS SOLIDOS 2023</t>
  </si>
  <si>
    <t>CONSTRUCCION DE CEMENTERIO 2023</t>
  </si>
  <si>
    <t>DIAS FESTIVOS Y CONMEMORACIONES DE FECHAS IMPORTANTES DEL MUNICIPIO DE SAN BARTOLOMÈ PERULAPÌA 2023</t>
  </si>
  <si>
    <t>APÒYO A LAS MUJERES 2023</t>
  </si>
  <si>
    <t>PRESTAMO BANCOVI-APORTACIONES</t>
  </si>
  <si>
    <t>APORTACIONES BANCOVI</t>
  </si>
  <si>
    <t>RECUPERACION ECONOMICA</t>
  </si>
  <si>
    <t>RECUPERACIÒN ECONOMICA</t>
  </si>
  <si>
    <t>D.G.T.</t>
  </si>
  <si>
    <t>DOM</t>
  </si>
  <si>
    <t>APOYO AL MEDIO AMBIENTE 2023</t>
  </si>
  <si>
    <t>PAGO DEUDA A PROVEEDORES</t>
  </si>
  <si>
    <t>TOTALES POR PROYECTO</t>
  </si>
  <si>
    <t>SALDOS BANCARIOS FONDOS LIBRE DISPONIBILIDAD 2022</t>
  </si>
  <si>
    <t>RECOLECCION Y DISPOSICION FINAL DE DESECHOS SOLIDOS 2022</t>
  </si>
  <si>
    <t>ACTIVIDADES CULTURALES Y RELIGIOSAS 2021</t>
  </si>
  <si>
    <t>APOYO A LA EDUCACION 2021</t>
  </si>
  <si>
    <t>PROYECTOS DIVERSOS</t>
  </si>
  <si>
    <t>APOYO AL DEPORTE 2021</t>
  </si>
  <si>
    <t>MANTENIMIENTO DE VEHICULOS 2020</t>
  </si>
  <si>
    <t>PROY: PASO PEATONAL</t>
  </si>
  <si>
    <t>APOYO AL SECTOR AGRICOLA PARA MEJORAR EL TRASLADO DE SUS PRODUCTOS A LOS PUNTOS DE COMERCIALIZACION</t>
  </si>
  <si>
    <t>PROYECCIÓN DE LAS REMUNERACIONES, EJERCICIO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</si>
</sst>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&quot;S/.&quot;\ * #,##0.00_ ;_ &quot;S/.&quot;\ * \-#,##0.00_ ;_ &quot;S/.&quot;\ * &quot;-&quot;??_ ;_ @_ "/>
    <numFmt numFmtId="165" formatCode="_-[$$-440A]* #,##0.00_ ;_-[$$-440A]* \-#,##0.00\ ;_-[$$-440A]* &quot;-&quot;??_ ;_-@_ "/>
    <numFmt numFmtId="166" formatCode="_([$$-440A]* #,##0.00_);_([$$-440A]* \(#,##0.00\);_([$$-440A]* &quot;-&quot;??_);_(@_)"/>
    <numFmt numFmtId="167" formatCode="_-[$$-440A]* #,##0.00_-;\-[$$-440A]* #,##0.00_-;_-[$$-440A]* &quot;-&quot;??_-;_-@_-"/>
  </numFmts>
  <fonts count="38" x14ac:knownFonts="1">
    <font>
      <sz val="11"/>
      <color theme="1"/>
      <name val="Calibri"/>
      <family val="2"/>
      <scheme val="minor"/>
    </font>
    <font>
      <b/>
      <sz val="7"/>
      <color indexed="8"/>
      <name val="Arial Black"/>
      <family val="2"/>
    </font>
    <font>
      <b/>
      <i/>
      <sz val="8"/>
      <color indexed="8"/>
      <name val="Arial Black"/>
      <family val="2"/>
    </font>
    <font>
      <b/>
      <u val="double"/>
      <sz val="8"/>
      <color indexed="8"/>
      <name val="Arial Black"/>
      <family val="2"/>
    </font>
    <font>
      <b/>
      <i/>
      <sz val="7"/>
      <color indexed="8"/>
      <name val="Arial Black"/>
      <family val="2"/>
    </font>
    <font>
      <b/>
      <i/>
      <sz val="10"/>
      <color indexed="8"/>
      <name val="Arial Black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singleAccounting"/>
      <sz val="8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Arial Black"/>
      <family val="2"/>
    </font>
    <font>
      <sz val="6"/>
      <color theme="1"/>
      <name val="Arial"/>
      <family val="2"/>
    </font>
    <font>
      <b/>
      <sz val="7"/>
      <color theme="1"/>
      <name val="Arial Black"/>
      <family val="2"/>
    </font>
    <font>
      <b/>
      <i/>
      <sz val="8"/>
      <color theme="1"/>
      <name val="Arial Black"/>
      <family val="2"/>
    </font>
    <font>
      <b/>
      <i/>
      <sz val="11"/>
      <color theme="1"/>
      <name val="Arial Black"/>
      <family val="2"/>
    </font>
    <font>
      <b/>
      <i/>
      <sz val="10"/>
      <color theme="1"/>
      <name val="Arial Black"/>
      <family val="2"/>
    </font>
    <font>
      <b/>
      <sz val="10"/>
      <color theme="1"/>
      <name val="Arial Black"/>
      <family val="2"/>
    </font>
    <font>
      <b/>
      <sz val="11"/>
      <color rgb="FFFF0000"/>
      <name val="Calibri"/>
      <family val="2"/>
      <scheme val="minor"/>
    </font>
    <font>
      <b/>
      <i/>
      <sz val="7"/>
      <color theme="1"/>
      <name val="Arial Black"/>
      <family val="2"/>
    </font>
    <font>
      <i/>
      <sz val="7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5"/>
      <color theme="1"/>
      <name val="Calibri"/>
      <family val="2"/>
      <scheme val="minor"/>
    </font>
    <font>
      <sz val="7"/>
      <name val="Calibri"/>
      <family val="2"/>
      <scheme val="minor"/>
    </font>
    <font>
      <b/>
      <u val="doubleAccounting"/>
      <sz val="6"/>
      <color theme="1"/>
      <name val="Arial"/>
      <family val="2"/>
    </font>
    <font>
      <b/>
      <sz val="6"/>
      <color theme="1"/>
      <name val="Arial"/>
      <family val="2"/>
    </font>
    <font>
      <b/>
      <u val="singleAccounting"/>
      <sz val="7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12">
    <xf numFmtId="0" fontId="0" fillId="0" borderId="0" xfId="0"/>
    <xf numFmtId="0" fontId="9" fillId="0" borderId="3" xfId="0" applyFont="1" applyBorder="1"/>
    <xf numFmtId="0" fontId="11" fillId="0" borderId="3" xfId="0" applyFont="1" applyBorder="1"/>
    <xf numFmtId="0" fontId="8" fillId="0" borderId="0" xfId="0" applyFont="1"/>
    <xf numFmtId="0" fontId="9" fillId="0" borderId="0" xfId="0" applyFont="1"/>
    <xf numFmtId="165" fontId="9" fillId="0" borderId="3" xfId="0" applyNumberFormat="1" applyFont="1" applyBorder="1"/>
    <xf numFmtId="165" fontId="10" fillId="3" borderId="3" xfId="0" applyNumberFormat="1" applyFont="1" applyFill="1" applyBorder="1"/>
    <xf numFmtId="165" fontId="10" fillId="3" borderId="7" xfId="0" applyNumberFormat="1" applyFont="1" applyFill="1" applyBorder="1"/>
    <xf numFmtId="165" fontId="10" fillId="4" borderId="8" xfId="0" applyNumberFormat="1" applyFont="1" applyFill="1" applyBorder="1"/>
    <xf numFmtId="165" fontId="10" fillId="0" borderId="3" xfId="0" applyNumberFormat="1" applyFont="1" applyBorder="1"/>
    <xf numFmtId="165" fontId="10" fillId="0" borderId="7" xfId="0" applyNumberFormat="1" applyFont="1" applyBorder="1"/>
    <xf numFmtId="165" fontId="10" fillId="0" borderId="8" xfId="0" applyNumberFormat="1" applyFont="1" applyBorder="1"/>
    <xf numFmtId="0" fontId="12" fillId="0" borderId="3" xfId="0" applyFont="1" applyBorder="1"/>
    <xf numFmtId="165" fontId="0" fillId="0" borderId="3" xfId="0" applyNumberFormat="1" applyBorder="1"/>
    <xf numFmtId="165" fontId="10" fillId="3" borderId="11" xfId="0" applyNumberFormat="1" applyFont="1" applyFill="1" applyBorder="1"/>
    <xf numFmtId="0" fontId="15" fillId="0" borderId="0" xfId="0" applyFont="1"/>
    <xf numFmtId="165" fontId="15" fillId="0" borderId="0" xfId="0" applyNumberFormat="1" applyFont="1"/>
    <xf numFmtId="4" fontId="0" fillId="0" borderId="0" xfId="0" applyNumberFormat="1"/>
    <xf numFmtId="165" fontId="0" fillId="0" borderId="0" xfId="0" applyNumberFormat="1"/>
    <xf numFmtId="4" fontId="8" fillId="0" borderId="0" xfId="0" applyNumberFormat="1" applyFont="1"/>
    <xf numFmtId="165" fontId="8" fillId="0" borderId="0" xfId="0" applyNumberFormat="1" applyFont="1"/>
    <xf numFmtId="0" fontId="11" fillId="0" borderId="12" xfId="0" applyFont="1" applyBorder="1"/>
    <xf numFmtId="0" fontId="12" fillId="0" borderId="12" xfId="0" applyFont="1" applyBorder="1"/>
    <xf numFmtId="165" fontId="8" fillId="0" borderId="13" xfId="0" applyNumberFormat="1" applyFont="1" applyBorder="1"/>
    <xf numFmtId="0" fontId="10" fillId="0" borderId="2" xfId="0" applyFont="1" applyBorder="1"/>
    <xf numFmtId="0" fontId="10" fillId="0" borderId="1" xfId="0" applyFont="1" applyBorder="1"/>
    <xf numFmtId="0" fontId="10" fillId="0" borderId="4" xfId="0" applyFont="1" applyBorder="1"/>
    <xf numFmtId="165" fontId="9" fillId="0" borderId="14" xfId="0" applyNumberFormat="1" applyFont="1" applyBorder="1"/>
    <xf numFmtId="165" fontId="10" fillId="0" borderId="6" xfId="0" applyNumberFormat="1" applyFont="1" applyBorder="1"/>
    <xf numFmtId="165" fontId="10" fillId="0" borderId="15" xfId="0" applyNumberFormat="1" applyFont="1" applyBorder="1"/>
    <xf numFmtId="165" fontId="10" fillId="0" borderId="16" xfId="0" applyNumberFormat="1" applyFont="1" applyBorder="1"/>
    <xf numFmtId="0" fontId="10" fillId="0" borderId="17" xfId="0" applyFont="1" applyBorder="1"/>
    <xf numFmtId="0" fontId="10" fillId="0" borderId="18" xfId="0" applyFont="1" applyBorder="1"/>
    <xf numFmtId="0" fontId="9" fillId="0" borderId="18" xfId="0" applyFont="1" applyBorder="1"/>
    <xf numFmtId="0" fontId="9" fillId="0" borderId="19" xfId="0" applyFont="1" applyBorder="1"/>
    <xf numFmtId="0" fontId="10" fillId="0" borderId="20" xfId="0" applyFont="1" applyBorder="1"/>
    <xf numFmtId="0" fontId="10" fillId="0" borderId="8" xfId="0" applyFont="1" applyBorder="1"/>
    <xf numFmtId="0" fontId="9" fillId="0" borderId="8" xfId="0" applyFont="1" applyBorder="1"/>
    <xf numFmtId="0" fontId="9" fillId="0" borderId="21" xfId="0" applyFont="1" applyBorder="1"/>
    <xf numFmtId="0" fontId="8" fillId="0" borderId="8" xfId="0" applyFont="1" applyBorder="1"/>
    <xf numFmtId="0" fontId="0" fillId="0" borderId="8" xfId="0" applyBorder="1"/>
    <xf numFmtId="0" fontId="0" fillId="0" borderId="21" xfId="0" applyBorder="1"/>
    <xf numFmtId="0" fontId="8" fillId="0" borderId="22" xfId="0" applyFont="1" applyBorder="1"/>
    <xf numFmtId="0" fontId="0" fillId="0" borderId="22" xfId="0" applyBorder="1"/>
    <xf numFmtId="0" fontId="0" fillId="0" borderId="23" xfId="0" applyBorder="1"/>
    <xf numFmtId="9" fontId="0" fillId="0" borderId="0" xfId="0" applyNumberFormat="1"/>
    <xf numFmtId="165" fontId="8" fillId="0" borderId="8" xfId="0" applyNumberFormat="1" applyFont="1" applyBorder="1"/>
    <xf numFmtId="165" fontId="0" fillId="0" borderId="8" xfId="0" applyNumberFormat="1" applyBorder="1"/>
    <xf numFmtId="165" fontId="0" fillId="0" borderId="11" xfId="0" applyNumberFormat="1" applyBorder="1"/>
    <xf numFmtId="165" fontId="0" fillId="0" borderId="21" xfId="0" applyNumberFormat="1" applyBorder="1"/>
    <xf numFmtId="165" fontId="0" fillId="0" borderId="24" xfId="0" applyNumberFormat="1" applyBorder="1"/>
    <xf numFmtId="165" fontId="0" fillId="0" borderId="14" xfId="0" applyNumberFormat="1" applyBorder="1"/>
    <xf numFmtId="165" fontId="8" fillId="0" borderId="25" xfId="0" applyNumberFormat="1" applyFont="1" applyBorder="1"/>
    <xf numFmtId="165" fontId="0" fillId="0" borderId="26" xfId="0" applyNumberFormat="1" applyBorder="1"/>
    <xf numFmtId="165" fontId="8" fillId="0" borderId="27" xfId="0" applyNumberFormat="1" applyFont="1" applyBorder="1"/>
    <xf numFmtId="165" fontId="8" fillId="0" borderId="28" xfId="0" applyNumberFormat="1" applyFont="1" applyBorder="1"/>
    <xf numFmtId="165" fontId="0" fillId="0" borderId="28" xfId="0" applyNumberFormat="1" applyBorder="1"/>
    <xf numFmtId="165" fontId="8" fillId="0" borderId="29" xfId="0" applyNumberFormat="1" applyFont="1" applyBorder="1"/>
    <xf numFmtId="165" fontId="8" fillId="0" borderId="30" xfId="0" applyNumberFormat="1" applyFont="1" applyBorder="1"/>
    <xf numFmtId="165" fontId="0" fillId="0" borderId="30" xfId="0" applyNumberFormat="1" applyBorder="1"/>
    <xf numFmtId="165" fontId="8" fillId="0" borderId="31" xfId="0" applyNumberFormat="1" applyFont="1" applyBorder="1"/>
    <xf numFmtId="165" fontId="9" fillId="0" borderId="13" xfId="0" applyNumberFormat="1" applyFont="1" applyBorder="1"/>
    <xf numFmtId="0" fontId="9" fillId="0" borderId="32" xfId="0" applyFont="1" applyBorder="1"/>
    <xf numFmtId="0" fontId="9" fillId="0" borderId="12" xfId="0" applyFont="1" applyBorder="1"/>
    <xf numFmtId="0" fontId="9" fillId="0" borderId="34" xfId="0" applyFont="1" applyBorder="1"/>
    <xf numFmtId="166" fontId="0" fillId="0" borderId="0" xfId="0" applyNumberFormat="1"/>
    <xf numFmtId="0" fontId="12" fillId="0" borderId="11" xfId="0" applyFont="1" applyBorder="1"/>
    <xf numFmtId="0" fontId="11" fillId="0" borderId="11" xfId="0" applyFont="1" applyBorder="1" applyAlignment="1">
      <alignment wrapText="1"/>
    </xf>
    <xf numFmtId="0" fontId="11" fillId="0" borderId="0" xfId="0" applyFont="1"/>
    <xf numFmtId="0" fontId="13" fillId="0" borderId="0" xfId="0" applyFont="1"/>
    <xf numFmtId="0" fontId="15" fillId="6" borderId="0" xfId="0" applyFont="1" applyFill="1"/>
    <xf numFmtId="166" fontId="17" fillId="0" borderId="0" xfId="0" applyNumberFormat="1" applyFont="1"/>
    <xf numFmtId="166" fontId="18" fillId="0" borderId="0" xfId="0" applyNumberFormat="1" applyFont="1"/>
    <xf numFmtId="165" fontId="11" fillId="2" borderId="3" xfId="0" applyNumberFormat="1" applyFont="1" applyFill="1" applyBorder="1"/>
    <xf numFmtId="165" fontId="11" fillId="0" borderId="32" xfId="0" applyNumberFormat="1" applyFont="1" applyBorder="1"/>
    <xf numFmtId="4" fontId="9" fillId="0" borderId="0" xfId="0" applyNumberFormat="1" applyFont="1"/>
    <xf numFmtId="165" fontId="9" fillId="0" borderId="0" xfId="0" applyNumberFormat="1" applyFont="1"/>
    <xf numFmtId="0" fontId="10" fillId="0" borderId="0" xfId="0" applyFont="1"/>
    <xf numFmtId="0" fontId="11" fillId="2" borderId="3" xfId="0" applyFont="1" applyFill="1" applyBorder="1"/>
    <xf numFmtId="0" fontId="12" fillId="2" borderId="3" xfId="0" applyFont="1" applyFill="1" applyBorder="1"/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9" fillId="0" borderId="32" xfId="0" applyFont="1" applyBorder="1" applyAlignment="1">
      <alignment horizontal="left" vertical="center" wrapText="1"/>
    </xf>
    <xf numFmtId="166" fontId="9" fillId="0" borderId="33" xfId="0" applyNumberFormat="1" applyFont="1" applyBorder="1"/>
    <xf numFmtId="165" fontId="9" fillId="0" borderId="5" xfId="0" applyNumberFormat="1" applyFont="1" applyBorder="1"/>
    <xf numFmtId="165" fontId="9" fillId="0" borderId="39" xfId="0" applyNumberFormat="1" applyFont="1" applyBorder="1"/>
    <xf numFmtId="165" fontId="10" fillId="0" borderId="0" xfId="0" applyNumberFormat="1" applyFont="1"/>
    <xf numFmtId="0" fontId="19" fillId="0" borderId="0" xfId="0" applyFont="1"/>
    <xf numFmtId="165" fontId="16" fillId="0" borderId="0" xfId="0" applyNumberFormat="1" applyFont="1"/>
    <xf numFmtId="165" fontId="19" fillId="0" borderId="0" xfId="0" applyNumberFormat="1" applyFont="1"/>
    <xf numFmtId="0" fontId="9" fillId="0" borderId="0" xfId="0" applyFont="1" applyAlignment="1">
      <alignment horizontal="left" vertical="center" wrapText="1"/>
    </xf>
    <xf numFmtId="166" fontId="9" fillId="0" borderId="0" xfId="1" applyNumberFormat="1" applyFont="1" applyBorder="1"/>
    <xf numFmtId="166" fontId="9" fillId="0" borderId="0" xfId="0" applyNumberFormat="1" applyFont="1"/>
    <xf numFmtId="165" fontId="12" fillId="0" borderId="3" xfId="0" applyNumberFormat="1" applyFont="1" applyBorder="1"/>
    <xf numFmtId="165" fontId="11" fillId="0" borderId="3" xfId="0" applyNumberFormat="1" applyFont="1" applyBorder="1"/>
    <xf numFmtId="165" fontId="12" fillId="0" borderId="13" xfId="0" applyNumberFormat="1" applyFont="1" applyBorder="1"/>
    <xf numFmtId="165" fontId="11" fillId="0" borderId="13" xfId="0" applyNumberFormat="1" applyFont="1" applyBorder="1"/>
    <xf numFmtId="165" fontId="12" fillId="0" borderId="32" xfId="0" applyNumberFormat="1" applyFont="1" applyBorder="1"/>
    <xf numFmtId="165" fontId="12" fillId="0" borderId="33" xfId="0" applyNumberFormat="1" applyFont="1" applyBorder="1"/>
    <xf numFmtId="0" fontId="11" fillId="7" borderId="0" xfId="0" applyFont="1" applyFill="1"/>
    <xf numFmtId="4" fontId="7" fillId="0" borderId="0" xfId="0" applyNumberFormat="1" applyFont="1"/>
    <xf numFmtId="0" fontId="0" fillId="0" borderId="41" xfId="0" applyBorder="1"/>
    <xf numFmtId="0" fontId="12" fillId="8" borderId="43" xfId="0" applyFont="1" applyFill="1" applyBorder="1" applyAlignment="1">
      <alignment horizontal="center" vertical="center" wrapText="1"/>
    </xf>
    <xf numFmtId="0" fontId="12" fillId="8" borderId="41" xfId="0" applyFont="1" applyFill="1" applyBorder="1" applyAlignment="1">
      <alignment horizontal="center" vertical="center" wrapText="1"/>
    </xf>
    <xf numFmtId="0" fontId="12" fillId="8" borderId="1" xfId="0" applyFont="1" applyFill="1" applyBorder="1"/>
    <xf numFmtId="0" fontId="11" fillId="8" borderId="1" xfId="0" applyFont="1" applyFill="1" applyBorder="1" applyAlignment="1">
      <alignment horizontal="center"/>
    </xf>
    <xf numFmtId="0" fontId="12" fillId="8" borderId="4" xfId="0" applyFont="1" applyFill="1" applyBorder="1"/>
    <xf numFmtId="0" fontId="12" fillId="8" borderId="44" xfId="0" applyFont="1" applyFill="1" applyBorder="1" applyAlignment="1">
      <alignment horizontal="center" vertical="center" wrapText="1"/>
    </xf>
    <xf numFmtId="0" fontId="12" fillId="8" borderId="2" xfId="0" applyFont="1" applyFill="1" applyBorder="1"/>
    <xf numFmtId="166" fontId="9" fillId="0" borderId="32" xfId="0" applyNumberFormat="1" applyFont="1" applyBorder="1"/>
    <xf numFmtId="0" fontId="20" fillId="0" borderId="0" xfId="0" applyFont="1"/>
    <xf numFmtId="0" fontId="23" fillId="0" borderId="45" xfId="0" applyFont="1" applyBorder="1"/>
    <xf numFmtId="0" fontId="12" fillId="0" borderId="0" xfId="0" applyFont="1" applyAlignment="1">
      <alignment horizontal="center"/>
    </xf>
    <xf numFmtId="165" fontId="12" fillId="0" borderId="0" xfId="0" applyNumberFormat="1" applyFont="1"/>
    <xf numFmtId="165" fontId="10" fillId="4" borderId="47" xfId="0" applyNumberFormat="1" applyFont="1" applyFill="1" applyBorder="1"/>
    <xf numFmtId="165" fontId="9" fillId="0" borderId="24" xfId="0" applyNumberFormat="1" applyFont="1" applyBorder="1"/>
    <xf numFmtId="4" fontId="28" fillId="0" borderId="0" xfId="0" applyNumberFormat="1" applyFont="1"/>
    <xf numFmtId="166" fontId="9" fillId="0" borderId="32" xfId="1" applyNumberFormat="1" applyFont="1" applyFill="1" applyBorder="1"/>
    <xf numFmtId="165" fontId="9" fillId="0" borderId="11" xfId="0" applyNumberFormat="1" applyFont="1" applyBorder="1"/>
    <xf numFmtId="0" fontId="8" fillId="11" borderId="47" xfId="0" applyFont="1" applyFill="1" applyBorder="1"/>
    <xf numFmtId="0" fontId="8" fillId="11" borderId="56" xfId="0" applyFont="1" applyFill="1" applyBorder="1"/>
    <xf numFmtId="165" fontId="8" fillId="11" borderId="20" xfId="0" applyNumberFormat="1" applyFont="1" applyFill="1" applyBorder="1"/>
    <xf numFmtId="165" fontId="0" fillId="11" borderId="20" xfId="0" applyNumberFormat="1" applyFill="1" applyBorder="1"/>
    <xf numFmtId="165" fontId="0" fillId="11" borderId="10" xfId="0" applyNumberFormat="1" applyFill="1" applyBorder="1"/>
    <xf numFmtId="165" fontId="0" fillId="11" borderId="5" xfId="0" applyNumberFormat="1" applyFill="1" applyBorder="1"/>
    <xf numFmtId="165" fontId="8" fillId="11" borderId="39" xfId="0" applyNumberFormat="1" applyFont="1" applyFill="1" applyBorder="1"/>
    <xf numFmtId="0" fontId="8" fillId="11" borderId="8" xfId="0" applyFont="1" applyFill="1" applyBorder="1"/>
    <xf numFmtId="0" fontId="8" fillId="11" borderId="22" xfId="0" applyFont="1" applyFill="1" applyBorder="1"/>
    <xf numFmtId="165" fontId="8" fillId="11" borderId="8" xfId="0" applyNumberFormat="1" applyFont="1" applyFill="1" applyBorder="1"/>
    <xf numFmtId="165" fontId="0" fillId="11" borderId="8" xfId="0" applyNumberFormat="1" applyFill="1" applyBorder="1"/>
    <xf numFmtId="165" fontId="0" fillId="11" borderId="11" xfId="0" applyNumberFormat="1" applyFill="1" applyBorder="1"/>
    <xf numFmtId="165" fontId="0" fillId="11" borderId="3" xfId="0" applyNumberFormat="1" applyFill="1" applyBorder="1"/>
    <xf numFmtId="165" fontId="8" fillId="11" borderId="13" xfId="0" applyNumberFormat="1" applyFont="1" applyFill="1" applyBorder="1"/>
    <xf numFmtId="167" fontId="15" fillId="0" borderId="0" xfId="0" applyNumberFormat="1" applyFont="1"/>
    <xf numFmtId="0" fontId="11" fillId="5" borderId="5" xfId="0" applyFont="1" applyFill="1" applyBorder="1"/>
    <xf numFmtId="0" fontId="11" fillId="5" borderId="3" xfId="0" applyFont="1" applyFill="1" applyBorder="1"/>
    <xf numFmtId="0" fontId="11" fillId="5" borderId="9" xfId="0" applyFont="1" applyFill="1" applyBorder="1"/>
    <xf numFmtId="0" fontId="12" fillId="5" borderId="3" xfId="0" applyFont="1" applyFill="1" applyBorder="1"/>
    <xf numFmtId="165" fontId="10" fillId="12" borderId="10" xfId="0" applyNumberFormat="1" applyFont="1" applyFill="1" applyBorder="1"/>
    <xf numFmtId="165" fontId="10" fillId="12" borderId="5" xfId="0" applyNumberFormat="1" applyFont="1" applyFill="1" applyBorder="1"/>
    <xf numFmtId="165" fontId="10" fillId="12" borderId="9" xfId="0" applyNumberFormat="1" applyFont="1" applyFill="1" applyBorder="1"/>
    <xf numFmtId="165" fontId="10" fillId="12" borderId="11" xfId="0" applyNumberFormat="1" applyFont="1" applyFill="1" applyBorder="1"/>
    <xf numFmtId="165" fontId="10" fillId="12" borderId="3" xfId="0" applyNumberFormat="1" applyFont="1" applyFill="1" applyBorder="1"/>
    <xf numFmtId="165" fontId="10" fillId="12" borderId="7" xfId="0" applyNumberFormat="1" applyFont="1" applyFill="1" applyBorder="1"/>
    <xf numFmtId="0" fontId="12" fillId="8" borderId="41" xfId="0" applyFont="1" applyFill="1" applyBorder="1" applyAlignment="1">
      <alignment horizontal="center"/>
    </xf>
    <xf numFmtId="0" fontId="12" fillId="14" borderId="12" xfId="0" applyFont="1" applyFill="1" applyBorder="1"/>
    <xf numFmtId="0" fontId="12" fillId="14" borderId="3" xfId="0" applyFont="1" applyFill="1" applyBorder="1"/>
    <xf numFmtId="165" fontId="12" fillId="14" borderId="3" xfId="0" applyNumberFormat="1" applyFont="1" applyFill="1" applyBorder="1"/>
    <xf numFmtId="165" fontId="11" fillId="14" borderId="3" xfId="0" applyNumberFormat="1" applyFont="1" applyFill="1" applyBorder="1"/>
    <xf numFmtId="165" fontId="12" fillId="14" borderId="13" xfId="0" applyNumberFormat="1" applyFont="1" applyFill="1" applyBorder="1"/>
    <xf numFmtId="0" fontId="11" fillId="14" borderId="12" xfId="0" applyFont="1" applyFill="1" applyBorder="1"/>
    <xf numFmtId="0" fontId="11" fillId="14" borderId="3" xfId="0" applyFont="1" applyFill="1" applyBorder="1"/>
    <xf numFmtId="0" fontId="12" fillId="14" borderId="11" xfId="0" applyFont="1" applyFill="1" applyBorder="1"/>
    <xf numFmtId="0" fontId="10" fillId="0" borderId="0" xfId="0" applyFont="1" applyAlignment="1">
      <alignment horizontal="center"/>
    </xf>
    <xf numFmtId="165" fontId="8" fillId="0" borderId="26" xfId="0" applyNumberFormat="1" applyFont="1" applyBorder="1"/>
    <xf numFmtId="0" fontId="29" fillId="13" borderId="0" xfId="0" applyFont="1" applyFill="1"/>
    <xf numFmtId="0" fontId="30" fillId="13" borderId="0" xfId="0" applyFont="1" applyFill="1"/>
    <xf numFmtId="0" fontId="12" fillId="4" borderId="16" xfId="0" applyFont="1" applyFill="1" applyBorder="1" applyAlignment="1">
      <alignment horizontal="left"/>
    </xf>
    <xf numFmtId="0" fontId="12" fillId="4" borderId="16" xfId="0" applyFont="1" applyFill="1" applyBorder="1"/>
    <xf numFmtId="0" fontId="12" fillId="4" borderId="2" xfId="0" applyFont="1" applyFill="1" applyBorder="1" applyAlignment="1">
      <alignment horizontal="left"/>
    </xf>
    <xf numFmtId="0" fontId="12" fillId="4" borderId="2" xfId="0" applyFont="1" applyFill="1" applyBorder="1"/>
    <xf numFmtId="0" fontId="12" fillId="7" borderId="2" xfId="0" applyFont="1" applyFill="1" applyBorder="1" applyAlignment="1">
      <alignment horizontal="center"/>
    </xf>
    <xf numFmtId="0" fontId="12" fillId="7" borderId="43" xfId="0" applyFont="1" applyFill="1" applyBorder="1" applyAlignment="1">
      <alignment horizontal="center" vertical="center" wrapText="1"/>
    </xf>
    <xf numFmtId="0" fontId="12" fillId="7" borderId="43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41" xfId="0" applyFont="1" applyFill="1" applyBorder="1" applyAlignment="1">
      <alignment horizontal="center" vertical="center" wrapText="1"/>
    </xf>
    <xf numFmtId="0" fontId="12" fillId="7" borderId="41" xfId="0" applyFont="1" applyFill="1" applyBorder="1" applyAlignment="1">
      <alignment horizontal="center"/>
    </xf>
    <xf numFmtId="164" fontId="12" fillId="7" borderId="4" xfId="0" applyNumberFormat="1" applyFont="1" applyFill="1" applyBorder="1"/>
    <xf numFmtId="0" fontId="12" fillId="7" borderId="4" xfId="0" applyFont="1" applyFill="1" applyBorder="1"/>
    <xf numFmtId="0" fontId="12" fillId="7" borderId="4" xfId="0" applyFont="1" applyFill="1" applyBorder="1" applyAlignment="1">
      <alignment horizontal="center" vertical="center" wrapText="1"/>
    </xf>
    <xf numFmtId="0" fontId="12" fillId="7" borderId="4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0" fillId="7" borderId="58" xfId="0" applyFont="1" applyFill="1" applyBorder="1"/>
    <xf numFmtId="0" fontId="10" fillId="7" borderId="59" xfId="0" applyFont="1" applyFill="1" applyBorder="1"/>
    <xf numFmtId="165" fontId="10" fillId="7" borderId="59" xfId="0" applyNumberFormat="1" applyFont="1" applyFill="1" applyBorder="1"/>
    <xf numFmtId="165" fontId="9" fillId="7" borderId="59" xfId="0" applyNumberFormat="1" applyFont="1" applyFill="1" applyBorder="1"/>
    <xf numFmtId="165" fontId="10" fillId="7" borderId="60" xfId="0" applyNumberFormat="1" applyFont="1" applyFill="1" applyBorder="1"/>
    <xf numFmtId="0" fontId="10" fillId="7" borderId="12" xfId="0" applyFont="1" applyFill="1" applyBorder="1"/>
    <xf numFmtId="0" fontId="10" fillId="7" borderId="3" xfId="0" applyFont="1" applyFill="1" applyBorder="1"/>
    <xf numFmtId="165" fontId="10" fillId="7" borderId="3" xfId="0" applyNumberFormat="1" applyFont="1" applyFill="1" applyBorder="1"/>
    <xf numFmtId="165" fontId="9" fillId="7" borderId="3" xfId="0" applyNumberFormat="1" applyFont="1" applyFill="1" applyBorder="1"/>
    <xf numFmtId="165" fontId="10" fillId="7" borderId="13" xfId="0" applyNumberFormat="1" applyFont="1" applyFill="1" applyBorder="1"/>
    <xf numFmtId="167" fontId="9" fillId="7" borderId="3" xfId="0" applyNumberFormat="1" applyFont="1" applyFill="1" applyBorder="1"/>
    <xf numFmtId="0" fontId="10" fillId="17" borderId="12" xfId="0" applyFont="1" applyFill="1" applyBorder="1"/>
    <xf numFmtId="0" fontId="10" fillId="17" borderId="3" xfId="0" applyFont="1" applyFill="1" applyBorder="1"/>
    <xf numFmtId="165" fontId="10" fillId="17" borderId="3" xfId="0" applyNumberFormat="1" applyFont="1" applyFill="1" applyBorder="1"/>
    <xf numFmtId="165" fontId="9" fillId="17" borderId="3" xfId="0" applyNumberFormat="1" applyFont="1" applyFill="1" applyBorder="1"/>
    <xf numFmtId="165" fontId="10" fillId="17" borderId="13" xfId="0" applyNumberFormat="1" applyFont="1" applyFill="1" applyBorder="1"/>
    <xf numFmtId="0" fontId="10" fillId="18" borderId="12" xfId="0" applyFont="1" applyFill="1" applyBorder="1"/>
    <xf numFmtId="0" fontId="10" fillId="18" borderId="3" xfId="0" applyFont="1" applyFill="1" applyBorder="1"/>
    <xf numFmtId="165" fontId="10" fillId="18" borderId="3" xfId="0" applyNumberFormat="1" applyFont="1" applyFill="1" applyBorder="1"/>
    <xf numFmtId="165" fontId="9" fillId="18" borderId="3" xfId="0" applyNumberFormat="1" applyFont="1" applyFill="1" applyBorder="1"/>
    <xf numFmtId="165" fontId="10" fillId="18" borderId="13" xfId="0" applyNumberFormat="1" applyFont="1" applyFill="1" applyBorder="1"/>
    <xf numFmtId="0" fontId="29" fillId="13" borderId="0" xfId="0" applyFont="1" applyFill="1" applyAlignment="1">
      <alignment horizontal="center"/>
    </xf>
    <xf numFmtId="0" fontId="14" fillId="4" borderId="16" xfId="0" applyFont="1" applyFill="1" applyBorder="1"/>
    <xf numFmtId="0" fontId="23" fillId="0" borderId="0" xfId="0" applyFont="1"/>
    <xf numFmtId="167" fontId="9" fillId="0" borderId="32" xfId="1" applyNumberFormat="1" applyFont="1" applyFill="1" applyBorder="1"/>
    <xf numFmtId="167" fontId="9" fillId="0" borderId="32" xfId="0" applyNumberFormat="1" applyFont="1" applyBorder="1"/>
    <xf numFmtId="0" fontId="11" fillId="0" borderId="8" xfId="0" applyFont="1" applyBorder="1"/>
    <xf numFmtId="0" fontId="11" fillId="0" borderId="11" xfId="0" applyFont="1" applyBorder="1"/>
    <xf numFmtId="165" fontId="11" fillId="0" borderId="7" xfId="0" applyNumberFormat="1" applyFont="1" applyBorder="1"/>
    <xf numFmtId="165" fontId="12" fillId="0" borderId="8" xfId="0" applyNumberFormat="1" applyFont="1" applyBorder="1"/>
    <xf numFmtId="165" fontId="34" fillId="0" borderId="3" xfId="0" applyNumberFormat="1" applyFont="1" applyBorder="1"/>
    <xf numFmtId="0" fontId="12" fillId="5" borderId="8" xfId="0" applyFont="1" applyFill="1" applyBorder="1"/>
    <xf numFmtId="0" fontId="12" fillId="5" borderId="11" xfId="0" applyFont="1" applyFill="1" applyBorder="1"/>
    <xf numFmtId="165" fontId="11" fillId="5" borderId="3" xfId="0" applyNumberFormat="1" applyFont="1" applyFill="1" applyBorder="1"/>
    <xf numFmtId="165" fontId="12" fillId="5" borderId="3" xfId="0" applyNumberFormat="1" applyFont="1" applyFill="1" applyBorder="1"/>
    <xf numFmtId="165" fontId="11" fillId="5" borderId="7" xfId="0" applyNumberFormat="1" applyFont="1" applyFill="1" applyBorder="1"/>
    <xf numFmtId="165" fontId="12" fillId="5" borderId="8" xfId="0" applyNumberFormat="1" applyFont="1" applyFill="1" applyBorder="1"/>
    <xf numFmtId="0" fontId="12" fillId="2" borderId="8" xfId="0" applyFont="1" applyFill="1" applyBorder="1"/>
    <xf numFmtId="0" fontId="12" fillId="2" borderId="11" xfId="0" applyFont="1" applyFill="1" applyBorder="1"/>
    <xf numFmtId="165" fontId="12" fillId="2" borderId="3" xfId="0" applyNumberFormat="1" applyFont="1" applyFill="1" applyBorder="1"/>
    <xf numFmtId="165" fontId="11" fillId="2" borderId="7" xfId="0" applyNumberFormat="1" applyFont="1" applyFill="1" applyBorder="1"/>
    <xf numFmtId="165" fontId="12" fillId="2" borderId="8" xfId="0" applyNumberFormat="1" applyFont="1" applyFill="1" applyBorder="1"/>
    <xf numFmtId="165" fontId="34" fillId="0" borderId="3" xfId="0" applyNumberFormat="1" applyFont="1" applyBorder="1" applyAlignment="1">
      <alignment horizontal="right"/>
    </xf>
    <xf numFmtId="0" fontId="11" fillId="0" borderId="11" xfId="0" applyFont="1" applyBorder="1" applyAlignment="1">
      <alignment horizontal="left" vertical="center" wrapText="1"/>
    </xf>
    <xf numFmtId="0" fontId="12" fillId="2" borderId="12" xfId="0" applyFont="1" applyFill="1" applyBorder="1"/>
    <xf numFmtId="165" fontId="12" fillId="2" borderId="13" xfId="0" applyNumberFormat="1" applyFont="1" applyFill="1" applyBorder="1"/>
    <xf numFmtId="0" fontId="11" fillId="0" borderId="3" xfId="0" applyFont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165" fontId="11" fillId="2" borderId="13" xfId="0" applyNumberFormat="1" applyFont="1" applyFill="1" applyBorder="1"/>
    <xf numFmtId="0" fontId="12" fillId="0" borderId="3" xfId="0" applyFont="1" applyBorder="1" applyAlignment="1">
      <alignment horizontal="left" vertical="center" wrapText="1"/>
    </xf>
    <xf numFmtId="0" fontId="12" fillId="5" borderId="12" xfId="0" applyFont="1" applyFill="1" applyBorder="1"/>
    <xf numFmtId="0" fontId="12" fillId="5" borderId="3" xfId="0" applyFont="1" applyFill="1" applyBorder="1" applyAlignment="1">
      <alignment horizontal="left" vertical="center" wrapText="1"/>
    </xf>
    <xf numFmtId="165" fontId="12" fillId="5" borderId="13" xfId="0" applyNumberFormat="1" applyFont="1" applyFill="1" applyBorder="1"/>
    <xf numFmtId="0" fontId="12" fillId="2" borderId="3" xfId="0" applyFont="1" applyFill="1" applyBorder="1" applyAlignment="1">
      <alignment vertical="center" wrapText="1"/>
    </xf>
    <xf numFmtId="0" fontId="11" fillId="0" borderId="34" xfId="0" applyFont="1" applyBorder="1"/>
    <xf numFmtId="165" fontId="11" fillId="0" borderId="33" xfId="0" applyNumberFormat="1" applyFont="1" applyBorder="1"/>
    <xf numFmtId="0" fontId="12" fillId="2" borderId="3" xfId="0" applyFont="1" applyFill="1" applyBorder="1" applyAlignment="1">
      <alignment horizontal="left" wrapText="1"/>
    </xf>
    <xf numFmtId="166" fontId="35" fillId="6" borderId="44" xfId="0" applyNumberFormat="1" applyFont="1" applyFill="1" applyBorder="1"/>
    <xf numFmtId="0" fontId="13" fillId="0" borderId="16" xfId="0" applyFont="1" applyBorder="1"/>
    <xf numFmtId="0" fontId="13" fillId="6" borderId="16" xfId="0" applyFont="1" applyFill="1" applyBorder="1"/>
    <xf numFmtId="165" fontId="36" fillId="6" borderId="16" xfId="0" applyNumberFormat="1" applyFont="1" applyFill="1" applyBorder="1"/>
    <xf numFmtId="165" fontId="22" fillId="15" borderId="16" xfId="0" applyNumberFormat="1" applyFont="1" applyFill="1" applyBorder="1"/>
    <xf numFmtId="0" fontId="22" fillId="15" borderId="16" xfId="0" applyFont="1" applyFill="1" applyBorder="1"/>
    <xf numFmtId="0" fontId="22" fillId="0" borderId="2" xfId="0" applyFont="1" applyBorder="1"/>
    <xf numFmtId="0" fontId="22" fillId="15" borderId="42" xfId="0" applyFont="1" applyFill="1" applyBorder="1" applyAlignment="1">
      <alignment wrapText="1"/>
    </xf>
    <xf numFmtId="167" fontId="22" fillId="0" borderId="2" xfId="1" applyNumberFormat="1" applyFont="1" applyFill="1" applyBorder="1" applyAlignment="1"/>
    <xf numFmtId="0" fontId="22" fillId="15" borderId="40" xfId="0" applyFont="1" applyFill="1" applyBorder="1"/>
    <xf numFmtId="0" fontId="36" fillId="15" borderId="2" xfId="0" applyFont="1" applyFill="1" applyBorder="1"/>
    <xf numFmtId="0" fontId="22" fillId="15" borderId="37" xfId="0" applyFont="1" applyFill="1" applyBorder="1"/>
    <xf numFmtId="0" fontId="36" fillId="15" borderId="2" xfId="0" applyFont="1" applyFill="1" applyBorder="1" applyAlignment="1">
      <alignment horizontal="left" wrapText="1"/>
    </xf>
    <xf numFmtId="167" fontId="22" fillId="6" borderId="2" xfId="1" applyNumberFormat="1" applyFont="1" applyFill="1" applyBorder="1" applyAlignment="1"/>
    <xf numFmtId="0" fontId="36" fillId="9" borderId="2" xfId="0" applyFont="1" applyFill="1" applyBorder="1"/>
    <xf numFmtId="0" fontId="22" fillId="9" borderId="37" xfId="0" applyFont="1" applyFill="1" applyBorder="1"/>
    <xf numFmtId="0" fontId="36" fillId="9" borderId="2" xfId="0" applyFont="1" applyFill="1" applyBorder="1" applyAlignment="1">
      <alignment horizontal="left" vertical="center" wrapText="1"/>
    </xf>
    <xf numFmtId="0" fontId="22" fillId="9" borderId="16" xfId="0" applyFont="1" applyFill="1" applyBorder="1"/>
    <xf numFmtId="165" fontId="22" fillId="9" borderId="16" xfId="0" applyNumberFormat="1" applyFont="1" applyFill="1" applyBorder="1"/>
    <xf numFmtId="167" fontId="22" fillId="9" borderId="2" xfId="0" applyNumberFormat="1" applyFont="1" applyFill="1" applyBorder="1"/>
    <xf numFmtId="167" fontId="22" fillId="6" borderId="16" xfId="0" applyNumberFormat="1" applyFont="1" applyFill="1" applyBorder="1"/>
    <xf numFmtId="0" fontId="12" fillId="7" borderId="40" xfId="0" applyFont="1" applyFill="1" applyBorder="1" applyAlignment="1">
      <alignment horizontal="center" vertical="center" wrapText="1"/>
    </xf>
    <xf numFmtId="165" fontId="11" fillId="17" borderId="3" xfId="0" applyNumberFormat="1" applyFont="1" applyFill="1" applyBorder="1"/>
    <xf numFmtId="0" fontId="14" fillId="16" borderId="16" xfId="0" applyFont="1" applyFill="1" applyBorder="1"/>
    <xf numFmtId="0" fontId="36" fillId="16" borderId="40" xfId="0" applyFont="1" applyFill="1" applyBorder="1" applyAlignment="1">
      <alignment wrapText="1"/>
    </xf>
    <xf numFmtId="0" fontId="14" fillId="16" borderId="16" xfId="0" applyFont="1" applyFill="1" applyBorder="1" applyAlignment="1">
      <alignment wrapText="1"/>
    </xf>
    <xf numFmtId="0" fontId="36" fillId="16" borderId="16" xfId="0" applyFont="1" applyFill="1" applyBorder="1" applyAlignment="1">
      <alignment horizontal="center" wrapText="1"/>
    </xf>
    <xf numFmtId="0" fontId="14" fillId="16" borderId="40" xfId="0" applyFont="1" applyFill="1" applyBorder="1"/>
    <xf numFmtId="167" fontId="9" fillId="0" borderId="3" xfId="1" applyNumberFormat="1" applyFont="1" applyFill="1" applyBorder="1"/>
    <xf numFmtId="0" fontId="36" fillId="8" borderId="2" xfId="0" applyFont="1" applyFill="1" applyBorder="1"/>
    <xf numFmtId="0" fontId="36" fillId="8" borderId="37" xfId="0" applyFont="1" applyFill="1" applyBorder="1"/>
    <xf numFmtId="0" fontId="36" fillId="8" borderId="2" xfId="0" applyFont="1" applyFill="1" applyBorder="1" applyAlignment="1">
      <alignment horizontal="left" wrapText="1"/>
    </xf>
    <xf numFmtId="0" fontId="22" fillId="8" borderId="40" xfId="0" applyFont="1" applyFill="1" applyBorder="1"/>
    <xf numFmtId="0" fontId="22" fillId="8" borderId="42" xfId="0" applyFont="1" applyFill="1" applyBorder="1" applyAlignment="1">
      <alignment wrapText="1"/>
    </xf>
    <xf numFmtId="0" fontId="22" fillId="8" borderId="16" xfId="0" applyFont="1" applyFill="1" applyBorder="1"/>
    <xf numFmtId="165" fontId="22" fillId="8" borderId="16" xfId="0" applyNumberFormat="1" applyFont="1" applyFill="1" applyBorder="1"/>
    <xf numFmtId="167" fontId="22" fillId="8" borderId="2" xfId="0" applyNumberFormat="1" applyFont="1" applyFill="1" applyBorder="1"/>
    <xf numFmtId="167" fontId="22" fillId="0" borderId="2" xfId="0" applyNumberFormat="1" applyFont="1" applyBorder="1"/>
    <xf numFmtId="0" fontId="12" fillId="8" borderId="2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0" fontId="12" fillId="8" borderId="44" xfId="0" applyFont="1" applyFill="1" applyBorder="1" applyAlignment="1">
      <alignment horizontal="center"/>
    </xf>
    <xf numFmtId="0" fontId="11" fillId="0" borderId="32" xfId="0" applyFont="1" applyBorder="1" applyAlignment="1">
      <alignment horizontal="center" vertical="center" wrapText="1"/>
    </xf>
    <xf numFmtId="0" fontId="12" fillId="5" borderId="47" xfId="0" applyFont="1" applyFill="1" applyBorder="1"/>
    <xf numFmtId="0" fontId="12" fillId="5" borderId="10" xfId="0" applyFont="1" applyFill="1" applyBorder="1"/>
    <xf numFmtId="165" fontId="11" fillId="5" borderId="5" xfId="0" applyNumberFormat="1" applyFont="1" applyFill="1" applyBorder="1"/>
    <xf numFmtId="165" fontId="12" fillId="5" borderId="5" xfId="0" applyNumberFormat="1" applyFont="1" applyFill="1" applyBorder="1"/>
    <xf numFmtId="165" fontId="11" fillId="5" borderId="9" xfId="0" applyNumberFormat="1" applyFont="1" applyFill="1" applyBorder="1"/>
    <xf numFmtId="165" fontId="12" fillId="5" borderId="47" xfId="0" applyNumberFormat="1" applyFont="1" applyFill="1" applyBorder="1"/>
    <xf numFmtId="0" fontId="12" fillId="5" borderId="57" xfId="0" applyFont="1" applyFill="1" applyBorder="1"/>
    <xf numFmtId="0" fontId="12" fillId="5" borderId="5" xfId="0" applyFont="1" applyFill="1" applyBorder="1"/>
    <xf numFmtId="165" fontId="12" fillId="5" borderId="10" xfId="0" applyNumberFormat="1" applyFont="1" applyFill="1" applyBorder="1"/>
    <xf numFmtId="165" fontId="11" fillId="5" borderId="10" xfId="0" applyNumberFormat="1" applyFont="1" applyFill="1" applyBorder="1"/>
    <xf numFmtId="165" fontId="12" fillId="5" borderId="39" xfId="0" applyNumberFormat="1" applyFont="1" applyFill="1" applyBorder="1"/>
    <xf numFmtId="165" fontId="12" fillId="2" borderId="5" xfId="0" applyNumberFormat="1" applyFont="1" applyFill="1" applyBorder="1"/>
    <xf numFmtId="0" fontId="11" fillId="8" borderId="4" xfId="0" applyFont="1" applyFill="1" applyBorder="1"/>
    <xf numFmtId="0" fontId="12" fillId="5" borderId="5" xfId="0" applyFont="1" applyFill="1" applyBorder="1" applyAlignment="1">
      <alignment horizontal="left" vertical="center" wrapText="1"/>
    </xf>
    <xf numFmtId="165" fontId="34" fillId="5" borderId="5" xfId="0" applyNumberFormat="1" applyFont="1" applyFill="1" applyBorder="1"/>
    <xf numFmtId="165" fontId="12" fillId="5" borderId="9" xfId="0" applyNumberFormat="1" applyFont="1" applyFill="1" applyBorder="1"/>
    <xf numFmtId="165" fontId="11" fillId="5" borderId="5" xfId="0" applyNumberFormat="1" applyFont="1" applyFill="1" applyBorder="1" applyAlignment="1">
      <alignment horizontal="right"/>
    </xf>
    <xf numFmtId="165" fontId="11" fillId="5" borderId="9" xfId="0" applyNumberFormat="1" applyFont="1" applyFill="1" applyBorder="1" applyAlignment="1">
      <alignment horizontal="right"/>
    </xf>
    <xf numFmtId="165" fontId="11" fillId="5" borderId="50" xfId="0" applyNumberFormat="1" applyFont="1" applyFill="1" applyBorder="1" applyAlignment="1">
      <alignment horizontal="right"/>
    </xf>
    <xf numFmtId="165" fontId="11" fillId="5" borderId="10" xfId="0" applyNumberFormat="1" applyFont="1" applyFill="1" applyBorder="1" applyAlignment="1">
      <alignment horizontal="center"/>
    </xf>
    <xf numFmtId="165" fontId="12" fillId="5" borderId="39" xfId="0" applyNumberFormat="1" applyFont="1" applyFill="1" applyBorder="1" applyAlignment="1">
      <alignment horizontal="right"/>
    </xf>
    <xf numFmtId="165" fontId="34" fillId="10" borderId="5" xfId="0" applyNumberFormat="1" applyFont="1" applyFill="1" applyBorder="1"/>
    <xf numFmtId="165" fontId="11" fillId="10" borderId="3" xfId="0" applyNumberFormat="1" applyFont="1" applyFill="1" applyBorder="1"/>
    <xf numFmtId="165" fontId="11" fillId="10" borderId="9" xfId="0" applyNumberFormat="1" applyFont="1" applyFill="1" applyBorder="1"/>
    <xf numFmtId="165" fontId="11" fillId="0" borderId="5" xfId="0" applyNumberFormat="1" applyFont="1" applyBorder="1" applyAlignment="1">
      <alignment horizontal="right"/>
    </xf>
    <xf numFmtId="165" fontId="11" fillId="0" borderId="9" xfId="0" applyNumberFormat="1" applyFont="1" applyBorder="1" applyAlignment="1">
      <alignment horizontal="right"/>
    </xf>
    <xf numFmtId="165" fontId="11" fillId="0" borderId="3" xfId="0" applyNumberFormat="1" applyFont="1" applyBorder="1" applyAlignment="1">
      <alignment horizontal="right"/>
    </xf>
    <xf numFmtId="165" fontId="11" fillId="2" borderId="11" xfId="0" applyNumberFormat="1" applyFont="1" applyFill="1" applyBorder="1" applyAlignment="1">
      <alignment horizontal="center"/>
    </xf>
    <xf numFmtId="165" fontId="11" fillId="2" borderId="13" xfId="0" applyNumberFormat="1" applyFont="1" applyFill="1" applyBorder="1" applyAlignment="1">
      <alignment horizontal="right"/>
    </xf>
    <xf numFmtId="165" fontId="11" fillId="0" borderId="3" xfId="0" applyNumberFormat="1" applyFont="1" applyBorder="1" applyAlignment="1">
      <alignment horizontal="center"/>
    </xf>
    <xf numFmtId="165" fontId="11" fillId="0" borderId="7" xfId="0" applyNumberFormat="1" applyFont="1" applyBorder="1" applyAlignment="1">
      <alignment horizontal="center"/>
    </xf>
    <xf numFmtId="165" fontId="11" fillId="0" borderId="11" xfId="0" applyNumberFormat="1" applyFont="1" applyBorder="1" applyAlignment="1">
      <alignment horizontal="center"/>
    </xf>
    <xf numFmtId="165" fontId="11" fillId="0" borderId="13" xfId="0" applyNumberFormat="1" applyFont="1" applyBorder="1" applyAlignment="1">
      <alignment horizontal="right"/>
    </xf>
    <xf numFmtId="165" fontId="34" fillId="17" borderId="3" xfId="0" applyNumberFormat="1" applyFont="1" applyFill="1" applyBorder="1"/>
    <xf numFmtId="165" fontId="11" fillId="17" borderId="7" xfId="0" applyNumberFormat="1" applyFont="1" applyFill="1" applyBorder="1"/>
    <xf numFmtId="165" fontId="11" fillId="9" borderId="7" xfId="0" applyNumberFormat="1" applyFont="1" applyFill="1" applyBorder="1"/>
    <xf numFmtId="165" fontId="11" fillId="0" borderId="11" xfId="0" applyNumberFormat="1" applyFont="1" applyBorder="1"/>
    <xf numFmtId="0" fontId="12" fillId="2" borderId="11" xfId="0" applyFont="1" applyFill="1" applyBorder="1" applyAlignment="1">
      <alignment horizontal="left" vertical="center" wrapText="1"/>
    </xf>
    <xf numFmtId="165" fontId="34" fillId="0" borderId="7" xfId="0" applyNumberFormat="1" applyFont="1" applyBorder="1"/>
    <xf numFmtId="165" fontId="12" fillId="0" borderId="7" xfId="0" applyNumberFormat="1" applyFont="1" applyBorder="1"/>
    <xf numFmtId="165" fontId="12" fillId="0" borderId="11" xfId="0" applyNumberFormat="1" applyFont="1" applyBorder="1"/>
    <xf numFmtId="167" fontId="37" fillId="0" borderId="13" xfId="0" applyNumberFormat="1" applyFont="1" applyBorder="1"/>
    <xf numFmtId="165" fontId="37" fillId="0" borderId="13" xfId="0" applyNumberFormat="1" applyFont="1" applyBorder="1"/>
    <xf numFmtId="165" fontId="12" fillId="0" borderId="35" xfId="0" applyNumberFormat="1" applyFont="1" applyBorder="1"/>
    <xf numFmtId="165" fontId="12" fillId="0" borderId="36" xfId="0" applyNumberFormat="1" applyFont="1" applyBorder="1"/>
    <xf numFmtId="165" fontId="37" fillId="0" borderId="33" xfId="0" applyNumberFormat="1" applyFont="1" applyBorder="1"/>
    <xf numFmtId="0" fontId="22" fillId="9" borderId="1" xfId="0" applyFont="1" applyFill="1" applyBorder="1"/>
    <xf numFmtId="0" fontId="14" fillId="6" borderId="16" xfId="0" applyFont="1" applyFill="1" applyBorder="1" applyAlignment="1">
      <alignment horizontal="center" wrapText="1"/>
    </xf>
    <xf numFmtId="0" fontId="12" fillId="8" borderId="4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wrapText="1"/>
    </xf>
    <xf numFmtId="0" fontId="10" fillId="3" borderId="2" xfId="0" applyFont="1" applyFill="1" applyBorder="1"/>
    <xf numFmtId="0" fontId="10" fillId="3" borderId="43" xfId="0" applyFont="1" applyFill="1" applyBorder="1"/>
    <xf numFmtId="0" fontId="10" fillId="3" borderId="1" xfId="0" applyFont="1" applyFill="1" applyBorder="1"/>
    <xf numFmtId="0" fontId="10" fillId="3" borderId="41" xfId="0" applyFont="1" applyFill="1" applyBorder="1"/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41" xfId="0" applyFont="1" applyFill="1" applyBorder="1" applyAlignment="1">
      <alignment horizontal="center"/>
    </xf>
    <xf numFmtId="0" fontId="10" fillId="3" borderId="4" xfId="0" applyFont="1" applyFill="1" applyBorder="1"/>
    <xf numFmtId="0" fontId="10" fillId="3" borderId="4" xfId="0" applyFont="1" applyFill="1" applyBorder="1" applyAlignment="1">
      <alignment horizontal="center"/>
    </xf>
    <xf numFmtId="0" fontId="10" fillId="3" borderId="44" xfId="0" applyFont="1" applyFill="1" applyBorder="1"/>
    <xf numFmtId="0" fontId="36" fillId="19" borderId="16" xfId="0" applyFont="1" applyFill="1" applyBorder="1" applyAlignment="1">
      <alignment horizontal="center" wrapText="1"/>
    </xf>
    <xf numFmtId="0" fontId="36" fillId="19" borderId="40" xfId="0" applyFont="1" applyFill="1" applyBorder="1" applyAlignment="1">
      <alignment wrapText="1"/>
    </xf>
    <xf numFmtId="0" fontId="14" fillId="19" borderId="40" xfId="0" applyFont="1" applyFill="1" applyBorder="1"/>
    <xf numFmtId="0" fontId="14" fillId="19" borderId="16" xfId="0" applyFont="1" applyFill="1" applyBorder="1" applyAlignment="1">
      <alignment wrapText="1"/>
    </xf>
    <xf numFmtId="0" fontId="14" fillId="19" borderId="16" xfId="0" applyFont="1" applyFill="1" applyBorder="1"/>
    <xf numFmtId="165" fontId="36" fillId="19" borderId="16" xfId="0" applyNumberFormat="1" applyFont="1" applyFill="1" applyBorder="1"/>
    <xf numFmtId="0" fontId="13" fillId="19" borderId="16" xfId="0" applyFont="1" applyFill="1" applyBorder="1"/>
    <xf numFmtId="165" fontId="22" fillId="15" borderId="2" xfId="0" applyNumberFormat="1" applyFont="1" applyFill="1" applyBorder="1"/>
    <xf numFmtId="165" fontId="22" fillId="8" borderId="2" xfId="0" applyNumberFormat="1" applyFont="1" applyFill="1" applyBorder="1"/>
    <xf numFmtId="165" fontId="22" fillId="9" borderId="2" xfId="0" applyNumberFormat="1" applyFont="1" applyFill="1" applyBorder="1"/>
    <xf numFmtId="0" fontId="14" fillId="4" borderId="46" xfId="0" applyFont="1" applyFill="1" applyBorder="1" applyAlignment="1">
      <alignment horizontal="center" wrapText="1"/>
    </xf>
    <xf numFmtId="0" fontId="11" fillId="0" borderId="16" xfId="0" applyFont="1" applyBorder="1"/>
    <xf numFmtId="167" fontId="12" fillId="0" borderId="16" xfId="1" applyNumberFormat="1" applyFont="1" applyFill="1" applyBorder="1" applyAlignment="1"/>
    <xf numFmtId="167" fontId="12" fillId="0" borderId="16" xfId="0" applyNumberFormat="1" applyFont="1" applyBorder="1"/>
    <xf numFmtId="167" fontId="36" fillId="0" borderId="16" xfId="0" applyNumberFormat="1" applyFont="1" applyBorder="1"/>
    <xf numFmtId="0" fontId="22" fillId="0" borderId="16" xfId="0" applyFont="1" applyBorder="1"/>
    <xf numFmtId="167" fontId="22" fillId="0" borderId="16" xfId="1" applyNumberFormat="1" applyFont="1" applyFill="1" applyBorder="1" applyAlignment="1"/>
    <xf numFmtId="0" fontId="22" fillId="9" borderId="2" xfId="0" applyFont="1" applyFill="1" applyBorder="1"/>
    <xf numFmtId="0" fontId="22" fillId="9" borderId="48" xfId="0" applyFont="1" applyFill="1" applyBorder="1" applyAlignment="1">
      <alignment wrapText="1"/>
    </xf>
    <xf numFmtId="167" fontId="22" fillId="9" borderId="1" xfId="0" applyNumberFormat="1" applyFont="1" applyFill="1" applyBorder="1"/>
    <xf numFmtId="167" fontId="22" fillId="6" borderId="2" xfId="0" applyNumberFormat="1" applyFont="1" applyFill="1" applyBorder="1"/>
    <xf numFmtId="165" fontId="35" fillId="0" borderId="4" xfId="0" applyNumberFormat="1" applyFont="1" applyBorder="1"/>
    <xf numFmtId="166" fontId="35" fillId="0" borderId="4" xfId="0" applyNumberFormat="1" applyFont="1" applyBorder="1"/>
    <xf numFmtId="167" fontId="35" fillId="0" borderId="4" xfId="0" applyNumberFormat="1" applyFont="1" applyBorder="1"/>
    <xf numFmtId="0" fontId="36" fillId="9" borderId="16" xfId="0" applyFont="1" applyFill="1" applyBorder="1"/>
    <xf numFmtId="0" fontId="36" fillId="9" borderId="16" xfId="0" applyFont="1" applyFill="1" applyBorder="1" applyAlignment="1">
      <alignment horizontal="left" vertical="center" wrapText="1"/>
    </xf>
    <xf numFmtId="0" fontId="22" fillId="9" borderId="16" xfId="0" applyFont="1" applyFill="1" applyBorder="1" applyAlignment="1">
      <alignment wrapText="1"/>
    </xf>
    <xf numFmtId="167" fontId="22" fillId="9" borderId="16" xfId="0" applyNumberFormat="1" applyFont="1" applyFill="1" applyBorder="1"/>
    <xf numFmtId="167" fontId="36" fillId="6" borderId="2" xfId="0" applyNumberFormat="1" applyFont="1" applyFill="1" applyBorder="1"/>
    <xf numFmtId="0" fontId="8" fillId="10" borderId="1" xfId="0" applyFont="1" applyFill="1" applyBorder="1"/>
    <xf numFmtId="0" fontId="8" fillId="10" borderId="2" xfId="0" applyFont="1" applyFill="1" applyBorder="1"/>
    <xf numFmtId="0" fontId="8" fillId="10" borderId="2" xfId="0" applyFont="1" applyFill="1" applyBorder="1" applyAlignment="1">
      <alignment horizontal="center"/>
    </xf>
    <xf numFmtId="0" fontId="8" fillId="10" borderId="4" xfId="0" applyFont="1" applyFill="1" applyBorder="1"/>
    <xf numFmtId="0" fontId="8" fillId="10" borderId="4" xfId="0" applyFont="1" applyFill="1" applyBorder="1" applyAlignment="1">
      <alignment horizontal="center"/>
    </xf>
    <xf numFmtId="0" fontId="8" fillId="10" borderId="0" xfId="0" applyFont="1" applyFill="1" applyAlignment="1">
      <alignment horizontal="center" vertical="center"/>
    </xf>
    <xf numFmtId="0" fontId="8" fillId="10" borderId="1" xfId="0" applyFont="1" applyFill="1" applyBorder="1" applyAlignment="1">
      <alignment horizontal="center"/>
    </xf>
    <xf numFmtId="0" fontId="8" fillId="10" borderId="0" xfId="0" applyFont="1" applyFill="1" applyAlignment="1">
      <alignment horizontal="center"/>
    </xf>
    <xf numFmtId="0" fontId="8" fillId="10" borderId="0" xfId="0" applyFont="1" applyFill="1"/>
    <xf numFmtId="0" fontId="8" fillId="10" borderId="38" xfId="0" applyFont="1" applyFill="1" applyBorder="1"/>
    <xf numFmtId="167" fontId="22" fillId="0" borderId="16" xfId="0" applyNumberFormat="1" applyFont="1" applyBorder="1"/>
    <xf numFmtId="167" fontId="22" fillId="9" borderId="43" xfId="0" applyNumberFormat="1" applyFont="1" applyFill="1" applyBorder="1"/>
    <xf numFmtId="0" fontId="22" fillId="9" borderId="4" xfId="0" applyFont="1" applyFill="1" applyBorder="1"/>
    <xf numFmtId="0" fontId="22" fillId="9" borderId="46" xfId="0" applyFont="1" applyFill="1" applyBorder="1"/>
    <xf numFmtId="167" fontId="22" fillId="9" borderId="46" xfId="0" applyNumberFormat="1" applyFont="1" applyFill="1" applyBorder="1"/>
    <xf numFmtId="167" fontId="36" fillId="6" borderId="16" xfId="0" applyNumberFormat="1" applyFont="1" applyFill="1" applyBorder="1"/>
    <xf numFmtId="0" fontId="13" fillId="2" borderId="46" xfId="0" applyFont="1" applyFill="1" applyBorder="1"/>
    <xf numFmtId="0" fontId="13" fillId="19" borderId="46" xfId="0" applyFont="1" applyFill="1" applyBorder="1"/>
    <xf numFmtId="167" fontId="22" fillId="2" borderId="43" xfId="1" applyNumberFormat="1" applyFont="1" applyFill="1" applyBorder="1" applyAlignment="1"/>
    <xf numFmtId="167" fontId="22" fillId="2" borderId="46" xfId="1" applyNumberFormat="1" applyFont="1" applyFill="1" applyBorder="1" applyAlignment="1"/>
    <xf numFmtId="167" fontId="22" fillId="2" borderId="46" xfId="0" applyNumberFormat="1" applyFont="1" applyFill="1" applyBorder="1"/>
    <xf numFmtId="165" fontId="12" fillId="0" borderId="46" xfId="0" applyNumberFormat="1" applyFont="1" applyBorder="1"/>
    <xf numFmtId="0" fontId="13" fillId="0" borderId="3" xfId="0" applyFont="1" applyBorder="1"/>
    <xf numFmtId="166" fontId="14" fillId="0" borderId="3" xfId="0" applyNumberFormat="1" applyFont="1" applyBorder="1" applyAlignment="1">
      <alignment horizontal="left"/>
    </xf>
    <xf numFmtId="167" fontId="13" fillId="0" borderId="3" xfId="0" applyNumberFormat="1" applyFont="1" applyBorder="1"/>
    <xf numFmtId="0" fontId="11" fillId="0" borderId="0" xfId="0" applyFont="1" applyAlignment="1"/>
    <xf numFmtId="0" fontId="11" fillId="0" borderId="61" xfId="0" applyFont="1" applyBorder="1" applyAlignment="1"/>
    <xf numFmtId="0" fontId="23" fillId="0" borderId="0" xfId="0" applyFont="1" applyBorder="1"/>
    <xf numFmtId="0" fontId="12" fillId="4" borderId="4" xfId="0" applyFont="1" applyFill="1" applyBorder="1" applyAlignment="1">
      <alignment horizontal="center" wrapText="1"/>
    </xf>
    <xf numFmtId="0" fontId="12" fillId="4" borderId="4" xfId="0" applyFont="1" applyFill="1" applyBorder="1" applyAlignment="1">
      <alignment horizontal="center"/>
    </xf>
    <xf numFmtId="0" fontId="14" fillId="2" borderId="44" xfId="0" applyFont="1" applyFill="1" applyBorder="1" applyAlignment="1">
      <alignment horizontal="center" wrapText="1"/>
    </xf>
    <xf numFmtId="0" fontId="13" fillId="2" borderId="62" xfId="0" applyFont="1" applyFill="1" applyBorder="1"/>
    <xf numFmtId="166" fontId="10" fillId="0" borderId="63" xfId="1" applyNumberFormat="1" applyFont="1" applyFill="1" applyBorder="1" applyAlignment="1">
      <alignment horizontal="center" vertical="center" wrapText="1"/>
    </xf>
    <xf numFmtId="166" fontId="14" fillId="0" borderId="59" xfId="0" applyNumberFormat="1" applyFont="1" applyBorder="1" applyAlignment="1">
      <alignment horizontal="left"/>
    </xf>
    <xf numFmtId="166" fontId="14" fillId="0" borderId="5" xfId="0" applyNumberFormat="1" applyFont="1" applyBorder="1" applyAlignment="1">
      <alignment horizontal="left"/>
    </xf>
    <xf numFmtId="165" fontId="36" fillId="20" borderId="16" xfId="0" applyNumberFormat="1" applyFont="1" applyFill="1" applyBorder="1"/>
    <xf numFmtId="165" fontId="36" fillId="0" borderId="16" xfId="0" applyNumberFormat="1" applyFont="1" applyFill="1" applyBorder="1"/>
    <xf numFmtId="165" fontId="36" fillId="21" borderId="16" xfId="0" applyNumberFormat="1" applyFont="1" applyFill="1" applyBorder="1"/>
    <xf numFmtId="0" fontId="22" fillId="9" borderId="44" xfId="0" applyFont="1" applyFill="1" applyBorder="1"/>
    <xf numFmtId="165" fontId="12" fillId="0" borderId="7" xfId="0" applyNumberFormat="1" applyFont="1" applyFill="1" applyBorder="1"/>
    <xf numFmtId="165" fontId="34" fillId="0" borderId="3" xfId="0" applyNumberFormat="1" applyFont="1" applyFill="1" applyBorder="1"/>
    <xf numFmtId="165" fontId="11" fillId="0" borderId="3" xfId="0" applyNumberFormat="1" applyFont="1" applyFill="1" applyBorder="1"/>
    <xf numFmtId="165" fontId="11" fillId="0" borderId="7" xfId="0" applyNumberFormat="1" applyFont="1" applyFill="1" applyBorder="1"/>
    <xf numFmtId="0" fontId="29" fillId="0" borderId="0" xfId="0" applyFont="1" applyAlignment="1">
      <alignment horizontal="center"/>
    </xf>
    <xf numFmtId="0" fontId="29" fillId="15" borderId="0" xfId="0" applyFont="1" applyFill="1" applyAlignment="1">
      <alignment horizontal="center"/>
    </xf>
    <xf numFmtId="0" fontId="12" fillId="8" borderId="37" xfId="0" applyFont="1" applyFill="1" applyBorder="1" applyAlignment="1">
      <alignment horizontal="center"/>
    </xf>
    <xf numFmtId="0" fontId="12" fillId="8" borderId="49" xfId="0" applyFont="1" applyFill="1" applyBorder="1" applyAlignment="1">
      <alignment horizontal="center"/>
    </xf>
    <xf numFmtId="0" fontId="23" fillId="0" borderId="45" xfId="0" applyFont="1" applyBorder="1" applyAlignment="1">
      <alignment horizontal="center"/>
    </xf>
    <xf numFmtId="0" fontId="12" fillId="8" borderId="2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vertical="center"/>
    </xf>
    <xf numFmtId="0" fontId="11" fillId="8" borderId="4" xfId="0" applyFont="1" applyFill="1" applyBorder="1" applyAlignment="1">
      <alignment vertical="center"/>
    </xf>
    <xf numFmtId="0" fontId="12" fillId="7" borderId="2" xfId="0" applyFont="1" applyFill="1" applyBorder="1" applyAlignment="1">
      <alignment horizontal="center" wrapText="1"/>
    </xf>
    <xf numFmtId="0" fontId="12" fillId="7" borderId="4" xfId="0" applyFont="1" applyFill="1" applyBorder="1" applyAlignment="1">
      <alignment horizontal="center" wrapText="1"/>
    </xf>
    <xf numFmtId="0" fontId="12" fillId="8" borderId="44" xfId="0" applyFont="1" applyFill="1" applyBorder="1" applyAlignment="1">
      <alignment horizontal="center"/>
    </xf>
    <xf numFmtId="0" fontId="29" fillId="9" borderId="0" xfId="0" applyFont="1" applyFill="1" applyAlignment="1">
      <alignment horizontal="left"/>
    </xf>
    <xf numFmtId="0" fontId="12" fillId="8" borderId="46" xfId="0" applyFont="1" applyFill="1" applyBorder="1" applyAlignment="1">
      <alignment horizontal="center"/>
    </xf>
    <xf numFmtId="0" fontId="12" fillId="8" borderId="40" xfId="0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" wrapText="1"/>
    </xf>
    <xf numFmtId="0" fontId="12" fillId="8" borderId="4" xfId="0" applyFont="1" applyFill="1" applyBorder="1" applyAlignment="1">
      <alignment horizont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29" fillId="0" borderId="0" xfId="0" applyFont="1" applyAlignment="1">
      <alignment horizontal="left"/>
    </xf>
    <xf numFmtId="0" fontId="12" fillId="8" borderId="38" xfId="0" applyFont="1" applyFill="1" applyBorder="1" applyAlignment="1">
      <alignment horizontal="center"/>
    </xf>
    <xf numFmtId="0" fontId="23" fillId="0" borderId="45" xfId="0" applyFont="1" applyBorder="1" applyAlignment="1">
      <alignment horizontal="left"/>
    </xf>
    <xf numFmtId="0" fontId="12" fillId="0" borderId="51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8" borderId="46" xfId="0" applyFont="1" applyFill="1" applyBorder="1" applyAlignment="1">
      <alignment horizontal="center" vertical="center" wrapText="1"/>
    </xf>
    <xf numFmtId="0" fontId="12" fillId="8" borderId="40" xfId="0" applyFont="1" applyFill="1" applyBorder="1" applyAlignment="1">
      <alignment horizontal="center" vertical="center" wrapText="1"/>
    </xf>
    <xf numFmtId="0" fontId="25" fillId="9" borderId="0" xfId="0" applyFont="1" applyFill="1" applyAlignment="1">
      <alignment horizontal="right" vertical="center"/>
    </xf>
    <xf numFmtId="0" fontId="25" fillId="9" borderId="38" xfId="0" applyFont="1" applyFill="1" applyBorder="1" applyAlignment="1">
      <alignment horizontal="right" vertical="center"/>
    </xf>
    <xf numFmtId="0" fontId="12" fillId="7" borderId="37" xfId="0" applyFont="1" applyFill="1" applyBorder="1" applyAlignment="1">
      <alignment horizontal="center" vertical="center"/>
    </xf>
    <xf numFmtId="0" fontId="12" fillId="7" borderId="38" xfId="0" applyFont="1" applyFill="1" applyBorder="1" applyAlignment="1">
      <alignment horizontal="center" vertical="center"/>
    </xf>
    <xf numFmtId="0" fontId="12" fillId="7" borderId="49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7" fillId="0" borderId="45" xfId="0" applyFont="1" applyBorder="1" applyAlignment="1">
      <alignment horizontal="center"/>
    </xf>
    <xf numFmtId="0" fontId="12" fillId="7" borderId="46" xfId="0" applyFont="1" applyFill="1" applyBorder="1" applyAlignment="1">
      <alignment horizontal="center"/>
    </xf>
    <xf numFmtId="0" fontId="0" fillId="7" borderId="40" xfId="0" applyFill="1" applyBorder="1"/>
    <xf numFmtId="0" fontId="12" fillId="7" borderId="2" xfId="0" applyFont="1" applyFill="1" applyBorder="1" applyAlignment="1">
      <alignment horizontal="center"/>
    </xf>
    <xf numFmtId="0" fontId="0" fillId="7" borderId="1" xfId="0" applyFill="1" applyBorder="1"/>
    <xf numFmtId="0" fontId="12" fillId="7" borderId="40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33" fillId="7" borderId="4" xfId="0" applyFont="1" applyFill="1" applyBorder="1" applyAlignment="1">
      <alignment horizontal="center" wrapText="1"/>
    </xf>
    <xf numFmtId="0" fontId="33" fillId="7" borderId="2" xfId="0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horizontal="center" vertical="center" wrapText="1"/>
    </xf>
    <xf numFmtId="0" fontId="25" fillId="13" borderId="0" xfId="0" applyFont="1" applyFill="1" applyAlignment="1">
      <alignment horizontal="center"/>
    </xf>
    <xf numFmtId="0" fontId="24" fillId="0" borderId="45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25" fillId="4" borderId="0" xfId="0" applyFont="1" applyFill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3" borderId="46" xfId="0" applyFont="1" applyFill="1" applyBorder="1" applyAlignment="1">
      <alignment horizontal="center"/>
    </xf>
    <xf numFmtId="0" fontId="10" fillId="3" borderId="42" xfId="0" applyFont="1" applyFill="1" applyBorder="1" applyAlignment="1">
      <alignment horizontal="center"/>
    </xf>
    <xf numFmtId="0" fontId="10" fillId="3" borderId="40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0" fontId="8" fillId="10" borderId="2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10" borderId="46" xfId="0" applyFont="1" applyFill="1" applyBorder="1" applyAlignment="1">
      <alignment horizontal="center"/>
    </xf>
    <xf numFmtId="0" fontId="8" fillId="10" borderId="42" xfId="0" applyFont="1" applyFill="1" applyBorder="1" applyAlignment="1">
      <alignment horizontal="center"/>
    </xf>
    <xf numFmtId="0" fontId="8" fillId="10" borderId="40" xfId="0" applyFont="1" applyFill="1" applyBorder="1" applyAlignment="1">
      <alignment horizontal="center"/>
    </xf>
    <xf numFmtId="0" fontId="25" fillId="0" borderId="43" xfId="0" applyFont="1" applyBorder="1"/>
    <xf numFmtId="0" fontId="25" fillId="0" borderId="48" xfId="0" applyFont="1" applyBorder="1"/>
    <xf numFmtId="0" fontId="25" fillId="0" borderId="37" xfId="0" applyFont="1" applyBorder="1"/>
    <xf numFmtId="0" fontId="26" fillId="0" borderId="41" xfId="0" applyFont="1" applyBorder="1"/>
    <xf numFmtId="0" fontId="26" fillId="0" borderId="0" xfId="0" applyFont="1"/>
    <xf numFmtId="0" fontId="26" fillId="0" borderId="38" xfId="0" applyFont="1" applyBorder="1"/>
    <xf numFmtId="0" fontId="8" fillId="0" borderId="43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21" fillId="0" borderId="45" xfId="0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0" fontId="30" fillId="13" borderId="0" xfId="0" applyFont="1" applyFill="1" applyAlignment="1">
      <alignment horizontal="center"/>
    </xf>
    <xf numFmtId="0" fontId="30" fillId="13" borderId="61" xfId="0" applyFont="1" applyFill="1" applyBorder="1" applyAlignment="1">
      <alignment horizontal="center"/>
    </xf>
    <xf numFmtId="0" fontId="12" fillId="4" borderId="28" xfId="0" applyFont="1" applyFill="1" applyBorder="1" applyAlignment="1">
      <alignment horizontal="center"/>
    </xf>
    <xf numFmtId="0" fontId="36" fillId="0" borderId="44" xfId="0" applyFont="1" applyBorder="1" applyAlignment="1">
      <alignment horizontal="center"/>
    </xf>
    <xf numFmtId="0" fontId="36" fillId="0" borderId="45" xfId="0" applyFont="1" applyBorder="1" applyAlignment="1">
      <alignment horizontal="center"/>
    </xf>
    <xf numFmtId="0" fontId="36" fillId="0" borderId="49" xfId="0" applyFont="1" applyBorder="1" applyAlignment="1">
      <alignment horizontal="center"/>
    </xf>
    <xf numFmtId="0" fontId="29" fillId="13" borderId="0" xfId="0" applyFont="1" applyFill="1" applyAlignment="1">
      <alignment horizontal="center"/>
    </xf>
    <xf numFmtId="0" fontId="12" fillId="4" borderId="16" xfId="0" applyFont="1" applyFill="1" applyBorder="1" applyAlignment="1">
      <alignment horizontal="center"/>
    </xf>
    <xf numFmtId="0" fontId="12" fillId="4" borderId="43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 wrapText="1"/>
    </xf>
    <xf numFmtId="0" fontId="14" fillId="4" borderId="4" xfId="0" applyFont="1" applyFill="1" applyBorder="1" applyAlignment="1">
      <alignment horizontal="center" wrapText="1"/>
    </xf>
    <xf numFmtId="0" fontId="0" fillId="0" borderId="0" xfId="0" applyFill="1"/>
    <xf numFmtId="166" fontId="0" fillId="0" borderId="0" xfId="0" applyNumberFormat="1" applyFill="1"/>
    <xf numFmtId="165" fontId="12" fillId="0" borderId="0" xfId="0" applyNumberFormat="1" applyFont="1" applyFill="1"/>
    <xf numFmtId="0" fontId="11" fillId="0" borderId="0" xfId="0" applyFont="1" applyFill="1"/>
    <xf numFmtId="0" fontId="9" fillId="0" borderId="0" xfId="0" applyFont="1" applyFill="1"/>
    <xf numFmtId="165" fontId="9" fillId="0" borderId="0" xfId="0" applyNumberFormat="1" applyFont="1" applyFill="1"/>
    <xf numFmtId="167" fontId="9" fillId="0" borderId="0" xfId="0" applyNumberFormat="1" applyFont="1" applyFill="1"/>
    <xf numFmtId="165" fontId="10" fillId="0" borderId="0" xfId="0" applyNumberFormat="1" applyFont="1" applyFill="1"/>
    <xf numFmtId="166" fontId="9" fillId="0" borderId="0" xfId="0" applyNumberFormat="1" applyFont="1" applyFill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nal_ortiz@yahoo.es" id="{D26D6C46-425D-491C-ABB2-A02059D65919}" userId="cb4990a89192d305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8" dT="2019-01-11T15:38:08.18" personId="{D26D6C46-425D-491C-ABB2-A02059D65919}" id="{B156C6F3-7564-4F22-B334-DFB260D4E7C7}">
    <text>PROYECTO AP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T105"/>
  <sheetViews>
    <sheetView topLeftCell="A49" zoomScale="120" zoomScaleNormal="120" workbookViewId="0">
      <selection activeCell="B78" sqref="B78"/>
    </sheetView>
  </sheetViews>
  <sheetFormatPr baseColWidth="10" defaultColWidth="11.5703125" defaultRowHeight="15" x14ac:dyDescent="0.25"/>
  <cols>
    <col min="1" max="1" width="4.7109375" customWidth="1"/>
    <col min="2" max="2" width="17.5703125" customWidth="1"/>
    <col min="3" max="3" width="9.85546875" customWidth="1"/>
    <col min="4" max="4" width="8.28515625" customWidth="1"/>
    <col min="5" max="6" width="8.85546875" customWidth="1"/>
    <col min="7" max="7" width="7.42578125" customWidth="1"/>
    <col min="8" max="8" width="9.7109375" style="4" customWidth="1"/>
    <col min="9" max="10" width="8.85546875" customWidth="1"/>
    <col min="11" max="11" width="10.140625" customWidth="1"/>
    <col min="12" max="12" width="8.140625" customWidth="1"/>
    <col min="13" max="13" width="8" customWidth="1"/>
    <col min="14" max="14" width="7" customWidth="1"/>
    <col min="15" max="15" width="7.28515625" customWidth="1"/>
    <col min="16" max="16" width="8.42578125" customWidth="1"/>
    <col min="17" max="17" width="9.85546875" customWidth="1"/>
    <col min="18" max="18" width="13.85546875" bestFit="1" customWidth="1"/>
  </cols>
  <sheetData>
    <row r="1" spans="1:17" ht="18.75" x14ac:dyDescent="0.25">
      <c r="A1" s="440" t="s">
        <v>193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1"/>
    </row>
    <row r="2" spans="1:17" ht="15.75" x14ac:dyDescent="0.3">
      <c r="A2" s="450" t="s">
        <v>161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</row>
    <row r="3" spans="1:17" ht="16.5" thickBot="1" x14ac:dyDescent="0.35">
      <c r="A3" s="451" t="s">
        <v>221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ht="25.5" customHeight="1" thickBot="1" x14ac:dyDescent="0.3">
      <c r="A4" s="454" t="s">
        <v>0</v>
      </c>
      <c r="B4" s="442" t="s">
        <v>11</v>
      </c>
      <c r="C4" s="452" t="s">
        <v>3</v>
      </c>
      <c r="D4" s="453"/>
      <c r="E4" s="425" t="s">
        <v>247</v>
      </c>
      <c r="F4" s="459" t="s">
        <v>208</v>
      </c>
      <c r="G4" s="253" t="s">
        <v>213</v>
      </c>
      <c r="H4" s="447" t="s">
        <v>5</v>
      </c>
      <c r="I4" s="164" t="s">
        <v>6</v>
      </c>
      <c r="J4" s="166"/>
      <c r="K4" s="166"/>
      <c r="L4" s="165" t="s">
        <v>186</v>
      </c>
      <c r="M4" s="165" t="s">
        <v>186</v>
      </c>
      <c r="N4" s="452" t="s">
        <v>2</v>
      </c>
      <c r="O4" s="456"/>
      <c r="P4" s="166"/>
      <c r="Q4" s="164"/>
    </row>
    <row r="5" spans="1:17" ht="27" x14ac:dyDescent="0.25">
      <c r="A5" s="455"/>
      <c r="B5" s="443"/>
      <c r="C5" s="445" t="s">
        <v>130</v>
      </c>
      <c r="D5" s="445" t="s">
        <v>4</v>
      </c>
      <c r="E5" s="426"/>
      <c r="F5" s="460"/>
      <c r="G5" s="417" t="s">
        <v>178</v>
      </c>
      <c r="H5" s="448"/>
      <c r="I5" s="167" t="s">
        <v>7</v>
      </c>
      <c r="J5" s="169" t="s">
        <v>248</v>
      </c>
      <c r="K5" s="168" t="s">
        <v>243</v>
      </c>
      <c r="L5" s="168" t="s">
        <v>182</v>
      </c>
      <c r="M5" s="168" t="s">
        <v>182</v>
      </c>
      <c r="N5" s="417" t="s">
        <v>127</v>
      </c>
      <c r="O5" s="454" t="s">
        <v>131</v>
      </c>
      <c r="P5" s="169" t="s">
        <v>5</v>
      </c>
      <c r="Q5" s="167" t="s">
        <v>10</v>
      </c>
    </row>
    <row r="6" spans="1:17" ht="25.5" customHeight="1" thickBot="1" x14ac:dyDescent="0.3">
      <c r="A6" s="170" t="s">
        <v>1</v>
      </c>
      <c r="B6" s="444"/>
      <c r="C6" s="446"/>
      <c r="D6" s="446"/>
      <c r="E6" s="427"/>
      <c r="F6" s="461"/>
      <c r="G6" s="458"/>
      <c r="H6" s="449"/>
      <c r="I6" s="171"/>
      <c r="J6" s="171"/>
      <c r="K6" s="171"/>
      <c r="L6" s="172" t="s">
        <v>205</v>
      </c>
      <c r="M6" s="172" t="s">
        <v>183</v>
      </c>
      <c r="N6" s="418"/>
      <c r="O6" s="457"/>
      <c r="P6" s="173"/>
      <c r="Q6" s="174"/>
    </row>
    <row r="7" spans="1:17" x14ac:dyDescent="0.25">
      <c r="A7" s="275">
        <v>11</v>
      </c>
      <c r="B7" s="276" t="s">
        <v>12</v>
      </c>
      <c r="C7" s="137"/>
      <c r="D7" s="137"/>
      <c r="E7" s="137"/>
      <c r="F7" s="137"/>
      <c r="G7" s="137"/>
      <c r="H7" s="277">
        <f>SUM(C7:D7)</f>
        <v>0</v>
      </c>
      <c r="I7" s="278">
        <f>+I8</f>
        <v>49978.070000000007</v>
      </c>
      <c r="J7" s="278"/>
      <c r="K7" s="278">
        <v>0</v>
      </c>
      <c r="L7" s="278"/>
      <c r="M7" s="278">
        <v>0</v>
      </c>
      <c r="N7" s="278"/>
      <c r="O7" s="208">
        <f>SUM(O8)</f>
        <v>0</v>
      </c>
      <c r="P7" s="279">
        <f>SUM(P8)</f>
        <v>0</v>
      </c>
      <c r="Q7" s="280">
        <f>(H7+I7+P7)</f>
        <v>49978.070000000007</v>
      </c>
    </row>
    <row r="8" spans="1:17" x14ac:dyDescent="0.25">
      <c r="A8" s="212">
        <v>118</v>
      </c>
      <c r="B8" s="213" t="s">
        <v>13</v>
      </c>
      <c r="C8" s="78"/>
      <c r="D8" s="78"/>
      <c r="E8" s="78"/>
      <c r="F8" s="78"/>
      <c r="G8" s="78"/>
      <c r="H8" s="73">
        <f>SUM(C8:D8)</f>
        <v>0</v>
      </c>
      <c r="I8" s="214">
        <f>SUM(I9:I16)</f>
        <v>49978.070000000007</v>
      </c>
      <c r="J8" s="214"/>
      <c r="K8" s="214"/>
      <c r="L8" s="214"/>
      <c r="M8" s="214">
        <v>0</v>
      </c>
      <c r="N8" s="214"/>
      <c r="O8" s="73">
        <f>SUM(O9:O14)</f>
        <v>0</v>
      </c>
      <c r="P8" s="215">
        <f>SUM(O8:O8)</f>
        <v>0</v>
      </c>
      <c r="Q8" s="216">
        <f>(H8+I8+P8)</f>
        <v>49978.070000000007</v>
      </c>
    </row>
    <row r="9" spans="1:17" x14ac:dyDescent="0.25">
      <c r="A9" s="201">
        <v>11801</v>
      </c>
      <c r="B9" s="202" t="s">
        <v>14</v>
      </c>
      <c r="C9" s="2"/>
      <c r="D9" s="2"/>
      <c r="E9" s="2"/>
      <c r="F9" s="2"/>
      <c r="G9" s="2"/>
      <c r="H9" s="97">
        <f>SUM(C9:D9)</f>
        <v>0</v>
      </c>
      <c r="I9" s="97">
        <v>31240.3</v>
      </c>
      <c r="J9" s="97"/>
      <c r="K9" s="97"/>
      <c r="L9" s="97"/>
      <c r="M9" s="97"/>
      <c r="N9" s="97"/>
      <c r="O9" s="97"/>
      <c r="P9" s="203">
        <f>SUM(O9:O9)</f>
        <v>0</v>
      </c>
      <c r="Q9" s="204">
        <f>(H9+I9+P9)</f>
        <v>31240.3</v>
      </c>
    </row>
    <row r="10" spans="1:17" x14ac:dyDescent="0.25">
      <c r="A10" s="201">
        <v>11802</v>
      </c>
      <c r="B10" s="202" t="s">
        <v>15</v>
      </c>
      <c r="C10" s="2"/>
      <c r="D10" s="2"/>
      <c r="E10" s="2"/>
      <c r="F10" s="2"/>
      <c r="G10" s="2"/>
      <c r="H10" s="97">
        <f>SUM(C10:D10)</f>
        <v>0</v>
      </c>
      <c r="I10" s="97">
        <v>0</v>
      </c>
      <c r="J10" s="97"/>
      <c r="K10" s="97"/>
      <c r="L10" s="97"/>
      <c r="M10" s="97"/>
      <c r="N10" s="97"/>
      <c r="O10" s="97"/>
      <c r="P10" s="203">
        <f>SUM(O10:O10)</f>
        <v>0</v>
      </c>
      <c r="Q10" s="204">
        <f t="shared" ref="Q10" si="0">(H10+I10+P10)</f>
        <v>0</v>
      </c>
    </row>
    <row r="11" spans="1:17" x14ac:dyDescent="0.25">
      <c r="A11" s="201">
        <v>11803</v>
      </c>
      <c r="B11" s="202" t="s">
        <v>190</v>
      </c>
      <c r="C11" s="2"/>
      <c r="D11" s="2"/>
      <c r="E11" s="2"/>
      <c r="F11" s="2"/>
      <c r="G11" s="2"/>
      <c r="H11" s="97"/>
      <c r="I11" s="97">
        <v>15</v>
      </c>
      <c r="J11" s="97"/>
      <c r="K11" s="97"/>
      <c r="L11" s="97"/>
      <c r="M11" s="97"/>
      <c r="N11" s="97"/>
      <c r="O11" s="97"/>
      <c r="P11" s="203"/>
      <c r="Q11" s="204">
        <f>I11</f>
        <v>15</v>
      </c>
    </row>
    <row r="12" spans="1:17" x14ac:dyDescent="0.25">
      <c r="A12" s="201">
        <v>11804</v>
      </c>
      <c r="B12" s="202" t="s">
        <v>16</v>
      </c>
      <c r="C12" s="2"/>
      <c r="D12" s="2"/>
      <c r="E12" s="2"/>
      <c r="F12" s="2"/>
      <c r="G12" s="2"/>
      <c r="H12" s="97">
        <f t="shared" ref="H12:H24" si="1">SUM(C12:D12)</f>
        <v>0</v>
      </c>
      <c r="I12" s="97">
        <v>2843</v>
      </c>
      <c r="J12" s="97"/>
      <c r="K12" s="97"/>
      <c r="L12" s="97"/>
      <c r="M12" s="97"/>
      <c r="N12" s="97"/>
      <c r="O12" s="97"/>
      <c r="P12" s="203">
        <f>SUM(O12:O12)</f>
        <v>0</v>
      </c>
      <c r="Q12" s="204">
        <f>(H12+I12+P12)</f>
        <v>2843</v>
      </c>
    </row>
    <row r="13" spans="1:17" x14ac:dyDescent="0.25">
      <c r="A13" s="201">
        <v>11817</v>
      </c>
      <c r="B13" s="202" t="s">
        <v>191</v>
      </c>
      <c r="C13" s="2"/>
      <c r="D13" s="2"/>
      <c r="E13" s="2"/>
      <c r="F13" s="2"/>
      <c r="G13" s="2"/>
      <c r="H13" s="97">
        <f t="shared" si="1"/>
        <v>0</v>
      </c>
      <c r="I13" s="97">
        <v>2350</v>
      </c>
      <c r="J13" s="97"/>
      <c r="K13" s="97"/>
      <c r="L13" s="97"/>
      <c r="M13" s="97"/>
      <c r="N13" s="97"/>
      <c r="O13" s="97"/>
      <c r="P13" s="203"/>
      <c r="Q13" s="204">
        <f>H13+I13</f>
        <v>2350</v>
      </c>
    </row>
    <row r="14" spans="1:17" x14ac:dyDescent="0.25">
      <c r="A14" s="201">
        <v>11818</v>
      </c>
      <c r="B14" s="202" t="s">
        <v>17</v>
      </c>
      <c r="C14" s="2"/>
      <c r="D14" s="2"/>
      <c r="E14" s="2"/>
      <c r="F14" s="2"/>
      <c r="G14" s="2"/>
      <c r="H14" s="97">
        <f t="shared" si="1"/>
        <v>0</v>
      </c>
      <c r="I14" s="97">
        <v>2679.12</v>
      </c>
      <c r="J14" s="97"/>
      <c r="K14" s="97"/>
      <c r="L14" s="97"/>
      <c r="M14" s="97"/>
      <c r="N14" s="97"/>
      <c r="O14" s="97"/>
      <c r="P14" s="203">
        <f>SUM(O14:O14)</f>
        <v>0</v>
      </c>
      <c r="Q14" s="204">
        <f>(H14+I14+P14)</f>
        <v>2679.12</v>
      </c>
    </row>
    <row r="15" spans="1:17" ht="15.75" customHeight="1" x14ac:dyDescent="0.25">
      <c r="A15" s="201">
        <v>11899</v>
      </c>
      <c r="B15" s="218" t="s">
        <v>176</v>
      </c>
      <c r="C15" s="2"/>
      <c r="D15" s="2"/>
      <c r="E15" s="2"/>
      <c r="F15" s="2"/>
      <c r="G15" s="2"/>
      <c r="H15" s="97">
        <f t="shared" si="1"/>
        <v>0</v>
      </c>
      <c r="I15" s="97">
        <v>25</v>
      </c>
      <c r="J15" s="97"/>
      <c r="K15" s="97"/>
      <c r="L15" s="97"/>
      <c r="M15" s="97"/>
      <c r="N15" s="97"/>
      <c r="O15" s="97"/>
      <c r="P15" s="203"/>
      <c r="Q15" s="204">
        <f>SUM(P15+I15+H15)</f>
        <v>25</v>
      </c>
    </row>
    <row r="16" spans="1:17" ht="15.75" customHeight="1" x14ac:dyDescent="0.25">
      <c r="A16" s="201">
        <v>12114</v>
      </c>
      <c r="B16" s="202" t="s">
        <v>23</v>
      </c>
      <c r="C16" s="2"/>
      <c r="D16" s="2"/>
      <c r="E16" s="2"/>
      <c r="F16" s="2"/>
      <c r="G16" s="2"/>
      <c r="H16" s="97">
        <f t="shared" si="1"/>
        <v>0</v>
      </c>
      <c r="I16" s="205">
        <v>10825.65</v>
      </c>
      <c r="J16" s="205"/>
      <c r="K16" s="205"/>
      <c r="L16" s="205"/>
      <c r="M16" s="97"/>
      <c r="N16" s="97"/>
      <c r="O16" s="97"/>
      <c r="P16" s="203"/>
      <c r="Q16" s="204">
        <f>H16+I16</f>
        <v>10825.65</v>
      </c>
    </row>
    <row r="17" spans="1:19" x14ac:dyDescent="0.25">
      <c r="A17" s="206">
        <v>12</v>
      </c>
      <c r="B17" s="207" t="s">
        <v>19</v>
      </c>
      <c r="C17" s="138"/>
      <c r="D17" s="138"/>
      <c r="E17" s="138"/>
      <c r="F17" s="138"/>
      <c r="G17" s="138"/>
      <c r="H17" s="208">
        <f t="shared" si="1"/>
        <v>0</v>
      </c>
      <c r="I17" s="209">
        <f>SUM(I18+I31)</f>
        <v>288157.18999999994</v>
      </c>
      <c r="J17" s="209"/>
      <c r="K17" s="209">
        <v>0</v>
      </c>
      <c r="L17" s="209"/>
      <c r="M17" s="209"/>
      <c r="N17" s="209"/>
      <c r="O17" s="208">
        <v>0</v>
      </c>
      <c r="P17" s="210">
        <f>SUM(P18)</f>
        <v>0</v>
      </c>
      <c r="Q17" s="211">
        <f t="shared" ref="Q17:Q29" si="2">(H17+I17+P17)</f>
        <v>288157.18999999994</v>
      </c>
    </row>
    <row r="18" spans="1:19" x14ac:dyDescent="0.25">
      <c r="A18" s="212">
        <v>121</v>
      </c>
      <c r="B18" s="213" t="s">
        <v>18</v>
      </c>
      <c r="C18" s="78"/>
      <c r="D18" s="78"/>
      <c r="E18" s="78"/>
      <c r="F18" s="78"/>
      <c r="G18" s="78"/>
      <c r="H18" s="73">
        <f t="shared" si="1"/>
        <v>0</v>
      </c>
      <c r="I18" s="214">
        <f>SUM(I19:I30)</f>
        <v>280847.08999999997</v>
      </c>
      <c r="J18" s="214"/>
      <c r="K18" s="214"/>
      <c r="L18" s="214"/>
      <c r="M18" s="214"/>
      <c r="N18" s="214"/>
      <c r="O18" s="73">
        <v>0</v>
      </c>
      <c r="P18" s="215">
        <f t="shared" ref="P18:P33" si="3">SUM(O18:O18)</f>
        <v>0</v>
      </c>
      <c r="Q18" s="216">
        <f>(H18+I18+P18)</f>
        <v>280847.08999999997</v>
      </c>
    </row>
    <row r="19" spans="1:19" x14ac:dyDescent="0.25">
      <c r="A19" s="201">
        <v>12108</v>
      </c>
      <c r="B19" s="202" t="s">
        <v>20</v>
      </c>
      <c r="C19" s="2"/>
      <c r="D19" s="2"/>
      <c r="E19" s="2"/>
      <c r="F19" s="2"/>
      <c r="G19" s="2"/>
      <c r="H19" s="97">
        <f t="shared" si="1"/>
        <v>0</v>
      </c>
      <c r="I19" s="205">
        <v>43540.6</v>
      </c>
      <c r="J19" s="205"/>
      <c r="K19" s="205"/>
      <c r="L19" s="205"/>
      <c r="M19" s="205"/>
      <c r="N19" s="205"/>
      <c r="O19" s="97"/>
      <c r="P19" s="203">
        <f t="shared" si="3"/>
        <v>0</v>
      </c>
      <c r="Q19" s="204">
        <f t="shared" si="2"/>
        <v>43540.6</v>
      </c>
    </row>
    <row r="20" spans="1:19" x14ac:dyDescent="0.25">
      <c r="A20" s="201">
        <v>12109</v>
      </c>
      <c r="B20" s="202" t="s">
        <v>21</v>
      </c>
      <c r="C20" s="2"/>
      <c r="D20" s="2"/>
      <c r="E20" s="2"/>
      <c r="F20" s="2"/>
      <c r="G20" s="2"/>
      <c r="H20" s="97">
        <f t="shared" si="1"/>
        <v>0</v>
      </c>
      <c r="I20" s="217">
        <v>40506.04</v>
      </c>
      <c r="J20" s="217"/>
      <c r="K20" s="217"/>
      <c r="L20" s="217"/>
      <c r="M20" s="217"/>
      <c r="N20" s="217"/>
      <c r="O20" s="97"/>
      <c r="P20" s="203">
        <f t="shared" si="3"/>
        <v>0</v>
      </c>
      <c r="Q20" s="204">
        <f t="shared" si="2"/>
        <v>40506.04</v>
      </c>
    </row>
    <row r="21" spans="1:19" x14ac:dyDescent="0.25">
      <c r="A21" s="201">
        <v>12105</v>
      </c>
      <c r="B21" s="202" t="s">
        <v>231</v>
      </c>
      <c r="C21" s="2"/>
      <c r="D21" s="2"/>
      <c r="E21" s="2"/>
      <c r="F21" s="2"/>
      <c r="G21" s="2"/>
      <c r="H21" s="97">
        <f t="shared" si="1"/>
        <v>0</v>
      </c>
      <c r="I21" s="205">
        <v>7950.3</v>
      </c>
      <c r="J21" s="205"/>
      <c r="K21" s="205"/>
      <c r="L21" s="205"/>
      <c r="M21" s="205"/>
      <c r="N21" s="205"/>
      <c r="O21" s="97"/>
      <c r="P21" s="203">
        <f t="shared" si="3"/>
        <v>0</v>
      </c>
      <c r="Q21" s="204">
        <f t="shared" si="2"/>
        <v>7950.3</v>
      </c>
    </row>
    <row r="22" spans="1:19" x14ac:dyDescent="0.25">
      <c r="A22" s="201">
        <v>12111</v>
      </c>
      <c r="B22" s="202" t="s">
        <v>22</v>
      </c>
      <c r="C22" s="2"/>
      <c r="D22" s="2"/>
      <c r="E22" s="2"/>
      <c r="F22" s="2"/>
      <c r="G22" s="2"/>
      <c r="H22" s="97">
        <f t="shared" si="1"/>
        <v>0</v>
      </c>
      <c r="I22" s="205">
        <v>125000</v>
      </c>
      <c r="J22" s="205"/>
      <c r="K22" s="205"/>
      <c r="L22" s="205"/>
      <c r="M22" s="205"/>
      <c r="N22" s="205"/>
      <c r="O22" s="97"/>
      <c r="P22" s="203">
        <f t="shared" si="3"/>
        <v>0</v>
      </c>
      <c r="Q22" s="204">
        <f t="shared" si="2"/>
        <v>125000</v>
      </c>
      <c r="R22" s="65"/>
    </row>
    <row r="23" spans="1:19" x14ac:dyDescent="0.25">
      <c r="A23" s="201">
        <v>12115</v>
      </c>
      <c r="B23" s="202" t="s">
        <v>24</v>
      </c>
      <c r="C23" s="2"/>
      <c r="D23" s="2"/>
      <c r="E23" s="2"/>
      <c r="F23" s="2"/>
      <c r="G23" s="2"/>
      <c r="H23" s="97">
        <f t="shared" si="1"/>
        <v>0</v>
      </c>
      <c r="I23" s="205">
        <v>10350</v>
      </c>
      <c r="J23" s="205"/>
      <c r="K23" s="205"/>
      <c r="L23" s="205"/>
      <c r="M23" s="205"/>
      <c r="N23" s="205"/>
      <c r="O23" s="97"/>
      <c r="P23" s="203">
        <f t="shared" si="3"/>
        <v>0</v>
      </c>
      <c r="Q23" s="204">
        <f t="shared" si="2"/>
        <v>10350</v>
      </c>
    </row>
    <row r="24" spans="1:19" ht="18" x14ac:dyDescent="0.25">
      <c r="A24" s="201">
        <v>12106</v>
      </c>
      <c r="B24" s="218" t="s">
        <v>25</v>
      </c>
      <c r="C24" s="2"/>
      <c r="D24" s="2"/>
      <c r="E24" s="2"/>
      <c r="F24" s="2"/>
      <c r="G24" s="2"/>
      <c r="H24" s="97">
        <f t="shared" si="1"/>
        <v>0</v>
      </c>
      <c r="I24" s="404">
        <v>350</v>
      </c>
      <c r="J24" s="205"/>
      <c r="K24" s="205"/>
      <c r="L24" s="205"/>
      <c r="M24" s="205"/>
      <c r="N24" s="205"/>
      <c r="O24" s="97"/>
      <c r="P24" s="203">
        <f t="shared" si="3"/>
        <v>0</v>
      </c>
      <c r="Q24" s="204">
        <f t="shared" si="2"/>
        <v>350</v>
      </c>
    </row>
    <row r="25" spans="1:19" x14ac:dyDescent="0.25">
      <c r="A25" s="201">
        <v>12109</v>
      </c>
      <c r="B25" s="202" t="s">
        <v>192</v>
      </c>
      <c r="C25" s="2"/>
      <c r="D25" s="2"/>
      <c r="E25" s="2"/>
      <c r="F25" s="2"/>
      <c r="G25" s="2"/>
      <c r="H25" s="97"/>
      <c r="I25" s="205">
        <v>2334.58</v>
      </c>
      <c r="J25" s="205"/>
      <c r="K25" s="205"/>
      <c r="L25" s="205"/>
      <c r="M25" s="205"/>
      <c r="N25" s="205"/>
      <c r="O25" s="97"/>
      <c r="P25" s="203"/>
      <c r="Q25" s="204"/>
    </row>
    <row r="26" spans="1:19" x14ac:dyDescent="0.25">
      <c r="A26" s="201">
        <v>12117</v>
      </c>
      <c r="B26" s="202" t="s">
        <v>185</v>
      </c>
      <c r="C26" s="2"/>
      <c r="D26" s="2"/>
      <c r="E26" s="2"/>
      <c r="F26" s="2"/>
      <c r="G26" s="2"/>
      <c r="H26" s="97">
        <f t="shared" ref="H26:H33" si="4">SUM(C26:D26)</f>
        <v>0</v>
      </c>
      <c r="I26" s="205">
        <v>10129.32</v>
      </c>
      <c r="J26" s="205"/>
      <c r="K26" s="205"/>
      <c r="L26" s="205"/>
      <c r="M26" s="205"/>
      <c r="N26" s="205"/>
      <c r="O26" s="97"/>
      <c r="P26" s="203">
        <f t="shared" si="3"/>
        <v>0</v>
      </c>
      <c r="Q26" s="204">
        <f t="shared" si="2"/>
        <v>10129.32</v>
      </c>
    </row>
    <row r="27" spans="1:19" x14ac:dyDescent="0.25">
      <c r="A27" s="201">
        <v>12118</v>
      </c>
      <c r="B27" s="202" t="s">
        <v>26</v>
      </c>
      <c r="C27" s="2"/>
      <c r="D27" s="2"/>
      <c r="E27" s="2"/>
      <c r="F27" s="2"/>
      <c r="G27" s="2"/>
      <c r="H27" s="97">
        <f t="shared" si="4"/>
        <v>0</v>
      </c>
      <c r="I27" s="205">
        <v>40436</v>
      </c>
      <c r="J27" s="205"/>
      <c r="K27" s="205"/>
      <c r="L27" s="205"/>
      <c r="M27" s="205"/>
      <c r="N27" s="205"/>
      <c r="O27" s="97"/>
      <c r="P27" s="203">
        <f t="shared" si="3"/>
        <v>0</v>
      </c>
      <c r="Q27" s="204">
        <f t="shared" si="2"/>
        <v>40436</v>
      </c>
    </row>
    <row r="28" spans="1:19" x14ac:dyDescent="0.25">
      <c r="A28" s="201">
        <v>12199</v>
      </c>
      <c r="B28" s="202" t="s">
        <v>154</v>
      </c>
      <c r="C28" s="2"/>
      <c r="D28" s="2"/>
      <c r="E28" s="2"/>
      <c r="F28" s="2"/>
      <c r="G28" s="2"/>
      <c r="H28" s="97">
        <f t="shared" si="4"/>
        <v>0</v>
      </c>
      <c r="I28" s="205">
        <v>10</v>
      </c>
      <c r="J28" s="205"/>
      <c r="K28" s="205"/>
      <c r="L28" s="205"/>
      <c r="M28" s="205"/>
      <c r="N28" s="205"/>
      <c r="O28" s="97"/>
      <c r="P28" s="203">
        <f t="shared" si="3"/>
        <v>0</v>
      </c>
      <c r="Q28" s="204">
        <f t="shared" si="2"/>
        <v>10</v>
      </c>
    </row>
    <row r="29" spans="1:19" x14ac:dyDescent="0.25">
      <c r="A29" s="201">
        <v>12119</v>
      </c>
      <c r="B29" s="202" t="s">
        <v>27</v>
      </c>
      <c r="C29" s="2"/>
      <c r="D29" s="2"/>
      <c r="E29" s="2"/>
      <c r="F29" s="2"/>
      <c r="G29" s="2"/>
      <c r="H29" s="97">
        <f t="shared" si="4"/>
        <v>0</v>
      </c>
      <c r="I29" s="404">
        <v>240.25</v>
      </c>
      <c r="J29" s="205"/>
      <c r="K29" s="205"/>
      <c r="L29" s="205"/>
      <c r="M29" s="205"/>
      <c r="N29" s="205"/>
      <c r="O29" s="97"/>
      <c r="P29" s="203">
        <f t="shared" si="3"/>
        <v>0</v>
      </c>
      <c r="Q29" s="204">
        <f t="shared" si="2"/>
        <v>240.25</v>
      </c>
    </row>
    <row r="30" spans="1:19" x14ac:dyDescent="0.25">
      <c r="A30" s="201"/>
      <c r="B30" s="202"/>
      <c r="C30" s="2"/>
      <c r="D30" s="2"/>
      <c r="E30" s="2"/>
      <c r="F30" s="2"/>
      <c r="G30" s="2"/>
      <c r="H30" s="97">
        <f t="shared" si="4"/>
        <v>0</v>
      </c>
      <c r="I30" s="97"/>
      <c r="J30" s="97"/>
      <c r="K30" s="97"/>
      <c r="L30" s="97"/>
      <c r="M30" s="97"/>
      <c r="N30" s="97"/>
      <c r="O30" s="97"/>
      <c r="P30" s="203">
        <f t="shared" si="3"/>
        <v>0</v>
      </c>
      <c r="Q30" s="204"/>
      <c r="R30" s="17"/>
      <c r="S30" s="17"/>
    </row>
    <row r="31" spans="1:19" x14ac:dyDescent="0.25">
      <c r="A31" s="212">
        <v>122</v>
      </c>
      <c r="B31" s="213" t="s">
        <v>28</v>
      </c>
      <c r="C31" s="78"/>
      <c r="D31" s="78"/>
      <c r="E31" s="78"/>
      <c r="F31" s="78"/>
      <c r="G31" s="78"/>
      <c r="H31" s="73">
        <f t="shared" si="4"/>
        <v>0</v>
      </c>
      <c r="I31" s="214">
        <f>SUM(I32:I33)</f>
        <v>7310.1</v>
      </c>
      <c r="J31" s="214"/>
      <c r="K31" s="214"/>
      <c r="L31" s="214"/>
      <c r="M31" s="214"/>
      <c r="N31" s="214"/>
      <c r="O31" s="73">
        <f>SUM(O32:O33)</f>
        <v>0</v>
      </c>
      <c r="P31" s="215">
        <f t="shared" si="3"/>
        <v>0</v>
      </c>
      <c r="Q31" s="216">
        <f>(H31+I31+P31)</f>
        <v>7310.1</v>
      </c>
    </row>
    <row r="32" spans="1:19" ht="18" x14ac:dyDescent="0.25">
      <c r="A32" s="201">
        <v>12210</v>
      </c>
      <c r="B32" s="218" t="s">
        <v>29</v>
      </c>
      <c r="C32" s="2"/>
      <c r="D32" s="2"/>
      <c r="E32" s="2"/>
      <c r="F32" s="2"/>
      <c r="G32" s="2"/>
      <c r="H32" s="97">
        <f t="shared" si="4"/>
        <v>0</v>
      </c>
      <c r="I32" s="205">
        <v>7245.1</v>
      </c>
      <c r="J32" s="205"/>
      <c r="K32" s="205"/>
      <c r="L32" s="205"/>
      <c r="M32" s="205"/>
      <c r="N32" s="205"/>
      <c r="O32" s="97"/>
      <c r="P32" s="203">
        <f t="shared" si="3"/>
        <v>0</v>
      </c>
      <c r="Q32" s="204">
        <f>(H32+I32+P32)</f>
        <v>7245.1</v>
      </c>
    </row>
    <row r="33" spans="1:17" x14ac:dyDescent="0.25">
      <c r="A33" s="201">
        <v>12211</v>
      </c>
      <c r="B33" s="202" t="s">
        <v>30</v>
      </c>
      <c r="C33" s="2"/>
      <c r="D33" s="2"/>
      <c r="E33" s="2"/>
      <c r="F33" s="2"/>
      <c r="G33" s="2"/>
      <c r="H33" s="97">
        <f t="shared" si="4"/>
        <v>0</v>
      </c>
      <c r="I33" s="404">
        <v>65</v>
      </c>
      <c r="J33" s="205"/>
      <c r="K33" s="205"/>
      <c r="L33" s="205"/>
      <c r="M33" s="205"/>
      <c r="N33" s="205"/>
      <c r="O33" s="97"/>
      <c r="P33" s="203">
        <f t="shared" si="3"/>
        <v>0</v>
      </c>
      <c r="Q33" s="204">
        <f>(H33+I33+P33)</f>
        <v>65</v>
      </c>
    </row>
    <row r="34" spans="1:17" x14ac:dyDescent="0.25">
      <c r="A34" s="408" t="s">
        <v>194</v>
      </c>
      <c r="B34" s="408"/>
      <c r="C34" s="408"/>
      <c r="D34" s="408"/>
      <c r="E34" s="408"/>
      <c r="F34" s="408"/>
      <c r="G34" s="408"/>
      <c r="H34" s="408"/>
      <c r="I34" s="408"/>
      <c r="J34" s="408"/>
      <c r="K34" s="408"/>
      <c r="L34" s="408"/>
      <c r="M34" s="408"/>
      <c r="N34" s="408"/>
      <c r="O34" s="408"/>
      <c r="P34" s="408"/>
      <c r="Q34" s="408"/>
    </row>
    <row r="35" spans="1:17" x14ac:dyDescent="0.25">
      <c r="A35" s="407" t="s">
        <v>162</v>
      </c>
      <c r="B35" s="407"/>
      <c r="C35" s="407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</row>
    <row r="36" spans="1:17" ht="15.75" thickBot="1" x14ac:dyDescent="0.3">
      <c r="A36" s="411" t="s">
        <v>222</v>
      </c>
      <c r="B36" s="411"/>
      <c r="C36" s="411"/>
      <c r="D36" s="411"/>
      <c r="E36" s="411"/>
      <c r="F36" s="411"/>
      <c r="G36" s="411"/>
      <c r="H36" s="411"/>
      <c r="I36" s="411"/>
      <c r="J36" s="411"/>
      <c r="K36" s="411"/>
      <c r="L36" s="411"/>
      <c r="M36" s="411"/>
      <c r="N36" s="411"/>
      <c r="O36" s="411"/>
      <c r="P36" s="411"/>
      <c r="Q36" s="411"/>
    </row>
    <row r="37" spans="1:17" ht="30.75" customHeight="1" thickBot="1" x14ac:dyDescent="0.3">
      <c r="A37" s="107"/>
      <c r="B37" s="414" t="s">
        <v>11</v>
      </c>
      <c r="C37" s="419" t="s">
        <v>3</v>
      </c>
      <c r="D37" s="410"/>
      <c r="E37" s="425" t="s">
        <v>247</v>
      </c>
      <c r="F37" s="425" t="s">
        <v>208</v>
      </c>
      <c r="G37" s="253" t="s">
        <v>213</v>
      </c>
      <c r="H37" s="414" t="s">
        <v>5</v>
      </c>
      <c r="I37" s="272" t="s">
        <v>6</v>
      </c>
      <c r="J37" s="147"/>
      <c r="K37" s="147"/>
      <c r="L37" s="147"/>
      <c r="M37" s="106" t="s">
        <v>186</v>
      </c>
      <c r="N37" s="421" t="s">
        <v>2</v>
      </c>
      <c r="O37" s="422"/>
      <c r="P37" s="270"/>
      <c r="Q37" s="108"/>
    </row>
    <row r="38" spans="1:17" ht="15" customHeight="1" x14ac:dyDescent="0.25">
      <c r="A38" s="107" t="s">
        <v>0</v>
      </c>
      <c r="B38" s="415"/>
      <c r="C38" s="412" t="s">
        <v>130</v>
      </c>
      <c r="D38" s="412" t="s">
        <v>4</v>
      </c>
      <c r="E38" s="426"/>
      <c r="F38" s="426"/>
      <c r="G38" s="417" t="s">
        <v>178</v>
      </c>
      <c r="H38" s="414"/>
      <c r="I38" s="272" t="s">
        <v>7</v>
      </c>
      <c r="J38" s="147"/>
      <c r="K38" s="147"/>
      <c r="L38" s="147"/>
      <c r="M38" s="106" t="s">
        <v>182</v>
      </c>
      <c r="N38" s="423" t="s">
        <v>127</v>
      </c>
      <c r="O38" s="409" t="s">
        <v>131</v>
      </c>
      <c r="P38" s="272" t="s">
        <v>5</v>
      </c>
      <c r="Q38" s="272" t="s">
        <v>10</v>
      </c>
    </row>
    <row r="39" spans="1:17" ht="36.75" thickBot="1" x14ac:dyDescent="0.3">
      <c r="A39" s="109" t="s">
        <v>1</v>
      </c>
      <c r="B39" s="416"/>
      <c r="C39" s="413"/>
      <c r="D39" s="413"/>
      <c r="E39" s="427"/>
      <c r="F39" s="427"/>
      <c r="G39" s="418"/>
      <c r="H39" s="413"/>
      <c r="I39" s="271"/>
      <c r="J39" s="169" t="s">
        <v>248</v>
      </c>
      <c r="K39" s="110" t="s">
        <v>243</v>
      </c>
      <c r="L39" s="273"/>
      <c r="M39" s="110" t="s">
        <v>183</v>
      </c>
      <c r="N39" s="424"/>
      <c r="O39" s="410"/>
      <c r="P39" s="271"/>
      <c r="Q39" s="271"/>
    </row>
    <row r="40" spans="1:17" ht="15" customHeight="1" x14ac:dyDescent="0.25">
      <c r="A40" s="281">
        <v>14</v>
      </c>
      <c r="B40" s="282" t="s">
        <v>31</v>
      </c>
      <c r="C40" s="138"/>
      <c r="D40" s="138"/>
      <c r="E40" s="139"/>
      <c r="F40" s="139"/>
      <c r="G40" s="139"/>
      <c r="H40" s="279">
        <f t="shared" ref="H40:H45" si="5">SUM(C40:D40)</f>
        <v>0</v>
      </c>
      <c r="I40" s="278">
        <f>SUM(I41)</f>
        <v>10</v>
      </c>
      <c r="J40" s="283"/>
      <c r="K40" s="283">
        <v>0</v>
      </c>
      <c r="L40" s="283"/>
      <c r="M40" s="283"/>
      <c r="N40" s="283"/>
      <c r="O40" s="284">
        <v>0</v>
      </c>
      <c r="P40" s="277">
        <f>SUM(O40:O40)</f>
        <v>0</v>
      </c>
      <c r="Q40" s="285">
        <f>(H40+I40+P40)</f>
        <v>10</v>
      </c>
    </row>
    <row r="41" spans="1:17" ht="27" x14ac:dyDescent="0.25">
      <c r="A41" s="219">
        <v>142</v>
      </c>
      <c r="B41" s="222" t="s">
        <v>139</v>
      </c>
      <c r="C41" s="78"/>
      <c r="D41" s="78"/>
      <c r="E41" s="78"/>
      <c r="F41" s="78"/>
      <c r="G41" s="78"/>
      <c r="H41" s="73">
        <f t="shared" si="5"/>
        <v>0</v>
      </c>
      <c r="I41" s="286">
        <f>SUM(I42)</f>
        <v>10</v>
      </c>
      <c r="J41" s="286"/>
      <c r="K41" s="286"/>
      <c r="L41" s="286"/>
      <c r="M41" s="286"/>
      <c r="N41" s="286"/>
      <c r="O41" s="73">
        <f>SUM(O42:O43)</f>
        <v>0</v>
      </c>
      <c r="P41" s="73">
        <f>SUM(O41:O41)</f>
        <v>0</v>
      </c>
      <c r="Q41" s="220">
        <f>(H41+I41+P41)</f>
        <v>10</v>
      </c>
    </row>
    <row r="42" spans="1:17" x14ac:dyDescent="0.25">
      <c r="A42" s="21">
        <v>14299</v>
      </c>
      <c r="B42" s="2" t="s">
        <v>32</v>
      </c>
      <c r="C42" s="2"/>
      <c r="D42" s="2"/>
      <c r="E42" s="2"/>
      <c r="F42" s="2"/>
      <c r="G42" s="2"/>
      <c r="H42" s="97">
        <f t="shared" si="5"/>
        <v>0</v>
      </c>
      <c r="I42" s="97">
        <v>10</v>
      </c>
      <c r="J42" s="97"/>
      <c r="K42" s="97"/>
      <c r="L42" s="97"/>
      <c r="M42" s="97"/>
      <c r="N42" s="97"/>
      <c r="O42" s="97"/>
      <c r="P42" s="97">
        <f>SUM(O42:O42)</f>
        <v>0</v>
      </c>
      <c r="Q42" s="98">
        <f>(H42+I42+P42)</f>
        <v>10</v>
      </c>
    </row>
    <row r="43" spans="1:17" x14ac:dyDescent="0.25">
      <c r="A43" s="21"/>
      <c r="B43" s="2"/>
      <c r="C43" s="2"/>
      <c r="D43" s="2"/>
      <c r="E43" s="2"/>
      <c r="F43" s="2"/>
      <c r="G43" s="2"/>
      <c r="H43" s="97">
        <f t="shared" si="5"/>
        <v>0</v>
      </c>
      <c r="I43" s="97"/>
      <c r="J43" s="97"/>
      <c r="K43" s="97"/>
      <c r="L43" s="97"/>
      <c r="M43" s="97"/>
      <c r="N43" s="97"/>
      <c r="O43" s="97"/>
      <c r="P43" s="97"/>
      <c r="Q43" s="98"/>
    </row>
    <row r="44" spans="1:17" x14ac:dyDescent="0.25">
      <c r="A44" s="225">
        <v>15</v>
      </c>
      <c r="B44" s="140" t="s">
        <v>140</v>
      </c>
      <c r="C44" s="138"/>
      <c r="D44" s="138"/>
      <c r="E44" s="138"/>
      <c r="F44" s="138"/>
      <c r="G44" s="138"/>
      <c r="H44" s="208">
        <f t="shared" si="5"/>
        <v>0</v>
      </c>
      <c r="I44" s="209">
        <f>SUM(I45)</f>
        <v>17279.23</v>
      </c>
      <c r="J44" s="209"/>
      <c r="K44" s="209">
        <v>0</v>
      </c>
      <c r="L44" s="209"/>
      <c r="M44" s="209"/>
      <c r="N44" s="209"/>
      <c r="O44" s="208"/>
      <c r="P44" s="208"/>
      <c r="Q44" s="227">
        <f>(H44+I44+P44)</f>
        <v>17279.23</v>
      </c>
    </row>
    <row r="45" spans="1:17" x14ac:dyDescent="0.25">
      <c r="A45" s="219">
        <v>153</v>
      </c>
      <c r="B45" s="79" t="s">
        <v>33</v>
      </c>
      <c r="C45" s="78"/>
      <c r="D45" s="78"/>
      <c r="E45" s="78"/>
      <c r="F45" s="78"/>
      <c r="G45" s="78"/>
      <c r="H45" s="73">
        <f t="shared" si="5"/>
        <v>0</v>
      </c>
      <c r="I45" s="214">
        <f>SUM(I46:I50)</f>
        <v>17279.23</v>
      </c>
      <c r="J45" s="214"/>
      <c r="K45" s="214"/>
      <c r="L45" s="214"/>
      <c r="M45" s="214"/>
      <c r="N45" s="214"/>
      <c r="O45" s="73">
        <f>SUM(O47:O50)</f>
        <v>0</v>
      </c>
      <c r="P45" s="73">
        <f>SUM(P47:P50)</f>
        <v>0</v>
      </c>
      <c r="Q45" s="220">
        <f>(H45+I45+P45)</f>
        <v>17279.23</v>
      </c>
    </row>
    <row r="46" spans="1:17" x14ac:dyDescent="0.25">
      <c r="A46" s="21">
        <v>15301</v>
      </c>
      <c r="B46" s="2" t="s">
        <v>155</v>
      </c>
      <c r="C46" s="2"/>
      <c r="D46" s="2"/>
      <c r="E46" s="2"/>
      <c r="F46" s="2"/>
      <c r="G46" s="2"/>
      <c r="H46" s="97"/>
      <c r="I46" s="205">
        <v>6354.78</v>
      </c>
      <c r="J46" s="205"/>
      <c r="K46" s="205"/>
      <c r="L46" s="205"/>
      <c r="M46" s="205"/>
      <c r="N46" s="205"/>
      <c r="O46" s="97"/>
      <c r="P46" s="97"/>
      <c r="Q46" s="99">
        <f>SUM(H46+I46+P46)</f>
        <v>6354.78</v>
      </c>
    </row>
    <row r="47" spans="1:17" ht="18" x14ac:dyDescent="0.25">
      <c r="A47" s="21">
        <v>15302</v>
      </c>
      <c r="B47" s="221" t="s">
        <v>34</v>
      </c>
      <c r="C47" s="2"/>
      <c r="D47" s="2"/>
      <c r="E47" s="2"/>
      <c r="F47" s="2"/>
      <c r="G47" s="2"/>
      <c r="H47" s="97">
        <f>SUM(C47:D47)</f>
        <v>0</v>
      </c>
      <c r="I47" s="205">
        <v>10789.45</v>
      </c>
      <c r="J47" s="205"/>
      <c r="K47" s="205"/>
      <c r="L47" s="205"/>
      <c r="M47" s="205"/>
      <c r="N47" s="205"/>
      <c r="O47" s="97"/>
      <c r="P47" s="97"/>
      <c r="Q47" s="99">
        <f>(H47+I47+P47)</f>
        <v>10789.45</v>
      </c>
    </row>
    <row r="48" spans="1:17" x14ac:dyDescent="0.25">
      <c r="A48" s="21">
        <v>15313</v>
      </c>
      <c r="B48" s="2" t="s">
        <v>197</v>
      </c>
      <c r="C48" s="2"/>
      <c r="D48" s="2"/>
      <c r="E48" s="2"/>
      <c r="F48" s="2"/>
      <c r="G48" s="2"/>
      <c r="H48" s="97">
        <f>SUM(C48:D48)</f>
        <v>0</v>
      </c>
      <c r="I48" s="205">
        <v>10</v>
      </c>
      <c r="J48" s="205"/>
      <c r="K48" s="205"/>
      <c r="L48" s="205"/>
      <c r="M48" s="205"/>
      <c r="N48" s="205"/>
      <c r="O48" s="97"/>
      <c r="P48" s="97"/>
      <c r="Q48" s="99">
        <f>(H48+I48+P48)</f>
        <v>10</v>
      </c>
    </row>
    <row r="49" spans="1:18" x14ac:dyDescent="0.25">
      <c r="A49" s="21">
        <v>15314</v>
      </c>
      <c r="B49" s="2" t="s">
        <v>35</v>
      </c>
      <c r="C49" s="2"/>
      <c r="D49" s="2"/>
      <c r="E49" s="2"/>
      <c r="F49" s="2"/>
      <c r="G49" s="2"/>
      <c r="H49" s="97">
        <f>SUM(C47:D47)</f>
        <v>0</v>
      </c>
      <c r="I49" s="205">
        <v>15</v>
      </c>
      <c r="J49" s="205"/>
      <c r="K49" s="205"/>
      <c r="L49" s="205"/>
      <c r="M49" s="205"/>
      <c r="N49" s="205"/>
      <c r="O49" s="97"/>
      <c r="P49" s="97"/>
      <c r="Q49" s="99">
        <f>(H49+I49+P49)</f>
        <v>15</v>
      </c>
    </row>
    <row r="50" spans="1:18" x14ac:dyDescent="0.25">
      <c r="A50" s="21">
        <v>15312</v>
      </c>
      <c r="B50" s="2" t="s">
        <v>36</v>
      </c>
      <c r="C50" s="2"/>
      <c r="D50" s="2"/>
      <c r="E50" s="2"/>
      <c r="F50" s="2"/>
      <c r="G50" s="2"/>
      <c r="H50" s="97">
        <f>SUM(C50:D50)</f>
        <v>0</v>
      </c>
      <c r="I50" s="205">
        <v>110</v>
      </c>
      <c r="J50" s="205"/>
      <c r="K50" s="205"/>
      <c r="L50" s="205"/>
      <c r="M50" s="205"/>
      <c r="N50" s="205"/>
      <c r="O50" s="97"/>
      <c r="P50" s="97"/>
      <c r="Q50" s="99">
        <f>(H50+I50+P50)</f>
        <v>110</v>
      </c>
    </row>
    <row r="51" spans="1:18" ht="11.25" customHeight="1" x14ac:dyDescent="0.25">
      <c r="A51" s="219">
        <v>157</v>
      </c>
      <c r="B51" s="231" t="s">
        <v>156</v>
      </c>
      <c r="C51" s="78"/>
      <c r="D51" s="78"/>
      <c r="E51" s="78"/>
      <c r="F51" s="78"/>
      <c r="G51" s="78"/>
      <c r="H51" s="73">
        <f>SUM(C51:D51)</f>
        <v>0</v>
      </c>
      <c r="I51" s="214">
        <f>SUM(I52:I53)</f>
        <v>31225.98</v>
      </c>
      <c r="J51" s="214"/>
      <c r="K51" s="214"/>
      <c r="L51" s="214"/>
      <c r="M51" s="214"/>
      <c r="N51" s="214"/>
      <c r="O51" s="73">
        <f>SUM(O53:O53)</f>
        <v>0</v>
      </c>
      <c r="P51" s="73">
        <f>SUM(P53:P53)</f>
        <v>0</v>
      </c>
      <c r="Q51" s="220">
        <f>(H51+I51+P51)</f>
        <v>31225.98</v>
      </c>
    </row>
    <row r="52" spans="1:18" ht="15" customHeight="1" x14ac:dyDescent="0.25">
      <c r="A52" s="21">
        <v>15703</v>
      </c>
      <c r="B52" s="221" t="s">
        <v>177</v>
      </c>
      <c r="C52" s="2"/>
      <c r="D52" s="2"/>
      <c r="E52" s="2"/>
      <c r="F52" s="2"/>
      <c r="G52" s="2"/>
      <c r="H52" s="97"/>
      <c r="I52" s="97">
        <v>625</v>
      </c>
      <c r="J52" s="97"/>
      <c r="K52" s="97"/>
      <c r="L52" s="97"/>
      <c r="M52" s="97"/>
      <c r="N52" s="97"/>
      <c r="O52" s="73"/>
      <c r="P52" s="73"/>
      <c r="Q52" s="220"/>
    </row>
    <row r="53" spans="1:18" ht="9.75" customHeight="1" x14ac:dyDescent="0.25">
      <c r="A53" s="21">
        <v>15799</v>
      </c>
      <c r="B53" s="2" t="s">
        <v>128</v>
      </c>
      <c r="C53" s="2"/>
      <c r="D53" s="2"/>
      <c r="E53" s="2"/>
      <c r="F53" s="2"/>
      <c r="G53" s="2"/>
      <c r="H53" s="97">
        <f>SUM(C53:D53)</f>
        <v>0</v>
      </c>
      <c r="I53" s="205">
        <v>30600.98</v>
      </c>
      <c r="J53" s="205"/>
      <c r="K53" s="205"/>
      <c r="L53" s="205"/>
      <c r="M53" s="205"/>
      <c r="N53" s="205"/>
      <c r="O53" s="97"/>
      <c r="P53" s="97"/>
      <c r="Q53" s="98">
        <v>0</v>
      </c>
    </row>
    <row r="54" spans="1:18" x14ac:dyDescent="0.25">
      <c r="A54" s="225">
        <v>16</v>
      </c>
      <c r="B54" s="140" t="s">
        <v>37</v>
      </c>
      <c r="C54" s="209">
        <v>0</v>
      </c>
      <c r="D54" s="209">
        <f>SUM(D55)</f>
        <v>0</v>
      </c>
      <c r="E54" s="209"/>
      <c r="F54" s="209"/>
      <c r="G54" s="209"/>
      <c r="H54" s="209">
        <v>0</v>
      </c>
      <c r="I54" s="209">
        <f>SUM(I55)</f>
        <v>25</v>
      </c>
      <c r="J54" s="209"/>
      <c r="K54" s="209">
        <v>0</v>
      </c>
      <c r="L54" s="209"/>
      <c r="M54" s="209"/>
      <c r="N54" s="209"/>
      <c r="O54" s="208"/>
      <c r="P54" s="208">
        <f>SUM(I54:O54)</f>
        <v>25</v>
      </c>
      <c r="Q54" s="227">
        <f>SUM(H54+P54)</f>
        <v>25</v>
      </c>
    </row>
    <row r="55" spans="1:18" ht="21.75" customHeight="1" x14ac:dyDescent="0.25">
      <c r="A55" s="219">
        <v>163</v>
      </c>
      <c r="B55" s="222" t="s">
        <v>141</v>
      </c>
      <c r="C55" s="73">
        <f>SUM(C56)</f>
        <v>0</v>
      </c>
      <c r="D55" s="73">
        <f>SUM(D56)</f>
        <v>0</v>
      </c>
      <c r="E55" s="73"/>
      <c r="F55" s="73"/>
      <c r="G55" s="73"/>
      <c r="H55" s="73">
        <f>SUM(H56)</f>
        <v>0</v>
      </c>
      <c r="I55" s="214">
        <f>SUM(I56)</f>
        <v>25</v>
      </c>
      <c r="J55" s="214"/>
      <c r="K55" s="214"/>
      <c r="L55" s="214"/>
      <c r="M55" s="214"/>
      <c r="N55" s="214"/>
      <c r="O55" s="73">
        <f>SUM(O56)</f>
        <v>0</v>
      </c>
      <c r="P55" s="73">
        <f>SUM(O55:O55)</f>
        <v>0</v>
      </c>
      <c r="Q55" s="223">
        <f>(H55+I55+P55)</f>
        <v>25</v>
      </c>
    </row>
    <row r="56" spans="1:18" x14ac:dyDescent="0.25">
      <c r="A56" s="21">
        <v>16304</v>
      </c>
      <c r="B56" s="2" t="s">
        <v>129</v>
      </c>
      <c r="C56" s="97"/>
      <c r="D56" s="97"/>
      <c r="E56" s="97"/>
      <c r="F56" s="97"/>
      <c r="G56" s="97"/>
      <c r="H56" s="97"/>
      <c r="I56" s="97">
        <v>25</v>
      </c>
      <c r="J56" s="97"/>
      <c r="K56" s="97"/>
      <c r="L56" s="97"/>
      <c r="M56" s="97"/>
      <c r="N56" s="97"/>
      <c r="O56" s="97"/>
      <c r="P56" s="97"/>
      <c r="Q56" s="99">
        <f>(H56+I56+P56)</f>
        <v>25</v>
      </c>
    </row>
    <row r="57" spans="1:18" ht="18.75" customHeight="1" x14ac:dyDescent="0.25">
      <c r="A57" s="219">
        <v>162</v>
      </c>
      <c r="B57" s="222" t="s">
        <v>142</v>
      </c>
      <c r="C57" s="214">
        <f>C58</f>
        <v>222239.2</v>
      </c>
      <c r="D57" s="214">
        <v>0</v>
      </c>
      <c r="E57" s="214"/>
      <c r="F57" s="214"/>
      <c r="G57" s="214"/>
      <c r="H57" s="214">
        <f>C57</f>
        <v>222239.2</v>
      </c>
      <c r="I57" s="214"/>
      <c r="J57" s="214"/>
      <c r="K57" s="214"/>
      <c r="L57" s="214"/>
      <c r="M57" s="214"/>
      <c r="N57" s="214"/>
      <c r="O57" s="73">
        <f>SUM(O58:O58)</f>
        <v>0</v>
      </c>
      <c r="P57" s="73">
        <f>SUM(O57:O57)</f>
        <v>0</v>
      </c>
      <c r="Q57" s="98">
        <f>(H57+I57+P57)</f>
        <v>222239.2</v>
      </c>
    </row>
    <row r="58" spans="1:18" ht="18" x14ac:dyDescent="0.25">
      <c r="A58" s="22">
        <v>16207</v>
      </c>
      <c r="B58" s="224" t="s">
        <v>229</v>
      </c>
      <c r="C58" s="97">
        <v>222239.2</v>
      </c>
      <c r="D58" s="97"/>
      <c r="E58" s="97"/>
      <c r="F58" s="96">
        <v>0</v>
      </c>
      <c r="G58" s="96"/>
      <c r="H58" s="97">
        <f>C58</f>
        <v>222239.2</v>
      </c>
      <c r="I58" s="97"/>
      <c r="J58" s="97"/>
      <c r="K58" s="97"/>
      <c r="L58" s="97"/>
      <c r="M58" s="97"/>
      <c r="N58" s="97"/>
      <c r="O58" s="97"/>
      <c r="P58" s="97"/>
      <c r="Q58" s="98">
        <f>H58</f>
        <v>222239.2</v>
      </c>
    </row>
    <row r="59" spans="1:18" ht="27" x14ac:dyDescent="0.25">
      <c r="A59" s="225">
        <v>16</v>
      </c>
      <c r="B59" s="226" t="s">
        <v>230</v>
      </c>
      <c r="C59" s="208">
        <f>SUM(C60)</f>
        <v>0</v>
      </c>
      <c r="D59" s="209">
        <v>0</v>
      </c>
      <c r="E59" s="209"/>
      <c r="F59" s="209"/>
      <c r="G59" s="209"/>
      <c r="H59" s="209">
        <f>D59</f>
        <v>0</v>
      </c>
      <c r="I59" s="208">
        <f>SUM(I60)</f>
        <v>0</v>
      </c>
      <c r="J59" s="208"/>
      <c r="K59" s="208">
        <v>0</v>
      </c>
      <c r="L59" s="208"/>
      <c r="M59" s="208"/>
      <c r="N59" s="208"/>
      <c r="O59" s="208">
        <v>0</v>
      </c>
      <c r="P59" s="208">
        <f>SUM(H59:O59)</f>
        <v>0</v>
      </c>
      <c r="Q59" s="227">
        <f>SUM(P59)</f>
        <v>0</v>
      </c>
    </row>
    <row r="60" spans="1:18" ht="27" x14ac:dyDescent="0.25">
      <c r="A60" s="219">
        <v>162</v>
      </c>
      <c r="B60" s="228" t="s">
        <v>138</v>
      </c>
      <c r="C60" s="73">
        <f>SUM(C61)</f>
        <v>0</v>
      </c>
      <c r="D60" s="214">
        <v>0</v>
      </c>
      <c r="E60" s="214"/>
      <c r="F60" s="214"/>
      <c r="G60" s="214"/>
      <c r="H60" s="73">
        <f>D60</f>
        <v>0</v>
      </c>
      <c r="I60" s="73">
        <f>SUM(I61)</f>
        <v>0</v>
      </c>
      <c r="J60" s="73"/>
      <c r="K60" s="73"/>
      <c r="L60" s="73"/>
      <c r="M60" s="73"/>
      <c r="N60" s="73"/>
      <c r="O60" s="73">
        <v>0</v>
      </c>
      <c r="P60" s="73">
        <f>SUM(O60:O60)</f>
        <v>0</v>
      </c>
      <c r="Q60" s="223">
        <f>(H60+I60+P60)</f>
        <v>0</v>
      </c>
    </row>
    <row r="61" spans="1:18" ht="18" x14ac:dyDescent="0.25">
      <c r="A61" s="21">
        <v>16207</v>
      </c>
      <c r="B61" s="224" t="s">
        <v>229</v>
      </c>
      <c r="C61" s="97"/>
      <c r="D61" s="97">
        <v>192000</v>
      </c>
      <c r="E61" s="97"/>
      <c r="F61" s="97"/>
      <c r="G61" s="97"/>
      <c r="H61" s="97">
        <f>D61</f>
        <v>192000</v>
      </c>
      <c r="I61" s="97"/>
      <c r="J61" s="97"/>
      <c r="K61" s="97"/>
      <c r="L61" s="97"/>
      <c r="M61" s="97"/>
      <c r="N61" s="97"/>
      <c r="O61" s="97">
        <v>0</v>
      </c>
      <c r="P61" s="97">
        <f>SUM(O61:O61)</f>
        <v>0</v>
      </c>
      <c r="Q61" s="99">
        <f>(H61+I61+P61)</f>
        <v>192000</v>
      </c>
    </row>
    <row r="62" spans="1:18" x14ac:dyDescent="0.25">
      <c r="A62" s="21">
        <v>16207</v>
      </c>
      <c r="B62" s="224" t="s">
        <v>265</v>
      </c>
      <c r="C62" s="97"/>
      <c r="D62" s="97">
        <v>206499.36</v>
      </c>
      <c r="E62" s="97"/>
      <c r="F62" s="97"/>
      <c r="G62" s="97"/>
      <c r="H62" s="97">
        <f>D62</f>
        <v>206499.36</v>
      </c>
      <c r="I62" s="97"/>
      <c r="J62" s="97"/>
      <c r="K62" s="97"/>
      <c r="L62" s="97"/>
      <c r="M62" s="97"/>
      <c r="N62" s="97"/>
      <c r="O62" s="97"/>
      <c r="P62" s="97"/>
      <c r="Q62" s="99">
        <f>H62</f>
        <v>206499.36</v>
      </c>
    </row>
    <row r="63" spans="1:18" x14ac:dyDescent="0.25">
      <c r="A63" s="225">
        <v>31</v>
      </c>
      <c r="B63" s="140" t="s">
        <v>38</v>
      </c>
      <c r="C63" s="208"/>
      <c r="D63" s="209">
        <v>0</v>
      </c>
      <c r="E63" s="209"/>
      <c r="F63" s="209"/>
      <c r="G63" s="209"/>
      <c r="H63" s="209">
        <f>SUM(D63:G63)</f>
        <v>0</v>
      </c>
      <c r="I63" s="209"/>
      <c r="J63" s="209"/>
      <c r="K63" s="209">
        <v>0</v>
      </c>
      <c r="L63" s="209"/>
      <c r="M63" s="209"/>
      <c r="N63" s="209"/>
      <c r="O63" s="209"/>
      <c r="P63" s="209">
        <f>SUM(H63:O63)</f>
        <v>0</v>
      </c>
      <c r="Q63" s="227">
        <f>P63</f>
        <v>0</v>
      </c>
      <c r="R63" s="17"/>
    </row>
    <row r="64" spans="1:18" ht="18" x14ac:dyDescent="0.25">
      <c r="A64" s="219">
        <v>313</v>
      </c>
      <c r="B64" s="222" t="s">
        <v>143</v>
      </c>
      <c r="C64" s="73"/>
      <c r="D64" s="73">
        <v>0</v>
      </c>
      <c r="E64" s="73"/>
      <c r="F64" s="73"/>
      <c r="G64" s="73"/>
      <c r="H64" s="73">
        <f>SUM(D64:G64)</f>
        <v>0</v>
      </c>
      <c r="I64" s="73">
        <f>SUM(I65)</f>
        <v>0</v>
      </c>
      <c r="J64" s="73"/>
      <c r="K64" s="73"/>
      <c r="L64" s="73"/>
      <c r="M64" s="73"/>
      <c r="N64" s="73"/>
      <c r="O64" s="73">
        <f>SUM(O65)</f>
        <v>0</v>
      </c>
      <c r="P64" s="73">
        <f>SUM(H64)</f>
        <v>0</v>
      </c>
      <c r="Q64" s="223">
        <f>P64</f>
        <v>0</v>
      </c>
      <c r="R64" s="17"/>
    </row>
    <row r="65" spans="1:20" ht="18.75" thickBot="1" x14ac:dyDescent="0.3">
      <c r="A65" s="229">
        <v>31308</v>
      </c>
      <c r="B65" s="274" t="s">
        <v>39</v>
      </c>
      <c r="C65" s="74"/>
      <c r="D65" s="74">
        <f>+D64</f>
        <v>0</v>
      </c>
      <c r="E65" s="74"/>
      <c r="F65" s="74"/>
      <c r="G65" s="74"/>
      <c r="H65" s="74">
        <f>SUM(D65:G65)</f>
        <v>0</v>
      </c>
      <c r="I65" s="74">
        <v>0</v>
      </c>
      <c r="J65" s="74"/>
      <c r="K65" s="74"/>
      <c r="L65" s="74"/>
      <c r="M65" s="74"/>
      <c r="N65" s="74"/>
      <c r="O65" s="74">
        <v>0</v>
      </c>
      <c r="P65" s="74">
        <f>H65</f>
        <v>0</v>
      </c>
      <c r="Q65" s="230">
        <f>P65</f>
        <v>0</v>
      </c>
      <c r="R65" s="17"/>
    </row>
    <row r="66" spans="1:20" x14ac:dyDescent="0.25">
      <c r="A66" s="420" t="s">
        <v>163</v>
      </c>
      <c r="B66" s="420"/>
      <c r="C66" s="420"/>
      <c r="D66" s="420"/>
      <c r="E66" s="420"/>
      <c r="F66" s="420"/>
      <c r="G66" s="420"/>
      <c r="H66" s="420"/>
      <c r="I66" s="420"/>
      <c r="J66" s="420"/>
      <c r="K66" s="420"/>
      <c r="L66" s="420"/>
      <c r="M66" s="420"/>
      <c r="N66" s="420"/>
      <c r="O66" s="420"/>
      <c r="P66" s="420"/>
      <c r="Q66" s="420"/>
    </row>
    <row r="67" spans="1:20" x14ac:dyDescent="0.25">
      <c r="A67" s="431" t="s">
        <v>160</v>
      </c>
      <c r="B67" s="431"/>
      <c r="C67" s="431"/>
      <c r="D67" s="431"/>
      <c r="E67" s="431"/>
      <c r="F67" s="431"/>
      <c r="G67" s="431"/>
      <c r="H67" s="431"/>
      <c r="I67" s="431"/>
      <c r="J67" s="431"/>
      <c r="K67" s="431"/>
      <c r="L67" s="431"/>
      <c r="M67" s="431"/>
      <c r="N67" s="431"/>
      <c r="O67" s="431"/>
      <c r="P67" s="431"/>
      <c r="Q67" s="431"/>
    </row>
    <row r="68" spans="1:20" ht="15.75" thickBot="1" x14ac:dyDescent="0.3">
      <c r="A68" s="433" t="s">
        <v>223</v>
      </c>
      <c r="B68" s="433"/>
      <c r="C68" s="433"/>
      <c r="D68" s="433"/>
      <c r="E68" s="433"/>
      <c r="F68" s="433"/>
      <c r="G68" s="433"/>
      <c r="H68" s="433"/>
      <c r="I68" s="433"/>
      <c r="J68" s="433"/>
      <c r="K68" s="433"/>
      <c r="L68" s="433"/>
      <c r="M68" s="433"/>
      <c r="N68" s="433"/>
      <c r="O68" s="433"/>
      <c r="P68" s="433"/>
      <c r="Q68" s="433"/>
    </row>
    <row r="69" spans="1:20" ht="26.25" customHeight="1" thickBot="1" x14ac:dyDescent="0.3">
      <c r="A69" s="111" t="s">
        <v>0</v>
      </c>
      <c r="B69" s="428" t="s">
        <v>11</v>
      </c>
      <c r="C69" s="438" t="s">
        <v>244</v>
      </c>
      <c r="D69" s="439"/>
      <c r="E69" s="425" t="s">
        <v>270</v>
      </c>
      <c r="F69" s="425" t="s">
        <v>212</v>
      </c>
      <c r="G69" s="253" t="s">
        <v>213</v>
      </c>
      <c r="H69" s="428" t="s">
        <v>5</v>
      </c>
      <c r="I69" s="425" t="s">
        <v>157</v>
      </c>
      <c r="J69" s="105"/>
      <c r="K69" s="166"/>
      <c r="L69" s="105" t="s">
        <v>186</v>
      </c>
      <c r="M69" s="105" t="s">
        <v>186</v>
      </c>
      <c r="N69" s="421" t="s">
        <v>2</v>
      </c>
      <c r="O69" s="422"/>
      <c r="P69" s="428" t="s">
        <v>5</v>
      </c>
      <c r="Q69" s="428" t="s">
        <v>10</v>
      </c>
    </row>
    <row r="70" spans="1:20" ht="15.75" customHeight="1" x14ac:dyDescent="0.25">
      <c r="A70" s="107" t="s">
        <v>1</v>
      </c>
      <c r="B70" s="429"/>
      <c r="C70" s="423" t="s">
        <v>246</v>
      </c>
      <c r="D70" s="428" t="s">
        <v>245</v>
      </c>
      <c r="E70" s="426"/>
      <c r="F70" s="426"/>
      <c r="G70" s="417" t="s">
        <v>178</v>
      </c>
      <c r="H70" s="429"/>
      <c r="I70" s="426"/>
      <c r="J70" s="169" t="s">
        <v>248</v>
      </c>
      <c r="K70" s="168" t="s">
        <v>243</v>
      </c>
      <c r="L70" s="106" t="s">
        <v>182</v>
      </c>
      <c r="M70" s="106" t="s">
        <v>182</v>
      </c>
      <c r="N70" s="423" t="s">
        <v>127</v>
      </c>
      <c r="O70" s="428" t="s">
        <v>199</v>
      </c>
      <c r="P70" s="432"/>
      <c r="Q70" s="429"/>
    </row>
    <row r="71" spans="1:20" ht="36.75" thickBot="1" x14ac:dyDescent="0.3">
      <c r="A71" s="287"/>
      <c r="B71" s="430"/>
      <c r="C71" s="424"/>
      <c r="D71" s="430"/>
      <c r="E71" s="427"/>
      <c r="F71" s="427"/>
      <c r="G71" s="418"/>
      <c r="H71" s="430"/>
      <c r="I71" s="427"/>
      <c r="J71" s="323"/>
      <c r="K71" s="171"/>
      <c r="L71" s="110" t="s">
        <v>206</v>
      </c>
      <c r="M71" s="110" t="s">
        <v>183</v>
      </c>
      <c r="N71" s="424"/>
      <c r="O71" s="430"/>
      <c r="P71" s="410"/>
      <c r="Q71" s="430"/>
      <c r="R71" s="65"/>
    </row>
    <row r="72" spans="1:20" ht="18" x14ac:dyDescent="0.25">
      <c r="A72" s="281">
        <v>32</v>
      </c>
      <c r="B72" s="288" t="s">
        <v>40</v>
      </c>
      <c r="C72" s="289">
        <f>C73</f>
        <v>149.66999999999999</v>
      </c>
      <c r="D72" s="277">
        <f>D73</f>
        <v>16568.8</v>
      </c>
      <c r="E72" s="279">
        <f>E75</f>
        <v>8.5500000000000007</v>
      </c>
      <c r="F72" s="279">
        <v>26.75</v>
      </c>
      <c r="G72" s="279">
        <v>63.12</v>
      </c>
      <c r="H72" s="290">
        <f>H73</f>
        <v>16753.769999999997</v>
      </c>
      <c r="I72" s="291">
        <f>I75+I78</f>
        <v>53644.42</v>
      </c>
      <c r="J72" s="292">
        <f>J75</f>
        <v>452.88</v>
      </c>
      <c r="K72" s="292"/>
      <c r="L72" s="292">
        <f>L75</f>
        <v>10137.719999999999</v>
      </c>
      <c r="M72" s="293">
        <v>0</v>
      </c>
      <c r="N72" s="292">
        <v>0</v>
      </c>
      <c r="O72" s="277">
        <v>213.5</v>
      </c>
      <c r="P72" s="294">
        <f>SUM(I72:O72)</f>
        <v>64448.52</v>
      </c>
      <c r="Q72" s="295">
        <f>SUM(H72+P73)</f>
        <v>81202.289999999994</v>
      </c>
      <c r="R72" s="17"/>
      <c r="T72" s="17"/>
    </row>
    <row r="73" spans="1:20" ht="18" x14ac:dyDescent="0.25">
      <c r="A73" s="219">
        <v>321</v>
      </c>
      <c r="B73" s="222" t="s">
        <v>41</v>
      </c>
      <c r="C73" s="296">
        <f>C75</f>
        <v>149.66999999999999</v>
      </c>
      <c r="D73" s="297">
        <f>D75</f>
        <v>16568.8</v>
      </c>
      <c r="E73" s="298">
        <f>E72</f>
        <v>8.5500000000000007</v>
      </c>
      <c r="F73" s="298">
        <v>26.75</v>
      </c>
      <c r="G73" s="298">
        <v>63.12</v>
      </c>
      <c r="H73" s="214">
        <f>H75</f>
        <v>16753.769999999997</v>
      </c>
      <c r="I73" s="299">
        <f>I72</f>
        <v>53644.42</v>
      </c>
      <c r="J73" s="300">
        <v>0</v>
      </c>
      <c r="K73" s="300"/>
      <c r="L73" s="300"/>
      <c r="M73" s="300">
        <v>0</v>
      </c>
      <c r="N73" s="300">
        <v>0</v>
      </c>
      <c r="O73" s="301">
        <f>SUM(O72)</f>
        <v>213.5</v>
      </c>
      <c r="P73" s="302">
        <f>SUM(P72)</f>
        <v>64448.52</v>
      </c>
      <c r="Q73" s="303">
        <f>SUM(Q72)</f>
        <v>81202.289999999994</v>
      </c>
    </row>
    <row r="74" spans="1:20" x14ac:dyDescent="0.25">
      <c r="A74" s="22">
        <v>32101</v>
      </c>
      <c r="B74" s="12" t="s">
        <v>132</v>
      </c>
      <c r="C74" s="205">
        <v>0</v>
      </c>
      <c r="D74" s="97">
        <v>0</v>
      </c>
      <c r="E74" s="203"/>
      <c r="F74" s="203"/>
      <c r="G74" s="203"/>
      <c r="H74" s="96">
        <v>0</v>
      </c>
      <c r="I74" s="304">
        <v>0</v>
      </c>
      <c r="J74" s="305">
        <v>0</v>
      </c>
      <c r="K74" s="305"/>
      <c r="L74" s="305"/>
      <c r="M74" s="305">
        <v>0</v>
      </c>
      <c r="N74" s="305"/>
      <c r="O74" s="304">
        <v>0</v>
      </c>
      <c r="P74" s="306">
        <v>0</v>
      </c>
      <c r="Q74" s="307">
        <v>0</v>
      </c>
      <c r="R74" s="17"/>
    </row>
    <row r="75" spans="1:20" x14ac:dyDescent="0.25">
      <c r="A75" s="22">
        <v>32102</v>
      </c>
      <c r="B75" s="12" t="s">
        <v>42</v>
      </c>
      <c r="C75" s="308">
        <v>149.66999999999999</v>
      </c>
      <c r="D75" s="254">
        <v>16568.8</v>
      </c>
      <c r="E75" s="309">
        <v>8.5500000000000007</v>
      </c>
      <c r="F75" s="310">
        <v>26.75</v>
      </c>
      <c r="G75" s="310">
        <v>63.12</v>
      </c>
      <c r="H75" s="96">
        <f>C75+D75+F75+E75</f>
        <v>16753.769999999997</v>
      </c>
      <c r="I75" s="405">
        <v>3644.42</v>
      </c>
      <c r="J75" s="406">
        <v>452.88</v>
      </c>
      <c r="K75" s="406">
        <v>0.47</v>
      </c>
      <c r="L75" s="203">
        <v>10137.719999999999</v>
      </c>
      <c r="M75" s="203">
        <v>0</v>
      </c>
      <c r="N75" s="203">
        <v>0</v>
      </c>
      <c r="O75" s="97">
        <f>SUM(O72)</f>
        <v>213.5</v>
      </c>
      <c r="P75" s="311">
        <f>SUM(I75:O75)</f>
        <v>14448.99</v>
      </c>
      <c r="Q75" s="99">
        <f>(H75+P75)</f>
        <v>31202.759999999995</v>
      </c>
      <c r="R75" s="17"/>
    </row>
    <row r="76" spans="1:20" ht="27" x14ac:dyDescent="0.25">
      <c r="A76" s="22">
        <v>32103</v>
      </c>
      <c r="B76" s="224" t="s">
        <v>179</v>
      </c>
      <c r="C76" s="205">
        <v>0</v>
      </c>
      <c r="D76" s="97">
        <v>0</v>
      </c>
      <c r="E76" s="203"/>
      <c r="F76" s="203"/>
      <c r="G76" s="203"/>
      <c r="H76" s="96" t="s">
        <v>217</v>
      </c>
      <c r="I76" s="97"/>
      <c r="J76" s="203"/>
      <c r="K76" s="203"/>
      <c r="L76" s="203"/>
      <c r="M76" s="203">
        <v>0</v>
      </c>
      <c r="N76" s="203"/>
      <c r="O76" s="97">
        <v>0</v>
      </c>
      <c r="P76" s="311" t="str">
        <f>+H76</f>
        <v xml:space="preserve">   </v>
      </c>
      <c r="Q76" s="99" t="str">
        <f>+P76</f>
        <v xml:space="preserve">   </v>
      </c>
      <c r="R76" s="119"/>
    </row>
    <row r="77" spans="1:20" ht="27" x14ac:dyDescent="0.25">
      <c r="A77" s="219">
        <v>322</v>
      </c>
      <c r="B77" s="312" t="s">
        <v>200</v>
      </c>
      <c r="C77" s="97">
        <v>0</v>
      </c>
      <c r="D77" s="97">
        <v>0</v>
      </c>
      <c r="E77" s="203"/>
      <c r="F77" s="203"/>
      <c r="G77" s="203"/>
      <c r="H77" s="96"/>
      <c r="I77" s="97">
        <v>0</v>
      </c>
      <c r="J77" s="203"/>
      <c r="K77" s="203"/>
      <c r="L77" s="203"/>
      <c r="M77" s="203"/>
      <c r="N77" s="203"/>
      <c r="O77" s="97"/>
      <c r="P77" s="311"/>
      <c r="Q77" s="99">
        <f>+P77</f>
        <v>0</v>
      </c>
      <c r="R77" s="103"/>
    </row>
    <row r="78" spans="1:20" ht="18" x14ac:dyDescent="0.25">
      <c r="A78" s="12">
        <v>32201</v>
      </c>
      <c r="B78" s="224" t="s">
        <v>201</v>
      </c>
      <c r="C78" s="97">
        <v>0</v>
      </c>
      <c r="D78" s="97">
        <v>0</v>
      </c>
      <c r="E78" s="203"/>
      <c r="F78" s="203"/>
      <c r="G78" s="203"/>
      <c r="H78" s="96"/>
      <c r="I78" s="97">
        <v>50000</v>
      </c>
      <c r="J78" s="203"/>
      <c r="K78" s="203"/>
      <c r="L78" s="203"/>
      <c r="M78" s="203"/>
      <c r="N78" s="203"/>
      <c r="O78" s="97"/>
      <c r="P78" s="311"/>
      <c r="Q78" s="99"/>
      <c r="R78" s="103"/>
    </row>
    <row r="79" spans="1:20" ht="19.5" customHeight="1" x14ac:dyDescent="0.25">
      <c r="A79" s="12">
        <v>22551</v>
      </c>
      <c r="B79" s="224" t="s">
        <v>215</v>
      </c>
      <c r="C79" s="205">
        <v>0</v>
      </c>
      <c r="D79" s="205">
        <v>0</v>
      </c>
      <c r="E79" s="313"/>
      <c r="F79" s="313"/>
      <c r="G79" s="313"/>
      <c r="H79" s="96">
        <f>C79</f>
        <v>0</v>
      </c>
      <c r="I79" s="97"/>
      <c r="J79" s="203"/>
      <c r="K79" s="203"/>
      <c r="L79" s="203"/>
      <c r="M79" s="203"/>
      <c r="N79" s="203"/>
      <c r="O79" s="97"/>
      <c r="P79" s="311"/>
      <c r="Q79" s="99"/>
      <c r="R79" s="103"/>
    </row>
    <row r="80" spans="1:20" ht="18.75" customHeight="1" x14ac:dyDescent="0.25">
      <c r="A80" s="12">
        <v>22551</v>
      </c>
      <c r="B80" s="224" t="s">
        <v>215</v>
      </c>
      <c r="C80" s="205">
        <v>0</v>
      </c>
      <c r="D80" s="205">
        <v>0</v>
      </c>
      <c r="E80" s="313">
        <v>0</v>
      </c>
      <c r="F80" s="313"/>
      <c r="G80" s="313"/>
      <c r="H80" s="96">
        <f>D80</f>
        <v>0</v>
      </c>
      <c r="I80" s="97"/>
      <c r="J80" s="203"/>
      <c r="K80" s="203"/>
      <c r="L80" s="203"/>
      <c r="M80" s="203"/>
      <c r="N80" s="203"/>
      <c r="O80" s="97"/>
      <c r="P80" s="311"/>
      <c r="Q80" s="99"/>
      <c r="R80" s="103"/>
    </row>
    <row r="81" spans="1:18" ht="21" customHeight="1" x14ac:dyDescent="0.25">
      <c r="A81" s="12">
        <v>22551</v>
      </c>
      <c r="B81" s="224" t="s">
        <v>216</v>
      </c>
      <c r="C81" s="205">
        <v>0</v>
      </c>
      <c r="D81" s="205">
        <v>0</v>
      </c>
      <c r="E81" s="313">
        <v>0</v>
      </c>
      <c r="F81" s="313"/>
      <c r="G81" s="313"/>
      <c r="H81" s="96">
        <f>D81</f>
        <v>0</v>
      </c>
      <c r="I81" s="97"/>
      <c r="J81" s="203"/>
      <c r="K81" s="203"/>
      <c r="L81" s="203"/>
      <c r="M81" s="203"/>
      <c r="N81" s="203"/>
      <c r="O81" s="97"/>
      <c r="P81" s="311"/>
      <c r="Q81" s="99"/>
      <c r="R81" s="103"/>
    </row>
    <row r="82" spans="1:18" ht="15.75" x14ac:dyDescent="0.3">
      <c r="A82" s="434" t="s">
        <v>43</v>
      </c>
      <c r="B82" s="435"/>
      <c r="C82" s="96">
        <f>SUM(C75+C57+C79)</f>
        <v>222388.87000000002</v>
      </c>
      <c r="D82" s="96">
        <f>D72+D59+D80+D81+D61+D62</f>
        <v>415068.15999999997</v>
      </c>
      <c r="E82" s="314">
        <v>8.5500000000000007</v>
      </c>
      <c r="F82" s="314">
        <f>F75</f>
        <v>26.75</v>
      </c>
      <c r="G82" s="403">
        <v>63.12</v>
      </c>
      <c r="H82" s="96">
        <f>C82+D82</f>
        <v>637457.03</v>
      </c>
      <c r="I82" s="96">
        <f>I75+I54+I51+I44+I40+I31+I18+I8+I78</f>
        <v>440319.88999999996</v>
      </c>
      <c r="J82" s="314">
        <f>J75</f>
        <v>452.88</v>
      </c>
      <c r="K82" s="314">
        <f>K75</f>
        <v>0.47</v>
      </c>
      <c r="L82" s="314">
        <f>L75</f>
        <v>10137.719999999999</v>
      </c>
      <c r="M82" s="314">
        <f>SUM(M73)</f>
        <v>0</v>
      </c>
      <c r="N82" s="314">
        <f>N75</f>
        <v>0</v>
      </c>
      <c r="O82" s="96">
        <f>SUM(O75)</f>
        <v>213.5</v>
      </c>
      <c r="P82" s="315">
        <f>SUM(I82+L82+O82+J82+K82)</f>
        <v>451124.4599999999</v>
      </c>
      <c r="Q82" s="316">
        <f>H82+I82+L82+O82+J82+K82</f>
        <v>1088581.4899999998</v>
      </c>
      <c r="R82" s="17"/>
    </row>
    <row r="83" spans="1:18" ht="17.25" x14ac:dyDescent="0.4">
      <c r="A83" s="434" t="s">
        <v>44</v>
      </c>
      <c r="B83" s="435"/>
      <c r="C83" s="96">
        <f>SUM(C82)</f>
        <v>222388.87000000002</v>
      </c>
      <c r="D83" s="96">
        <f t="shared" ref="D83:F83" si="6">D82</f>
        <v>415068.15999999997</v>
      </c>
      <c r="E83" s="314">
        <v>8.5500000000000007</v>
      </c>
      <c r="F83" s="314">
        <f t="shared" si="6"/>
        <v>26.75</v>
      </c>
      <c r="G83" s="314">
        <f>G82</f>
        <v>63.12</v>
      </c>
      <c r="H83" s="96">
        <f>SUM(H82)</f>
        <v>637457.03</v>
      </c>
      <c r="I83" s="96">
        <f>SUM(I82)</f>
        <v>440319.88999999996</v>
      </c>
      <c r="J83" s="314">
        <f t="shared" ref="J83:L84" si="7">J82</f>
        <v>452.88</v>
      </c>
      <c r="K83" s="314">
        <f t="shared" si="7"/>
        <v>0.47</v>
      </c>
      <c r="L83" s="314">
        <f t="shared" si="7"/>
        <v>10137.719999999999</v>
      </c>
      <c r="M83" s="314">
        <f>+M82</f>
        <v>0</v>
      </c>
      <c r="N83" s="314">
        <f>N82</f>
        <v>0</v>
      </c>
      <c r="O83" s="96">
        <f>SUM(O82)</f>
        <v>213.5</v>
      </c>
      <c r="P83" s="315">
        <f>SUM(P82)</f>
        <v>451124.4599999999</v>
      </c>
      <c r="Q83" s="317">
        <f>+Q82</f>
        <v>1088581.4899999998</v>
      </c>
      <c r="R83" s="72"/>
    </row>
    <row r="84" spans="1:18" ht="16.5" thickBot="1" x14ac:dyDescent="0.35">
      <c r="A84" s="436" t="s">
        <v>45</v>
      </c>
      <c r="B84" s="437"/>
      <c r="C84" s="100">
        <f>SUM(C83)</f>
        <v>222388.87000000002</v>
      </c>
      <c r="D84" s="100">
        <f>SUM(D83)</f>
        <v>415068.15999999997</v>
      </c>
      <c r="E84" s="318">
        <f>E83</f>
        <v>8.5500000000000007</v>
      </c>
      <c r="F84" s="318">
        <f>F83</f>
        <v>26.75</v>
      </c>
      <c r="G84" s="318">
        <f>G83</f>
        <v>63.12</v>
      </c>
      <c r="H84" s="100">
        <f>SUM(H83)</f>
        <v>637457.03</v>
      </c>
      <c r="I84" s="100">
        <f>SUM(I83)</f>
        <v>440319.88999999996</v>
      </c>
      <c r="J84" s="318">
        <f t="shared" si="7"/>
        <v>452.88</v>
      </c>
      <c r="K84" s="318">
        <f t="shared" si="7"/>
        <v>0.47</v>
      </c>
      <c r="L84" s="318">
        <f t="shared" si="7"/>
        <v>10137.719999999999</v>
      </c>
      <c r="M84" s="318">
        <f>+M83</f>
        <v>0</v>
      </c>
      <c r="N84" s="100">
        <f>N83</f>
        <v>0</v>
      </c>
      <c r="O84" s="100">
        <f>SUM(O83)</f>
        <v>213.5</v>
      </c>
      <c r="P84" s="319">
        <f>SUM(P83)</f>
        <v>451124.4599999999</v>
      </c>
      <c r="Q84" s="320">
        <f>SUM(Q83)</f>
        <v>1088581.4899999998</v>
      </c>
      <c r="R84" s="17"/>
    </row>
    <row r="85" spans="1:18" x14ac:dyDescent="0.25">
      <c r="R85" s="17"/>
    </row>
    <row r="86" spans="1:18" x14ac:dyDescent="0.25">
      <c r="C86" s="18"/>
      <c r="P86" s="3"/>
      <c r="Q86" s="20"/>
      <c r="R86" s="18"/>
    </row>
    <row r="87" spans="1:18" x14ac:dyDescent="0.25">
      <c r="D87" s="17"/>
      <c r="E87" s="17"/>
      <c r="F87" s="17"/>
      <c r="G87" s="17"/>
      <c r="O87" s="20"/>
      <c r="P87" s="19"/>
      <c r="Q87" s="20"/>
      <c r="R87" s="20"/>
    </row>
    <row r="88" spans="1:18" x14ac:dyDescent="0.25">
      <c r="H88" s="75"/>
      <c r="O88" s="19"/>
      <c r="P88" s="19"/>
      <c r="Q88" s="20"/>
      <c r="R88" s="20"/>
    </row>
    <row r="89" spans="1:18" ht="17.25" x14ac:dyDescent="0.4">
      <c r="C89" s="45"/>
      <c r="D89" s="45"/>
      <c r="E89" s="45"/>
      <c r="F89" s="45"/>
      <c r="G89" s="45"/>
      <c r="H89" s="75"/>
      <c r="P89" s="20"/>
      <c r="Q89" s="71"/>
      <c r="R89" s="20"/>
    </row>
    <row r="90" spans="1:18" x14ac:dyDescent="0.25">
      <c r="C90" s="20"/>
      <c r="D90" s="20"/>
      <c r="E90" s="20"/>
      <c r="F90" s="20"/>
      <c r="G90" s="20"/>
      <c r="H90" s="75"/>
      <c r="O90" s="20"/>
      <c r="P90" s="19"/>
      <c r="Q90" s="20"/>
      <c r="R90" s="17"/>
    </row>
    <row r="91" spans="1:18" ht="17.25" x14ac:dyDescent="0.4">
      <c r="C91" s="20"/>
      <c r="D91" s="20"/>
      <c r="E91" s="20"/>
      <c r="F91" s="20"/>
      <c r="G91" s="20"/>
      <c r="H91" s="76"/>
      <c r="P91" s="19"/>
      <c r="Q91" s="72"/>
    </row>
    <row r="92" spans="1:18" x14ac:dyDescent="0.25">
      <c r="C92" s="20"/>
      <c r="D92" s="20"/>
      <c r="E92" s="20"/>
      <c r="F92" s="20"/>
      <c r="G92" s="20"/>
      <c r="H92" s="75"/>
      <c r="I92" s="17"/>
      <c r="J92" s="17"/>
      <c r="K92" s="17"/>
      <c r="L92" s="17"/>
      <c r="M92" s="17"/>
      <c r="N92" s="17"/>
      <c r="O92" s="19"/>
      <c r="P92" s="17"/>
      <c r="Q92" s="17"/>
    </row>
    <row r="93" spans="1:18" x14ac:dyDescent="0.25">
      <c r="D93" s="20"/>
      <c r="E93" s="20"/>
      <c r="F93" s="20"/>
      <c r="G93" s="20"/>
      <c r="P93" s="17"/>
      <c r="R93" s="17"/>
    </row>
    <row r="94" spans="1:18" x14ac:dyDescent="0.25">
      <c r="C94" s="20"/>
      <c r="D94" s="20"/>
      <c r="E94" s="20"/>
      <c r="F94" s="20"/>
      <c r="G94" s="20"/>
      <c r="H94" s="75"/>
      <c r="I94" s="17"/>
      <c r="J94" s="17"/>
      <c r="K94" s="17"/>
      <c r="L94" s="17"/>
      <c r="M94" s="17"/>
      <c r="N94" s="17"/>
      <c r="O94" s="17"/>
    </row>
    <row r="95" spans="1:18" x14ac:dyDescent="0.25">
      <c r="D95" s="17"/>
      <c r="E95" s="17"/>
      <c r="F95" s="17"/>
      <c r="G95" s="17"/>
      <c r="I95" s="17"/>
      <c r="J95" s="17"/>
      <c r="K95" s="17"/>
      <c r="L95" s="17"/>
      <c r="P95" s="17"/>
    </row>
    <row r="96" spans="1:18" x14ac:dyDescent="0.25">
      <c r="H96" s="77"/>
      <c r="I96" s="3"/>
      <c r="J96" s="3"/>
      <c r="K96" s="3"/>
      <c r="L96" s="3"/>
      <c r="M96" s="3"/>
      <c r="N96" s="3"/>
      <c r="O96" s="3"/>
      <c r="P96" s="17"/>
    </row>
    <row r="97" spans="3:15" x14ac:dyDescent="0.25">
      <c r="C97" s="18"/>
      <c r="H97" s="77"/>
      <c r="I97" s="3"/>
      <c r="J97" s="3"/>
      <c r="K97" s="3"/>
      <c r="L97" s="3"/>
      <c r="M97" s="3"/>
      <c r="N97" s="3"/>
      <c r="O97" s="3"/>
    </row>
    <row r="98" spans="3:15" x14ac:dyDescent="0.25">
      <c r="H98" s="77"/>
      <c r="I98" s="3"/>
      <c r="J98" s="3"/>
      <c r="K98" s="3"/>
      <c r="L98" s="3"/>
      <c r="M98" s="3"/>
      <c r="N98" s="3"/>
      <c r="O98" s="3"/>
    </row>
    <row r="99" spans="3:15" x14ac:dyDescent="0.25">
      <c r="H99" s="77"/>
      <c r="I99" s="3"/>
      <c r="J99" s="3"/>
      <c r="K99" s="3"/>
      <c r="L99" s="3"/>
      <c r="M99" s="3"/>
      <c r="N99" s="3"/>
      <c r="O99" s="3"/>
    </row>
    <row r="100" spans="3:15" x14ac:dyDescent="0.25">
      <c r="D100" s="17"/>
      <c r="E100" s="17"/>
      <c r="F100" s="17"/>
      <c r="G100" s="17"/>
      <c r="H100" s="77"/>
      <c r="I100" s="3"/>
      <c r="J100" s="3"/>
      <c r="K100" s="3"/>
      <c r="L100" s="3"/>
      <c r="M100" s="3"/>
      <c r="N100" s="3"/>
      <c r="O100" s="3"/>
    </row>
    <row r="101" spans="3:15" x14ac:dyDescent="0.25">
      <c r="D101" s="17"/>
      <c r="E101" s="17"/>
      <c r="F101" s="17"/>
      <c r="G101" s="17"/>
    </row>
    <row r="102" spans="3:15" x14ac:dyDescent="0.25">
      <c r="D102" s="17"/>
      <c r="E102" s="17"/>
      <c r="F102" s="17"/>
      <c r="G102" s="17"/>
    </row>
    <row r="105" spans="3:15" x14ac:dyDescent="0.25">
      <c r="H105" s="76"/>
    </row>
  </sheetData>
  <mergeCells count="49">
    <mergeCell ref="A1:Q1"/>
    <mergeCell ref="B4:B6"/>
    <mergeCell ref="C5:C6"/>
    <mergeCell ref="D5:D6"/>
    <mergeCell ref="H4:H6"/>
    <mergeCell ref="A2:Q2"/>
    <mergeCell ref="A3:Q3"/>
    <mergeCell ref="C4:D4"/>
    <mergeCell ref="A4:A5"/>
    <mergeCell ref="N4:O4"/>
    <mergeCell ref="N5:N6"/>
    <mergeCell ref="O5:O6"/>
    <mergeCell ref="G5:G6"/>
    <mergeCell ref="E4:E6"/>
    <mergeCell ref="F4:F6"/>
    <mergeCell ref="N69:O69"/>
    <mergeCell ref="A83:B83"/>
    <mergeCell ref="A84:B84"/>
    <mergeCell ref="I69:I71"/>
    <mergeCell ref="C70:C71"/>
    <mergeCell ref="C69:D69"/>
    <mergeCell ref="B69:B71"/>
    <mergeCell ref="D70:D71"/>
    <mergeCell ref="A82:B82"/>
    <mergeCell ref="A66:Q66"/>
    <mergeCell ref="N37:O37"/>
    <mergeCell ref="N38:N39"/>
    <mergeCell ref="E69:E71"/>
    <mergeCell ref="E37:E39"/>
    <mergeCell ref="G70:G71"/>
    <mergeCell ref="Q69:Q71"/>
    <mergeCell ref="F37:F39"/>
    <mergeCell ref="F69:F71"/>
    <mergeCell ref="A67:Q67"/>
    <mergeCell ref="H37:H39"/>
    <mergeCell ref="P69:P71"/>
    <mergeCell ref="H69:H71"/>
    <mergeCell ref="A68:Q68"/>
    <mergeCell ref="N70:N71"/>
    <mergeCell ref="O70:O71"/>
    <mergeCell ref="A35:Q35"/>
    <mergeCell ref="A34:Q34"/>
    <mergeCell ref="O38:O39"/>
    <mergeCell ref="A36:Q36"/>
    <mergeCell ref="D38:D39"/>
    <mergeCell ref="C38:C39"/>
    <mergeCell ref="B37:B39"/>
    <mergeCell ref="G38:G39"/>
    <mergeCell ref="C37:D37"/>
  </mergeCells>
  <pageMargins left="0.70866141732283472" right="0.70866141732283472" top="0.74803149606299213" bottom="0.74803149606299213" header="0.31496062992125984" footer="0.31496062992125984"/>
  <pageSetup paperSize="5" orientation="landscape" r:id="rId1"/>
  <ignoredErrors>
    <ignoredError sqref="H49 Q46 P76 M83:M84 O73 O75 Q13 Q11" formula="1"/>
    <ignoredError sqref="P42 O57 P26:P29 P32:P33 P14 P9:P10 P12 P19:P22 P23:P24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9"/>
  <sheetViews>
    <sheetView topLeftCell="A70" zoomScaleNormal="100" workbookViewId="0">
      <selection activeCell="G94" sqref="G94"/>
    </sheetView>
  </sheetViews>
  <sheetFormatPr baseColWidth="10" defaultColWidth="11.5703125" defaultRowHeight="15" x14ac:dyDescent="0.25"/>
  <cols>
    <col min="1" max="1" width="5.28515625" style="4" customWidth="1"/>
    <col min="2" max="2" width="26.85546875" style="4" customWidth="1"/>
    <col min="3" max="3" width="11.42578125" style="4" customWidth="1"/>
    <col min="4" max="4" width="10.42578125" style="4" customWidth="1"/>
    <col min="5" max="5" width="12" style="4" customWidth="1"/>
    <col min="6" max="6" width="12.140625" style="4" customWidth="1"/>
    <col min="7" max="7" width="11.5703125" style="4" customWidth="1"/>
    <col min="8" max="8" width="10.7109375" style="4" customWidth="1"/>
    <col min="9" max="9" width="10.42578125" style="4" customWidth="1"/>
    <col min="10" max="10" width="5" style="4" customWidth="1"/>
    <col min="11" max="11" width="8.85546875" style="4" customWidth="1"/>
    <col min="12" max="12" width="12.140625" style="4" customWidth="1"/>
    <col min="13" max="13" width="11.28515625" style="4" customWidth="1"/>
    <col min="14" max="14" width="12" style="4" customWidth="1"/>
  </cols>
  <sheetData>
    <row r="1" spans="1:14" ht="18.75" x14ac:dyDescent="0.4">
      <c r="A1" s="462" t="s">
        <v>148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</row>
    <row r="2" spans="1:14" ht="18.75" x14ac:dyDescent="0.4">
      <c r="A2" s="462" t="s">
        <v>165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</row>
    <row r="3" spans="1:14" ht="15.75" thickBot="1" x14ac:dyDescent="0.3">
      <c r="A3" s="463" t="s">
        <v>224</v>
      </c>
      <c r="B3" s="463"/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</row>
    <row r="4" spans="1:14" ht="15.75" thickBot="1" x14ac:dyDescent="0.3">
      <c r="A4" s="24"/>
      <c r="B4" s="24"/>
      <c r="C4" s="464" t="s">
        <v>99</v>
      </c>
      <c r="D4" s="464"/>
      <c r="E4" s="465"/>
      <c r="F4" s="24"/>
      <c r="G4" s="464" t="s">
        <v>249</v>
      </c>
      <c r="H4" s="464"/>
      <c r="I4" s="465"/>
      <c r="J4" s="83"/>
      <c r="K4" s="83"/>
      <c r="L4" s="83"/>
      <c r="M4" s="24"/>
      <c r="N4" s="24"/>
    </row>
    <row r="5" spans="1:14" ht="15.75" thickBot="1" x14ac:dyDescent="0.3">
      <c r="A5" s="25"/>
      <c r="B5" s="25"/>
      <c r="C5" s="464" t="s">
        <v>100</v>
      </c>
      <c r="D5" s="464"/>
      <c r="E5" s="465"/>
      <c r="F5" s="25"/>
      <c r="G5" s="464" t="s">
        <v>46</v>
      </c>
      <c r="H5" s="464"/>
      <c r="I5" s="465"/>
      <c r="J5" s="84"/>
      <c r="K5" s="84"/>
      <c r="L5" s="84"/>
      <c r="M5" s="25"/>
      <c r="N5" s="25"/>
    </row>
    <row r="6" spans="1:14" ht="15.75" thickBot="1" x14ac:dyDescent="0.3">
      <c r="A6" s="25"/>
      <c r="B6" s="25"/>
      <c r="C6" s="464" t="s">
        <v>48</v>
      </c>
      <c r="D6" s="464"/>
      <c r="E6" s="465"/>
      <c r="F6" s="25"/>
      <c r="G6" s="464" t="s">
        <v>250</v>
      </c>
      <c r="H6" s="464"/>
      <c r="I6" s="465"/>
      <c r="J6" s="84"/>
      <c r="K6" s="84"/>
      <c r="L6" s="84"/>
      <c r="M6" s="25"/>
      <c r="N6" s="25"/>
    </row>
    <row r="7" spans="1:14" x14ac:dyDescent="0.25">
      <c r="A7" s="25" t="s">
        <v>94</v>
      </c>
      <c r="B7" s="81" t="s">
        <v>95</v>
      </c>
      <c r="C7" s="80" t="s">
        <v>96</v>
      </c>
      <c r="D7" s="80" t="s">
        <v>96</v>
      </c>
      <c r="E7" s="80" t="s">
        <v>96</v>
      </c>
      <c r="F7" s="25" t="s">
        <v>49</v>
      </c>
      <c r="G7" s="80" t="s">
        <v>96</v>
      </c>
      <c r="H7" s="80" t="s">
        <v>96</v>
      </c>
      <c r="I7" s="80" t="s">
        <v>96</v>
      </c>
      <c r="J7" s="81"/>
      <c r="K7" s="81"/>
      <c r="L7" s="81"/>
      <c r="M7" s="81" t="s">
        <v>49</v>
      </c>
      <c r="N7" s="81" t="s">
        <v>10</v>
      </c>
    </row>
    <row r="8" spans="1:14" x14ac:dyDescent="0.25">
      <c r="A8" s="25" t="s">
        <v>1</v>
      </c>
      <c r="B8" s="25"/>
      <c r="C8" s="81" t="s">
        <v>97</v>
      </c>
      <c r="D8" s="81" t="s">
        <v>97</v>
      </c>
      <c r="E8" s="81" t="s">
        <v>97</v>
      </c>
      <c r="F8" s="25"/>
      <c r="G8" s="81" t="s">
        <v>97</v>
      </c>
      <c r="H8" s="81" t="s">
        <v>97</v>
      </c>
      <c r="I8" s="81" t="s">
        <v>97</v>
      </c>
      <c r="J8" s="81"/>
      <c r="K8" s="81"/>
      <c r="L8" s="81"/>
      <c r="M8" s="25"/>
      <c r="N8" s="25"/>
    </row>
    <row r="9" spans="1:14" ht="15.75" thickBot="1" x14ac:dyDescent="0.3">
      <c r="A9" s="26"/>
      <c r="B9" s="26"/>
      <c r="C9" s="82" t="s">
        <v>50</v>
      </c>
      <c r="D9" s="82" t="s">
        <v>51</v>
      </c>
      <c r="E9" s="82" t="s">
        <v>98</v>
      </c>
      <c r="F9" s="26"/>
      <c r="G9" s="82" t="s">
        <v>50</v>
      </c>
      <c r="H9" s="82" t="s">
        <v>51</v>
      </c>
      <c r="I9" s="82" t="s">
        <v>98</v>
      </c>
      <c r="J9" s="82"/>
      <c r="K9" s="82"/>
      <c r="L9" s="82"/>
      <c r="M9" s="26"/>
      <c r="N9" s="26"/>
    </row>
    <row r="10" spans="1:14" x14ac:dyDescent="0.25">
      <c r="A10" s="175">
        <v>54</v>
      </c>
      <c r="B10" s="176" t="s">
        <v>60</v>
      </c>
      <c r="C10" s="177">
        <f>C11</f>
        <v>5580</v>
      </c>
      <c r="D10" s="177">
        <f>D11</f>
        <v>1700</v>
      </c>
      <c r="E10" s="177">
        <f>E11</f>
        <v>8450</v>
      </c>
      <c r="F10" s="177">
        <f>(F11)</f>
        <v>15730</v>
      </c>
      <c r="G10" s="177">
        <f>SUM(G13:G24)</f>
        <v>24050</v>
      </c>
      <c r="H10" s="177">
        <f>SUM(H11)</f>
        <v>25542</v>
      </c>
      <c r="I10" s="177">
        <f>SUM(I11)</f>
        <v>12020</v>
      </c>
      <c r="J10" s="177"/>
      <c r="K10" s="177"/>
      <c r="L10" s="177"/>
      <c r="M10" s="178">
        <f t="shared" ref="M10:M17" si="0">SUM(G10:I10)</f>
        <v>61612</v>
      </c>
      <c r="N10" s="179">
        <f>(F10+M10)</f>
        <v>77342</v>
      </c>
    </row>
    <row r="11" spans="1:14" x14ac:dyDescent="0.25">
      <c r="A11" s="180">
        <v>541</v>
      </c>
      <c r="B11" s="181" t="s">
        <v>61</v>
      </c>
      <c r="C11" s="182">
        <f>SUM(C12:C24)</f>
        <v>5580</v>
      </c>
      <c r="D11" s="182">
        <f>SUM(D12:D24)</f>
        <v>1700</v>
      </c>
      <c r="E11" s="182">
        <f>SUM(E12:E24)</f>
        <v>8450</v>
      </c>
      <c r="F11" s="182">
        <f>SUM(F12:F24)</f>
        <v>15730</v>
      </c>
      <c r="G11" s="182">
        <f>G10</f>
        <v>24050</v>
      </c>
      <c r="H11" s="182">
        <f>SUM(H13:H24)</f>
        <v>25542</v>
      </c>
      <c r="I11" s="182">
        <f>SUM(I13:I24)</f>
        <v>12020</v>
      </c>
      <c r="J11" s="182"/>
      <c r="K11" s="182"/>
      <c r="L11" s="182"/>
      <c r="M11" s="183">
        <f t="shared" si="0"/>
        <v>61612</v>
      </c>
      <c r="N11" s="184">
        <f>(F11+M11)</f>
        <v>77342</v>
      </c>
    </row>
    <row r="12" spans="1:14" x14ac:dyDescent="0.25">
      <c r="A12" s="63">
        <v>54101</v>
      </c>
      <c r="B12" s="1" t="s">
        <v>207</v>
      </c>
      <c r="C12" s="5">
        <v>1000</v>
      </c>
      <c r="D12" s="5">
        <v>300</v>
      </c>
      <c r="E12" s="5">
        <v>1200</v>
      </c>
      <c r="F12" s="5">
        <f>SUM(C12:E12)</f>
        <v>2500</v>
      </c>
      <c r="G12" s="9"/>
      <c r="H12" s="9"/>
      <c r="I12" s="9"/>
      <c r="J12" s="9"/>
      <c r="K12" s="9"/>
      <c r="L12" s="9"/>
      <c r="M12" s="5">
        <f>F12</f>
        <v>2500</v>
      </c>
      <c r="N12" s="61">
        <f>F12</f>
        <v>2500</v>
      </c>
    </row>
    <row r="13" spans="1:14" x14ac:dyDescent="0.25">
      <c r="A13" s="63">
        <v>54104</v>
      </c>
      <c r="B13" s="1" t="s">
        <v>159</v>
      </c>
      <c r="C13" s="5">
        <v>0</v>
      </c>
      <c r="D13" s="5">
        <v>0</v>
      </c>
      <c r="E13" s="5">
        <v>0</v>
      </c>
      <c r="F13" s="5">
        <f>SUM(C13:E13)</f>
        <v>0</v>
      </c>
      <c r="G13" s="5">
        <v>3500</v>
      </c>
      <c r="H13" s="5">
        <v>2840</v>
      </c>
      <c r="I13" s="5">
        <v>2250</v>
      </c>
      <c r="J13" s="9"/>
      <c r="K13" s="9"/>
      <c r="L13" s="9"/>
      <c r="M13" s="5">
        <f>SUM(G13:I13)</f>
        <v>8590</v>
      </c>
      <c r="N13" s="61">
        <f>SUM(F13:I13)</f>
        <v>8590</v>
      </c>
    </row>
    <row r="14" spans="1:14" x14ac:dyDescent="0.25">
      <c r="A14" s="63">
        <v>54109</v>
      </c>
      <c r="B14" s="1" t="s">
        <v>62</v>
      </c>
      <c r="C14" s="5">
        <v>0</v>
      </c>
      <c r="D14" s="5">
        <v>0</v>
      </c>
      <c r="E14" s="5">
        <v>2500</v>
      </c>
      <c r="F14" s="5">
        <f>SUM(C14:E14)</f>
        <v>2500</v>
      </c>
      <c r="G14" s="5">
        <v>8300</v>
      </c>
      <c r="H14" s="5">
        <v>1250</v>
      </c>
      <c r="I14" s="5">
        <v>0</v>
      </c>
      <c r="J14" s="5"/>
      <c r="K14" s="5"/>
      <c r="L14" s="5"/>
      <c r="M14" s="5">
        <f t="shared" si="0"/>
        <v>9550</v>
      </c>
      <c r="N14" s="61">
        <f>SUM(F14+M14)</f>
        <v>12050</v>
      </c>
    </row>
    <row r="15" spans="1:14" x14ac:dyDescent="0.25">
      <c r="A15" s="63">
        <v>54105</v>
      </c>
      <c r="B15" s="1" t="s">
        <v>63</v>
      </c>
      <c r="C15" s="5">
        <v>0</v>
      </c>
      <c r="D15" s="5">
        <v>0</v>
      </c>
      <c r="E15" s="5">
        <v>0</v>
      </c>
      <c r="F15" s="5">
        <f>SUM(C15:E15)</f>
        <v>0</v>
      </c>
      <c r="G15" s="5">
        <v>1250</v>
      </c>
      <c r="H15" s="5">
        <v>4500</v>
      </c>
      <c r="I15" s="5">
        <v>850</v>
      </c>
      <c r="J15" s="5"/>
      <c r="K15" s="5"/>
      <c r="L15" s="5"/>
      <c r="M15" s="5">
        <f t="shared" si="0"/>
        <v>6600</v>
      </c>
      <c r="N15" s="61">
        <f>(F15+M15)</f>
        <v>6600</v>
      </c>
    </row>
    <row r="16" spans="1:14" x14ac:dyDescent="0.25">
      <c r="A16" s="63">
        <v>54121</v>
      </c>
      <c r="B16" s="1" t="s">
        <v>64</v>
      </c>
      <c r="C16" s="5">
        <v>0</v>
      </c>
      <c r="D16" s="5">
        <v>0</v>
      </c>
      <c r="E16" s="5">
        <v>0</v>
      </c>
      <c r="F16" s="5">
        <f>SUM(C16:E16)</f>
        <v>0</v>
      </c>
      <c r="G16" s="5">
        <v>2800</v>
      </c>
      <c r="H16" s="5">
        <v>1200</v>
      </c>
      <c r="I16" s="5">
        <v>200</v>
      </c>
      <c r="J16" s="5"/>
      <c r="K16" s="5"/>
      <c r="L16" s="5"/>
      <c r="M16" s="5">
        <f t="shared" si="0"/>
        <v>4200</v>
      </c>
      <c r="N16" s="61">
        <f>(F16+M16)</f>
        <v>4200</v>
      </c>
    </row>
    <row r="17" spans="1:14" x14ac:dyDescent="0.25">
      <c r="A17" s="63">
        <v>54110</v>
      </c>
      <c r="B17" s="1" t="s">
        <v>180</v>
      </c>
      <c r="C17" s="5">
        <v>2240</v>
      </c>
      <c r="D17" s="5">
        <v>0</v>
      </c>
      <c r="E17" s="5">
        <v>2000</v>
      </c>
      <c r="F17" s="5">
        <f t="shared" ref="F17:F21" si="1">SUM(C17:E17)</f>
        <v>4240</v>
      </c>
      <c r="G17" s="5">
        <v>3900</v>
      </c>
      <c r="H17" s="5">
        <v>3800</v>
      </c>
      <c r="I17" s="5">
        <v>2500</v>
      </c>
      <c r="J17" s="5"/>
      <c r="K17" s="5"/>
      <c r="L17" s="5"/>
      <c r="M17" s="5">
        <f t="shared" si="0"/>
        <v>10200</v>
      </c>
      <c r="N17" s="61">
        <f>(F17+M17)</f>
        <v>14440</v>
      </c>
    </row>
    <row r="18" spans="1:14" x14ac:dyDescent="0.25">
      <c r="A18" s="63">
        <v>54111</v>
      </c>
      <c r="B18" s="1" t="s">
        <v>83</v>
      </c>
      <c r="C18" s="5">
        <v>300</v>
      </c>
      <c r="D18" s="5">
        <v>0</v>
      </c>
      <c r="E18" s="5">
        <v>200</v>
      </c>
      <c r="F18" s="5">
        <f t="shared" si="1"/>
        <v>500</v>
      </c>
      <c r="G18" s="5"/>
      <c r="H18" s="5"/>
      <c r="I18" s="5"/>
      <c r="J18" s="5"/>
      <c r="K18" s="5"/>
      <c r="L18" s="5"/>
      <c r="M18" s="5">
        <f t="shared" ref="M18:M25" si="2">SUM(G18:I18)</f>
        <v>0</v>
      </c>
      <c r="N18" s="61">
        <f t="shared" ref="N18:N33" si="3">(F18+M18)</f>
        <v>500</v>
      </c>
    </row>
    <row r="19" spans="1:14" x14ac:dyDescent="0.25">
      <c r="A19" s="63">
        <v>54112</v>
      </c>
      <c r="B19" s="1" t="s">
        <v>84</v>
      </c>
      <c r="C19" s="5">
        <v>0</v>
      </c>
      <c r="D19" s="5">
        <v>0</v>
      </c>
      <c r="E19" s="5">
        <v>0</v>
      </c>
      <c r="F19" s="5">
        <f t="shared" si="1"/>
        <v>0</v>
      </c>
      <c r="G19" s="5"/>
      <c r="H19" s="5"/>
      <c r="I19" s="5"/>
      <c r="J19" s="5"/>
      <c r="K19" s="5"/>
      <c r="L19" s="5"/>
      <c r="M19" s="5">
        <f t="shared" si="2"/>
        <v>0</v>
      </c>
      <c r="N19" s="61">
        <f t="shared" si="3"/>
        <v>0</v>
      </c>
    </row>
    <row r="20" spans="1:14" x14ac:dyDescent="0.25">
      <c r="A20" s="63">
        <v>54114</v>
      </c>
      <c r="B20" s="1" t="s">
        <v>65</v>
      </c>
      <c r="C20" s="5">
        <v>350</v>
      </c>
      <c r="D20" s="5">
        <v>0</v>
      </c>
      <c r="E20" s="5">
        <v>0</v>
      </c>
      <c r="F20" s="5">
        <f t="shared" si="1"/>
        <v>350</v>
      </c>
      <c r="G20" s="5">
        <v>1000</v>
      </c>
      <c r="H20" s="5">
        <v>3427</v>
      </c>
      <c r="I20" s="5">
        <v>1540</v>
      </c>
      <c r="J20" s="5"/>
      <c r="K20" s="5"/>
      <c r="L20" s="5"/>
      <c r="M20" s="5">
        <f t="shared" si="2"/>
        <v>5967</v>
      </c>
      <c r="N20" s="61">
        <f>(F20+M20)</f>
        <v>6317</v>
      </c>
    </row>
    <row r="21" spans="1:14" x14ac:dyDescent="0.25">
      <c r="A21" s="63">
        <v>54115</v>
      </c>
      <c r="B21" s="1" t="s">
        <v>144</v>
      </c>
      <c r="C21" s="5">
        <v>0</v>
      </c>
      <c r="D21" s="5">
        <v>0</v>
      </c>
      <c r="E21" s="5">
        <v>0</v>
      </c>
      <c r="F21" s="5">
        <f t="shared" si="1"/>
        <v>0</v>
      </c>
      <c r="G21" s="5">
        <v>1200</v>
      </c>
      <c r="H21" s="5">
        <v>4225</v>
      </c>
      <c r="I21" s="5">
        <v>1200</v>
      </c>
      <c r="J21" s="5"/>
      <c r="K21" s="5"/>
      <c r="L21" s="5"/>
      <c r="M21" s="5">
        <f t="shared" si="2"/>
        <v>6625</v>
      </c>
      <c r="N21" s="61">
        <f t="shared" si="3"/>
        <v>6625</v>
      </c>
    </row>
    <row r="22" spans="1:14" x14ac:dyDescent="0.25">
      <c r="A22" s="63">
        <v>54118</v>
      </c>
      <c r="B22" s="1" t="s">
        <v>85</v>
      </c>
      <c r="C22" s="5">
        <v>200</v>
      </c>
      <c r="D22" s="5">
        <v>800</v>
      </c>
      <c r="E22" s="5">
        <v>1000</v>
      </c>
      <c r="F22" s="5">
        <f>SUM(C22:E22)</f>
        <v>2000</v>
      </c>
      <c r="G22" s="5">
        <v>900</v>
      </c>
      <c r="H22" s="5">
        <v>3500</v>
      </c>
      <c r="I22" s="5">
        <v>2580</v>
      </c>
      <c r="J22" s="5"/>
      <c r="K22" s="5"/>
      <c r="L22" s="5"/>
      <c r="M22" s="5">
        <f>SUM(G22:I22)</f>
        <v>6980</v>
      </c>
      <c r="N22" s="61">
        <f>(F22+M22)</f>
        <v>8980</v>
      </c>
    </row>
    <row r="23" spans="1:14" x14ac:dyDescent="0.25">
      <c r="A23" s="63">
        <v>54119</v>
      </c>
      <c r="B23" s="1" t="s">
        <v>66</v>
      </c>
      <c r="C23" s="5">
        <v>150</v>
      </c>
      <c r="D23" s="5">
        <v>0</v>
      </c>
      <c r="E23" s="5">
        <v>200</v>
      </c>
      <c r="F23" s="5">
        <f>SUM(C23:E23)</f>
        <v>350</v>
      </c>
      <c r="G23" s="5">
        <v>1200</v>
      </c>
      <c r="H23" s="5">
        <v>800</v>
      </c>
      <c r="I23" s="5">
        <f>900</f>
        <v>900</v>
      </c>
      <c r="J23" s="5"/>
      <c r="K23" s="5"/>
      <c r="L23" s="5"/>
      <c r="M23" s="5">
        <f t="shared" si="2"/>
        <v>2900</v>
      </c>
      <c r="N23" s="61">
        <f t="shared" si="3"/>
        <v>3250</v>
      </c>
    </row>
    <row r="24" spans="1:14" x14ac:dyDescent="0.25">
      <c r="A24" s="63">
        <v>54199</v>
      </c>
      <c r="B24" s="1" t="s">
        <v>67</v>
      </c>
      <c r="C24" s="5">
        <v>1340</v>
      </c>
      <c r="D24" s="5">
        <v>600</v>
      </c>
      <c r="E24" s="5">
        <v>1350</v>
      </c>
      <c r="F24" s="5">
        <f>SUM(C24:E24)</f>
        <v>3290</v>
      </c>
      <c r="G24" s="5"/>
      <c r="H24" s="5"/>
      <c r="I24" s="5"/>
      <c r="J24" s="5"/>
      <c r="K24" s="5"/>
      <c r="L24" s="5"/>
      <c r="M24" s="5">
        <f t="shared" si="2"/>
        <v>0</v>
      </c>
      <c r="N24" s="61">
        <f t="shared" si="3"/>
        <v>3290</v>
      </c>
    </row>
    <row r="25" spans="1:14" x14ac:dyDescent="0.25">
      <c r="A25" s="180">
        <v>542</v>
      </c>
      <c r="B25" s="181" t="s">
        <v>68</v>
      </c>
      <c r="C25" s="182">
        <f>SUM(C26:C29)</f>
        <v>12450</v>
      </c>
      <c r="D25" s="182">
        <f>SUM(D26:D29)</f>
        <v>4500</v>
      </c>
      <c r="E25" s="182">
        <f>SUM(E26:E29)</f>
        <v>8900</v>
      </c>
      <c r="F25" s="182">
        <f>SUM(F26:F29)</f>
        <v>25850</v>
      </c>
      <c r="G25" s="182">
        <f>SUM(G26:G28)</f>
        <v>10120</v>
      </c>
      <c r="H25" s="182">
        <f>SUM(H26:H28)</f>
        <v>9300</v>
      </c>
      <c r="I25" s="182">
        <f>SUM(I26:I28)</f>
        <v>17176</v>
      </c>
      <c r="J25" s="183"/>
      <c r="K25" s="183"/>
      <c r="L25" s="183"/>
      <c r="M25" s="183">
        <f t="shared" si="2"/>
        <v>36596</v>
      </c>
      <c r="N25" s="184">
        <f>SUM(N26:N28)</f>
        <v>47446</v>
      </c>
    </row>
    <row r="26" spans="1:14" x14ac:dyDescent="0.25">
      <c r="A26" s="63">
        <v>54201</v>
      </c>
      <c r="B26" s="1" t="s">
        <v>69</v>
      </c>
      <c r="C26" s="5">
        <v>2500</v>
      </c>
      <c r="D26" s="5">
        <v>1000</v>
      </c>
      <c r="E26" s="5">
        <v>1900</v>
      </c>
      <c r="F26" s="5">
        <f>SUM(C26:E26)</f>
        <v>5400</v>
      </c>
      <c r="G26" s="5">
        <v>2000</v>
      </c>
      <c r="H26" s="5">
        <v>2500</v>
      </c>
      <c r="I26" s="5">
        <v>8000</v>
      </c>
      <c r="J26" s="5"/>
      <c r="K26" s="5"/>
      <c r="L26" s="5"/>
      <c r="M26" s="5">
        <f>SUM(G26:I26)</f>
        <v>12500</v>
      </c>
      <c r="N26" s="61">
        <f t="shared" si="3"/>
        <v>17900</v>
      </c>
    </row>
    <row r="27" spans="1:14" x14ac:dyDescent="0.25">
      <c r="A27" s="63">
        <v>54202</v>
      </c>
      <c r="B27" s="1" t="s">
        <v>70</v>
      </c>
      <c r="C27" s="5">
        <v>2450</v>
      </c>
      <c r="D27" s="5">
        <v>500</v>
      </c>
      <c r="E27" s="5">
        <v>2000</v>
      </c>
      <c r="F27" s="5">
        <f>SUM(C27:E27)</f>
        <v>4950</v>
      </c>
      <c r="G27" s="5">
        <v>4620</v>
      </c>
      <c r="H27" s="5">
        <v>3800</v>
      </c>
      <c r="I27" s="5">
        <v>5320</v>
      </c>
      <c r="J27" s="5"/>
      <c r="K27" s="5"/>
      <c r="L27" s="5"/>
      <c r="M27" s="5">
        <f>SUM(G27:I27)</f>
        <v>13740</v>
      </c>
      <c r="N27" s="61">
        <f>(F27+M27)</f>
        <v>18690</v>
      </c>
    </row>
    <row r="28" spans="1:14" x14ac:dyDescent="0.25">
      <c r="A28" s="63">
        <v>54203</v>
      </c>
      <c r="B28" s="1" t="s">
        <v>71</v>
      </c>
      <c r="C28" s="5">
        <v>500</v>
      </c>
      <c r="D28" s="5">
        <v>0</v>
      </c>
      <c r="E28" s="5"/>
      <c r="F28" s="5">
        <f>SUM(C28:E28)</f>
        <v>500</v>
      </c>
      <c r="G28" s="5">
        <v>3500</v>
      </c>
      <c r="H28" s="5">
        <v>3000</v>
      </c>
      <c r="I28" s="5">
        <v>3856</v>
      </c>
      <c r="J28" s="5"/>
      <c r="K28" s="5"/>
      <c r="L28" s="5"/>
      <c r="M28" s="5">
        <f>SUM(G28:I28)</f>
        <v>10356</v>
      </c>
      <c r="N28" s="61">
        <f>(F28+M28)</f>
        <v>10856</v>
      </c>
    </row>
    <row r="29" spans="1:14" x14ac:dyDescent="0.25">
      <c r="A29" s="63">
        <v>54205</v>
      </c>
      <c r="B29" s="1" t="s">
        <v>202</v>
      </c>
      <c r="C29" s="5">
        <v>7000</v>
      </c>
      <c r="D29" s="5">
        <v>3000</v>
      </c>
      <c r="E29" s="5">
        <v>5000</v>
      </c>
      <c r="F29" s="5">
        <f>SUM(C29:E29)</f>
        <v>15000</v>
      </c>
      <c r="G29" s="5"/>
      <c r="H29" s="5"/>
      <c r="I29" s="5"/>
      <c r="J29" s="5"/>
      <c r="K29" s="5"/>
      <c r="L29" s="5"/>
      <c r="M29" s="5"/>
      <c r="N29" s="61"/>
    </row>
    <row r="30" spans="1:14" x14ac:dyDescent="0.25">
      <c r="A30" s="180">
        <v>543</v>
      </c>
      <c r="B30" s="181" t="s">
        <v>90</v>
      </c>
      <c r="C30" s="182">
        <f>(C31+C32+C33+C34+C36+C38+C53+C54+C55+C56+C37)</f>
        <v>3725</v>
      </c>
      <c r="D30" s="182">
        <f>(D31+D32+D33+D34+D53+D55+D56+D38+D36+D37+D54)</f>
        <v>1440</v>
      </c>
      <c r="E30" s="182">
        <f>(E31+E32+E33+E34+E36+E38+E53+E54+E55+E56+E37)</f>
        <v>3625</v>
      </c>
      <c r="F30" s="182">
        <f>(F31+F32+F33+F34+F36+F38+F53+F54+F55+F56+F37)</f>
        <v>8790</v>
      </c>
      <c r="G30" s="185">
        <f>G31+G32+G33+G34+G36+G37+G38+G53+G54+G55+G56</f>
        <v>2700</v>
      </c>
      <c r="H30" s="183">
        <f>H31+H32+H33+H34+H36+H37+H38+H53+H54+H55+H56</f>
        <v>2320</v>
      </c>
      <c r="I30" s="183">
        <f>I32</f>
        <v>1200</v>
      </c>
      <c r="J30" s="183"/>
      <c r="K30" s="183"/>
      <c r="L30" s="183"/>
      <c r="M30" s="183">
        <f>SUM(G30:I30)</f>
        <v>6220</v>
      </c>
      <c r="N30" s="184">
        <f>(F30+M30)</f>
        <v>15010</v>
      </c>
    </row>
    <row r="31" spans="1:14" x14ac:dyDescent="0.25">
      <c r="A31" s="63">
        <v>54301</v>
      </c>
      <c r="B31" s="1" t="s">
        <v>89</v>
      </c>
      <c r="C31" s="5">
        <v>500</v>
      </c>
      <c r="D31" s="5">
        <v>0</v>
      </c>
      <c r="E31" s="5">
        <v>250</v>
      </c>
      <c r="F31" s="5">
        <f>SUM(C31:E31)</f>
        <v>750</v>
      </c>
      <c r="G31" s="5">
        <v>0</v>
      </c>
      <c r="H31" s="5">
        <v>0</v>
      </c>
      <c r="I31" s="5">
        <v>0</v>
      </c>
      <c r="J31" s="5"/>
      <c r="K31" s="5"/>
      <c r="L31" s="5"/>
      <c r="M31" s="5">
        <f>SUM(G31:I31)</f>
        <v>0</v>
      </c>
      <c r="N31" s="61">
        <f t="shared" si="3"/>
        <v>750</v>
      </c>
    </row>
    <row r="32" spans="1:14" x14ac:dyDescent="0.25">
      <c r="A32" s="63">
        <v>54302</v>
      </c>
      <c r="B32" s="1" t="s">
        <v>72</v>
      </c>
      <c r="C32" s="5">
        <v>900</v>
      </c>
      <c r="D32" s="5">
        <v>500</v>
      </c>
      <c r="E32" s="5">
        <v>800</v>
      </c>
      <c r="F32" s="5">
        <f>SUM(C32:E32)</f>
        <v>2200</v>
      </c>
      <c r="G32" s="5">
        <v>1900</v>
      </c>
      <c r="H32" s="5">
        <v>2000</v>
      </c>
      <c r="I32" s="5">
        <v>1200</v>
      </c>
      <c r="J32" s="5"/>
      <c r="K32" s="5"/>
      <c r="L32" s="5"/>
      <c r="M32" s="5">
        <f>SUM(G32:I32)</f>
        <v>5100</v>
      </c>
      <c r="N32" s="61">
        <f t="shared" si="3"/>
        <v>7300</v>
      </c>
    </row>
    <row r="33" spans="1:14" x14ac:dyDescent="0.25">
      <c r="A33" s="63">
        <v>54303</v>
      </c>
      <c r="B33" s="1" t="s">
        <v>73</v>
      </c>
      <c r="C33" s="5">
        <v>0</v>
      </c>
      <c r="D33" s="5">
        <v>0</v>
      </c>
      <c r="E33" s="5">
        <v>0</v>
      </c>
      <c r="F33" s="5">
        <f>SUM(C33:E33)</f>
        <v>0</v>
      </c>
      <c r="G33" s="5">
        <v>0</v>
      </c>
      <c r="H33" s="5">
        <v>0</v>
      </c>
      <c r="I33" s="5"/>
      <c r="J33" s="5"/>
      <c r="K33" s="5"/>
      <c r="L33" s="5"/>
      <c r="M33" s="5">
        <f>SUM(G33:I33)</f>
        <v>0</v>
      </c>
      <c r="N33" s="61">
        <f t="shared" si="3"/>
        <v>0</v>
      </c>
    </row>
    <row r="34" spans="1:14" x14ac:dyDescent="0.25">
      <c r="A34" s="63">
        <v>54304</v>
      </c>
      <c r="B34" s="1" t="s">
        <v>86</v>
      </c>
      <c r="C34" s="5">
        <v>600</v>
      </c>
      <c r="D34" s="5">
        <v>0</v>
      </c>
      <c r="E34" s="5">
        <v>430</v>
      </c>
      <c r="F34" s="5">
        <f>SUM(C34:E34)</f>
        <v>1030</v>
      </c>
      <c r="G34" s="5"/>
      <c r="H34" s="5"/>
      <c r="I34" s="5"/>
      <c r="J34" s="5"/>
      <c r="K34" s="5"/>
      <c r="L34" s="5"/>
      <c r="M34" s="5"/>
      <c r="N34" s="61">
        <f>(F34+M34)</f>
        <v>1030</v>
      </c>
    </row>
    <row r="35" spans="1:14" hidden="1" x14ac:dyDescent="0.25"/>
    <row r="36" spans="1:14" x14ac:dyDescent="0.25">
      <c r="A36" s="63">
        <v>54305</v>
      </c>
      <c r="B36" s="1" t="s">
        <v>171</v>
      </c>
      <c r="C36" s="5">
        <v>125</v>
      </c>
      <c r="D36" s="1">
        <v>240</v>
      </c>
      <c r="E36" s="1">
        <v>345</v>
      </c>
      <c r="F36" s="5">
        <f>SUM(C36:E36)</f>
        <v>710</v>
      </c>
      <c r="G36" s="1"/>
      <c r="H36" s="1"/>
      <c r="I36" s="1"/>
      <c r="J36" s="1"/>
      <c r="K36" s="1"/>
      <c r="L36" s="1"/>
      <c r="M36" s="1"/>
      <c r="N36" s="61">
        <f>SUM(C36:M36)</f>
        <v>1420</v>
      </c>
    </row>
    <row r="37" spans="1:14" x14ac:dyDescent="0.25">
      <c r="A37" s="63">
        <v>54311</v>
      </c>
      <c r="B37" s="1" t="s">
        <v>198</v>
      </c>
      <c r="C37" s="5">
        <v>0</v>
      </c>
      <c r="D37" s="1">
        <v>0</v>
      </c>
      <c r="E37" s="260">
        <v>0</v>
      </c>
      <c r="F37" s="5">
        <f>SUM(C37:E37)</f>
        <v>0</v>
      </c>
      <c r="G37" s="1"/>
      <c r="H37" s="1"/>
      <c r="I37" s="1"/>
      <c r="J37" s="1"/>
      <c r="K37" s="1"/>
      <c r="L37" s="1"/>
      <c r="M37" s="1"/>
      <c r="N37" s="61">
        <f>SUM(C37:M37)</f>
        <v>0</v>
      </c>
    </row>
    <row r="38" spans="1:14" ht="23.25" thickBot="1" x14ac:dyDescent="0.3">
      <c r="A38" s="64">
        <v>54313</v>
      </c>
      <c r="B38" s="85" t="s">
        <v>168</v>
      </c>
      <c r="C38" s="120">
        <v>400</v>
      </c>
      <c r="D38" s="120">
        <v>200</v>
      </c>
      <c r="E38" s="62">
        <v>0</v>
      </c>
      <c r="F38" s="112">
        <f>SUM(C38:E38)</f>
        <v>600</v>
      </c>
      <c r="G38" s="199">
        <v>800</v>
      </c>
      <c r="H38" s="200">
        <v>320</v>
      </c>
      <c r="I38" s="200">
        <v>150</v>
      </c>
      <c r="J38" s="62"/>
      <c r="K38" s="62"/>
      <c r="L38" s="62"/>
      <c r="M38" s="62"/>
      <c r="N38" s="86">
        <f>SUM(C38:D38)</f>
        <v>600</v>
      </c>
    </row>
    <row r="39" spans="1:14" x14ac:dyDescent="0.25">
      <c r="B39" s="93"/>
      <c r="C39" s="94"/>
      <c r="D39" s="94"/>
      <c r="F39" s="95"/>
      <c r="N39" s="95"/>
    </row>
    <row r="40" spans="1:14" x14ac:dyDescent="0.25">
      <c r="B40" s="93"/>
      <c r="C40" s="94"/>
      <c r="D40" s="94"/>
      <c r="F40" s="95"/>
      <c r="N40" s="95"/>
    </row>
    <row r="41" spans="1:14" x14ac:dyDescent="0.25">
      <c r="B41" s="93"/>
      <c r="C41" s="94"/>
      <c r="D41" s="94"/>
      <c r="F41" s="95"/>
      <c r="N41" s="95"/>
    </row>
    <row r="42" spans="1:14" x14ac:dyDescent="0.25">
      <c r="B42" s="93"/>
      <c r="C42" s="94"/>
      <c r="D42" s="94"/>
      <c r="F42" s="95"/>
      <c r="N42" s="95"/>
    </row>
    <row r="44" spans="1:14" s="113" customFormat="1" ht="18.75" x14ac:dyDescent="0.4">
      <c r="A44" s="466" t="s">
        <v>153</v>
      </c>
      <c r="B44" s="466"/>
      <c r="C44" s="466"/>
      <c r="D44" s="466"/>
      <c r="E44" s="466"/>
      <c r="F44" s="466"/>
      <c r="G44" s="466"/>
      <c r="H44" s="466"/>
      <c r="I44" s="466"/>
      <c r="J44" s="466"/>
      <c r="K44" s="466"/>
      <c r="L44" s="466"/>
      <c r="M44" s="466"/>
      <c r="N44" s="466"/>
    </row>
    <row r="45" spans="1:14" s="113" customFormat="1" ht="18.75" x14ac:dyDescent="0.4">
      <c r="A45" s="466" t="s">
        <v>165</v>
      </c>
      <c r="B45" s="466"/>
      <c r="C45" s="466"/>
      <c r="D45" s="466"/>
      <c r="E45" s="466"/>
      <c r="F45" s="466"/>
      <c r="G45" s="466"/>
      <c r="H45" s="466"/>
      <c r="I45" s="466"/>
      <c r="J45" s="466"/>
      <c r="K45" s="466"/>
      <c r="L45" s="466"/>
      <c r="M45" s="466"/>
      <c r="N45" s="466"/>
    </row>
    <row r="46" spans="1:14" ht="15" customHeight="1" thickBot="1" x14ac:dyDescent="0.3">
      <c r="A46" s="463" t="s">
        <v>225</v>
      </c>
      <c r="B46" s="463"/>
      <c r="C46" s="463"/>
      <c r="D46" s="463"/>
      <c r="E46" s="463"/>
      <c r="F46" s="463"/>
      <c r="G46" s="463"/>
      <c r="H46" s="463"/>
      <c r="I46" s="463"/>
      <c r="J46" s="463"/>
      <c r="K46" s="463"/>
      <c r="L46" s="463"/>
      <c r="M46" s="463"/>
      <c r="N46" s="463"/>
    </row>
    <row r="47" spans="1:14" ht="12" customHeight="1" thickBot="1" x14ac:dyDescent="0.3">
      <c r="A47" s="24"/>
      <c r="B47" s="24"/>
      <c r="C47" s="464" t="s">
        <v>99</v>
      </c>
      <c r="D47" s="464"/>
      <c r="E47" s="465"/>
      <c r="F47" s="24"/>
      <c r="G47" s="464" t="s">
        <v>251</v>
      </c>
      <c r="H47" s="464"/>
      <c r="I47" s="465"/>
      <c r="J47" s="464" t="s">
        <v>174</v>
      </c>
      <c r="K47" s="464"/>
      <c r="L47" s="465"/>
      <c r="M47" s="24"/>
      <c r="N47" s="24"/>
    </row>
    <row r="48" spans="1:14" ht="12" customHeight="1" thickBot="1" x14ac:dyDescent="0.3">
      <c r="A48" s="25"/>
      <c r="B48" s="25"/>
      <c r="C48" s="464" t="s">
        <v>100</v>
      </c>
      <c r="D48" s="464"/>
      <c r="E48" s="465"/>
      <c r="F48" s="25"/>
      <c r="G48" s="464" t="s">
        <v>46</v>
      </c>
      <c r="H48" s="464"/>
      <c r="I48" s="465"/>
      <c r="J48" s="464" t="s">
        <v>46</v>
      </c>
      <c r="K48" s="464"/>
      <c r="L48" s="465"/>
      <c r="M48" s="25"/>
      <c r="N48" s="25"/>
    </row>
    <row r="49" spans="1:14" ht="11.25" customHeight="1" thickBot="1" x14ac:dyDescent="0.3">
      <c r="A49" s="25"/>
      <c r="B49" s="25"/>
      <c r="C49" s="464" t="s">
        <v>48</v>
      </c>
      <c r="D49" s="464"/>
      <c r="E49" s="465"/>
      <c r="F49" s="25"/>
      <c r="G49" s="464" t="s">
        <v>252</v>
      </c>
      <c r="H49" s="464"/>
      <c r="I49" s="465"/>
      <c r="J49" s="464" t="s">
        <v>47</v>
      </c>
      <c r="K49" s="464"/>
      <c r="L49" s="465"/>
      <c r="M49" s="25"/>
      <c r="N49" s="25"/>
    </row>
    <row r="50" spans="1:14" ht="12.75" customHeight="1" x14ac:dyDescent="0.25">
      <c r="A50" s="25" t="s">
        <v>94</v>
      </c>
      <c r="B50" s="81" t="s">
        <v>95</v>
      </c>
      <c r="C50" s="80" t="s">
        <v>96</v>
      </c>
      <c r="D50" s="80" t="s">
        <v>96</v>
      </c>
      <c r="E50" s="80" t="s">
        <v>96</v>
      </c>
      <c r="F50" s="81" t="s">
        <v>49</v>
      </c>
      <c r="G50" s="80" t="s">
        <v>96</v>
      </c>
      <c r="H50" s="80" t="s">
        <v>96</v>
      </c>
      <c r="I50" s="80" t="s">
        <v>96</v>
      </c>
      <c r="J50" s="80" t="s">
        <v>96</v>
      </c>
      <c r="K50" s="80" t="s">
        <v>96</v>
      </c>
      <c r="L50" s="80" t="s">
        <v>96</v>
      </c>
      <c r="M50" s="81" t="s">
        <v>49</v>
      </c>
      <c r="N50" s="81" t="s">
        <v>10</v>
      </c>
    </row>
    <row r="51" spans="1:14" ht="11.25" customHeight="1" x14ac:dyDescent="0.25">
      <c r="A51" s="25" t="s">
        <v>1</v>
      </c>
      <c r="B51" s="25"/>
      <c r="C51" s="81" t="s">
        <v>97</v>
      </c>
      <c r="D51" s="81" t="s">
        <v>97</v>
      </c>
      <c r="E51" s="81" t="s">
        <v>97</v>
      </c>
      <c r="F51" s="25"/>
      <c r="G51" s="81" t="s">
        <v>97</v>
      </c>
      <c r="H51" s="81" t="s">
        <v>97</v>
      </c>
      <c r="I51" s="81" t="s">
        <v>97</v>
      </c>
      <c r="J51" s="81" t="s">
        <v>97</v>
      </c>
      <c r="K51" s="81" t="s">
        <v>97</v>
      </c>
      <c r="L51" s="81" t="s">
        <v>97</v>
      </c>
      <c r="M51" s="25"/>
      <c r="N51" s="25"/>
    </row>
    <row r="52" spans="1:14" ht="11.25" customHeight="1" thickBot="1" x14ac:dyDescent="0.3">
      <c r="A52" s="26"/>
      <c r="B52" s="26"/>
      <c r="C52" s="82" t="s">
        <v>50</v>
      </c>
      <c r="D52" s="82" t="s">
        <v>51</v>
      </c>
      <c r="E52" s="82" t="s">
        <v>98</v>
      </c>
      <c r="F52" s="26"/>
      <c r="G52" s="82" t="s">
        <v>50</v>
      </c>
      <c r="H52" s="82" t="s">
        <v>51</v>
      </c>
      <c r="I52" s="82" t="s">
        <v>98</v>
      </c>
      <c r="J52" s="82" t="s">
        <v>50</v>
      </c>
      <c r="K52" s="82" t="s">
        <v>51</v>
      </c>
      <c r="L52" s="82" t="s">
        <v>98</v>
      </c>
      <c r="M52" s="26"/>
      <c r="N52" s="26"/>
    </row>
    <row r="53" spans="1:14" ht="12" customHeight="1" x14ac:dyDescent="0.25">
      <c r="A53" s="63">
        <v>54314</v>
      </c>
      <c r="B53" s="1" t="s">
        <v>74</v>
      </c>
      <c r="C53" s="87">
        <v>0</v>
      </c>
      <c r="D53" s="87">
        <v>0</v>
      </c>
      <c r="E53" s="87">
        <v>0</v>
      </c>
      <c r="F53" s="87"/>
      <c r="G53" s="87">
        <v>0</v>
      </c>
      <c r="H53" s="87">
        <v>0</v>
      </c>
      <c r="I53" s="87">
        <v>0</v>
      </c>
      <c r="J53" s="87"/>
      <c r="K53" s="87"/>
      <c r="L53" s="87"/>
      <c r="M53" s="87">
        <f t="shared" ref="M53:M66" si="4">SUM(G53:I53)</f>
        <v>0</v>
      </c>
      <c r="N53" s="88">
        <f>(F53+M53)</f>
        <v>0</v>
      </c>
    </row>
    <row r="54" spans="1:14" ht="12" customHeight="1" x14ac:dyDescent="0.25">
      <c r="A54" s="63">
        <v>54316</v>
      </c>
      <c r="B54" s="1" t="s">
        <v>181</v>
      </c>
      <c r="C54" s="87">
        <v>0</v>
      </c>
      <c r="D54" s="87">
        <v>0</v>
      </c>
      <c r="E54" s="87">
        <v>0</v>
      </c>
      <c r="F54" s="87"/>
      <c r="G54" s="87">
        <v>0</v>
      </c>
      <c r="H54" s="87">
        <v>0</v>
      </c>
      <c r="I54" s="87">
        <v>0</v>
      </c>
      <c r="J54" s="87"/>
      <c r="K54" s="87"/>
      <c r="L54" s="87"/>
      <c r="M54" s="87">
        <v>0</v>
      </c>
      <c r="N54" s="88">
        <f>SUM(F54)</f>
        <v>0</v>
      </c>
    </row>
    <row r="55" spans="1:14" ht="13.5" customHeight="1" x14ac:dyDescent="0.25">
      <c r="A55" s="63">
        <v>54317</v>
      </c>
      <c r="B55" s="1" t="s">
        <v>133</v>
      </c>
      <c r="C55" s="87">
        <v>0</v>
      </c>
      <c r="D55" s="87">
        <v>0</v>
      </c>
      <c r="E55" s="87">
        <v>0</v>
      </c>
      <c r="F55" s="5"/>
      <c r="G55" s="5">
        <v>0</v>
      </c>
      <c r="H55" s="5">
        <v>0</v>
      </c>
      <c r="I55" s="5">
        <v>0</v>
      </c>
      <c r="J55" s="5"/>
      <c r="K55" s="5"/>
      <c r="L55" s="5"/>
      <c r="M55" s="5">
        <f t="shared" si="4"/>
        <v>0</v>
      </c>
      <c r="N55" s="61">
        <f>(F55+M55)</f>
        <v>0</v>
      </c>
    </row>
    <row r="56" spans="1:14" ht="13.5" customHeight="1" x14ac:dyDescent="0.25">
      <c r="A56" s="63">
        <v>54399</v>
      </c>
      <c r="B56" s="1" t="s">
        <v>75</v>
      </c>
      <c r="C56" s="87">
        <v>1200</v>
      </c>
      <c r="D56" s="87">
        <v>500</v>
      </c>
      <c r="E56" s="87">
        <v>1800</v>
      </c>
      <c r="F56" s="5">
        <f>SUM(C56:E56)</f>
        <v>3500</v>
      </c>
      <c r="G56" s="5">
        <v>0</v>
      </c>
      <c r="H56" s="5">
        <v>0</v>
      </c>
      <c r="I56" s="5">
        <v>0</v>
      </c>
      <c r="J56" s="5"/>
      <c r="K56" s="5"/>
      <c r="L56" s="5"/>
      <c r="M56" s="5">
        <f t="shared" si="4"/>
        <v>0</v>
      </c>
      <c r="N56" s="61">
        <f>(F56+M56)</f>
        <v>3500</v>
      </c>
    </row>
    <row r="57" spans="1:14" x14ac:dyDescent="0.25">
      <c r="A57" s="191">
        <v>544</v>
      </c>
      <c r="B57" s="192" t="s">
        <v>76</v>
      </c>
      <c r="C57" s="193">
        <f t="shared" ref="C57:I57" si="5">SUM(C58:C61)</f>
        <v>1500</v>
      </c>
      <c r="D57" s="193">
        <f t="shared" si="5"/>
        <v>800.36</v>
      </c>
      <c r="E57" s="193">
        <f t="shared" si="5"/>
        <v>0</v>
      </c>
      <c r="F57" s="193">
        <f>SUM(F58:F61)</f>
        <v>1200</v>
      </c>
      <c r="G57" s="194">
        <f>SUM(G58:G61)</f>
        <v>3188.49</v>
      </c>
      <c r="H57" s="194">
        <f t="shared" si="5"/>
        <v>2300</v>
      </c>
      <c r="I57" s="194">
        <f t="shared" si="5"/>
        <v>3550</v>
      </c>
      <c r="J57" s="194"/>
      <c r="K57" s="194"/>
      <c r="L57" s="194"/>
      <c r="M57" s="194">
        <f>SUM(G57:I57)</f>
        <v>9038.49</v>
      </c>
      <c r="N57" s="195">
        <f>(F57+M57)</f>
        <v>10238.49</v>
      </c>
    </row>
    <row r="58" spans="1:14" x14ac:dyDescent="0.25">
      <c r="A58" s="63">
        <v>54401</v>
      </c>
      <c r="B58" s="1" t="s">
        <v>145</v>
      </c>
      <c r="C58" s="5">
        <v>0</v>
      </c>
      <c r="D58" s="5">
        <v>0</v>
      </c>
      <c r="E58" s="5">
        <v>0</v>
      </c>
      <c r="F58" s="5">
        <f>SUM(C58:E58)</f>
        <v>0</v>
      </c>
      <c r="G58" s="5">
        <v>1438.49</v>
      </c>
      <c r="H58" s="5">
        <v>1000</v>
      </c>
      <c r="I58" s="5">
        <v>1500</v>
      </c>
      <c r="J58" s="5"/>
      <c r="K58" s="5"/>
      <c r="L58" s="5"/>
      <c r="M58" s="5">
        <f>SUM(G58:I58)</f>
        <v>3938.49</v>
      </c>
      <c r="N58" s="61">
        <f>SUM(F58:M58)</f>
        <v>7876.98</v>
      </c>
    </row>
    <row r="59" spans="1:14" x14ac:dyDescent="0.25">
      <c r="A59" s="63">
        <v>54403</v>
      </c>
      <c r="B59" s="1" t="s">
        <v>77</v>
      </c>
      <c r="C59" s="5">
        <v>1500</v>
      </c>
      <c r="D59" s="5">
        <v>800.36</v>
      </c>
      <c r="E59" s="5">
        <v>0</v>
      </c>
      <c r="F59" s="5">
        <v>1200</v>
      </c>
      <c r="G59" s="5">
        <v>250</v>
      </c>
      <c r="H59" s="5">
        <v>100</v>
      </c>
      <c r="I59" s="5">
        <v>150</v>
      </c>
      <c r="J59" s="5"/>
      <c r="K59" s="5"/>
      <c r="L59" s="5"/>
      <c r="M59" s="5">
        <f>SUM(G59:I59)</f>
        <v>500</v>
      </c>
      <c r="N59" s="61">
        <f>(F59+M59)</f>
        <v>1700</v>
      </c>
    </row>
    <row r="60" spans="1:14" x14ac:dyDescent="0.25">
      <c r="A60" s="63">
        <v>54402</v>
      </c>
      <c r="B60" s="1" t="s">
        <v>146</v>
      </c>
      <c r="C60" s="5">
        <v>0</v>
      </c>
      <c r="D60" s="5">
        <v>0</v>
      </c>
      <c r="E60" s="5">
        <v>0</v>
      </c>
      <c r="F60" s="5">
        <f>SUM(C60:E60)</f>
        <v>0</v>
      </c>
      <c r="G60" s="5"/>
      <c r="H60" s="5"/>
      <c r="I60" s="5"/>
      <c r="J60" s="5"/>
      <c r="K60" s="5"/>
      <c r="L60" s="5"/>
      <c r="M60" s="5"/>
      <c r="N60" s="61">
        <f>SUM(F60:M60)</f>
        <v>0</v>
      </c>
    </row>
    <row r="61" spans="1:14" ht="12.75" customHeight="1" x14ac:dyDescent="0.25">
      <c r="A61" s="63">
        <v>54404</v>
      </c>
      <c r="B61" s="1" t="s">
        <v>78</v>
      </c>
      <c r="C61" s="5">
        <v>0</v>
      </c>
      <c r="D61" s="5">
        <v>0</v>
      </c>
      <c r="E61" s="5">
        <v>0</v>
      </c>
      <c r="F61" s="5">
        <f>SUM(C61:E61)</f>
        <v>0</v>
      </c>
      <c r="G61" s="5">
        <v>1500</v>
      </c>
      <c r="H61" s="5">
        <v>1200</v>
      </c>
      <c r="I61" s="5">
        <v>1900</v>
      </c>
      <c r="J61" s="5"/>
      <c r="K61" s="5"/>
      <c r="L61" s="5"/>
      <c r="M61" s="5">
        <f>SUM(G61:I61)</f>
        <v>4600</v>
      </c>
      <c r="N61" s="61">
        <f>(F61+M61)</f>
        <v>4600</v>
      </c>
    </row>
    <row r="62" spans="1:14" x14ac:dyDescent="0.25">
      <c r="A62" s="191">
        <v>545</v>
      </c>
      <c r="B62" s="192" t="s">
        <v>91</v>
      </c>
      <c r="C62" s="193">
        <f>SUM(C63:C65)</f>
        <v>2400</v>
      </c>
      <c r="D62" s="193">
        <f>SUM(D63:D65)</f>
        <v>2982.63</v>
      </c>
      <c r="E62" s="193">
        <f>E63</f>
        <v>0</v>
      </c>
      <c r="F62" s="193">
        <f>SUM(F63:F66)</f>
        <v>5382.63</v>
      </c>
      <c r="G62" s="194">
        <f>SUM(G63:G66)</f>
        <v>0</v>
      </c>
      <c r="H62" s="194"/>
      <c r="I62" s="194"/>
      <c r="J62" s="194"/>
      <c r="K62" s="194"/>
      <c r="L62" s="194"/>
      <c r="M62" s="194">
        <f t="shared" si="4"/>
        <v>0</v>
      </c>
      <c r="N62" s="195">
        <f>(F62+M62)</f>
        <v>5382.63</v>
      </c>
    </row>
    <row r="63" spans="1:14" ht="12.75" customHeight="1" x14ac:dyDescent="0.25">
      <c r="A63" s="63">
        <v>54502</v>
      </c>
      <c r="B63" s="1" t="s">
        <v>87</v>
      </c>
      <c r="C63" s="5">
        <v>0</v>
      </c>
      <c r="D63" s="5">
        <v>0</v>
      </c>
      <c r="E63" s="5">
        <v>0</v>
      </c>
      <c r="F63" s="5">
        <f>SUM(C63:E63)</f>
        <v>0</v>
      </c>
      <c r="G63" s="5">
        <v>0</v>
      </c>
      <c r="H63" s="5">
        <v>0</v>
      </c>
      <c r="I63" s="5">
        <v>0</v>
      </c>
      <c r="J63" s="5"/>
      <c r="K63" s="5"/>
      <c r="L63" s="5"/>
      <c r="M63" s="5">
        <f t="shared" si="4"/>
        <v>0</v>
      </c>
      <c r="N63" s="61">
        <f>(F63+M63)</f>
        <v>0</v>
      </c>
    </row>
    <row r="64" spans="1:14" ht="12.75" customHeight="1" x14ac:dyDescent="0.25">
      <c r="A64" s="63">
        <v>54503</v>
      </c>
      <c r="B64" s="1" t="s">
        <v>79</v>
      </c>
      <c r="C64" s="5">
        <v>2400</v>
      </c>
      <c r="D64" s="5">
        <v>2982.63</v>
      </c>
      <c r="E64" s="5">
        <v>0</v>
      </c>
      <c r="F64" s="5">
        <f>SUM(C64:E64)</f>
        <v>5382.63</v>
      </c>
      <c r="G64" s="5">
        <v>0</v>
      </c>
      <c r="H64" s="5">
        <v>0</v>
      </c>
      <c r="I64" s="5">
        <v>0</v>
      </c>
      <c r="J64" s="5"/>
      <c r="K64" s="5"/>
      <c r="L64" s="5"/>
      <c r="M64" s="5">
        <f t="shared" si="4"/>
        <v>0</v>
      </c>
      <c r="N64" s="61">
        <f>(F64+M64)</f>
        <v>5382.63</v>
      </c>
    </row>
    <row r="65" spans="1:42" x14ac:dyDescent="0.25">
      <c r="A65" s="63">
        <v>54504</v>
      </c>
      <c r="B65" s="1" t="s">
        <v>80</v>
      </c>
      <c r="C65" s="5">
        <v>0</v>
      </c>
      <c r="D65" s="5">
        <v>0</v>
      </c>
      <c r="E65" s="5">
        <v>0</v>
      </c>
      <c r="F65" s="5">
        <f>SUM(C65:E65)</f>
        <v>0</v>
      </c>
      <c r="G65" s="5">
        <v>0</v>
      </c>
      <c r="H65" s="5">
        <v>0</v>
      </c>
      <c r="I65" s="5">
        <v>0</v>
      </c>
      <c r="J65" s="5"/>
      <c r="K65" s="5"/>
      <c r="L65" s="5"/>
      <c r="M65" s="5">
        <f t="shared" si="4"/>
        <v>0</v>
      </c>
      <c r="N65" s="61">
        <f>(F65+M65)</f>
        <v>0</v>
      </c>
    </row>
    <row r="66" spans="1:42" x14ac:dyDescent="0.25">
      <c r="A66" s="63">
        <v>54508</v>
      </c>
      <c r="B66" s="1" t="s">
        <v>167</v>
      </c>
      <c r="C66" s="5">
        <v>0</v>
      </c>
      <c r="D66" s="5">
        <v>0</v>
      </c>
      <c r="E66" s="5">
        <v>0</v>
      </c>
      <c r="F66" s="5">
        <f>SUM(C66:E66)</f>
        <v>0</v>
      </c>
      <c r="G66" s="5">
        <v>0</v>
      </c>
      <c r="H66" s="5">
        <v>0</v>
      </c>
      <c r="I66" s="5">
        <v>0</v>
      </c>
      <c r="J66" s="5"/>
      <c r="K66" s="5"/>
      <c r="L66" s="5"/>
      <c r="M66" s="5">
        <f t="shared" si="4"/>
        <v>0</v>
      </c>
      <c r="N66" s="61">
        <f>SUM(F66:M66)</f>
        <v>0</v>
      </c>
    </row>
    <row r="67" spans="1:42" x14ac:dyDescent="0.25">
      <c r="A67" s="186">
        <v>546</v>
      </c>
      <c r="B67" s="187" t="s">
        <v>173</v>
      </c>
      <c r="C67" s="189"/>
      <c r="D67" s="189"/>
      <c r="E67" s="189"/>
      <c r="F67" s="189"/>
      <c r="G67" s="189"/>
      <c r="H67" s="189"/>
      <c r="I67" s="189"/>
      <c r="J67" s="189"/>
      <c r="K67" s="189"/>
      <c r="L67" s="188">
        <v>0</v>
      </c>
      <c r="M67" s="189">
        <f>+L67</f>
        <v>0</v>
      </c>
      <c r="N67" s="190">
        <f>M67</f>
        <v>0</v>
      </c>
    </row>
    <row r="68" spans="1:42" x14ac:dyDescent="0.25">
      <c r="A68" s="186">
        <v>55</v>
      </c>
      <c r="B68" s="187" t="s">
        <v>92</v>
      </c>
      <c r="C68" s="188">
        <v>0</v>
      </c>
      <c r="D68" s="188">
        <v>0</v>
      </c>
      <c r="E68" s="188">
        <v>0</v>
      </c>
      <c r="F68" s="188">
        <f>SUM(F69)</f>
        <v>0</v>
      </c>
      <c r="G68" s="188">
        <f>G71</f>
        <v>5000</v>
      </c>
      <c r="H68" s="188">
        <v>0</v>
      </c>
      <c r="I68" s="188">
        <f>I71</f>
        <v>1499.97</v>
      </c>
      <c r="J68" s="189"/>
      <c r="K68" s="189"/>
      <c r="L68" s="189"/>
      <c r="M68" s="188">
        <f t="shared" ref="M68:M73" si="6">SUM(G68:I68)</f>
        <v>6499.97</v>
      </c>
      <c r="N68" s="190">
        <f>(F68+M68)</f>
        <v>6499.97</v>
      </c>
    </row>
    <row r="69" spans="1:42" s="68" customFormat="1" ht="9" x14ac:dyDescent="0.15">
      <c r="A69" s="148">
        <v>553</v>
      </c>
      <c r="B69" s="149" t="s">
        <v>93</v>
      </c>
      <c r="C69" s="150">
        <v>0</v>
      </c>
      <c r="D69" s="150">
        <v>0</v>
      </c>
      <c r="E69" s="150">
        <v>0</v>
      </c>
      <c r="F69" s="150">
        <f>SUM(F70:F70)</f>
        <v>0</v>
      </c>
      <c r="G69" s="150"/>
      <c r="H69" s="151">
        <v>0</v>
      </c>
      <c r="I69" s="151"/>
      <c r="J69" s="151"/>
      <c r="K69" s="151"/>
      <c r="L69" s="151"/>
      <c r="M69" s="150">
        <f t="shared" si="6"/>
        <v>0</v>
      </c>
      <c r="N69" s="152">
        <f>(F69+M69)</f>
        <v>0</v>
      </c>
    </row>
    <row r="70" spans="1:42" s="68" customFormat="1" ht="11.25" customHeight="1" x14ac:dyDescent="0.15">
      <c r="A70" s="21">
        <v>55302</v>
      </c>
      <c r="B70" s="2" t="s">
        <v>88</v>
      </c>
      <c r="C70" s="97">
        <v>0</v>
      </c>
      <c r="D70" s="97">
        <v>0</v>
      </c>
      <c r="E70" s="97">
        <v>0</v>
      </c>
      <c r="F70" s="97">
        <f>SUM(C70:E70)</f>
        <v>0</v>
      </c>
      <c r="G70" s="97">
        <v>0</v>
      </c>
      <c r="H70" s="97"/>
      <c r="I70" s="97"/>
      <c r="J70" s="97"/>
      <c r="K70" s="97"/>
      <c r="L70" s="97"/>
      <c r="M70" s="97">
        <f t="shared" si="6"/>
        <v>0</v>
      </c>
      <c r="N70" s="99">
        <f>(F70+M70)</f>
        <v>0</v>
      </c>
    </row>
    <row r="71" spans="1:42" s="68" customFormat="1" ht="9" x14ac:dyDescent="0.15">
      <c r="A71" s="153">
        <v>557</v>
      </c>
      <c r="B71" s="154" t="s">
        <v>81</v>
      </c>
      <c r="C71" s="150">
        <f>SUM(C72)</f>
        <v>300</v>
      </c>
      <c r="D71" s="150">
        <f>SUM(D72)</f>
        <v>300</v>
      </c>
      <c r="E71" s="150">
        <f>SUM(E72)</f>
        <v>400</v>
      </c>
      <c r="F71" s="150">
        <f>SUM(C71:E71)</f>
        <v>1000</v>
      </c>
      <c r="G71" s="150">
        <f>SUM(G72)</f>
        <v>5000</v>
      </c>
      <c r="H71" s="150">
        <f>H72</f>
        <v>6000</v>
      </c>
      <c r="I71" s="150">
        <f>I72</f>
        <v>1499.97</v>
      </c>
      <c r="J71" s="151"/>
      <c r="K71" s="151"/>
      <c r="L71" s="151"/>
      <c r="M71" s="151">
        <f t="shared" si="6"/>
        <v>12499.97</v>
      </c>
      <c r="N71" s="152">
        <f>(F71+M71)</f>
        <v>13499.97</v>
      </c>
    </row>
    <row r="72" spans="1:42" s="68" customFormat="1" ht="12" customHeight="1" x14ac:dyDescent="0.15">
      <c r="A72" s="21">
        <v>55799</v>
      </c>
      <c r="B72" s="2" t="s">
        <v>82</v>
      </c>
      <c r="C72" s="97">
        <v>300</v>
      </c>
      <c r="D72" s="97">
        <v>300</v>
      </c>
      <c r="E72" s="97">
        <v>400</v>
      </c>
      <c r="F72" s="97">
        <f>C72+D72+E72</f>
        <v>1000</v>
      </c>
      <c r="G72" s="97">
        <v>5000</v>
      </c>
      <c r="H72" s="97">
        <v>6000</v>
      </c>
      <c r="I72" s="97">
        <v>1499.97</v>
      </c>
      <c r="J72" s="97"/>
      <c r="K72" s="97"/>
      <c r="L72" s="97"/>
      <c r="M72" s="97">
        <f t="shared" si="6"/>
        <v>12499.97</v>
      </c>
      <c r="N72" s="99">
        <f>(F72+M72)</f>
        <v>13499.97</v>
      </c>
    </row>
    <row r="73" spans="1:42" s="102" customFormat="1" ht="9" x14ac:dyDescent="0.15">
      <c r="A73" s="148">
        <v>556</v>
      </c>
      <c r="B73" s="149" t="s">
        <v>149</v>
      </c>
      <c r="C73" s="150">
        <f>SUM(C74:C76)</f>
        <v>3600</v>
      </c>
      <c r="D73" s="150">
        <f>SUM(D74:D76)</f>
        <v>1000</v>
      </c>
      <c r="E73" s="150">
        <f>SUM(E74:E76)</f>
        <v>1000</v>
      </c>
      <c r="F73" s="150">
        <f>SUM(F74:F76)</f>
        <v>5600</v>
      </c>
      <c r="G73" s="150">
        <f>SUM(G74:G76)</f>
        <v>2250</v>
      </c>
      <c r="H73" s="150">
        <f>H76+H74</f>
        <v>3585.88</v>
      </c>
      <c r="I73" s="151">
        <v>0</v>
      </c>
      <c r="J73" s="151"/>
      <c r="K73" s="151"/>
      <c r="L73" s="151"/>
      <c r="M73" s="150">
        <f t="shared" si="6"/>
        <v>5835.88</v>
      </c>
      <c r="N73" s="152">
        <f>SUM(F73+M73)</f>
        <v>11435.880000000001</v>
      </c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</row>
    <row r="74" spans="1:42" s="102" customFormat="1" ht="9" x14ac:dyDescent="0.15">
      <c r="A74" s="21">
        <v>55601</v>
      </c>
      <c r="B74" s="2" t="s">
        <v>187</v>
      </c>
      <c r="C74" s="97">
        <v>600</v>
      </c>
      <c r="D74" s="97">
        <v>500</v>
      </c>
      <c r="E74" s="97">
        <v>1000</v>
      </c>
      <c r="F74" s="97">
        <f>SUM(C74:E74)</f>
        <v>2100</v>
      </c>
      <c r="G74" s="96">
        <v>2000</v>
      </c>
      <c r="H74" s="97">
        <v>2485.88</v>
      </c>
      <c r="I74" s="97"/>
      <c r="J74" s="97"/>
      <c r="K74" s="97"/>
      <c r="L74" s="97"/>
      <c r="M74" s="97"/>
      <c r="N74" s="99">
        <f>SUM(F74)</f>
        <v>2100</v>
      </c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</row>
    <row r="75" spans="1:42" s="102" customFormat="1" ht="9" x14ac:dyDescent="0.15">
      <c r="A75" s="21">
        <v>55602</v>
      </c>
      <c r="B75" s="2" t="s">
        <v>169</v>
      </c>
      <c r="C75" s="97">
        <v>2000</v>
      </c>
      <c r="D75" s="97">
        <v>0</v>
      </c>
      <c r="E75" s="97">
        <v>0</v>
      </c>
      <c r="F75" s="97">
        <f>SUM(C75:E75)</f>
        <v>2000</v>
      </c>
      <c r="G75" s="97"/>
      <c r="H75" s="97"/>
      <c r="I75" s="97"/>
      <c r="J75" s="97"/>
      <c r="K75" s="97"/>
      <c r="L75" s="97"/>
      <c r="M75" s="97"/>
      <c r="N75" s="99">
        <f>+F75</f>
        <v>2000</v>
      </c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</row>
    <row r="76" spans="1:42" s="68" customFormat="1" ht="12.75" customHeight="1" x14ac:dyDescent="0.15">
      <c r="A76" s="21">
        <v>55603</v>
      </c>
      <c r="B76" s="2" t="s">
        <v>147</v>
      </c>
      <c r="C76" s="97">
        <v>1000</v>
      </c>
      <c r="D76" s="97">
        <v>500</v>
      </c>
      <c r="E76" s="97">
        <v>0</v>
      </c>
      <c r="F76" s="97">
        <f>SUM(C76:E76)</f>
        <v>1500</v>
      </c>
      <c r="G76" s="97">
        <v>250</v>
      </c>
      <c r="H76" s="97">
        <v>1100</v>
      </c>
      <c r="I76" s="97">
        <v>0</v>
      </c>
      <c r="J76" s="97"/>
      <c r="K76" s="97"/>
      <c r="L76" s="97"/>
      <c r="M76" s="97">
        <f>SUM(G76:I76)</f>
        <v>1350</v>
      </c>
      <c r="N76" s="99">
        <f>SUM(F76)</f>
        <v>1500</v>
      </c>
    </row>
    <row r="77" spans="1:42" s="68" customFormat="1" ht="9" x14ac:dyDescent="0.15">
      <c r="A77" s="148">
        <v>56</v>
      </c>
      <c r="B77" s="149" t="s">
        <v>134</v>
      </c>
      <c r="C77" s="150">
        <v>0</v>
      </c>
      <c r="D77" s="150">
        <f>D78</f>
        <v>120</v>
      </c>
      <c r="E77" s="150">
        <v>0</v>
      </c>
      <c r="F77" s="150">
        <f>D77</f>
        <v>120</v>
      </c>
      <c r="G77" s="150">
        <f>G78</f>
        <v>0</v>
      </c>
      <c r="H77" s="150">
        <v>0</v>
      </c>
      <c r="I77" s="151"/>
      <c r="J77" s="151"/>
      <c r="K77" s="151"/>
      <c r="L77" s="151"/>
      <c r="M77" s="150">
        <f>SUM(G77:I77)</f>
        <v>0</v>
      </c>
      <c r="N77" s="152">
        <f>(F77+M77)</f>
        <v>120</v>
      </c>
    </row>
    <row r="78" spans="1:42" s="68" customFormat="1" ht="13.5" customHeight="1" x14ac:dyDescent="0.15">
      <c r="A78" s="22">
        <v>562</v>
      </c>
      <c r="B78" s="12" t="s">
        <v>135</v>
      </c>
      <c r="C78" s="96">
        <v>0</v>
      </c>
      <c r="D78" s="96">
        <f>SUM(D79)</f>
        <v>120</v>
      </c>
      <c r="E78" s="96">
        <f>SUM(E79)</f>
        <v>0</v>
      </c>
      <c r="F78" s="96">
        <f>F79</f>
        <v>0</v>
      </c>
      <c r="G78" s="96">
        <f>G79</f>
        <v>0</v>
      </c>
      <c r="H78" s="97">
        <v>0</v>
      </c>
      <c r="I78" s="97">
        <v>0</v>
      </c>
      <c r="J78" s="97"/>
      <c r="K78" s="97"/>
      <c r="L78" s="97"/>
      <c r="M78" s="96">
        <f>SUM(G78:I78)</f>
        <v>0</v>
      </c>
      <c r="N78" s="99">
        <f>SUM(M78)</f>
        <v>0</v>
      </c>
    </row>
    <row r="79" spans="1:42" s="68" customFormat="1" ht="12.75" customHeight="1" x14ac:dyDescent="0.15">
      <c r="A79" s="21">
        <v>56201</v>
      </c>
      <c r="B79" s="2" t="s">
        <v>135</v>
      </c>
      <c r="C79" s="96">
        <v>0</v>
      </c>
      <c r="D79" s="97">
        <v>120</v>
      </c>
      <c r="E79" s="97"/>
      <c r="F79" s="97">
        <v>0</v>
      </c>
      <c r="G79" s="97">
        <v>0</v>
      </c>
      <c r="H79" s="97">
        <v>0</v>
      </c>
      <c r="I79" s="97">
        <v>0</v>
      </c>
      <c r="J79" s="97"/>
      <c r="K79" s="97"/>
      <c r="L79" s="97"/>
      <c r="M79" s="97">
        <f>SUM(G79:I79)</f>
        <v>0</v>
      </c>
      <c r="N79" s="99">
        <f>(F79+M79)</f>
        <v>0</v>
      </c>
    </row>
    <row r="80" spans="1:42" s="68" customFormat="1" ht="9" x14ac:dyDescent="0.15">
      <c r="A80" s="148">
        <v>563</v>
      </c>
      <c r="B80" s="149" t="s">
        <v>137</v>
      </c>
      <c r="C80" s="150">
        <f>SUM(C81:C82)</f>
        <v>4080</v>
      </c>
      <c r="D80" s="150">
        <f>SUM(D82)</f>
        <v>1000</v>
      </c>
      <c r="E80" s="150">
        <f>SUM(E81:E82)</f>
        <v>1000</v>
      </c>
      <c r="F80" s="150">
        <f>SUM(C80:E80)</f>
        <v>6080</v>
      </c>
      <c r="G80" s="150">
        <f>G81</f>
        <v>3180</v>
      </c>
      <c r="H80" s="150">
        <f>H81</f>
        <v>0</v>
      </c>
      <c r="I80" s="150">
        <v>0</v>
      </c>
      <c r="J80" s="150"/>
      <c r="K80" s="150"/>
      <c r="L80" s="150"/>
      <c r="M80" s="150">
        <f>SUM(G80:I80)</f>
        <v>3180</v>
      </c>
      <c r="N80" s="152">
        <f>(F80+M80)</f>
        <v>9260</v>
      </c>
    </row>
    <row r="81" spans="1:15" s="68" customFormat="1" ht="9" x14ac:dyDescent="0.15">
      <c r="A81" s="21">
        <v>56303</v>
      </c>
      <c r="B81" s="2" t="s">
        <v>170</v>
      </c>
      <c r="C81" s="97">
        <v>3180</v>
      </c>
      <c r="D81" s="96"/>
      <c r="E81" s="97"/>
      <c r="F81" s="97"/>
      <c r="G81" s="97">
        <v>3180</v>
      </c>
      <c r="H81" s="97">
        <v>0</v>
      </c>
      <c r="I81" s="96"/>
      <c r="J81" s="96"/>
      <c r="K81" s="96"/>
      <c r="L81" s="96"/>
      <c r="M81" s="97">
        <f>SUM(G81:H81)</f>
        <v>3180</v>
      </c>
      <c r="N81" s="99">
        <f>SUM(F81+M81)</f>
        <v>3180</v>
      </c>
    </row>
    <row r="82" spans="1:15" s="68" customFormat="1" ht="12.75" customHeight="1" x14ac:dyDescent="0.15">
      <c r="A82" s="21">
        <v>56304</v>
      </c>
      <c r="B82" s="2" t="s">
        <v>136</v>
      </c>
      <c r="C82" s="97">
        <v>900</v>
      </c>
      <c r="D82" s="97">
        <v>1000</v>
      </c>
      <c r="E82" s="97">
        <v>1000</v>
      </c>
      <c r="F82" s="97">
        <f>SUM(C82:E82)</f>
        <v>2900</v>
      </c>
      <c r="G82" s="97">
        <v>0</v>
      </c>
      <c r="H82" s="97">
        <v>0</v>
      </c>
      <c r="I82" s="97"/>
      <c r="J82" s="97"/>
      <c r="K82" s="97"/>
      <c r="L82" s="97"/>
      <c r="M82" s="97">
        <f>SUM(G82:I82)</f>
        <v>0</v>
      </c>
      <c r="N82" s="99">
        <f>(F82+M82)</f>
        <v>2900</v>
      </c>
    </row>
    <row r="83" spans="1:15" s="68" customFormat="1" ht="12.75" customHeight="1" x14ac:dyDescent="0.15">
      <c r="A83" s="148">
        <v>61</v>
      </c>
      <c r="B83" s="155" t="s">
        <v>164</v>
      </c>
      <c r="C83" s="150">
        <f>SUM(C85)</f>
        <v>1250</v>
      </c>
      <c r="D83" s="150">
        <f>D85</f>
        <v>1500</v>
      </c>
      <c r="E83" s="150">
        <f>SUM(E84:E85)</f>
        <v>0</v>
      </c>
      <c r="F83" s="150">
        <f>SUM(C83:E83)</f>
        <v>2750</v>
      </c>
      <c r="G83" s="151"/>
      <c r="H83" s="151"/>
      <c r="I83" s="151"/>
      <c r="J83" s="151"/>
      <c r="K83" s="151"/>
      <c r="L83" s="151"/>
      <c r="M83" s="151"/>
      <c r="N83" s="152">
        <f>SUM(F83)</f>
        <v>2750</v>
      </c>
    </row>
    <row r="84" spans="1:15" s="68" customFormat="1" ht="12.75" customHeight="1" x14ac:dyDescent="0.15">
      <c r="A84" s="22">
        <v>611</v>
      </c>
      <c r="B84" s="66" t="s">
        <v>184</v>
      </c>
      <c r="C84" s="96">
        <v>0</v>
      </c>
      <c r="D84" s="96">
        <f>D85</f>
        <v>1500</v>
      </c>
      <c r="E84" s="97">
        <v>0</v>
      </c>
      <c r="F84" s="96">
        <f>F85</f>
        <v>2750</v>
      </c>
      <c r="G84" s="97"/>
      <c r="H84" s="97"/>
      <c r="I84" s="97"/>
      <c r="J84" s="97"/>
      <c r="K84" s="97"/>
      <c r="L84" s="97"/>
      <c r="M84" s="97"/>
      <c r="N84" s="99">
        <f>SUM(C84)</f>
        <v>0</v>
      </c>
    </row>
    <row r="85" spans="1:15" s="68" customFormat="1" ht="21" customHeight="1" x14ac:dyDescent="0.15">
      <c r="A85" s="21">
        <v>61104</v>
      </c>
      <c r="B85" s="67" t="s">
        <v>172</v>
      </c>
      <c r="C85" s="97">
        <v>1250</v>
      </c>
      <c r="D85" s="97">
        <v>1500</v>
      </c>
      <c r="E85" s="97">
        <v>0</v>
      </c>
      <c r="F85" s="97">
        <f>SUM(C85:E85)</f>
        <v>2750</v>
      </c>
      <c r="G85" s="97">
        <v>1500</v>
      </c>
      <c r="H85" s="97">
        <v>3000</v>
      </c>
      <c r="I85" s="97"/>
      <c r="J85" s="97"/>
      <c r="K85" s="97"/>
      <c r="L85" s="97"/>
      <c r="M85" s="97"/>
      <c r="N85" s="99">
        <f>SUM(F85:M85)</f>
        <v>7250</v>
      </c>
    </row>
    <row r="86" spans="1:15" s="68" customFormat="1" ht="9" x14ac:dyDescent="0.15">
      <c r="A86" s="434" t="s">
        <v>43</v>
      </c>
      <c r="B86" s="435"/>
      <c r="C86" s="96">
        <f>(C83+C80+C73+C71+C62+C30+C11+C25+C57)</f>
        <v>34885</v>
      </c>
      <c r="D86" s="96">
        <f>SUM(D80+D77+D73+D71+D62+D57+D30+D25+D11+D83)</f>
        <v>15342.99</v>
      </c>
      <c r="E86" s="96">
        <f>SUM(E80+E77+E73+E71+E68+E62+E30+E25+E11+E57)</f>
        <v>23375</v>
      </c>
      <c r="F86" s="96">
        <f>SUM(F80+F77+F73+F71+F69+F62+F57+F30+F25+F11+F83)</f>
        <v>72502.63</v>
      </c>
      <c r="G86" s="96">
        <f>SUM(G80+G77+G73+G69+G62+G57+G25+G11+G68+G30)</f>
        <v>50488.49</v>
      </c>
      <c r="H86" s="96">
        <f>H87</f>
        <v>49047.88</v>
      </c>
      <c r="I86" s="96">
        <f>SUM(I57+I30+I25+I11+I68)</f>
        <v>35445.97</v>
      </c>
      <c r="J86" s="96"/>
      <c r="K86" s="96"/>
      <c r="L86" s="96">
        <f>SUM(L67)</f>
        <v>0</v>
      </c>
      <c r="M86" s="96">
        <f>SUM('Proy.Adq.B.y S.'!G86:I86)</f>
        <v>134982.34</v>
      </c>
      <c r="N86" s="98">
        <f>(F86)</f>
        <v>72502.63</v>
      </c>
    </row>
    <row r="87" spans="1:15" s="68" customFormat="1" ht="9" x14ac:dyDescent="0.15">
      <c r="A87" s="434" t="s">
        <v>44</v>
      </c>
      <c r="B87" s="435"/>
      <c r="C87" s="96">
        <f>SUM(C86)</f>
        <v>34885</v>
      </c>
      <c r="D87" s="96">
        <f>SUM(D86)</f>
        <v>15342.99</v>
      </c>
      <c r="E87" s="96">
        <f t="shared" ref="C87:E88" si="7">SUM(E86)</f>
        <v>23375</v>
      </c>
      <c r="F87" s="96">
        <f>SUM(F86)</f>
        <v>72502.63</v>
      </c>
      <c r="G87" s="96">
        <f t="shared" ref="G87:I88" si="8">SUM(G86)</f>
        <v>50488.49</v>
      </c>
      <c r="H87" s="96">
        <f>SUM(H80+H57+H25+H11+H71+H30+H73)</f>
        <v>49047.88</v>
      </c>
      <c r="I87" s="96">
        <f>SUM(I86)</f>
        <v>35445.97</v>
      </c>
      <c r="J87" s="96"/>
      <c r="K87" s="96"/>
      <c r="L87" s="96">
        <f>+L86</f>
        <v>0</v>
      </c>
      <c r="M87" s="96">
        <f>+M86</f>
        <v>134982.34</v>
      </c>
      <c r="N87" s="98">
        <f>SUM(N86)</f>
        <v>72502.63</v>
      </c>
    </row>
    <row r="88" spans="1:15" s="68" customFormat="1" ht="9.75" thickBot="1" x14ac:dyDescent="0.2">
      <c r="A88" s="436" t="s">
        <v>45</v>
      </c>
      <c r="B88" s="437"/>
      <c r="C88" s="100">
        <f t="shared" si="7"/>
        <v>34885</v>
      </c>
      <c r="D88" s="100">
        <f t="shared" si="7"/>
        <v>15342.99</v>
      </c>
      <c r="E88" s="100">
        <f t="shared" si="7"/>
        <v>23375</v>
      </c>
      <c r="F88" s="100">
        <f>SUM(C88:E88)</f>
        <v>73602.989999999991</v>
      </c>
      <c r="G88" s="100">
        <f t="shared" si="8"/>
        <v>50488.49</v>
      </c>
      <c r="H88" s="100">
        <f>SUM(H87)</f>
        <v>49047.88</v>
      </c>
      <c r="I88" s="100">
        <f t="shared" si="8"/>
        <v>35445.97</v>
      </c>
      <c r="J88" s="100"/>
      <c r="K88" s="100"/>
      <c r="L88" s="100">
        <f>SUM(L87)</f>
        <v>0</v>
      </c>
      <c r="M88" s="100">
        <f>+M87</f>
        <v>134982.34</v>
      </c>
      <c r="N88" s="101">
        <f>SUM(N87)</f>
        <v>72502.63</v>
      </c>
    </row>
    <row r="89" spans="1:15" s="68" customFormat="1" ht="9" x14ac:dyDescent="0.15">
      <c r="A89" s="115"/>
      <c r="B89" s="115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</row>
    <row r="90" spans="1:15" s="68" customFormat="1" ht="9" x14ac:dyDescent="0.15">
      <c r="A90" s="115"/>
      <c r="B90" s="115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</row>
    <row r="91" spans="1:15" s="68" customFormat="1" ht="9" x14ac:dyDescent="0.15">
      <c r="A91" s="115"/>
      <c r="B91" s="115"/>
      <c r="C91" s="505"/>
      <c r="D91" s="505"/>
      <c r="E91" s="505"/>
      <c r="F91" s="505"/>
      <c r="G91" s="505"/>
      <c r="H91" s="505"/>
      <c r="I91" s="505"/>
      <c r="J91" s="505"/>
      <c r="K91" s="505"/>
      <c r="L91" s="505"/>
      <c r="M91" s="505"/>
      <c r="N91" s="505"/>
      <c r="O91" s="506"/>
    </row>
    <row r="92" spans="1:15" x14ac:dyDescent="0.25">
      <c r="C92" s="507"/>
      <c r="D92" s="507"/>
      <c r="E92" s="507"/>
      <c r="F92" s="507"/>
      <c r="G92" s="507"/>
      <c r="H92" s="507"/>
      <c r="I92" s="507"/>
      <c r="J92" s="507"/>
      <c r="K92" s="507"/>
      <c r="L92" s="507"/>
      <c r="M92" s="507"/>
      <c r="N92" s="507"/>
      <c r="O92" s="503"/>
    </row>
    <row r="93" spans="1:15" x14ac:dyDescent="0.25">
      <c r="C93" s="507"/>
      <c r="D93" s="508"/>
      <c r="E93" s="507"/>
      <c r="F93" s="507"/>
      <c r="G93" s="507"/>
      <c r="H93" s="507"/>
      <c r="I93" s="507"/>
      <c r="J93" s="507"/>
      <c r="K93" s="507"/>
      <c r="L93" s="507"/>
      <c r="M93" s="507"/>
      <c r="N93" s="507"/>
      <c r="O93" s="503"/>
    </row>
    <row r="94" spans="1:15" x14ac:dyDescent="0.25">
      <c r="C94" s="508"/>
      <c r="D94" s="509"/>
      <c r="E94" s="507"/>
      <c r="F94" s="508"/>
      <c r="G94" s="507"/>
      <c r="H94" s="507"/>
      <c r="I94" s="507"/>
      <c r="J94" s="507"/>
      <c r="K94" s="507"/>
      <c r="L94" s="507"/>
      <c r="M94" s="507"/>
      <c r="N94" s="507"/>
      <c r="O94" s="503"/>
    </row>
    <row r="95" spans="1:15" x14ac:dyDescent="0.25">
      <c r="C95" s="507"/>
      <c r="D95" s="507"/>
      <c r="E95" s="507"/>
      <c r="F95" s="508"/>
      <c r="G95" s="507"/>
      <c r="H95" s="507"/>
      <c r="I95" s="507"/>
      <c r="J95" s="510"/>
      <c r="K95" s="507"/>
      <c r="L95" s="511"/>
      <c r="M95" s="507"/>
      <c r="N95" s="507"/>
      <c r="O95" s="503"/>
    </row>
    <row r="96" spans="1:15" x14ac:dyDescent="0.25">
      <c r="C96" s="507"/>
      <c r="D96" s="507"/>
      <c r="E96" s="507"/>
      <c r="F96" s="507"/>
      <c r="G96" s="507"/>
      <c r="H96" s="507"/>
      <c r="I96" s="507"/>
      <c r="J96" s="507"/>
      <c r="K96" s="507"/>
      <c r="L96" s="507"/>
      <c r="M96" s="507"/>
      <c r="N96" s="507"/>
      <c r="O96" s="503"/>
    </row>
    <row r="97" spans="3:15" x14ac:dyDescent="0.25">
      <c r="C97" s="507"/>
      <c r="D97" s="507"/>
      <c r="E97" s="507"/>
      <c r="F97" s="510"/>
      <c r="G97" s="507"/>
      <c r="H97" s="507"/>
      <c r="I97" s="507"/>
      <c r="J97" s="507"/>
      <c r="K97" s="507"/>
      <c r="L97" s="507"/>
      <c r="M97" s="507"/>
      <c r="N97" s="507"/>
      <c r="O97" s="503"/>
    </row>
    <row r="99" spans="3:15" x14ac:dyDescent="0.25">
      <c r="E99" s="76"/>
      <c r="F99" s="89"/>
    </row>
    <row r="101" spans="3:15" x14ac:dyDescent="0.25">
      <c r="E101" s="76"/>
    </row>
    <row r="104" spans="3:15" x14ac:dyDescent="0.25">
      <c r="G104" s="76"/>
    </row>
    <row r="107" spans="3:15" x14ac:dyDescent="0.25">
      <c r="E107" s="90"/>
      <c r="F107" s="76"/>
    </row>
    <row r="108" spans="3:15" ht="16.5" x14ac:dyDescent="0.35">
      <c r="C108" s="91"/>
      <c r="E108" s="90"/>
      <c r="G108" s="91"/>
    </row>
    <row r="109" spans="3:15" x14ac:dyDescent="0.25">
      <c r="E109" s="92"/>
      <c r="G109" s="76"/>
    </row>
  </sheetData>
  <mergeCells count="24">
    <mergeCell ref="A88:B88"/>
    <mergeCell ref="A44:N44"/>
    <mergeCell ref="A45:N45"/>
    <mergeCell ref="A46:N46"/>
    <mergeCell ref="C47:E47"/>
    <mergeCell ref="A87:B87"/>
    <mergeCell ref="G48:I48"/>
    <mergeCell ref="J47:L47"/>
    <mergeCell ref="J48:L48"/>
    <mergeCell ref="J49:L49"/>
    <mergeCell ref="C49:E49"/>
    <mergeCell ref="A86:B86"/>
    <mergeCell ref="C48:E48"/>
    <mergeCell ref="G49:I49"/>
    <mergeCell ref="A1:N1"/>
    <mergeCell ref="A2:N2"/>
    <mergeCell ref="A3:N3"/>
    <mergeCell ref="G4:I4"/>
    <mergeCell ref="G47:I47"/>
    <mergeCell ref="C4:E4"/>
    <mergeCell ref="G5:I5"/>
    <mergeCell ref="C5:E5"/>
    <mergeCell ref="C6:E6"/>
    <mergeCell ref="G6:I6"/>
  </mergeCells>
  <pageMargins left="0.23622047244094491" right="0.23622047244094491" top="0" bottom="0" header="0.11811023622047245" footer="0.11811023622047245"/>
  <pageSetup paperSize="5" orientation="landscape" horizontalDpi="4294967294" r:id="rId1"/>
  <ignoredErrors>
    <ignoredError sqref="N14 N78 N25 N58:N60 N81 N54 G11 F30 D30 F84 M12" formula="1"/>
    <ignoredError sqref="E83 N38 E73 C6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O44"/>
  <sheetViews>
    <sheetView topLeftCell="B25" zoomScale="160" zoomScaleNormal="160" workbookViewId="0">
      <selection activeCell="E16" sqref="E16"/>
    </sheetView>
  </sheetViews>
  <sheetFormatPr baseColWidth="10" defaultColWidth="11.5703125" defaultRowHeight="15" x14ac:dyDescent="0.25"/>
  <cols>
    <col min="2" max="2" width="4.7109375" customWidth="1"/>
    <col min="3" max="3" width="29.28515625" customWidth="1"/>
    <col min="4" max="4" width="9.42578125" customWidth="1"/>
    <col min="5" max="5" width="8.85546875" customWidth="1"/>
    <col min="6" max="6" width="10.42578125" customWidth="1"/>
    <col min="7" max="7" width="12.28515625" customWidth="1"/>
    <col min="8" max="8" width="9.28515625" customWidth="1"/>
    <col min="9" max="9" width="9.42578125" customWidth="1"/>
    <col min="10" max="10" width="9" customWidth="1"/>
    <col min="11" max="11" width="10.5703125" customWidth="1"/>
    <col min="12" max="12" width="9.5703125" customWidth="1"/>
  </cols>
  <sheetData>
    <row r="5" spans="2:13" ht="18.75" x14ac:dyDescent="0.4">
      <c r="B5" s="471" t="s">
        <v>150</v>
      </c>
      <c r="C5" s="471"/>
      <c r="D5" s="471"/>
      <c r="E5" s="471"/>
      <c r="F5" s="471"/>
      <c r="G5" s="471"/>
      <c r="H5" s="471"/>
      <c r="I5" s="471"/>
      <c r="J5" s="471"/>
      <c r="K5" s="471"/>
      <c r="L5" s="471"/>
    </row>
    <row r="6" spans="2:13" ht="15.75" x14ac:dyDescent="0.3">
      <c r="B6" s="450" t="s">
        <v>279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</row>
    <row r="7" spans="2:13" ht="15" customHeight="1" thickBot="1" x14ac:dyDescent="0.3">
      <c r="B7" s="463" t="s">
        <v>226</v>
      </c>
      <c r="C7" s="463"/>
      <c r="D7" s="463"/>
      <c r="E7" s="463"/>
      <c r="F7" s="463"/>
      <c r="G7" s="463"/>
      <c r="H7" s="463"/>
      <c r="I7" s="463"/>
      <c r="J7" s="463"/>
      <c r="K7" s="463"/>
      <c r="L7" s="463"/>
    </row>
    <row r="8" spans="2:13" ht="15.75" customHeight="1" thickBot="1" x14ac:dyDescent="0.3">
      <c r="B8" s="325"/>
      <c r="C8" s="325"/>
      <c r="D8" s="468" t="s">
        <v>99</v>
      </c>
      <c r="E8" s="469"/>
      <c r="F8" s="470"/>
      <c r="G8" s="325"/>
      <c r="H8" s="468" t="s">
        <v>232</v>
      </c>
      <c r="I8" s="469"/>
      <c r="J8" s="470"/>
      <c r="K8" s="326"/>
      <c r="L8" s="325"/>
    </row>
    <row r="9" spans="2:13" ht="15.75" thickBot="1" x14ac:dyDescent="0.3">
      <c r="B9" s="327"/>
      <c r="C9" s="327"/>
      <c r="D9" s="468" t="s">
        <v>100</v>
      </c>
      <c r="E9" s="469"/>
      <c r="F9" s="470"/>
      <c r="G9" s="327"/>
      <c r="H9" s="468" t="s">
        <v>46</v>
      </c>
      <c r="I9" s="469"/>
      <c r="J9" s="470"/>
      <c r="K9" s="328"/>
      <c r="L9" s="327"/>
    </row>
    <row r="10" spans="2:13" ht="15.75" thickBot="1" x14ac:dyDescent="0.3">
      <c r="B10" s="327"/>
      <c r="C10" s="327"/>
      <c r="D10" s="468" t="s">
        <v>48</v>
      </c>
      <c r="E10" s="469"/>
      <c r="F10" s="470"/>
      <c r="G10" s="327"/>
      <c r="H10" s="468" t="s">
        <v>250</v>
      </c>
      <c r="I10" s="469"/>
      <c r="J10" s="470"/>
      <c r="K10" s="328"/>
      <c r="L10" s="327"/>
    </row>
    <row r="11" spans="2:13" x14ac:dyDescent="0.25">
      <c r="B11" s="327" t="s">
        <v>94</v>
      </c>
      <c r="C11" s="329" t="s">
        <v>95</v>
      </c>
      <c r="D11" s="330" t="s">
        <v>96</v>
      </c>
      <c r="E11" s="330" t="s">
        <v>96</v>
      </c>
      <c r="F11" s="330" t="s">
        <v>96</v>
      </c>
      <c r="G11" s="329" t="s">
        <v>49</v>
      </c>
      <c r="H11" s="330" t="s">
        <v>96</v>
      </c>
      <c r="I11" s="330" t="s">
        <v>96</v>
      </c>
      <c r="J11" s="330" t="s">
        <v>96</v>
      </c>
      <c r="K11" s="331" t="s">
        <v>49</v>
      </c>
      <c r="L11" s="329" t="s">
        <v>10</v>
      </c>
    </row>
    <row r="12" spans="2:13" x14ac:dyDescent="0.25">
      <c r="B12" s="327" t="s">
        <v>1</v>
      </c>
      <c r="C12" s="327"/>
      <c r="D12" s="329" t="s">
        <v>97</v>
      </c>
      <c r="E12" s="329" t="s">
        <v>97</v>
      </c>
      <c r="F12" s="329" t="s">
        <v>97</v>
      </c>
      <c r="G12" s="327"/>
      <c r="H12" s="329" t="s">
        <v>97</v>
      </c>
      <c r="I12" s="329" t="s">
        <v>97</v>
      </c>
      <c r="J12" s="329" t="s">
        <v>97</v>
      </c>
      <c r="K12" s="328"/>
      <c r="L12" s="327"/>
    </row>
    <row r="13" spans="2:13" ht="15.75" thickBot="1" x14ac:dyDescent="0.3">
      <c r="B13" s="332"/>
      <c r="C13" s="332"/>
      <c r="D13" s="333" t="s">
        <v>50</v>
      </c>
      <c r="E13" s="333" t="s">
        <v>51</v>
      </c>
      <c r="F13" s="333" t="s">
        <v>98</v>
      </c>
      <c r="G13" s="332"/>
      <c r="H13" s="333" t="s">
        <v>50</v>
      </c>
      <c r="I13" s="333" t="s">
        <v>51</v>
      </c>
      <c r="J13" s="333" t="s">
        <v>98</v>
      </c>
      <c r="K13" s="334"/>
      <c r="L13" s="332"/>
    </row>
    <row r="14" spans="2:13" x14ac:dyDescent="0.25">
      <c r="B14" s="35">
        <v>51</v>
      </c>
      <c r="C14" s="31" t="s">
        <v>52</v>
      </c>
      <c r="D14" s="141">
        <f>D15</f>
        <v>84430</v>
      </c>
      <c r="E14" s="142">
        <f>SUM(E15)</f>
        <v>11481.24</v>
      </c>
      <c r="F14" s="142">
        <f>SUM(F15)</f>
        <v>144424.07999999999</v>
      </c>
      <c r="G14" s="142">
        <f>SUM(D14:F14)</f>
        <v>240335.32</v>
      </c>
      <c r="H14" s="142">
        <f>H15</f>
        <v>8760</v>
      </c>
      <c r="I14" s="142">
        <f>+I15</f>
        <v>35926.28</v>
      </c>
      <c r="J14" s="142">
        <f>+J15</f>
        <v>25000</v>
      </c>
      <c r="K14" s="143">
        <f>+K15</f>
        <v>69686.28</v>
      </c>
      <c r="L14" s="117">
        <f>(G14+K14)</f>
        <v>310021.59999999998</v>
      </c>
    </row>
    <row r="15" spans="2:13" x14ac:dyDescent="0.25">
      <c r="B15" s="36">
        <v>511</v>
      </c>
      <c r="C15" s="32" t="s">
        <v>106</v>
      </c>
      <c r="D15" s="14">
        <f>SUM(D16:D19)</f>
        <v>84430</v>
      </c>
      <c r="E15" s="6">
        <f>SUM(E16:E19)</f>
        <v>11481.24</v>
      </c>
      <c r="F15" s="6">
        <f>SUM(F16:F19)</f>
        <v>144424.07999999999</v>
      </c>
      <c r="G15" s="6">
        <f t="shared" ref="G15:I15" si="0">SUM(G16:G19)</f>
        <v>240335.32</v>
      </c>
      <c r="H15" s="6">
        <f t="shared" si="0"/>
        <v>8760</v>
      </c>
      <c r="I15" s="6">
        <f t="shared" si="0"/>
        <v>35926.28</v>
      </c>
      <c r="J15" s="6">
        <v>25000</v>
      </c>
      <c r="K15" s="7">
        <f>SUM(K16:K19)</f>
        <v>69686.28</v>
      </c>
      <c r="L15" s="8">
        <f>SUM(L16:L19)</f>
        <v>310021.59999999998</v>
      </c>
    </row>
    <row r="16" spans="2:13" x14ac:dyDescent="0.25">
      <c r="B16" s="37">
        <v>51101</v>
      </c>
      <c r="C16" s="33" t="s">
        <v>101</v>
      </c>
      <c r="D16" s="121">
        <v>34200</v>
      </c>
      <c r="E16" s="5">
        <v>4431.24</v>
      </c>
      <c r="F16" s="5">
        <v>126404.76</v>
      </c>
      <c r="G16" s="5">
        <f>SUM(D16:F16)</f>
        <v>165036</v>
      </c>
      <c r="H16" s="5">
        <v>8760</v>
      </c>
      <c r="I16" s="5">
        <v>35926.28</v>
      </c>
      <c r="J16" s="5">
        <v>25000</v>
      </c>
      <c r="K16" s="10">
        <f>SUM(H16:J16)</f>
        <v>69686.28</v>
      </c>
      <c r="L16" s="11">
        <f>(G16+K16)</f>
        <v>234722.28</v>
      </c>
      <c r="M16" s="65"/>
    </row>
    <row r="17" spans="2:15" x14ac:dyDescent="0.25">
      <c r="B17" s="37">
        <v>51103</v>
      </c>
      <c r="C17" s="33" t="s">
        <v>54</v>
      </c>
      <c r="D17" s="121">
        <v>4350</v>
      </c>
      <c r="E17" s="5">
        <v>3525</v>
      </c>
      <c r="F17" s="5">
        <v>13119.32</v>
      </c>
      <c r="G17" s="5">
        <f>SUM(D17:F17)</f>
        <v>20994.32</v>
      </c>
      <c r="H17" s="5"/>
      <c r="I17" s="5"/>
      <c r="J17" s="5"/>
      <c r="K17" s="10">
        <f>SUM(H17:J17)</f>
        <v>0</v>
      </c>
      <c r="L17" s="11">
        <f>(G17+K17)</f>
        <v>20994.32</v>
      </c>
      <c r="M17" s="65"/>
    </row>
    <row r="18" spans="2:15" x14ac:dyDescent="0.25">
      <c r="B18" s="37">
        <v>51105</v>
      </c>
      <c r="C18" s="33" t="s">
        <v>55</v>
      </c>
      <c r="D18" s="121">
        <v>42780</v>
      </c>
      <c r="E18" s="5">
        <v>0</v>
      </c>
      <c r="F18" s="5">
        <v>0</v>
      </c>
      <c r="G18" s="5">
        <f>SUM(D18:F18)</f>
        <v>42780</v>
      </c>
      <c r="H18" s="5"/>
      <c r="I18" s="5"/>
      <c r="J18" s="5"/>
      <c r="K18" s="10">
        <f>SUM(H18:J18)</f>
        <v>0</v>
      </c>
      <c r="L18" s="11">
        <f>(G18+K18)</f>
        <v>42780</v>
      </c>
    </row>
    <row r="19" spans="2:15" x14ac:dyDescent="0.25">
      <c r="B19" s="37">
        <v>51107</v>
      </c>
      <c r="C19" s="33" t="s">
        <v>56</v>
      </c>
      <c r="D19" s="121">
        <v>3100</v>
      </c>
      <c r="E19" s="5">
        <v>3525</v>
      </c>
      <c r="F19" s="5">
        <v>4900</v>
      </c>
      <c r="G19" s="121">
        <f>SUM(D19:F19)</f>
        <v>11525</v>
      </c>
      <c r="H19" s="5"/>
      <c r="I19" s="5"/>
      <c r="J19" s="5"/>
      <c r="K19" s="10">
        <f>SUM(H19:J19)</f>
        <v>0</v>
      </c>
      <c r="L19" s="11">
        <f>G19+K19</f>
        <v>11525</v>
      </c>
    </row>
    <row r="20" spans="2:15" x14ac:dyDescent="0.25">
      <c r="B20" s="36">
        <v>512</v>
      </c>
      <c r="C20" s="32" t="s">
        <v>57</v>
      </c>
      <c r="D20" s="144">
        <f>SUM(D21:D22)</f>
        <v>0</v>
      </c>
      <c r="E20" s="145">
        <v>0</v>
      </c>
      <c r="F20" s="145">
        <f>F21</f>
        <v>0</v>
      </c>
      <c r="G20" s="145">
        <f>SUM(D20:F20)</f>
        <v>0</v>
      </c>
      <c r="H20" s="145">
        <v>0</v>
      </c>
      <c r="I20" s="145">
        <f>SUM(I21:I22)</f>
        <v>0</v>
      </c>
      <c r="J20" s="145">
        <v>0</v>
      </c>
      <c r="K20" s="146">
        <f>SUM(K21:K22)</f>
        <v>0</v>
      </c>
      <c r="L20" s="8">
        <f>SUM(L21:L22)</f>
        <v>0</v>
      </c>
    </row>
    <row r="21" spans="2:15" x14ac:dyDescent="0.25">
      <c r="B21" s="37">
        <v>51201</v>
      </c>
      <c r="C21" s="33" t="s">
        <v>53</v>
      </c>
      <c r="D21" s="121">
        <v>0</v>
      </c>
      <c r="E21" s="5">
        <v>0</v>
      </c>
      <c r="F21" s="5">
        <v>0</v>
      </c>
      <c r="G21" s="5">
        <f t="shared" ref="G21:G26" si="1">SUM(D21:F21)</f>
        <v>0</v>
      </c>
      <c r="H21" s="5">
        <v>0</v>
      </c>
      <c r="I21" s="5">
        <v>0</v>
      </c>
      <c r="J21" s="5">
        <v>0</v>
      </c>
      <c r="K21" s="10">
        <f>SUM(H21:J21)</f>
        <v>0</v>
      </c>
      <c r="L21" s="11">
        <f>(G21+K21)</f>
        <v>0</v>
      </c>
    </row>
    <row r="22" spans="2:15" x14ac:dyDescent="0.25">
      <c r="B22" s="37">
        <v>51207</v>
      </c>
      <c r="C22" s="33" t="s">
        <v>56</v>
      </c>
      <c r="D22" s="121">
        <v>0</v>
      </c>
      <c r="E22" s="5">
        <v>0</v>
      </c>
      <c r="F22" s="5">
        <v>0</v>
      </c>
      <c r="G22" s="9">
        <f t="shared" si="1"/>
        <v>0</v>
      </c>
      <c r="H22" s="5">
        <v>0</v>
      </c>
      <c r="I22" s="5">
        <v>0</v>
      </c>
      <c r="J22" s="5"/>
      <c r="K22" s="10">
        <f>SUM(H22:J22)</f>
        <v>0</v>
      </c>
      <c r="L22" s="11">
        <f t="shared" ref="L22:L30" si="2">(G22+K22)</f>
        <v>0</v>
      </c>
    </row>
    <row r="23" spans="2:15" x14ac:dyDescent="0.25">
      <c r="B23" s="36">
        <v>513</v>
      </c>
      <c r="C23" s="32" t="s">
        <v>102</v>
      </c>
      <c r="D23" s="144">
        <f>SUM(D24)</f>
        <v>150</v>
      </c>
      <c r="E23" s="145">
        <f>SUM(E24)</f>
        <v>125</v>
      </c>
      <c r="F23" s="145">
        <f>SUM(F24)</f>
        <v>3500</v>
      </c>
      <c r="G23" s="145">
        <f>SUM(D23:F23)</f>
        <v>3775</v>
      </c>
      <c r="H23" s="145">
        <f>SUM(H24)</f>
        <v>0</v>
      </c>
      <c r="I23" s="145">
        <f>SUM(I24)</f>
        <v>300</v>
      </c>
      <c r="J23" s="145">
        <f>SUM(J24)</f>
        <v>200</v>
      </c>
      <c r="K23" s="146">
        <f>SUM(K24)</f>
        <v>500</v>
      </c>
      <c r="L23" s="8">
        <f>(G23+K23)</f>
        <v>4275</v>
      </c>
    </row>
    <row r="24" spans="2:15" x14ac:dyDescent="0.25">
      <c r="B24" s="37">
        <v>51301</v>
      </c>
      <c r="C24" s="33" t="s">
        <v>59</v>
      </c>
      <c r="D24" s="121">
        <v>150</v>
      </c>
      <c r="E24" s="5">
        <v>125</v>
      </c>
      <c r="F24" s="5">
        <v>3500</v>
      </c>
      <c r="G24" s="9">
        <f t="shared" si="1"/>
        <v>3775</v>
      </c>
      <c r="H24" s="5"/>
      <c r="I24" s="5">
        <v>300</v>
      </c>
      <c r="J24" s="5">
        <v>200</v>
      </c>
      <c r="K24" s="10">
        <f>SUM(H24:J24)</f>
        <v>500</v>
      </c>
      <c r="L24" s="11">
        <f t="shared" si="2"/>
        <v>4275</v>
      </c>
      <c r="O24" t="s">
        <v>196</v>
      </c>
    </row>
    <row r="25" spans="2:15" x14ac:dyDescent="0.25">
      <c r="B25" s="36">
        <v>514</v>
      </c>
      <c r="C25" s="32" t="s">
        <v>103</v>
      </c>
      <c r="D25" s="144">
        <f>D26</f>
        <v>420</v>
      </c>
      <c r="E25" s="145">
        <f>E26</f>
        <v>345.2</v>
      </c>
      <c r="F25" s="145">
        <f>F26</f>
        <v>1075</v>
      </c>
      <c r="G25" s="145">
        <f>SUM(D25:F25)</f>
        <v>1840.2</v>
      </c>
      <c r="H25" s="145">
        <f>H26</f>
        <v>306.60000000000002</v>
      </c>
      <c r="I25" s="145">
        <f>I26</f>
        <v>1770.3</v>
      </c>
      <c r="J25" s="145">
        <f>J26</f>
        <v>3280.52</v>
      </c>
      <c r="K25" s="146">
        <f>SUM(K26)</f>
        <v>5357.42</v>
      </c>
      <c r="L25" s="8">
        <f>(G25+K25)</f>
        <v>7197.62</v>
      </c>
    </row>
    <row r="26" spans="2:15" x14ac:dyDescent="0.25">
      <c r="B26" s="37">
        <v>51401</v>
      </c>
      <c r="C26" s="33" t="s">
        <v>58</v>
      </c>
      <c r="D26" s="121">
        <v>420</v>
      </c>
      <c r="E26" s="5">
        <v>345.2</v>
      </c>
      <c r="F26" s="5">
        <v>1075</v>
      </c>
      <c r="G26" s="5">
        <f t="shared" si="1"/>
        <v>1840.2</v>
      </c>
      <c r="H26" s="5">
        <v>306.60000000000002</v>
      </c>
      <c r="I26" s="5">
        <v>1770.3</v>
      </c>
      <c r="J26" s="5">
        <v>3280.52</v>
      </c>
      <c r="K26" s="10">
        <f>SUM(H26:J26)</f>
        <v>5357.42</v>
      </c>
      <c r="L26" s="11">
        <f>(G26+K26)</f>
        <v>7197.62</v>
      </c>
      <c r="M26" s="18"/>
    </row>
    <row r="27" spans="2:15" x14ac:dyDescent="0.25">
      <c r="B27" s="36">
        <v>515</v>
      </c>
      <c r="C27" s="32" t="s">
        <v>104</v>
      </c>
      <c r="D27" s="144">
        <f>SUM(D28)</f>
        <v>1250</v>
      </c>
      <c r="E27" s="145">
        <f>E28</f>
        <v>520.1</v>
      </c>
      <c r="F27" s="145">
        <f>F28</f>
        <v>1690</v>
      </c>
      <c r="G27" s="145">
        <f>SUM(D27:F27)</f>
        <v>3460.1</v>
      </c>
      <c r="H27" s="145">
        <f>SUM(H28)</f>
        <v>678.9</v>
      </c>
      <c r="I27" s="145">
        <f>SUM(I28)</f>
        <v>3919.95</v>
      </c>
      <c r="J27" s="145">
        <f>SUM(J28)</f>
        <v>7263.98</v>
      </c>
      <c r="K27" s="146">
        <f>SUM(H27:J27)</f>
        <v>11862.829999999998</v>
      </c>
      <c r="L27" s="8">
        <f>(G27+K27)</f>
        <v>15322.929999999998</v>
      </c>
    </row>
    <row r="28" spans="2:15" x14ac:dyDescent="0.25">
      <c r="B28" s="37">
        <v>51501</v>
      </c>
      <c r="C28" s="33" t="s">
        <v>58</v>
      </c>
      <c r="D28" s="121">
        <v>1250</v>
      </c>
      <c r="E28" s="5">
        <v>520.1</v>
      </c>
      <c r="F28" s="5">
        <v>1690</v>
      </c>
      <c r="G28" s="5">
        <f>SUM(D28:F28)</f>
        <v>3460.1</v>
      </c>
      <c r="H28" s="5">
        <v>678.9</v>
      </c>
      <c r="I28" s="5">
        <v>3919.95</v>
      </c>
      <c r="J28" s="5">
        <v>7263.98</v>
      </c>
      <c r="K28" s="10">
        <f>SUM(H28:J28)</f>
        <v>11862.829999999998</v>
      </c>
      <c r="L28" s="11">
        <f t="shared" si="2"/>
        <v>15322.929999999998</v>
      </c>
    </row>
    <row r="29" spans="2:15" x14ac:dyDescent="0.25">
      <c r="B29" s="36">
        <v>517</v>
      </c>
      <c r="C29" s="32" t="s">
        <v>166</v>
      </c>
      <c r="D29" s="144">
        <f t="shared" ref="D29:J29" si="3">SUM(D30)</f>
        <v>10000</v>
      </c>
      <c r="E29" s="145">
        <f>SUM(E30)</f>
        <v>7000</v>
      </c>
      <c r="F29" s="145">
        <f>SUM(F30)</f>
        <v>47000</v>
      </c>
      <c r="G29" s="145">
        <f>SUM(G30)</f>
        <v>64000</v>
      </c>
      <c r="H29" s="145">
        <f t="shared" si="3"/>
        <v>0</v>
      </c>
      <c r="I29" s="145">
        <f t="shared" si="3"/>
        <v>0</v>
      </c>
      <c r="J29" s="145">
        <f t="shared" si="3"/>
        <v>0</v>
      </c>
      <c r="K29" s="146">
        <f>SUM(H29:J29)</f>
        <v>0</v>
      </c>
      <c r="L29" s="8">
        <f>(G29+K29)</f>
        <v>64000</v>
      </c>
    </row>
    <row r="30" spans="2:15" ht="15.75" thickBot="1" x14ac:dyDescent="0.3">
      <c r="B30" s="38">
        <v>51701</v>
      </c>
      <c r="C30" s="34" t="s">
        <v>105</v>
      </c>
      <c r="D30" s="118">
        <v>10000</v>
      </c>
      <c r="E30" s="27">
        <v>7000</v>
      </c>
      <c r="F30" s="27">
        <v>47000</v>
      </c>
      <c r="G30" s="27">
        <f>SUM(D30:F30)</f>
        <v>64000</v>
      </c>
      <c r="H30" s="27">
        <v>0</v>
      </c>
      <c r="I30" s="27">
        <v>0</v>
      </c>
      <c r="J30" s="27">
        <v>0</v>
      </c>
      <c r="K30" s="28">
        <f>SUM(H30:J30)</f>
        <v>0</v>
      </c>
      <c r="L30" s="29">
        <f t="shared" si="2"/>
        <v>64000</v>
      </c>
    </row>
    <row r="31" spans="2:15" ht="15.75" thickBot="1" x14ac:dyDescent="0.3">
      <c r="B31" s="467" t="s">
        <v>43</v>
      </c>
      <c r="C31" s="467"/>
      <c r="D31" s="30">
        <f>SUM(D15+D20+D23+D25+D27+D29)</f>
        <v>96250</v>
      </c>
      <c r="E31" s="30">
        <f>SUM(E14+E20+E23+E25+E27+E29)</f>
        <v>19471.54</v>
      </c>
      <c r="F31" s="30">
        <f>SUM(F15+F20+F23+F25+F27+F29)</f>
        <v>197689.08</v>
      </c>
      <c r="G31" s="30">
        <f>SUM(G15+G20+G23+G25+G27+G29)</f>
        <v>313410.62</v>
      </c>
      <c r="H31" s="30">
        <f>H15+H20+H23+H25+H27+H29</f>
        <v>9745.5</v>
      </c>
      <c r="I31" s="30">
        <f>SUM(I14+I20+I23+I25+I27+I29)</f>
        <v>41916.53</v>
      </c>
      <c r="J31" s="30">
        <f>SUM(J14+J20+J23+J25+J27+J29)</f>
        <v>35744.5</v>
      </c>
      <c r="K31" s="30">
        <f>SUM(K14+K20+K23+K25+K27+K29)</f>
        <v>87406.53</v>
      </c>
      <c r="L31" s="30">
        <f>(K31)</f>
        <v>87406.53</v>
      </c>
    </row>
    <row r="32" spans="2:15" ht="15.75" thickBot="1" x14ac:dyDescent="0.3">
      <c r="B32" s="467" t="s">
        <v>44</v>
      </c>
      <c r="C32" s="467"/>
      <c r="D32" s="30">
        <f>SUM(D31)</f>
        <v>96250</v>
      </c>
      <c r="E32" s="30">
        <f>SUM(E31)</f>
        <v>19471.54</v>
      </c>
      <c r="F32" s="30">
        <f>SUM(F31)</f>
        <v>197689.08</v>
      </c>
      <c r="G32" s="30">
        <f>SUM(G31)</f>
        <v>313410.62</v>
      </c>
      <c r="H32" s="30">
        <f t="shared" ref="E32:J33" si="4">SUM(H31)</f>
        <v>9745.5</v>
      </c>
      <c r="I32" s="30">
        <f>SUM(I31)</f>
        <v>41916.53</v>
      </c>
      <c r="J32" s="30">
        <f t="shared" si="4"/>
        <v>35744.5</v>
      </c>
      <c r="K32" s="30">
        <f>SUM(K31)</f>
        <v>87406.53</v>
      </c>
      <c r="L32" s="30">
        <f>SUM(L31)</f>
        <v>87406.53</v>
      </c>
    </row>
    <row r="33" spans="2:12" ht="15.75" thickBot="1" x14ac:dyDescent="0.3">
      <c r="B33" s="467" t="s">
        <v>45</v>
      </c>
      <c r="C33" s="467"/>
      <c r="D33" s="30">
        <f>SUM(D32)</f>
        <v>96250</v>
      </c>
      <c r="E33" s="30">
        <f t="shared" si="4"/>
        <v>19471.54</v>
      </c>
      <c r="F33" s="30">
        <f>SUM(F32)</f>
        <v>197689.08</v>
      </c>
      <c r="G33" s="30">
        <f>SUM(D33:F33)</f>
        <v>313410.62</v>
      </c>
      <c r="H33" s="30">
        <f t="shared" si="4"/>
        <v>9745.5</v>
      </c>
      <c r="I33" s="30">
        <f t="shared" si="4"/>
        <v>41916.53</v>
      </c>
      <c r="J33" s="30">
        <f t="shared" si="4"/>
        <v>35744.5</v>
      </c>
      <c r="K33" s="30">
        <f>SUM(K32)</f>
        <v>87406.53</v>
      </c>
      <c r="L33" s="30">
        <f>SUM(L32)</f>
        <v>87406.53</v>
      </c>
    </row>
    <row r="34" spans="2:12" x14ac:dyDescent="0.25">
      <c r="B34" s="156"/>
      <c r="C34" s="156"/>
      <c r="D34" s="89"/>
      <c r="E34" s="89"/>
      <c r="F34" s="89"/>
      <c r="G34" s="89"/>
      <c r="H34" s="89"/>
      <c r="I34" s="89"/>
      <c r="J34" s="89"/>
      <c r="K34" s="89"/>
      <c r="L34" s="89"/>
    </row>
    <row r="36" spans="2:12" x14ac:dyDescent="0.25">
      <c r="G36" s="16"/>
    </row>
    <row r="37" spans="2:12" x14ac:dyDescent="0.25">
      <c r="C37" s="503"/>
      <c r="G37" s="16"/>
    </row>
    <row r="38" spans="2:12" x14ac:dyDescent="0.25">
      <c r="C38" s="504"/>
    </row>
    <row r="39" spans="2:12" x14ac:dyDescent="0.25">
      <c r="C39" s="503"/>
    </row>
    <row r="40" spans="2:12" x14ac:dyDescent="0.25">
      <c r="K40" s="18"/>
    </row>
    <row r="43" spans="2:12" x14ac:dyDescent="0.25">
      <c r="K43" s="18"/>
    </row>
    <row r="44" spans="2:12" x14ac:dyDescent="0.25">
      <c r="J44" s="18"/>
    </row>
  </sheetData>
  <mergeCells count="12">
    <mergeCell ref="H9:J9"/>
    <mergeCell ref="H10:J10"/>
    <mergeCell ref="B7:L7"/>
    <mergeCell ref="B5:L5"/>
    <mergeCell ref="B6:L6"/>
    <mergeCell ref="H8:J8"/>
    <mergeCell ref="B31:C31"/>
    <mergeCell ref="B32:C32"/>
    <mergeCell ref="B33:C33"/>
    <mergeCell ref="D8:F8"/>
    <mergeCell ref="D9:F9"/>
    <mergeCell ref="D10:F10"/>
  </mergeCells>
  <pageMargins left="0.36" right="0.5" top="0.74803149606299213" bottom="0.74803149606299213" header="0.31496062992125984" footer="0.31496062992125984"/>
  <pageSetup paperSize="5" scale="95" orientation="landscape" horizontalDpi="4294967293" verticalDpi="300" r:id="rId1"/>
  <ignoredErrors>
    <ignoredError sqref="G24 K20 G15" formula="1"/>
    <ignoredError sqref="E1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3"/>
  <sheetViews>
    <sheetView zoomScale="170" zoomScaleNormal="170" workbookViewId="0">
      <selection activeCell="B16" sqref="B16"/>
    </sheetView>
  </sheetViews>
  <sheetFormatPr baseColWidth="10" defaultColWidth="11.5703125" defaultRowHeight="15" x14ac:dyDescent="0.25"/>
  <cols>
    <col min="1" max="1" width="6.42578125" customWidth="1"/>
    <col min="2" max="2" width="43.85546875" customWidth="1"/>
    <col min="3" max="3" width="13.7109375" customWidth="1"/>
    <col min="4" max="4" width="12" customWidth="1"/>
    <col min="5" max="5" width="10.7109375" customWidth="1"/>
    <col min="6" max="6" width="10.85546875" customWidth="1"/>
    <col min="8" max="8" width="14.7109375" customWidth="1"/>
  </cols>
  <sheetData>
    <row r="4" spans="1:9" ht="15.75" thickBot="1" x14ac:dyDescent="0.3"/>
    <row r="5" spans="1:9" ht="18.75" x14ac:dyDescent="0.4">
      <c r="A5" s="479" t="s">
        <v>195</v>
      </c>
      <c r="B5" s="480"/>
      <c r="C5" s="480"/>
      <c r="D5" s="480"/>
      <c r="E5" s="480"/>
      <c r="F5" s="480"/>
      <c r="G5" s="480"/>
      <c r="H5" s="481"/>
    </row>
    <row r="6" spans="1:9" ht="15.75" x14ac:dyDescent="0.3">
      <c r="A6" s="482" t="s">
        <v>203</v>
      </c>
      <c r="B6" s="483"/>
      <c r="C6" s="483"/>
      <c r="D6" s="483"/>
      <c r="E6" s="483"/>
      <c r="F6" s="483"/>
      <c r="G6" s="483"/>
      <c r="H6" s="484"/>
      <c r="I6" s="104"/>
    </row>
    <row r="7" spans="1:9" ht="15.75" x14ac:dyDescent="0.3">
      <c r="A7" s="482" t="s">
        <v>227</v>
      </c>
      <c r="B7" s="483"/>
      <c r="C7" s="483"/>
      <c r="D7" s="483"/>
      <c r="E7" s="483"/>
      <c r="F7" s="483"/>
      <c r="G7" s="483"/>
      <c r="H7" s="484"/>
      <c r="I7" s="104"/>
    </row>
    <row r="8" spans="1:9" ht="15.75" thickBot="1" x14ac:dyDescent="0.3">
      <c r="A8" s="489" t="s">
        <v>204</v>
      </c>
      <c r="B8" s="490"/>
      <c r="C8" s="490"/>
      <c r="D8" s="490"/>
      <c r="E8" s="490"/>
      <c r="F8" s="490"/>
      <c r="G8" s="490"/>
      <c r="H8" s="491"/>
      <c r="I8" s="104"/>
    </row>
    <row r="9" spans="1:9" ht="15.75" customHeight="1" thickBot="1" x14ac:dyDescent="0.3">
      <c r="A9" s="364"/>
      <c r="B9" s="364"/>
      <c r="C9" s="476" t="s">
        <v>214</v>
      </c>
      <c r="D9" s="477"/>
      <c r="E9" s="477"/>
      <c r="F9" s="477"/>
      <c r="G9" s="478"/>
      <c r="H9" s="364"/>
    </row>
    <row r="10" spans="1:9" x14ac:dyDescent="0.25">
      <c r="A10" s="365" t="s">
        <v>0</v>
      </c>
      <c r="B10" s="474" t="s">
        <v>11</v>
      </c>
      <c r="C10" s="366" t="s">
        <v>107</v>
      </c>
      <c r="D10" s="366" t="s">
        <v>109</v>
      </c>
      <c r="E10" s="366" t="s">
        <v>110</v>
      </c>
      <c r="F10" s="366" t="s">
        <v>110</v>
      </c>
      <c r="G10" s="366" t="s">
        <v>111</v>
      </c>
      <c r="H10" s="366" t="s">
        <v>112</v>
      </c>
    </row>
    <row r="11" spans="1:9" ht="15.75" thickBot="1" x14ac:dyDescent="0.3">
      <c r="A11" s="367" t="s">
        <v>1</v>
      </c>
      <c r="B11" s="475"/>
      <c r="C11" s="368" t="s">
        <v>108</v>
      </c>
      <c r="D11" s="368" t="s">
        <v>7</v>
      </c>
      <c r="E11" s="368" t="s">
        <v>8</v>
      </c>
      <c r="F11" s="368" t="s">
        <v>9</v>
      </c>
      <c r="G11" s="367"/>
      <c r="H11" s="367"/>
    </row>
    <row r="12" spans="1:9" ht="15.75" thickBot="1" x14ac:dyDescent="0.3">
      <c r="A12" s="364"/>
      <c r="B12" s="369"/>
      <c r="C12" s="370"/>
      <c r="D12" s="370" t="s">
        <v>209</v>
      </c>
      <c r="E12" s="371"/>
      <c r="F12" s="371"/>
      <c r="G12" s="372"/>
      <c r="H12" s="373"/>
    </row>
    <row r="13" spans="1:9" x14ac:dyDescent="0.25">
      <c r="A13" s="122">
        <v>55</v>
      </c>
      <c r="B13" s="123" t="s">
        <v>113</v>
      </c>
      <c r="C13" s="124">
        <f>SUM(C15:C16)</f>
        <v>140600</v>
      </c>
      <c r="D13" s="125"/>
      <c r="E13" s="126"/>
      <c r="F13" s="127"/>
      <c r="G13" s="127"/>
      <c r="H13" s="128">
        <f t="shared" ref="H13:H19" si="0">SUM(C13:G13)</f>
        <v>140600</v>
      </c>
    </row>
    <row r="14" spans="1:9" x14ac:dyDescent="0.25">
      <c r="A14" s="39">
        <v>563</v>
      </c>
      <c r="B14" s="42" t="s">
        <v>114</v>
      </c>
      <c r="C14" s="46">
        <v>0</v>
      </c>
      <c r="D14" s="47"/>
      <c r="E14" s="48"/>
      <c r="F14" s="13"/>
      <c r="G14" s="13"/>
      <c r="H14" s="23">
        <f t="shared" si="0"/>
        <v>0</v>
      </c>
    </row>
    <row r="15" spans="1:9" x14ac:dyDescent="0.25">
      <c r="A15" s="40">
        <v>55302</v>
      </c>
      <c r="B15" s="43" t="s">
        <v>115</v>
      </c>
      <c r="C15" s="47">
        <v>0</v>
      </c>
      <c r="D15" s="47"/>
      <c r="E15" s="48"/>
      <c r="F15" s="13"/>
      <c r="G15" s="13"/>
      <c r="H15" s="23">
        <f t="shared" si="0"/>
        <v>0</v>
      </c>
    </row>
    <row r="16" spans="1:9" x14ac:dyDescent="0.25">
      <c r="A16" s="40">
        <v>55308</v>
      </c>
      <c r="B16" s="43" t="s">
        <v>116</v>
      </c>
      <c r="C16" s="47">
        <v>140600</v>
      </c>
      <c r="D16" s="47"/>
      <c r="E16" s="48"/>
      <c r="F16" s="13"/>
      <c r="G16" s="13"/>
      <c r="H16" s="23">
        <f t="shared" si="0"/>
        <v>140600</v>
      </c>
    </row>
    <row r="17" spans="1:8" x14ac:dyDescent="0.25">
      <c r="A17" s="129">
        <v>71</v>
      </c>
      <c r="B17" s="130" t="s">
        <v>117</v>
      </c>
      <c r="C17" s="131">
        <f>SUM(C18)</f>
        <v>65899.360000000001</v>
      </c>
      <c r="D17" s="132"/>
      <c r="E17" s="133"/>
      <c r="F17" s="134"/>
      <c r="G17" s="134"/>
      <c r="H17" s="135">
        <f t="shared" si="0"/>
        <v>65899.360000000001</v>
      </c>
    </row>
    <row r="18" spans="1:8" x14ac:dyDescent="0.25">
      <c r="A18" s="39">
        <v>713</v>
      </c>
      <c r="B18" s="42" t="s">
        <v>118</v>
      </c>
      <c r="C18" s="46">
        <f>SUM(C19)</f>
        <v>65899.360000000001</v>
      </c>
      <c r="D18" s="47"/>
      <c r="E18" s="48"/>
      <c r="F18" s="13"/>
      <c r="G18" s="13"/>
      <c r="H18" s="23">
        <f t="shared" si="0"/>
        <v>65899.360000000001</v>
      </c>
    </row>
    <row r="19" spans="1:8" x14ac:dyDescent="0.25">
      <c r="A19" s="40">
        <v>71308</v>
      </c>
      <c r="B19" s="43" t="s">
        <v>211</v>
      </c>
      <c r="C19" s="47">
        <v>65899.360000000001</v>
      </c>
      <c r="D19" s="47"/>
      <c r="E19" s="48"/>
      <c r="F19" s="13"/>
      <c r="G19" s="13"/>
      <c r="H19" s="23">
        <f t="shared" si="0"/>
        <v>65899.360000000001</v>
      </c>
    </row>
    <row r="20" spans="1:8" ht="15.75" thickBot="1" x14ac:dyDescent="0.3">
      <c r="A20" s="41">
        <v>71307</v>
      </c>
      <c r="B20" s="44" t="s">
        <v>210</v>
      </c>
      <c r="C20" s="49"/>
      <c r="D20" s="49">
        <v>0</v>
      </c>
      <c r="E20" s="50"/>
      <c r="F20" s="51"/>
      <c r="G20" s="51"/>
      <c r="H20" s="52"/>
    </row>
    <row r="21" spans="1:8" ht="15.75" thickBot="1" x14ac:dyDescent="0.3">
      <c r="A21" s="485" t="s">
        <v>43</v>
      </c>
      <c r="B21" s="486"/>
      <c r="C21" s="157">
        <f>SUM(C13+C18)</f>
        <v>206499.36</v>
      </c>
      <c r="D21" s="157">
        <f>D20</f>
        <v>0</v>
      </c>
      <c r="E21" s="53"/>
      <c r="F21" s="53"/>
      <c r="G21" s="53"/>
      <c r="H21" s="54">
        <f>SUM(C21:G21)</f>
        <v>206499.36</v>
      </c>
    </row>
    <row r="22" spans="1:8" ht="15.75" thickBot="1" x14ac:dyDescent="0.3">
      <c r="A22" s="487" t="s">
        <v>44</v>
      </c>
      <c r="B22" s="488"/>
      <c r="C22" s="55">
        <f>SUM(C21)</f>
        <v>206499.36</v>
      </c>
      <c r="D22" s="55">
        <f>D21</f>
        <v>0</v>
      </c>
      <c r="E22" s="56"/>
      <c r="F22" s="56"/>
      <c r="G22" s="56"/>
      <c r="H22" s="57">
        <f>SUM(C22:G22)</f>
        <v>206499.36</v>
      </c>
    </row>
    <row r="23" spans="1:8" ht="15.75" thickBot="1" x14ac:dyDescent="0.3">
      <c r="A23" s="472" t="s">
        <v>45</v>
      </c>
      <c r="B23" s="473"/>
      <c r="C23" s="58">
        <f>SUM(C22)</f>
        <v>206499.36</v>
      </c>
      <c r="D23" s="58">
        <f>D22</f>
        <v>0</v>
      </c>
      <c r="E23" s="59"/>
      <c r="F23" s="59"/>
      <c r="G23" s="59"/>
      <c r="H23" s="60">
        <f>SUM(C23:G23)</f>
        <v>206499.36</v>
      </c>
    </row>
  </sheetData>
  <mergeCells count="9">
    <mergeCell ref="A23:B23"/>
    <mergeCell ref="B10:B11"/>
    <mergeCell ref="C9:G9"/>
    <mergeCell ref="A5:H5"/>
    <mergeCell ref="A6:H6"/>
    <mergeCell ref="A7:H7"/>
    <mergeCell ref="A21:B21"/>
    <mergeCell ref="A22:B22"/>
    <mergeCell ref="A8:H8"/>
  </mergeCells>
  <pageMargins left="0.7" right="0.7" top="0.75" bottom="0.75" header="0.3" footer="0.3"/>
  <pageSetup paperSize="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B46"/>
  <sheetViews>
    <sheetView tabSelected="1" zoomScale="160" zoomScaleNormal="160" workbookViewId="0">
      <pane ySplit="5" topLeftCell="A6" activePane="bottomLeft" state="frozen"/>
      <selection pane="bottomLeft" activeCell="D8" sqref="D8"/>
    </sheetView>
  </sheetViews>
  <sheetFormatPr baseColWidth="10" defaultColWidth="11.42578125" defaultRowHeight="12.75" x14ac:dyDescent="0.2"/>
  <cols>
    <col min="1" max="1" width="5.28515625" style="68" customWidth="1"/>
    <col min="2" max="2" width="3.7109375" style="68" customWidth="1"/>
    <col min="3" max="3" width="19.7109375" style="68" customWidth="1"/>
    <col min="4" max="4" width="6" style="68" customWidth="1"/>
    <col min="5" max="6" width="7.140625" style="68" customWidth="1"/>
    <col min="7" max="7" width="6" style="68" customWidth="1"/>
    <col min="8" max="9" width="7.85546875" style="68" customWidth="1"/>
    <col min="10" max="10" width="9.42578125" style="68" customWidth="1"/>
    <col min="11" max="11" width="5.7109375" style="68" customWidth="1"/>
    <col min="12" max="14" width="8.7109375" style="68" customWidth="1"/>
    <col min="15" max="16" width="8.28515625" style="68" customWidth="1"/>
    <col min="17" max="17" width="8.140625" style="68" customWidth="1"/>
    <col min="18" max="18" width="11.140625" style="69" customWidth="1"/>
    <col min="19" max="19" width="11.42578125" style="15"/>
    <col min="20" max="20" width="13.42578125" style="15" bestFit="1" customWidth="1"/>
    <col min="21" max="16384" width="11.42578125" style="15"/>
  </cols>
  <sheetData>
    <row r="1" spans="1:28" x14ac:dyDescent="0.2">
      <c r="A1" s="158" t="s">
        <v>188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9"/>
      <c r="N1" s="159"/>
      <c r="O1" s="159"/>
      <c r="P1" s="492"/>
      <c r="Q1" s="492"/>
      <c r="R1" s="493"/>
    </row>
    <row r="2" spans="1:28" x14ac:dyDescent="0.2">
      <c r="A2" s="498" t="s">
        <v>189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196"/>
      <c r="M2" s="159"/>
      <c r="N2" s="159"/>
      <c r="O2" s="159"/>
      <c r="P2" s="492"/>
      <c r="Q2" s="492"/>
      <c r="R2" s="493"/>
    </row>
    <row r="3" spans="1:28" ht="13.5" thickBot="1" x14ac:dyDescent="0.25">
      <c r="A3" s="114" t="s">
        <v>228</v>
      </c>
      <c r="B3" s="114"/>
      <c r="C3" s="114"/>
      <c r="D3" s="114"/>
      <c r="E3" s="114"/>
      <c r="F3" s="114"/>
      <c r="G3" s="114"/>
      <c r="H3" s="114"/>
      <c r="I3" s="114"/>
      <c r="J3" s="114"/>
      <c r="K3" s="391"/>
      <c r="L3" s="198"/>
      <c r="O3" s="389"/>
      <c r="P3" s="389"/>
      <c r="Q3" s="389"/>
      <c r="R3" s="390"/>
    </row>
    <row r="4" spans="1:28" ht="15.75" customHeight="1" thickBot="1" x14ac:dyDescent="0.25">
      <c r="A4" s="160" t="s">
        <v>94</v>
      </c>
      <c r="B4" s="161" t="s">
        <v>94</v>
      </c>
      <c r="C4" s="499" t="s">
        <v>11</v>
      </c>
      <c r="D4" s="161" t="s">
        <v>121</v>
      </c>
      <c r="E4" s="161" t="s">
        <v>122</v>
      </c>
      <c r="F4" s="161" t="s">
        <v>124</v>
      </c>
      <c r="G4" s="161" t="s">
        <v>151</v>
      </c>
      <c r="H4" s="501" t="s">
        <v>233</v>
      </c>
      <c r="I4" s="501" t="s">
        <v>242</v>
      </c>
      <c r="J4" s="345"/>
      <c r="K4" s="494"/>
      <c r="L4" s="494"/>
      <c r="M4" s="494"/>
      <c r="N4" s="494"/>
      <c r="O4" s="494"/>
      <c r="P4" s="494"/>
      <c r="Q4" s="494"/>
      <c r="R4" s="494"/>
    </row>
    <row r="5" spans="1:28" ht="36.75" customHeight="1" thickBot="1" x14ac:dyDescent="0.25">
      <c r="A5" s="162" t="s">
        <v>119</v>
      </c>
      <c r="B5" s="163" t="s">
        <v>120</v>
      </c>
      <c r="C5" s="500"/>
      <c r="D5" s="161" t="s">
        <v>97</v>
      </c>
      <c r="E5" s="197" t="s">
        <v>123</v>
      </c>
      <c r="F5" s="197" t="s">
        <v>125</v>
      </c>
      <c r="G5" s="161" t="s">
        <v>126</v>
      </c>
      <c r="H5" s="502"/>
      <c r="I5" s="502"/>
      <c r="J5" s="324" t="s">
        <v>254</v>
      </c>
      <c r="K5" s="392" t="s">
        <v>152</v>
      </c>
      <c r="L5" s="392" t="s">
        <v>218</v>
      </c>
      <c r="M5" s="393" t="s">
        <v>158</v>
      </c>
      <c r="N5" s="393" t="s">
        <v>266</v>
      </c>
      <c r="O5" s="392" t="s">
        <v>220</v>
      </c>
      <c r="P5" s="322" t="s">
        <v>264</v>
      </c>
      <c r="Q5" s="394" t="s">
        <v>261</v>
      </c>
      <c r="R5" s="396" t="s">
        <v>269</v>
      </c>
    </row>
    <row r="6" spans="1:28" s="70" customFormat="1" ht="36.75" customHeight="1" thickBot="1" x14ac:dyDescent="0.25">
      <c r="A6" s="258">
        <v>61602</v>
      </c>
      <c r="B6" s="258"/>
      <c r="C6" s="256" t="s">
        <v>234</v>
      </c>
      <c r="D6" s="259"/>
      <c r="E6" s="257"/>
      <c r="F6" s="255"/>
      <c r="G6" s="255"/>
      <c r="H6" s="399">
        <v>0.79</v>
      </c>
      <c r="I6" s="400">
        <v>0</v>
      </c>
      <c r="J6" s="235"/>
      <c r="K6" s="233"/>
      <c r="L6" s="233"/>
      <c r="M6" s="233"/>
      <c r="N6" s="233"/>
      <c r="O6" s="233"/>
      <c r="P6" s="234"/>
      <c r="Q6" s="395"/>
      <c r="R6" s="397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s="70" customFormat="1" ht="36.75" customHeight="1" thickBot="1" x14ac:dyDescent="0.25">
      <c r="A7" s="258">
        <v>61599</v>
      </c>
      <c r="B7" s="258"/>
      <c r="C7" s="256" t="s">
        <v>276</v>
      </c>
      <c r="D7" s="259"/>
      <c r="E7" s="257"/>
      <c r="F7" s="255"/>
      <c r="G7" s="255"/>
      <c r="H7" s="399">
        <v>36.94</v>
      </c>
      <c r="I7" s="400"/>
      <c r="J7" s="235"/>
      <c r="K7" s="233"/>
      <c r="L7" s="233"/>
      <c r="M7" s="233"/>
      <c r="N7" s="233"/>
      <c r="O7" s="233"/>
      <c r="P7" s="234"/>
      <c r="Q7" s="380"/>
      <c r="R7" s="398"/>
      <c r="S7" s="15"/>
      <c r="T7" s="15"/>
      <c r="U7" s="15"/>
      <c r="V7" s="15"/>
      <c r="W7" s="15"/>
      <c r="X7" s="15"/>
      <c r="Y7" s="15"/>
      <c r="Z7" s="15"/>
      <c r="AA7" s="15"/>
      <c r="AB7" s="15"/>
    </row>
    <row r="8" spans="1:28" s="70" customFormat="1" ht="36.75" customHeight="1" thickBot="1" x14ac:dyDescent="0.25">
      <c r="A8" s="258">
        <v>61603</v>
      </c>
      <c r="B8" s="258"/>
      <c r="C8" s="256" t="s">
        <v>275</v>
      </c>
      <c r="D8" s="259"/>
      <c r="E8" s="257"/>
      <c r="F8" s="255"/>
      <c r="G8" s="255"/>
      <c r="H8" s="399">
        <v>0.62</v>
      </c>
      <c r="I8" s="235"/>
      <c r="J8" s="235"/>
      <c r="K8" s="233"/>
      <c r="L8" s="233"/>
      <c r="M8" s="233"/>
      <c r="N8" s="233"/>
      <c r="O8" s="233"/>
      <c r="P8" s="234"/>
      <c r="Q8" s="380"/>
      <c r="R8" s="398"/>
      <c r="S8" s="15"/>
      <c r="T8" s="15"/>
      <c r="U8" s="15"/>
      <c r="V8" s="15"/>
      <c r="W8" s="15"/>
      <c r="X8" s="15"/>
      <c r="Y8" s="15"/>
      <c r="Z8" s="15"/>
      <c r="AA8" s="15"/>
      <c r="AB8" s="15"/>
    </row>
    <row r="9" spans="1:28" s="70" customFormat="1" ht="36.75" customHeight="1" thickBot="1" x14ac:dyDescent="0.25">
      <c r="A9" s="258">
        <v>61699</v>
      </c>
      <c r="B9" s="258"/>
      <c r="C9" s="256" t="s">
        <v>274</v>
      </c>
      <c r="D9" s="259"/>
      <c r="E9" s="257"/>
      <c r="F9" s="255"/>
      <c r="G9" s="255"/>
      <c r="H9" s="399">
        <v>0.36</v>
      </c>
      <c r="I9" s="235"/>
      <c r="J9" s="235"/>
      <c r="K9" s="233"/>
      <c r="L9" s="233"/>
      <c r="M9" s="233"/>
      <c r="N9" s="233"/>
      <c r="O9" s="233"/>
      <c r="P9" s="234"/>
      <c r="Q9" s="380"/>
      <c r="R9" s="398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pans="1:28" s="70" customFormat="1" ht="36.75" customHeight="1" thickBot="1" x14ac:dyDescent="0.25">
      <c r="A10" s="258">
        <v>61602</v>
      </c>
      <c r="B10" s="258"/>
      <c r="C10" s="256" t="s">
        <v>271</v>
      </c>
      <c r="D10" s="259"/>
      <c r="E10" s="257"/>
      <c r="F10" s="255"/>
      <c r="G10" s="255"/>
      <c r="H10" s="235">
        <v>0</v>
      </c>
      <c r="I10" s="401">
        <v>5.07</v>
      </c>
      <c r="J10" s="235"/>
      <c r="K10" s="233"/>
      <c r="L10" s="233"/>
      <c r="M10" s="233"/>
      <c r="N10" s="233"/>
      <c r="O10" s="233"/>
      <c r="P10" s="234"/>
      <c r="Q10" s="380"/>
      <c r="R10" s="398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s="70" customFormat="1" ht="36.75" customHeight="1" thickBot="1" x14ac:dyDescent="0.25">
      <c r="A11" s="258">
        <v>61599</v>
      </c>
      <c r="B11" s="258"/>
      <c r="C11" s="256" t="s">
        <v>238</v>
      </c>
      <c r="D11" s="259"/>
      <c r="E11" s="257"/>
      <c r="F11" s="255"/>
      <c r="G11" s="255"/>
      <c r="H11" s="399">
        <v>1</v>
      </c>
      <c r="I11" s="235"/>
      <c r="J11" s="235"/>
      <c r="K11" s="233"/>
      <c r="L11" s="233"/>
      <c r="M11" s="233"/>
      <c r="N11" s="233"/>
      <c r="O11" s="233"/>
      <c r="P11" s="234"/>
      <c r="Q11" s="380"/>
      <c r="R11" s="398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spans="1:28" s="70" customFormat="1" ht="36.75" customHeight="1" thickBot="1" x14ac:dyDescent="0.25">
      <c r="A12" s="258">
        <v>61603</v>
      </c>
      <c r="B12" s="258"/>
      <c r="C12" s="256" t="s">
        <v>272</v>
      </c>
      <c r="D12" s="259"/>
      <c r="E12" s="257"/>
      <c r="F12" s="255"/>
      <c r="G12" s="255"/>
      <c r="H12" s="399">
        <v>11.75</v>
      </c>
      <c r="I12" s="235"/>
      <c r="J12" s="235"/>
      <c r="K12" s="233"/>
      <c r="L12" s="233"/>
      <c r="M12" s="233"/>
      <c r="N12" s="233"/>
      <c r="O12" s="233"/>
      <c r="P12" s="234"/>
      <c r="Q12" s="380"/>
      <c r="R12" s="398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spans="1:28" s="70" customFormat="1" ht="25.5" customHeight="1" thickBot="1" x14ac:dyDescent="0.25">
      <c r="A13" s="258">
        <v>61604</v>
      </c>
      <c r="B13" s="258"/>
      <c r="C13" s="256" t="s">
        <v>236</v>
      </c>
      <c r="D13" s="259"/>
      <c r="E13" s="257"/>
      <c r="F13" s="255"/>
      <c r="G13" s="255"/>
      <c r="H13" s="399">
        <v>0.69</v>
      </c>
      <c r="I13" s="235"/>
      <c r="J13" s="235"/>
      <c r="K13" s="233"/>
      <c r="L13" s="233"/>
      <c r="M13" s="233"/>
      <c r="N13" s="233"/>
      <c r="O13" s="233"/>
      <c r="P13" s="234"/>
      <c r="Q13" s="380"/>
      <c r="R13" s="387"/>
      <c r="S13" s="15"/>
      <c r="T13" s="15"/>
      <c r="U13" s="15"/>
      <c r="V13" s="15"/>
      <c r="W13" s="15"/>
      <c r="X13" s="15"/>
      <c r="Y13" s="15"/>
      <c r="Z13" s="15"/>
      <c r="AA13" s="15"/>
      <c r="AB13" s="15"/>
    </row>
    <row r="14" spans="1:28" s="70" customFormat="1" ht="25.5" customHeight="1" thickBot="1" x14ac:dyDescent="0.25">
      <c r="A14" s="258">
        <v>61602</v>
      </c>
      <c r="B14" s="258"/>
      <c r="C14" s="256" t="s">
        <v>237</v>
      </c>
      <c r="D14" s="259"/>
      <c r="E14" s="257"/>
      <c r="F14" s="255"/>
      <c r="G14" s="255"/>
      <c r="H14" s="399">
        <v>0.61</v>
      </c>
      <c r="I14" s="235"/>
      <c r="J14" s="235"/>
      <c r="K14" s="233"/>
      <c r="L14" s="233"/>
      <c r="M14" s="233"/>
      <c r="N14" s="233"/>
      <c r="O14" s="233"/>
      <c r="P14" s="234"/>
      <c r="Q14" s="380"/>
      <c r="R14" s="387"/>
      <c r="S14" s="15"/>
      <c r="T14" s="15"/>
      <c r="U14" s="15"/>
      <c r="V14" s="15"/>
      <c r="W14" s="15"/>
      <c r="X14" s="15"/>
      <c r="Y14" s="15"/>
      <c r="Z14" s="15"/>
      <c r="AA14" s="15"/>
      <c r="AB14" s="15"/>
    </row>
    <row r="15" spans="1:28" s="70" customFormat="1" ht="25.5" customHeight="1" thickBot="1" x14ac:dyDescent="0.25">
      <c r="A15" s="258">
        <v>61603</v>
      </c>
      <c r="B15" s="258"/>
      <c r="C15" s="256" t="s">
        <v>273</v>
      </c>
      <c r="D15" s="259"/>
      <c r="E15" s="257"/>
      <c r="F15" s="255"/>
      <c r="G15" s="255"/>
      <c r="H15" s="399">
        <v>0.79</v>
      </c>
      <c r="I15" s="235"/>
      <c r="J15" s="235"/>
      <c r="K15" s="233"/>
      <c r="L15" s="233"/>
      <c r="M15" s="233"/>
      <c r="N15" s="233"/>
      <c r="O15" s="233"/>
      <c r="P15" s="234"/>
      <c r="Q15" s="380"/>
      <c r="R15" s="387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spans="1:28" s="70" customFormat="1" ht="25.5" customHeight="1" thickBot="1" x14ac:dyDescent="0.25">
      <c r="A16" s="258">
        <v>61602</v>
      </c>
      <c r="B16" s="258"/>
      <c r="C16" s="256" t="s">
        <v>239</v>
      </c>
      <c r="D16" s="259"/>
      <c r="E16" s="257"/>
      <c r="F16" s="255"/>
      <c r="G16" s="255"/>
      <c r="H16" s="399">
        <v>0.35</v>
      </c>
      <c r="I16" s="235"/>
      <c r="J16" s="235"/>
      <c r="K16" s="233"/>
      <c r="L16" s="233"/>
      <c r="M16" s="233"/>
      <c r="N16" s="233"/>
      <c r="O16" s="233"/>
      <c r="P16" s="234"/>
      <c r="Q16" s="380"/>
      <c r="R16" s="387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spans="1:28" s="70" customFormat="1" ht="25.5" customHeight="1" thickBot="1" x14ac:dyDescent="0.25">
      <c r="A17" s="258">
        <v>61699</v>
      </c>
      <c r="B17" s="258"/>
      <c r="C17" s="256" t="s">
        <v>240</v>
      </c>
      <c r="D17" s="259"/>
      <c r="E17" s="257"/>
      <c r="F17" s="255"/>
      <c r="G17" s="255"/>
      <c r="H17" s="399">
        <v>9.2200000000000006</v>
      </c>
      <c r="I17" s="235"/>
      <c r="J17" s="235"/>
      <c r="K17" s="233"/>
      <c r="L17" s="233"/>
      <c r="M17" s="233"/>
      <c r="N17" s="233"/>
      <c r="O17" s="233"/>
      <c r="P17" s="234"/>
      <c r="Q17" s="380"/>
      <c r="R17" s="387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spans="1:28" s="70" customFormat="1" ht="25.5" customHeight="1" thickBot="1" x14ac:dyDescent="0.25">
      <c r="A18" s="258">
        <v>61603</v>
      </c>
      <c r="B18" s="258"/>
      <c r="C18" s="256" t="s">
        <v>241</v>
      </c>
      <c r="D18" s="259"/>
      <c r="E18" s="257"/>
      <c r="F18" s="255"/>
      <c r="G18" s="255"/>
      <c r="H18" s="235"/>
      <c r="I18" s="401">
        <v>1.38</v>
      </c>
      <c r="J18" s="235"/>
      <c r="K18" s="233"/>
      <c r="L18" s="233"/>
      <c r="M18" s="233"/>
      <c r="N18" s="233"/>
      <c r="O18" s="233"/>
      <c r="P18" s="234"/>
      <c r="Q18" s="380"/>
      <c r="R18" s="387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spans="1:28" s="70" customFormat="1" ht="25.5" customHeight="1" thickBot="1" x14ac:dyDescent="0.25">
      <c r="A19" s="258">
        <v>61699</v>
      </c>
      <c r="B19" s="258"/>
      <c r="C19" s="256" t="s">
        <v>235</v>
      </c>
      <c r="D19" s="259"/>
      <c r="E19" s="257"/>
      <c r="F19" s="255"/>
      <c r="G19" s="255"/>
      <c r="H19" s="235"/>
      <c r="I19" s="401">
        <v>2.1</v>
      </c>
      <c r="J19" s="235"/>
      <c r="K19" s="233"/>
      <c r="L19" s="233"/>
      <c r="M19" s="233"/>
      <c r="N19" s="233"/>
      <c r="O19" s="233"/>
      <c r="P19" s="234"/>
      <c r="Q19" s="380"/>
      <c r="R19" s="387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spans="1:28" s="70" customFormat="1" ht="25.5" customHeight="1" thickBot="1" x14ac:dyDescent="0.25">
      <c r="A20" s="335"/>
      <c r="B20" s="335"/>
      <c r="C20" s="336"/>
      <c r="D20" s="337"/>
      <c r="E20" s="338"/>
      <c r="F20" s="339"/>
      <c r="G20" s="339"/>
      <c r="H20" s="340"/>
      <c r="I20" s="340"/>
      <c r="J20" s="340"/>
      <c r="K20" s="341"/>
      <c r="L20" s="341"/>
      <c r="M20" s="341"/>
      <c r="N20" s="341"/>
      <c r="O20" s="341"/>
      <c r="P20" s="341"/>
      <c r="Q20" s="381"/>
      <c r="R20" s="387"/>
      <c r="S20" s="15"/>
      <c r="T20" s="15"/>
      <c r="U20" s="15"/>
      <c r="V20" s="15"/>
      <c r="W20" s="15"/>
      <c r="X20" s="15"/>
      <c r="Y20" s="15"/>
      <c r="Z20" s="15"/>
      <c r="AA20" s="15"/>
      <c r="AB20" s="15"/>
    </row>
    <row r="21" spans="1:28" s="70" customFormat="1" ht="27" customHeight="1" thickBot="1" x14ac:dyDescent="0.25">
      <c r="A21" s="258">
        <v>61603</v>
      </c>
      <c r="B21" s="258"/>
      <c r="C21" s="256" t="s">
        <v>253</v>
      </c>
      <c r="D21" s="259"/>
      <c r="E21" s="257"/>
      <c r="F21" s="255"/>
      <c r="G21" s="255"/>
      <c r="H21" s="235"/>
      <c r="I21" s="235"/>
      <c r="J21" s="235">
        <v>33301</v>
      </c>
      <c r="K21" s="346"/>
      <c r="L21" s="346"/>
      <c r="M21" s="347">
        <v>5930</v>
      </c>
      <c r="N21" s="347"/>
      <c r="O21" s="346"/>
      <c r="P21" s="234"/>
      <c r="Q21" s="380"/>
      <c r="R21" s="387">
        <f>SUM(J21+M21)</f>
        <v>39231</v>
      </c>
      <c r="S21" s="15"/>
      <c r="T21" s="15"/>
      <c r="U21" s="15"/>
      <c r="V21" s="15"/>
      <c r="W21" s="15"/>
      <c r="X21" s="15"/>
      <c r="Y21" s="15"/>
      <c r="Z21" s="15"/>
      <c r="AA21" s="15"/>
      <c r="AB21" s="15"/>
    </row>
    <row r="22" spans="1:28" s="70" customFormat="1" ht="36" customHeight="1" thickBot="1" x14ac:dyDescent="0.25">
      <c r="A22" s="258">
        <v>61601</v>
      </c>
      <c r="B22" s="258"/>
      <c r="C22" s="256" t="s">
        <v>278</v>
      </c>
      <c r="D22" s="259"/>
      <c r="E22" s="257"/>
      <c r="F22" s="255"/>
      <c r="G22" s="255"/>
      <c r="H22" s="235"/>
      <c r="I22" s="235"/>
      <c r="J22" s="235">
        <v>61568.800000000003</v>
      </c>
      <c r="K22" s="346"/>
      <c r="L22" s="346"/>
      <c r="M22" s="346"/>
      <c r="N22" s="346"/>
      <c r="O22" s="346"/>
      <c r="P22" s="234"/>
      <c r="Q22" s="380"/>
      <c r="R22" s="387">
        <f>SUM(J22)</f>
        <v>61568.800000000003</v>
      </c>
      <c r="S22" s="15"/>
      <c r="T22" s="15"/>
      <c r="U22" s="15"/>
      <c r="V22" s="15"/>
      <c r="W22" s="15"/>
      <c r="X22" s="15"/>
      <c r="Y22" s="15"/>
      <c r="Z22" s="15"/>
      <c r="AA22" s="15"/>
      <c r="AB22" s="15"/>
    </row>
    <row r="23" spans="1:28" s="70" customFormat="1" ht="26.25" customHeight="1" thickBot="1" x14ac:dyDescent="0.25">
      <c r="A23" s="258">
        <v>61699</v>
      </c>
      <c r="B23" s="258"/>
      <c r="C23" s="256" t="s">
        <v>255</v>
      </c>
      <c r="D23" s="259"/>
      <c r="E23" s="257"/>
      <c r="F23" s="255"/>
      <c r="G23" s="255"/>
      <c r="H23" s="235"/>
      <c r="I23" s="235"/>
      <c r="J23" s="235">
        <v>25746.799999999999</v>
      </c>
      <c r="K23" s="346"/>
      <c r="L23" s="346"/>
      <c r="M23" s="348">
        <v>90124</v>
      </c>
      <c r="N23" s="348"/>
      <c r="O23" s="348">
        <v>7000</v>
      </c>
      <c r="P23" s="234"/>
      <c r="Q23" s="380"/>
      <c r="R23" s="387">
        <f>SUM(J23+M23+O23)</f>
        <v>122870.8</v>
      </c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spans="1:28" s="70" customFormat="1" ht="26.25" customHeight="1" thickBot="1" x14ac:dyDescent="0.25">
      <c r="A24" s="258">
        <v>61603</v>
      </c>
      <c r="B24" s="258"/>
      <c r="C24" s="256" t="s">
        <v>256</v>
      </c>
      <c r="D24" s="259"/>
      <c r="E24" s="257"/>
      <c r="F24" s="255"/>
      <c r="G24" s="255"/>
      <c r="H24" s="235"/>
      <c r="I24" s="235"/>
      <c r="J24" s="235">
        <v>6684.2</v>
      </c>
      <c r="K24" s="233"/>
      <c r="L24" s="233"/>
      <c r="M24" s="349">
        <v>8934.2000000000007</v>
      </c>
      <c r="N24" s="349"/>
      <c r="O24" s="349"/>
      <c r="P24" s="234"/>
      <c r="Q24" s="380"/>
      <c r="R24" s="387">
        <f>SUM(J24+M24)</f>
        <v>15618.400000000001</v>
      </c>
      <c r="S24" s="15"/>
      <c r="T24" s="15"/>
      <c r="U24" s="15"/>
      <c r="V24" s="15"/>
      <c r="W24" s="15"/>
      <c r="X24" s="15"/>
      <c r="Y24" s="15"/>
      <c r="Z24" s="15"/>
      <c r="AA24" s="15"/>
      <c r="AB24" s="15"/>
    </row>
    <row r="25" spans="1:28" s="70" customFormat="1" ht="26.25" customHeight="1" thickBot="1" x14ac:dyDescent="0.25">
      <c r="A25" s="258">
        <v>61602</v>
      </c>
      <c r="B25" s="258"/>
      <c r="C25" s="256" t="s">
        <v>257</v>
      </c>
      <c r="D25" s="259"/>
      <c r="E25" s="257"/>
      <c r="F25" s="255"/>
      <c r="G25" s="255"/>
      <c r="H25" s="235"/>
      <c r="I25" s="235"/>
      <c r="J25" s="235">
        <v>79268</v>
      </c>
      <c r="K25" s="233"/>
      <c r="L25" s="233"/>
      <c r="M25" s="233"/>
      <c r="N25" s="233"/>
      <c r="O25" s="233"/>
      <c r="P25" s="234"/>
      <c r="Q25" s="380"/>
      <c r="R25" s="387">
        <f>SUM(J25)</f>
        <v>79268</v>
      </c>
      <c r="S25" s="15"/>
      <c r="T25" s="15"/>
      <c r="U25" s="15"/>
      <c r="V25" s="15"/>
      <c r="W25" s="15"/>
      <c r="X25" s="15"/>
      <c r="Y25" s="15"/>
      <c r="Z25" s="15"/>
      <c r="AA25" s="15"/>
      <c r="AB25" s="15"/>
    </row>
    <row r="26" spans="1:28" s="70" customFormat="1" ht="26.25" customHeight="1" thickBot="1" x14ac:dyDescent="0.25">
      <c r="A26" s="258">
        <v>61603</v>
      </c>
      <c r="B26" s="258"/>
      <c r="C26" s="256" t="s">
        <v>260</v>
      </c>
      <c r="D26" s="259"/>
      <c r="E26" s="257"/>
      <c r="F26" s="255"/>
      <c r="G26" s="255"/>
      <c r="H26" s="235"/>
      <c r="I26" s="235"/>
      <c r="J26" s="235">
        <v>1000</v>
      </c>
      <c r="K26" s="233"/>
      <c r="L26" s="233"/>
      <c r="M26" s="233"/>
      <c r="N26" s="233"/>
      <c r="O26" s="233"/>
      <c r="P26" s="234"/>
      <c r="Q26" s="380"/>
      <c r="R26" s="387">
        <f>SUM(J26)</f>
        <v>1000</v>
      </c>
      <c r="S26" s="15"/>
      <c r="T26" s="15"/>
      <c r="U26" s="15"/>
      <c r="V26" s="15"/>
      <c r="W26" s="15"/>
      <c r="X26" s="15"/>
      <c r="Y26" s="15"/>
      <c r="Z26" s="15"/>
      <c r="AA26" s="15"/>
      <c r="AB26" s="15"/>
    </row>
    <row r="27" spans="1:28" s="70" customFormat="1" ht="26.25" customHeight="1" thickBot="1" x14ac:dyDescent="0.25">
      <c r="A27" s="258">
        <v>61602</v>
      </c>
      <c r="B27" s="258"/>
      <c r="C27" s="256" t="s">
        <v>267</v>
      </c>
      <c r="D27" s="259"/>
      <c r="E27" s="257"/>
      <c r="F27" s="255"/>
      <c r="G27" s="255"/>
      <c r="H27" s="235"/>
      <c r="I27" s="235"/>
      <c r="J27" s="235">
        <v>1000</v>
      </c>
      <c r="K27" s="233"/>
      <c r="L27" s="233"/>
      <c r="M27" s="233"/>
      <c r="N27" s="233"/>
      <c r="O27" s="233"/>
      <c r="P27" s="234"/>
      <c r="Q27" s="380"/>
      <c r="R27" s="387">
        <f>SUM(J27)</f>
        <v>1000</v>
      </c>
      <c r="S27" s="15"/>
      <c r="T27" s="15"/>
      <c r="U27" s="15"/>
      <c r="V27" s="15"/>
      <c r="W27" s="15"/>
      <c r="X27" s="15"/>
      <c r="Y27" s="15"/>
      <c r="Z27" s="15"/>
      <c r="AA27" s="15"/>
      <c r="AB27" s="15"/>
    </row>
    <row r="28" spans="1:28" s="70" customFormat="1" ht="90" customHeight="1" thickBot="1" x14ac:dyDescent="0.25">
      <c r="A28" s="242">
        <v>61699</v>
      </c>
      <c r="B28" s="243"/>
      <c r="C28" s="244" t="s">
        <v>258</v>
      </c>
      <c r="D28" s="241"/>
      <c r="E28" s="239"/>
      <c r="F28" s="237"/>
      <c r="G28" s="237"/>
      <c r="H28" s="236"/>
      <c r="I28" s="236"/>
      <c r="J28" s="342"/>
      <c r="K28" s="238"/>
      <c r="L28" s="238"/>
      <c r="M28" s="269">
        <v>125000</v>
      </c>
      <c r="N28" s="269"/>
      <c r="O28" s="240">
        <v>0</v>
      </c>
      <c r="P28" s="245"/>
      <c r="Q28" s="382"/>
      <c r="R28" s="386"/>
      <c r="S28" s="15"/>
      <c r="T28" s="15"/>
      <c r="U28" s="15"/>
      <c r="V28" s="15"/>
      <c r="W28" s="15"/>
      <c r="X28" s="15"/>
      <c r="Y28" s="15"/>
      <c r="Z28" s="15"/>
      <c r="AA28" s="15"/>
      <c r="AB28" s="15"/>
    </row>
    <row r="29" spans="1:28" s="70" customFormat="1" ht="45.75" customHeight="1" thickBot="1" x14ac:dyDescent="0.25">
      <c r="A29" s="261">
        <v>61699</v>
      </c>
      <c r="B29" s="262"/>
      <c r="C29" s="263" t="s">
        <v>219</v>
      </c>
      <c r="D29" s="264"/>
      <c r="E29" s="265"/>
      <c r="F29" s="266"/>
      <c r="G29" s="266"/>
      <c r="H29" s="267"/>
      <c r="I29" s="267"/>
      <c r="J29" s="343"/>
      <c r="K29" s="268">
        <v>0</v>
      </c>
      <c r="L29" s="268">
        <v>21966.99</v>
      </c>
      <c r="M29" s="350"/>
      <c r="N29" s="374">
        <v>64000</v>
      </c>
      <c r="O29" s="351"/>
      <c r="P29" s="245"/>
      <c r="Q29" s="383"/>
      <c r="R29" s="388">
        <f>SUM(L29+N29)</f>
        <v>85966.99</v>
      </c>
      <c r="S29" s="15"/>
      <c r="T29" s="15"/>
      <c r="U29" s="15"/>
      <c r="V29" s="15"/>
      <c r="W29" s="15"/>
      <c r="X29" s="15"/>
      <c r="Y29" s="15"/>
      <c r="Z29" s="15"/>
      <c r="AA29" s="15"/>
      <c r="AB29" s="15"/>
    </row>
    <row r="30" spans="1:28" s="70" customFormat="1" ht="44.25" customHeight="1" thickBot="1" x14ac:dyDescent="0.25">
      <c r="A30" s="246">
        <v>61603</v>
      </c>
      <c r="B30" s="247"/>
      <c r="C30" s="248" t="s">
        <v>259</v>
      </c>
      <c r="D30" s="352"/>
      <c r="E30" s="353"/>
      <c r="F30" s="352"/>
      <c r="G30" s="352"/>
      <c r="H30" s="344"/>
      <c r="I30" s="344"/>
      <c r="J30" s="344"/>
      <c r="K30" s="251"/>
      <c r="L30" s="251"/>
      <c r="M30" s="249"/>
      <c r="N30" s="249"/>
      <c r="O30" s="362">
        <v>3000</v>
      </c>
      <c r="P30" s="355"/>
      <c r="Q30" s="384"/>
      <c r="R30" s="388"/>
      <c r="S30" s="15"/>
      <c r="T30" s="15"/>
      <c r="U30" s="15"/>
      <c r="V30" s="15"/>
      <c r="W30" s="15"/>
      <c r="X30" s="15"/>
      <c r="Y30" s="15"/>
      <c r="Z30" s="15"/>
      <c r="AA30" s="15"/>
      <c r="AB30" s="15"/>
    </row>
    <row r="31" spans="1:28" s="70" customFormat="1" ht="44.25" customHeight="1" thickBot="1" x14ac:dyDescent="0.25">
      <c r="A31" s="246"/>
      <c r="B31" s="247"/>
      <c r="C31" s="248" t="s">
        <v>263</v>
      </c>
      <c r="D31" s="352"/>
      <c r="E31" s="353"/>
      <c r="F31" s="352"/>
      <c r="G31" s="352"/>
      <c r="H31" s="344"/>
      <c r="I31" s="344"/>
      <c r="J31" s="344"/>
      <c r="K31" s="251"/>
      <c r="L31" s="251"/>
      <c r="M31" s="321"/>
      <c r="N31" s="321"/>
      <c r="O31" s="354"/>
      <c r="P31" s="363">
        <v>26.75</v>
      </c>
      <c r="Q31" s="384"/>
      <c r="R31" s="388"/>
      <c r="S31" s="15"/>
      <c r="T31" s="15"/>
      <c r="U31" s="15"/>
      <c r="V31" s="15"/>
      <c r="W31" s="15"/>
      <c r="X31" s="15"/>
      <c r="Y31" s="15"/>
      <c r="Z31" s="15"/>
      <c r="AA31" s="15"/>
      <c r="AB31" s="15"/>
    </row>
    <row r="32" spans="1:28" s="70" customFormat="1" ht="44.25" customHeight="1" thickBot="1" x14ac:dyDescent="0.25">
      <c r="A32" s="246">
        <v>61699</v>
      </c>
      <c r="B32" s="247"/>
      <c r="C32" s="248" t="s">
        <v>268</v>
      </c>
      <c r="D32" s="352"/>
      <c r="E32" s="353"/>
      <c r="F32" s="352"/>
      <c r="G32" s="352"/>
      <c r="H32" s="344"/>
      <c r="I32" s="344"/>
      <c r="J32" s="344"/>
      <c r="K32" s="251"/>
      <c r="L32" s="375"/>
      <c r="M32" s="377"/>
      <c r="N32" s="377"/>
      <c r="O32" s="378">
        <v>43759.63</v>
      </c>
      <c r="P32" s="379"/>
      <c r="Q32" s="384"/>
      <c r="R32" s="388"/>
      <c r="S32" s="15"/>
      <c r="T32" s="15"/>
      <c r="U32" s="15"/>
      <c r="V32" s="15"/>
      <c r="W32" s="15"/>
      <c r="X32" s="15"/>
      <c r="Y32" s="15"/>
      <c r="Z32" s="15"/>
      <c r="AA32" s="15"/>
      <c r="AB32" s="15"/>
    </row>
    <row r="33" spans="1:28" s="70" customFormat="1" ht="44.25" customHeight="1" thickBot="1" x14ac:dyDescent="0.25">
      <c r="A33" s="246">
        <v>61601</v>
      </c>
      <c r="B33" s="247"/>
      <c r="C33" s="248" t="s">
        <v>277</v>
      </c>
      <c r="D33" s="352"/>
      <c r="E33" s="353"/>
      <c r="F33" s="352"/>
      <c r="G33" s="352"/>
      <c r="H33" s="344"/>
      <c r="I33" s="344"/>
      <c r="J33" s="344"/>
      <c r="K33" s="251">
        <v>213.5</v>
      </c>
      <c r="L33" s="375"/>
      <c r="M33" s="402"/>
      <c r="N33" s="377"/>
      <c r="O33" s="378"/>
      <c r="P33" s="379"/>
      <c r="Q33" s="384"/>
      <c r="R33" s="388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28" s="70" customFormat="1" ht="44.25" customHeight="1" thickBot="1" x14ac:dyDescent="0.25">
      <c r="A34" s="359">
        <v>61699</v>
      </c>
      <c r="B34" s="249"/>
      <c r="C34" s="360" t="s">
        <v>262</v>
      </c>
      <c r="D34" s="249"/>
      <c r="E34" s="361"/>
      <c r="F34" s="249"/>
      <c r="G34" s="249"/>
      <c r="H34" s="250"/>
      <c r="I34" s="250"/>
      <c r="J34" s="250"/>
      <c r="K34" s="362"/>
      <c r="L34" s="362"/>
      <c r="M34" s="376"/>
      <c r="N34" s="249"/>
      <c r="O34" s="362"/>
      <c r="P34" s="252"/>
      <c r="Q34" s="385">
        <v>10137.719999999999</v>
      </c>
      <c r="R34" s="388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spans="1:28" ht="17.25" customHeight="1" thickBot="1" x14ac:dyDescent="0.35">
      <c r="A35" s="495" t="s">
        <v>175</v>
      </c>
      <c r="B35" s="496"/>
      <c r="C35" s="496"/>
      <c r="D35" s="496"/>
      <c r="E35" s="496"/>
      <c r="F35" s="496"/>
      <c r="G35" s="497"/>
      <c r="H35" s="356">
        <f>SUM(H6:H30)</f>
        <v>63.11999999999999</v>
      </c>
      <c r="I35" s="356">
        <f>SUM(I6:I30)</f>
        <v>8.5500000000000007</v>
      </c>
      <c r="J35" s="356">
        <f>SUM(J6:J30)</f>
        <v>208568.8</v>
      </c>
      <c r="K35" s="357">
        <f>SUM(K6:K34)</f>
        <v>213.5</v>
      </c>
      <c r="L35" s="357">
        <f>SUM(L6:L30)</f>
        <v>21966.99</v>
      </c>
      <c r="M35" s="358">
        <f>SUM(M6:M34)</f>
        <v>229988.2</v>
      </c>
      <c r="N35" s="358">
        <f>SUM(N6:N34)</f>
        <v>64000</v>
      </c>
      <c r="O35" s="357">
        <f>SUM(O6:O34)</f>
        <v>53759.63</v>
      </c>
      <c r="P35" s="232">
        <f>SUM(P31)</f>
        <v>26.75</v>
      </c>
      <c r="Q35" s="385">
        <f>Q34</f>
        <v>10137.719999999999</v>
      </c>
      <c r="R35" s="386"/>
    </row>
    <row r="38" spans="1:28" x14ac:dyDescent="0.2">
      <c r="T38" s="136"/>
    </row>
    <row r="39" spans="1:28" x14ac:dyDescent="0.2">
      <c r="T39" s="136"/>
    </row>
    <row r="40" spans="1:28" x14ac:dyDescent="0.2">
      <c r="T40" s="136"/>
    </row>
    <row r="41" spans="1:28" x14ac:dyDescent="0.2">
      <c r="T41" s="136"/>
    </row>
    <row r="42" spans="1:28" x14ac:dyDescent="0.2">
      <c r="T42" s="136"/>
    </row>
    <row r="43" spans="1:28" x14ac:dyDescent="0.2">
      <c r="T43" s="136"/>
    </row>
    <row r="46" spans="1:28" x14ac:dyDescent="0.2">
      <c r="T46" s="136"/>
    </row>
  </sheetData>
  <mergeCells count="7">
    <mergeCell ref="P1:R2"/>
    <mergeCell ref="K4:R4"/>
    <mergeCell ref="A35:G35"/>
    <mergeCell ref="A2:K2"/>
    <mergeCell ref="C4:C5"/>
    <mergeCell ref="H4:H5"/>
    <mergeCell ref="I4:I5"/>
  </mergeCells>
  <pageMargins left="0.23622047244094488" right="7.874015748031496E-2" top="0.74803149606299213" bottom="0" header="0.31496062992125984" footer="0.31496062992125984"/>
  <pageSetup paperSize="5" orientation="landscape" r:id="rId1"/>
  <ignoredErrors>
    <ignoredError sqref="K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Conc.Ingr.</vt:lpstr>
      <vt:lpstr>Proy.Adq.B.y S.</vt:lpstr>
      <vt:lpstr>Remuneraciones</vt:lpstr>
      <vt:lpstr>Proy.Int.Cap.</vt:lpstr>
      <vt:lpstr>Proy.Inv.Publ.</vt:lpstr>
    </vt:vector>
  </TitlesOfParts>
  <Company>Alcaldia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Bartolome Perulaía</dc:creator>
  <cp:lastModifiedBy>Usuario</cp:lastModifiedBy>
  <cp:lastPrinted>2023-02-15T19:20:16Z</cp:lastPrinted>
  <dcterms:created xsi:type="dcterms:W3CDTF">2012-01-21T18:09:56Z</dcterms:created>
  <dcterms:modified xsi:type="dcterms:W3CDTF">2023-07-17T14:08:23Z</dcterms:modified>
</cp:coreProperties>
</file>