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laudia.escobar.OPAMSS\Desktop\Claudia E\2022\AAUAIPT-2022\INFORMACIÓN OFICIOSA\INFO RECIBIDA  2022\FINANCIERA\2021 entregada 11-7-2022\2do semestre 2021\"/>
    </mc:Choice>
  </mc:AlternateContent>
  <bookViews>
    <workbookView xWindow="-120" yWindow="-120" windowWidth="20730" windowHeight="11160"/>
  </bookViews>
  <sheets>
    <sheet name="ESTFINDIC2021" sheetId="1" r:id="rId1"/>
    <sheet name="rendimientodic21" sheetId="2" r:id="rId2"/>
    <sheet name="flujo dic21" sheetId="3" r:id="rId3"/>
    <sheet name="flujo f y u 2021" sheetId="4" r:id="rId4"/>
  </sheets>
  <definedNames>
    <definedName name="_xlnm.Print_Area" localSheetId="0">ESTFINDIC2021!$B$1:$J$41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9" i="4" l="1"/>
  <c r="G39" i="4"/>
  <c r="C22" i="3" s="1"/>
  <c r="D39" i="4"/>
  <c r="C39" i="4"/>
  <c r="C20" i="3" s="1"/>
  <c r="C18" i="3" s="1"/>
  <c r="C31" i="4"/>
  <c r="H29" i="4"/>
  <c r="H43" i="4" s="1"/>
  <c r="G29" i="4"/>
  <c r="D29" i="4"/>
  <c r="D43" i="4" s="1"/>
  <c r="C29" i="4"/>
  <c r="C43" i="4" s="1"/>
  <c r="D18" i="3"/>
  <c r="C16" i="3"/>
  <c r="D12" i="3"/>
  <c r="D24" i="3" s="1"/>
  <c r="C9" i="3" s="1"/>
  <c r="I17" i="2"/>
  <c r="I22" i="2" s="1"/>
  <c r="I8" i="2"/>
  <c r="H8" i="2"/>
  <c r="H17" i="2" s="1"/>
  <c r="H22" i="2" s="1"/>
  <c r="D8" i="2"/>
  <c r="D17" i="2" s="1"/>
  <c r="D22" i="2" s="1"/>
  <c r="C8" i="2"/>
  <c r="C17" i="2" s="1"/>
  <c r="C22" i="2" s="1"/>
  <c r="E28" i="1"/>
  <c r="D28" i="1"/>
  <c r="J25" i="1"/>
  <c r="J24" i="1" s="1"/>
  <c r="J32" i="1" s="1"/>
  <c r="I25" i="1"/>
  <c r="I24" i="1"/>
  <c r="I32" i="1" s="1"/>
  <c r="E24" i="1"/>
  <c r="D24" i="1"/>
  <c r="E21" i="1"/>
  <c r="D21" i="1"/>
  <c r="J14" i="1"/>
  <c r="J21" i="1" s="1"/>
  <c r="I14" i="1"/>
  <c r="E14" i="1"/>
  <c r="D14" i="1"/>
  <c r="J9" i="1" a="1"/>
  <c r="J9" i="1" s="1"/>
  <c r="I9" i="1" a="1"/>
  <c r="I9" i="1" s="1"/>
  <c r="I21" i="1" s="1"/>
  <c r="E9" i="1"/>
  <c r="D9" i="1"/>
  <c r="D34" i="1" s="1"/>
  <c r="E34" i="1" l="1"/>
  <c r="I34" i="1"/>
  <c r="J34" i="1"/>
  <c r="C14" i="3"/>
  <c r="C12" i="3" s="1"/>
  <c r="C24" i="3" s="1"/>
  <c r="E25" i="3" s="1"/>
  <c r="G41" i="4"/>
  <c r="G43" i="4" s="1"/>
</calcChain>
</file>

<file path=xl/sharedStrings.xml><?xml version="1.0" encoding="utf-8"?>
<sst xmlns="http://schemas.openxmlformats.org/spreadsheetml/2006/main" count="142" uniqueCount="119">
  <si>
    <t>DEPARTAMENTO DE SAN SALVADOR</t>
  </si>
  <si>
    <t>OFICINA DE PLANIFICACIÓN DEL ÁREA METROPOLITANA DE SAN SALVADOR</t>
  </si>
  <si>
    <t xml:space="preserve">ESTADO DE SITUACIÓN FINANCIERA </t>
  </si>
  <si>
    <t>AL 31 DE DICIEMBRE DE 2021- CIERRE DEFINITIVO</t>
  </si>
  <si>
    <t>EXPRESADO EN DÓLARES DE LOS ESTADOS UNIDOS DE NORTEAMÉRICA</t>
  </si>
  <si>
    <t xml:space="preserve">RECURSOS </t>
  </si>
  <si>
    <t xml:space="preserve">NOTAS </t>
  </si>
  <si>
    <t>CORRIENTE</t>
  </si>
  <si>
    <t>ANTERIOR</t>
  </si>
  <si>
    <t>OBLIGACIONES</t>
  </si>
  <si>
    <t>FONDOS</t>
  </si>
  <si>
    <t>DEUDA CORRIENTE</t>
  </si>
  <si>
    <t>DISPONIBILIDADES</t>
  </si>
  <si>
    <t>DEPOSITOS DE TERCEROS</t>
  </si>
  <si>
    <t>ANTICIPOS DE FONDOS</t>
  </si>
  <si>
    <t>ACREEDORES MONETARIOS</t>
  </si>
  <si>
    <t>INVERSIONES FINANCIERAS</t>
  </si>
  <si>
    <t>FINANCIAMIENTO DE TERCEROS</t>
  </si>
  <si>
    <t>INVERSIONES TEMPORALES</t>
  </si>
  <si>
    <t>ACREEDORES FINANCIEROS</t>
  </si>
  <si>
    <t>INVERSIONES PERMANENTES</t>
  </si>
  <si>
    <t>DEUDORES FINANCIEROS</t>
  </si>
  <si>
    <t>INVERSIONES INTANGIBLES</t>
  </si>
  <si>
    <t>( - ) AMORTIZACIÓN ACUMULADA</t>
  </si>
  <si>
    <t>INVERSIONES EN EXISTENCIAS</t>
  </si>
  <si>
    <t>SUBTOTAL- OBLIGACIONES CON TERCEROS</t>
  </si>
  <si>
    <t>EXISTENCIAS INSTITUCIONALES</t>
  </si>
  <si>
    <t>INVERSIONES EN BIENES DE USO</t>
  </si>
  <si>
    <t>OBLIGACIONES PROPIAS</t>
  </si>
  <si>
    <t>BIENES DEPRECIABLES</t>
  </si>
  <si>
    <t>PATRIMONIO ESTATAL</t>
  </si>
  <si>
    <t>( - ) DEPRECIACIÓN ACUMULADA</t>
  </si>
  <si>
    <t>PATRIMONIO</t>
  </si>
  <si>
    <t>BIENES NO DEPRECIABLES</t>
  </si>
  <si>
    <t>DONACIONES Y LEGADOS DE BIENES CORPORALES</t>
  </si>
  <si>
    <t>INVERSIONES EN PROYECTOS Y PROGRAMAS</t>
  </si>
  <si>
    <t>RESULTADOS DE EJERCICIOS ANTERIORES</t>
  </si>
  <si>
    <t>INVERSIONES EN BIENES PRIVATIVOS</t>
  </si>
  <si>
    <t>RESULTADO DEL EJERCICIO</t>
  </si>
  <si>
    <t>( - ) APLICACIÓN A GASTOS DE GESTIÓN</t>
  </si>
  <si>
    <t>SUPERAVIT POR REVALUACIONES</t>
  </si>
  <si>
    <t>INVERSIONES EN BIENES DE USO PUB.Y DES. SOCIAL</t>
  </si>
  <si>
    <t>TOTAL RECURSOS</t>
  </si>
  <si>
    <t>TOTAL DE OBLIGACIONES</t>
  </si>
  <si>
    <t>ESTADO DE RENDIMIENTO ECONÓMICO</t>
  </si>
  <si>
    <t>DEL 01 DE ENERO AL 31 DE DICIEMBRE DE  2021</t>
  </si>
  <si>
    <t>(EXPRESADO EN DÓLARES DE LOS ESTADOS UNIDOS DE AMÉRICA)</t>
  </si>
  <si>
    <t xml:space="preserve">GASTOS DE GESTIÓN </t>
  </si>
  <si>
    <t>Notas</t>
  </si>
  <si>
    <t>CORRIENTE 
2021</t>
  </si>
  <si>
    <t>ANTERIOR
2020</t>
  </si>
  <si>
    <t>INGRESOS DE GESTIÓN</t>
  </si>
  <si>
    <t>GASTOS DE INVERSIONES PUBLICAS</t>
  </si>
  <si>
    <t>INGRESOS DE GESTION</t>
  </si>
  <si>
    <t>GASTOS PREVISIONALES</t>
  </si>
  <si>
    <t>INGRESOS FINANCIEROS Y OTROS</t>
  </si>
  <si>
    <t>GASTOS EN PERSONAL</t>
  </si>
  <si>
    <t>INGRESOS POR TRANSFERENCIAS CORRIENTES RECIBIDAS</t>
  </si>
  <si>
    <t xml:space="preserve">GASTOS EN BIENES DE CONSUMO Y SERVICIOS </t>
  </si>
  <si>
    <t xml:space="preserve">INGRESOS POR TRANSFERENCIAS DE CAPITAL </t>
  </si>
  <si>
    <t>GASTOS EN BIENES CAPITALIZABLES</t>
  </si>
  <si>
    <t>INGRESOS POR VENTA DE BIENES Y SERVICIOS</t>
  </si>
  <si>
    <t>GASTOS FINANCIEROS Y OTROS</t>
  </si>
  <si>
    <t>INGRESOS POR ACTUALIZACIONES Y AJUSTES</t>
  </si>
  <si>
    <t>GASTOS EN TRANSFERENCIAS OTORGADAS</t>
  </si>
  <si>
    <t>COSTOS DE VENTAS Y CARGOS CALCULADOS</t>
  </si>
  <si>
    <t>GASTOS DE ACTUALIZACIONES Y AJUSTES</t>
  </si>
  <si>
    <t>SUB TOTAL</t>
  </si>
  <si>
    <t>RESULTADOS DEL EJERCICIO (SUPERÁVIT)</t>
  </si>
  <si>
    <t>RESULTADOS DEL EJERCICIO (DÉFICIT)</t>
  </si>
  <si>
    <t>TOTAL GASTOS DE GESTIÓN</t>
  </si>
  <si>
    <t>TOTAL INGRESOS DE GESTIÓN</t>
  </si>
  <si>
    <t>ESTADO DE FLUJO DE FONDOS</t>
  </si>
  <si>
    <t>DEL 01 DE ENERO AL 31 DE DICIEMBRE DE 2021-DEFINITIVO</t>
  </si>
  <si>
    <t>ESTRUCTURA</t>
  </si>
  <si>
    <t xml:space="preserve">DISPONIBILIDADES INICIALES </t>
  </si>
  <si>
    <t>RESULTADO OPERACIONAL NETO</t>
  </si>
  <si>
    <t>FUENTES OPERACIONALES</t>
  </si>
  <si>
    <t>USOS OPERACIONALES</t>
  </si>
  <si>
    <t>RESULTADO NETO NO OPERACIONAL</t>
  </si>
  <si>
    <t>FUENTES NO OPERACIONALES</t>
  </si>
  <si>
    <t>USOS NO OPERACIONALES</t>
  </si>
  <si>
    <t>DISPONIBILIDADES FINALES AL 31/12/2020</t>
  </si>
  <si>
    <t>VARIACIONES DEL FLUJO DE FONDOS</t>
  </si>
  <si>
    <t>DEL 01 DE ENERO AL 31 DE DICIEMBRE DE 2021</t>
  </si>
  <si>
    <t>(EXPRESADO EN DÓLARES DE LOS ESTADOS UNIDOS DE NORTEAMÉRICA)</t>
  </si>
  <si>
    <t>FUENTES</t>
  </si>
  <si>
    <t>CORRIENTE
2021</t>
  </si>
  <si>
    <t>USOS</t>
  </si>
  <si>
    <t>D.M. X TASAS Y DERECHOS</t>
  </si>
  <si>
    <t>A.M.  X REMUNERACIONES</t>
  </si>
  <si>
    <t>D.M. X VENTA DE BIENES Y SERVICIOS</t>
  </si>
  <si>
    <t>A.M. X ADQUISICIÓN DE BIENES Y SERVICIOS</t>
  </si>
  <si>
    <t>D.M. X INGRESOS FINANCIEROS Y OTROS</t>
  </si>
  <si>
    <t>A.M. X GASTOS FINANCIEROS Y OTROS</t>
  </si>
  <si>
    <t>D.M. X TRANSFERENCIAS CORRIENTES RECIBIDAS</t>
  </si>
  <si>
    <t>A.M. X TRANSFERENCIAS CORRIENTES OTORGADAS</t>
  </si>
  <si>
    <t>D.M. X VENTAS DE ACTIVOS FIJOS</t>
  </si>
  <si>
    <t>A.M. X INVERSIONES EN ACTIVOS FIJOS</t>
  </si>
  <si>
    <t>D.M. X TRANSFERENICIAS DE CAPITAL RECIBIDAS</t>
  </si>
  <si>
    <t>A.M. X INVERSIONES FINANCIERAS</t>
  </si>
  <si>
    <t>D.M. X RECUPERACIÓN DE INVERSIONES FINANCIERAS</t>
  </si>
  <si>
    <t>A.M. X TRANSFERENCIAS ENTRE DEPENDENCIAS INSTITUCIONALES</t>
  </si>
  <si>
    <t>D.M. X TRANSFERENCIAS ENTRE DEPENDENCIAS INSTITUCIONALES</t>
  </si>
  <si>
    <t>A.M. X OPERACIONES DE EJERCICIOS ANTERIORES</t>
  </si>
  <si>
    <t>D.M. X OPERACIONES DE EJERCICIOS ANTERIORES</t>
  </si>
  <si>
    <t>OPERACIONALES</t>
  </si>
  <si>
    <t>ANTICIPOS A CONTRATISTAS</t>
  </si>
  <si>
    <t>DEPOSITOS AJENOS</t>
  </si>
  <si>
    <t>DEPÓSITOS EN GARANTIA</t>
  </si>
  <si>
    <t>DEPÓSITOS EN GARANTÍA</t>
  </si>
  <si>
    <t>DEPÓSITOS DE RETENCIONES FISCALES</t>
  </si>
  <si>
    <t>NO OPERACIONAL</t>
  </si>
  <si>
    <t>NO  OPERACIONAL</t>
  </si>
  <si>
    <t>DISMINUCIÓN NETA EN DISPONIBILIDADES</t>
  </si>
  <si>
    <t xml:space="preserve">AUMENTO NETO EN DISPONIBILIDADES </t>
  </si>
  <si>
    <t>TOTAL FUENTES</t>
  </si>
  <si>
    <t>TOTAL USOS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</si>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</sst>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[$$-440A]* #,##0.00_);_([$$-440A]* \(#,##0.00\);_([$$-440A]* &quot;-&quot;??_);_(@_)"/>
    <numFmt numFmtId="166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rgb="FFFF0000"/>
      <name val="Arial Narrow"/>
      <family val="2"/>
    </font>
    <font>
      <sz val="11"/>
      <color indexed="8"/>
      <name val="Calibri"/>
      <family val="2"/>
    </font>
    <font>
      <b/>
      <sz val="8"/>
      <color theme="0"/>
      <name val="Arial Narrow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b/>
      <sz val="9"/>
      <color indexed="8"/>
      <name val="Arial Narrow"/>
      <family val="2"/>
    </font>
    <font>
      <sz val="9"/>
      <color indexed="8"/>
      <name val="Arial Narrow"/>
      <family val="2"/>
    </font>
    <font>
      <sz val="11"/>
      <color theme="1"/>
      <name val="Arial Narrow"/>
      <family val="2"/>
    </font>
    <font>
      <sz val="8"/>
      <name val="Arial Narrow"/>
      <family val="2"/>
    </font>
    <font>
      <sz val="8"/>
      <color theme="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43" fontId="1" fillId="0" borderId="1" xfId="0" applyNumberFormat="1" applyFont="1" applyBorder="1" applyAlignment="1">
      <alignment vertical="center"/>
    </xf>
    <xf numFmtId="43" fontId="1" fillId="0" borderId="4" xfId="0" applyNumberFormat="1" applyFont="1" applyBorder="1" applyAlignment="1">
      <alignment vertical="center"/>
    </xf>
    <xf numFmtId="43" fontId="2" fillId="0" borderId="1" xfId="0" applyNumberFormat="1" applyFont="1" applyBorder="1" applyAlignment="1">
      <alignment vertical="center"/>
    </xf>
    <xf numFmtId="43" fontId="2" fillId="0" borderId="4" xfId="0" applyNumberFormat="1" applyFont="1" applyBorder="1" applyAlignment="1">
      <alignment vertical="center"/>
    </xf>
    <xf numFmtId="43" fontId="2" fillId="3" borderId="4" xfId="0" applyNumberFormat="1" applyFont="1" applyFill="1" applyBorder="1" applyAlignment="1">
      <alignment vertical="center"/>
    </xf>
    <xf numFmtId="43" fontId="4" fillId="3" borderId="4" xfId="0" applyNumberFormat="1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/>
    </xf>
    <xf numFmtId="43" fontId="1" fillId="3" borderId="4" xfId="0" applyNumberFormat="1" applyFont="1" applyFill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43" fontId="5" fillId="3" borderId="4" xfId="0" applyNumberFormat="1" applyFont="1" applyFill="1" applyBorder="1" applyAlignment="1">
      <alignment vertical="center"/>
    </xf>
    <xf numFmtId="43" fontId="1" fillId="3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43" fontId="4" fillId="3" borderId="4" xfId="1" applyNumberFormat="1" applyFont="1" applyFill="1" applyBorder="1" applyAlignment="1">
      <alignment vertical="center"/>
    </xf>
    <xf numFmtId="0" fontId="1" fillId="3" borderId="4" xfId="0" applyFont="1" applyFill="1" applyBorder="1" applyAlignment="1">
      <alignment horizontal="center" vertical="center"/>
    </xf>
    <xf numFmtId="43" fontId="0" fillId="0" borderId="4" xfId="0" applyNumberForma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6" xfId="0" applyBorder="1"/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43" fontId="3" fillId="2" borderId="1" xfId="0" applyNumberFormat="1" applyFont="1" applyFill="1" applyBorder="1" applyAlignment="1">
      <alignment vertical="center"/>
    </xf>
    <xf numFmtId="43" fontId="3" fillId="2" borderId="6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43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165" fontId="4" fillId="0" borderId="0" xfId="0" applyNumberFormat="1" applyFont="1"/>
    <xf numFmtId="0" fontId="1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166" fontId="8" fillId="0" borderId="7" xfId="0" applyNumberFormat="1" applyFont="1" applyBorder="1" applyAlignment="1">
      <alignment vertical="center"/>
    </xf>
    <xf numFmtId="165" fontId="9" fillId="0" borderId="5" xfId="0" applyNumberFormat="1" applyFont="1" applyBorder="1" applyAlignment="1">
      <alignment vertical="center"/>
    </xf>
    <xf numFmtId="166" fontId="8" fillId="0" borderId="5" xfId="0" applyNumberFormat="1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166" fontId="8" fillId="0" borderId="12" xfId="0" applyNumberFormat="1" applyFont="1" applyBorder="1" applyAlignment="1">
      <alignment vertical="center"/>
    </xf>
    <xf numFmtId="164" fontId="8" fillId="0" borderId="4" xfId="0" applyNumberFormat="1" applyFont="1" applyBorder="1" applyAlignment="1">
      <alignment vertical="center"/>
    </xf>
    <xf numFmtId="166" fontId="8" fillId="0" borderId="4" xfId="0" applyNumberFormat="1" applyFont="1" applyBorder="1" applyAlignment="1">
      <alignment vertical="center"/>
    </xf>
    <xf numFmtId="165" fontId="9" fillId="0" borderId="4" xfId="0" applyNumberFormat="1" applyFont="1" applyBorder="1" applyAlignment="1">
      <alignment vertical="center"/>
    </xf>
    <xf numFmtId="164" fontId="9" fillId="0" borderId="4" xfId="0" applyNumberFormat="1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14" xfId="0" applyFont="1" applyBorder="1" applyAlignment="1">
      <alignment horizontal="center" vertical="center"/>
    </xf>
    <xf numFmtId="166" fontId="8" fillId="0" borderId="15" xfId="0" applyNumberFormat="1" applyFont="1" applyBorder="1" applyAlignment="1">
      <alignment vertical="center"/>
    </xf>
    <xf numFmtId="164" fontId="8" fillId="0" borderId="6" xfId="0" applyNumberFormat="1" applyFont="1" applyBorder="1" applyAlignment="1">
      <alignment vertical="center"/>
    </xf>
    <xf numFmtId="166" fontId="8" fillId="0" borderId="6" xfId="0" applyNumberFormat="1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165" fontId="10" fillId="0" borderId="1" xfId="0" applyNumberFormat="1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4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166" fontId="10" fillId="0" borderId="8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8" fillId="2" borderId="8" xfId="0" applyFont="1" applyFill="1" applyBorder="1"/>
    <xf numFmtId="0" fontId="7" fillId="2" borderId="3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12" xfId="0" applyFont="1" applyBorder="1"/>
    <xf numFmtId="0" fontId="8" fillId="0" borderId="11" xfId="0" applyFont="1" applyBorder="1"/>
    <xf numFmtId="43" fontId="8" fillId="0" borderId="7" xfId="0" applyNumberFormat="1" applyFont="1" applyBorder="1"/>
    <xf numFmtId="43" fontId="8" fillId="0" borderId="5" xfId="0" applyNumberFormat="1" applyFont="1" applyBorder="1"/>
    <xf numFmtId="0" fontId="8" fillId="0" borderId="8" xfId="0" applyFont="1" applyBorder="1"/>
    <xf numFmtId="0" fontId="9" fillId="0" borderId="3" xfId="0" applyFont="1" applyBorder="1"/>
    <xf numFmtId="43" fontId="9" fillId="0" borderId="8" xfId="0" applyNumberFormat="1" applyFont="1" applyBorder="1"/>
    <xf numFmtId="43" fontId="9" fillId="0" borderId="1" xfId="0" applyNumberFormat="1" applyFont="1" applyBorder="1"/>
    <xf numFmtId="0" fontId="8" fillId="0" borderId="7" xfId="0" applyFont="1" applyBorder="1"/>
    <xf numFmtId="0" fontId="8" fillId="0" borderId="9" xfId="0" applyFont="1" applyBorder="1"/>
    <xf numFmtId="0" fontId="8" fillId="0" borderId="15" xfId="0" applyFont="1" applyBorder="1"/>
    <xf numFmtId="0" fontId="8" fillId="0" borderId="13" xfId="0" applyFont="1" applyBorder="1"/>
    <xf numFmtId="43" fontId="8" fillId="0" borderId="15" xfId="0" applyNumberFormat="1" applyFont="1" applyBorder="1"/>
    <xf numFmtId="43" fontId="8" fillId="0" borderId="6" xfId="0" applyNumberFormat="1" applyFont="1" applyBorder="1"/>
    <xf numFmtId="43" fontId="13" fillId="0" borderId="12" xfId="0" applyNumberFormat="1" applyFont="1" applyBorder="1"/>
    <xf numFmtId="43" fontId="13" fillId="0" borderId="4" xfId="0" applyNumberFormat="1" applyFont="1" applyBorder="1"/>
    <xf numFmtId="43" fontId="8" fillId="0" borderId="12" xfId="0" applyNumberFormat="1" applyFont="1" applyBorder="1"/>
    <xf numFmtId="43" fontId="8" fillId="0" borderId="4" xfId="0" applyNumberFormat="1" applyFont="1" applyBorder="1"/>
    <xf numFmtId="43" fontId="10" fillId="0" borderId="8" xfId="0" applyNumberFormat="1" applyFont="1" applyBorder="1"/>
    <xf numFmtId="43" fontId="10" fillId="0" borderId="1" xfId="0" applyNumberFormat="1" applyFont="1" applyBorder="1"/>
    <xf numFmtId="0" fontId="8" fillId="0" borderId="0" xfId="0" applyFont="1"/>
    <xf numFmtId="43" fontId="0" fillId="0" borderId="0" xfId="0" applyNumberFormat="1"/>
    <xf numFmtId="164" fontId="8" fillId="0" borderId="0" xfId="0" applyNumberFormat="1" applyFont="1"/>
    <xf numFmtId="165" fontId="8" fillId="0" borderId="0" xfId="0" applyNumberFormat="1" applyFont="1"/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4" fillId="2" borderId="8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10" fontId="8" fillId="0" borderId="7" xfId="0" applyNumberFormat="1" applyFont="1" applyBorder="1" applyAlignment="1">
      <alignment vertical="center"/>
    </xf>
    <xf numFmtId="165" fontId="8" fillId="0" borderId="5" xfId="0" applyNumberFormat="1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10" fontId="8" fillId="0" borderId="12" xfId="0" applyNumberFormat="1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165" fontId="8" fillId="0" borderId="4" xfId="0" applyNumberFormat="1" applyFont="1" applyBorder="1" applyAlignment="1">
      <alignment vertical="center"/>
    </xf>
    <xf numFmtId="164" fontId="0" fillId="0" borderId="0" xfId="0" applyNumberFormat="1"/>
    <xf numFmtId="0" fontId="0" fillId="0" borderId="4" xfId="0" applyBorder="1"/>
    <xf numFmtId="0" fontId="8" fillId="0" borderId="1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0" fontId="8" fillId="0" borderId="15" xfId="0" applyNumberFormat="1" applyFont="1" applyBorder="1" applyAlignment="1">
      <alignment vertical="center"/>
    </xf>
    <xf numFmtId="165" fontId="8" fillId="0" borderId="6" xfId="0" applyNumberFormat="1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166" fontId="9" fillId="0" borderId="3" xfId="0" applyNumberFormat="1" applyFont="1" applyBorder="1" applyAlignment="1">
      <alignment vertical="center"/>
    </xf>
    <xf numFmtId="10" fontId="9" fillId="0" borderId="1" xfId="0" applyNumberFormat="1" applyFont="1" applyBorder="1" applyAlignment="1">
      <alignment vertical="center"/>
    </xf>
    <xf numFmtId="165" fontId="9" fillId="0" borderId="2" xfId="0" applyNumberFormat="1" applyFont="1" applyBorder="1" applyAlignment="1">
      <alignment vertical="center"/>
    </xf>
    <xf numFmtId="166" fontId="9" fillId="0" borderId="1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10" fontId="8" fillId="0" borderId="5" xfId="0" applyNumberFormat="1" applyFont="1" applyBorder="1" applyAlignment="1">
      <alignment vertical="center"/>
    </xf>
    <xf numFmtId="165" fontId="8" fillId="0" borderId="10" xfId="0" applyNumberFormat="1" applyFont="1" applyBorder="1" applyAlignment="1">
      <alignment vertical="center"/>
    </xf>
    <xf numFmtId="10" fontId="8" fillId="0" borderId="4" xfId="0" applyNumberFormat="1" applyFont="1" applyBorder="1" applyAlignment="1">
      <alignment vertical="center"/>
    </xf>
    <xf numFmtId="165" fontId="8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4" fontId="8" fillId="0" borderId="4" xfId="0" applyNumberFormat="1" applyFont="1" applyBorder="1" applyAlignment="1">
      <alignment vertical="center"/>
    </xf>
    <xf numFmtId="0" fontId="8" fillId="0" borderId="6" xfId="0" applyFont="1" applyBorder="1" applyAlignment="1">
      <alignment vertical="center"/>
    </xf>
    <xf numFmtId="10" fontId="8" fillId="0" borderId="6" xfId="0" applyNumberFormat="1" applyFont="1" applyBorder="1" applyAlignment="1">
      <alignment vertical="center"/>
    </xf>
    <xf numFmtId="165" fontId="8" fillId="0" borderId="14" xfId="0" applyNumberFormat="1" applyFont="1" applyBorder="1" applyAlignment="1">
      <alignment vertical="center"/>
    </xf>
    <xf numFmtId="0" fontId="9" fillId="0" borderId="2" xfId="0" applyFont="1" applyBorder="1" applyAlignment="1">
      <alignment vertical="center"/>
    </xf>
    <xf numFmtId="10" fontId="8" fillId="0" borderId="1" xfId="0" applyNumberFormat="1" applyFont="1" applyBorder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16" xfId="0" applyFont="1" applyBorder="1" applyAlignment="1">
      <alignment vertical="center"/>
    </xf>
    <xf numFmtId="0" fontId="8" fillId="0" borderId="17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10" fontId="8" fillId="0" borderId="18" xfId="0" applyNumberFormat="1" applyFont="1" applyBorder="1" applyAlignment="1">
      <alignment vertical="center"/>
    </xf>
    <xf numFmtId="165" fontId="8" fillId="0" borderId="17" xfId="0" applyNumberFormat="1" applyFont="1" applyBorder="1" applyAlignment="1">
      <alignment vertical="center"/>
    </xf>
    <xf numFmtId="166" fontId="8" fillId="0" borderId="18" xfId="0" applyNumberFormat="1" applyFont="1" applyBorder="1" applyAlignment="1">
      <alignment vertical="center"/>
    </xf>
    <xf numFmtId="0" fontId="9" fillId="0" borderId="1" xfId="0" applyFont="1" applyBorder="1" applyAlignment="1">
      <alignment vertical="center"/>
    </xf>
    <xf numFmtId="165" fontId="9" fillId="0" borderId="1" xfId="0" applyNumberFormat="1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10" fontId="9" fillId="0" borderId="21" xfId="0" applyNumberFormat="1" applyFont="1" applyBorder="1" applyAlignment="1">
      <alignment vertical="center"/>
    </xf>
    <xf numFmtId="165" fontId="9" fillId="0" borderId="20" xfId="0" applyNumberFormat="1" applyFont="1" applyBorder="1" applyAlignment="1">
      <alignment vertical="center"/>
    </xf>
    <xf numFmtId="166" fontId="9" fillId="0" borderId="21" xfId="0" applyNumberFormat="1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166" fontId="9" fillId="0" borderId="6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37</xdr:row>
      <xdr:rowOff>85725</xdr:rowOff>
    </xdr:from>
    <xdr:to>
      <xdr:col>4</xdr:col>
      <xdr:colOff>95250</xdr:colOff>
      <xdr:row>40</xdr:row>
      <xdr:rowOff>67236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160AA2A0-1768-42AF-8C99-71CBDCD1B78D}"/>
            </a:ext>
          </a:extLst>
        </xdr:cNvPr>
        <xdr:cNvSpPr txBox="1">
          <a:spLocks noChangeArrowheads="1"/>
        </xdr:cNvSpPr>
      </xdr:nvSpPr>
      <xdr:spPr bwMode="auto">
        <a:xfrm>
          <a:off x="1047750" y="7419975"/>
          <a:ext cx="3886200" cy="55301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</a:t>
          </a:r>
          <a:r>
            <a:rPr lang="es-ES_tradnl" sz="1100" b="0" i="0" strike="noStrike" baseline="0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 Y SELLO</a:t>
          </a:r>
          <a:endParaRPr lang="es-ES_tradnl" sz="1100" b="0" i="0" strike="noStrike">
            <a:solidFill>
              <a:srgbClr val="000000"/>
            </a:solidFill>
            <a:latin typeface="Arial Narrow" panose="020B0606020202030204" pitchFamily="34" charset="0"/>
            <a:cs typeface="Times New Roman"/>
          </a:endParaRP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JEFE DE UNIDAD FINANCIERA INSTITUCIONAL</a:t>
          </a:r>
        </a:p>
      </xdr:txBody>
    </xdr:sp>
    <xdr:clientData/>
  </xdr:twoCellAnchor>
  <xdr:twoCellAnchor>
    <xdr:from>
      <xdr:col>6</xdr:col>
      <xdr:colOff>228600</xdr:colOff>
      <xdr:row>37</xdr:row>
      <xdr:rowOff>76200</xdr:rowOff>
    </xdr:from>
    <xdr:to>
      <xdr:col>9</xdr:col>
      <xdr:colOff>476250</xdr:colOff>
      <xdr:row>40</xdr:row>
      <xdr:rowOff>56030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440B10A4-6049-4BEF-8715-01477A585C5D}"/>
            </a:ext>
          </a:extLst>
        </xdr:cNvPr>
        <xdr:cNvSpPr txBox="1">
          <a:spLocks noChangeArrowheads="1"/>
        </xdr:cNvSpPr>
      </xdr:nvSpPr>
      <xdr:spPr bwMode="auto">
        <a:xfrm>
          <a:off x="5886450" y="7410450"/>
          <a:ext cx="4933950" cy="55133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 Y SELLO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CONTADOR INSTITUCIONAL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42656</xdr:rowOff>
    </xdr:from>
    <xdr:to>
      <xdr:col>3</xdr:col>
      <xdr:colOff>336175</xdr:colOff>
      <xdr:row>27</xdr:row>
      <xdr:rowOff>8088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BCEA1A2D-715F-46E5-A60B-7D34EE64D105}"/>
            </a:ext>
          </a:extLst>
        </xdr:cNvPr>
        <xdr:cNvSpPr txBox="1">
          <a:spLocks noChangeArrowheads="1"/>
        </xdr:cNvSpPr>
      </xdr:nvSpPr>
      <xdr:spPr bwMode="auto">
        <a:xfrm>
          <a:off x="0" y="4824206"/>
          <a:ext cx="3669925" cy="55598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</a:t>
          </a:r>
          <a:r>
            <a:rPr lang="es-ES_tradnl" sz="1100" b="0" i="0" strike="noStrike" baseline="0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 Y SELLO</a:t>
          </a:r>
          <a:endParaRPr lang="es-ES_tradnl" sz="1100" b="0" i="0" strike="noStrike">
            <a:solidFill>
              <a:srgbClr val="000000"/>
            </a:solidFill>
            <a:latin typeface="Arial Narrow" panose="020B0606020202030204" pitchFamily="34" charset="0"/>
            <a:cs typeface="Times New Roman"/>
          </a:endParaRP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JEFE DE UNIDAD FINANCIERA INSTITUCIONAL</a:t>
          </a:r>
        </a:p>
      </xdr:txBody>
    </xdr:sp>
    <xdr:clientData/>
  </xdr:twoCellAnchor>
  <xdr:twoCellAnchor>
    <xdr:from>
      <xdr:col>5</xdr:col>
      <xdr:colOff>350647</xdr:colOff>
      <xdr:row>24</xdr:row>
      <xdr:rowOff>107674</xdr:rowOff>
    </xdr:from>
    <xdr:to>
      <xdr:col>8</xdr:col>
      <xdr:colOff>472109</xdr:colOff>
      <xdr:row>27</xdr:row>
      <xdr:rowOff>71425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BFEE3B42-0CAF-4A73-BDFF-36475A4154BE}"/>
            </a:ext>
          </a:extLst>
        </xdr:cNvPr>
        <xdr:cNvSpPr txBox="1">
          <a:spLocks noChangeArrowheads="1"/>
        </xdr:cNvSpPr>
      </xdr:nvSpPr>
      <xdr:spPr bwMode="auto">
        <a:xfrm>
          <a:off x="4532122" y="4889224"/>
          <a:ext cx="3969562" cy="55430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 Y SELLO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CONTADOR INSTITUCIONAL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152399</xdr:rowOff>
    </xdr:from>
    <xdr:to>
      <xdr:col>1</xdr:col>
      <xdr:colOff>2359913</xdr:colOff>
      <xdr:row>33</xdr:row>
      <xdr:rowOff>85724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4E651520-90F0-49B1-816F-6F0B87079B88}"/>
            </a:ext>
          </a:extLst>
        </xdr:cNvPr>
        <xdr:cNvSpPr txBox="1">
          <a:spLocks noChangeArrowheads="1"/>
        </xdr:cNvSpPr>
      </xdr:nvSpPr>
      <xdr:spPr bwMode="auto">
        <a:xfrm>
          <a:off x="0" y="5581649"/>
          <a:ext cx="3121913" cy="923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</a:t>
          </a:r>
          <a:r>
            <a:rPr lang="es-ES_tradnl" sz="1100" b="0" i="0" strike="noStrike" baseline="0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 Y SELLO</a:t>
          </a:r>
          <a:endParaRPr lang="es-ES_tradnl" sz="1100" b="0" i="0" strike="noStrike">
            <a:solidFill>
              <a:srgbClr val="000000"/>
            </a:solidFill>
            <a:latin typeface="Arial Narrow" panose="020B0606020202030204" pitchFamily="34" charset="0"/>
            <a:cs typeface="Times New Roman"/>
          </a:endParaRP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JEFE DE UNIDAD FINANCIERA INSTITUCIONAL</a:t>
          </a:r>
        </a:p>
      </xdr:txBody>
    </xdr:sp>
    <xdr:clientData/>
  </xdr:twoCellAnchor>
  <xdr:twoCellAnchor>
    <xdr:from>
      <xdr:col>1</xdr:col>
      <xdr:colOff>2507026</xdr:colOff>
      <xdr:row>28</xdr:row>
      <xdr:rowOff>150743</xdr:rowOff>
    </xdr:from>
    <xdr:to>
      <xdr:col>3</xdr:col>
      <xdr:colOff>1114425</xdr:colOff>
      <xdr:row>32</xdr:row>
      <xdr:rowOff>11790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F463126A-9A4F-412F-BF19-BA6332CA55C8}"/>
            </a:ext>
          </a:extLst>
        </xdr:cNvPr>
        <xdr:cNvSpPr txBox="1">
          <a:spLocks noChangeArrowheads="1"/>
        </xdr:cNvSpPr>
      </xdr:nvSpPr>
      <xdr:spPr bwMode="auto">
        <a:xfrm>
          <a:off x="3269026" y="5579993"/>
          <a:ext cx="2436449" cy="64209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 Y SELLO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CONTADOR INSTITUCIONAL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8280</xdr:colOff>
      <xdr:row>46</xdr:row>
      <xdr:rowOff>66261</xdr:rowOff>
    </xdr:from>
    <xdr:to>
      <xdr:col>3</xdr:col>
      <xdr:colOff>576369</xdr:colOff>
      <xdr:row>49</xdr:row>
      <xdr:rowOff>131084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1041309A-AE31-4188-AE6E-73EEA1B2D129}"/>
            </a:ext>
          </a:extLst>
        </xdr:cNvPr>
        <xdr:cNvSpPr txBox="1">
          <a:spLocks noChangeArrowheads="1"/>
        </xdr:cNvSpPr>
      </xdr:nvSpPr>
      <xdr:spPr bwMode="auto">
        <a:xfrm>
          <a:off x="8280" y="7981536"/>
          <a:ext cx="4568589" cy="63632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</a:t>
          </a:r>
          <a:r>
            <a:rPr lang="es-ES_tradnl" sz="1100" b="0" i="0" strike="noStrike" baseline="0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 Y SELLO</a:t>
          </a:r>
          <a:endParaRPr lang="es-ES_tradnl" sz="1100" b="0" i="0" strike="noStrike">
            <a:solidFill>
              <a:srgbClr val="000000"/>
            </a:solidFill>
            <a:latin typeface="Arial Narrow" panose="020B0606020202030204" pitchFamily="34" charset="0"/>
            <a:cs typeface="Times New Roman"/>
          </a:endParaRP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JEFE DE UNIDAD FINANCIERA INSTITUCIONAL</a:t>
          </a:r>
        </a:p>
      </xdr:txBody>
    </xdr:sp>
    <xdr:clientData/>
  </xdr:twoCellAnchor>
  <xdr:twoCellAnchor>
    <xdr:from>
      <xdr:col>5</xdr:col>
      <xdr:colOff>77319</xdr:colOff>
      <xdr:row>46</xdr:row>
      <xdr:rowOff>172692</xdr:rowOff>
    </xdr:from>
    <xdr:to>
      <xdr:col>7</xdr:col>
      <xdr:colOff>720585</xdr:colOff>
      <xdr:row>50</xdr:row>
      <xdr:rowOff>61900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2C4E7619-A88A-487A-AF16-E905291F7758}"/>
            </a:ext>
          </a:extLst>
        </xdr:cNvPr>
        <xdr:cNvSpPr txBox="1">
          <a:spLocks noChangeArrowheads="1"/>
        </xdr:cNvSpPr>
      </xdr:nvSpPr>
      <xdr:spPr bwMode="auto">
        <a:xfrm>
          <a:off x="4944594" y="8087967"/>
          <a:ext cx="4567566" cy="65120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 Y SELLO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CONTADOR INSTITUCIONAL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showGridLines="0" tabSelected="1" workbookViewId="0">
      <selection activeCell="D49" sqref="D49"/>
    </sheetView>
  </sheetViews>
  <sheetFormatPr baseColWidth="10" defaultRowHeight="15" x14ac:dyDescent="0.25"/>
  <cols>
    <col min="2" max="2" width="37.140625" bestFit="1" customWidth="1"/>
    <col min="4" max="4" width="12.5703125" customWidth="1"/>
    <col min="6" max="6" width="0.85546875" customWidth="1"/>
    <col min="7" max="7" width="46.28515625" customWidth="1"/>
    <col min="9" max="9" width="12.5703125" customWidth="1"/>
  </cols>
  <sheetData>
    <row r="1" spans="2:10" x14ac:dyDescent="0.25">
      <c r="B1" s="170" t="s">
        <v>0</v>
      </c>
      <c r="C1" s="170"/>
      <c r="D1" s="170"/>
      <c r="E1" s="170"/>
      <c r="F1" s="170"/>
      <c r="G1" s="170"/>
      <c r="H1" s="170"/>
      <c r="I1" s="170"/>
      <c r="J1" s="170"/>
    </row>
    <row r="2" spans="2:10" x14ac:dyDescent="0.25">
      <c r="B2" s="170" t="s">
        <v>1</v>
      </c>
      <c r="C2" s="170"/>
      <c r="D2" s="170"/>
      <c r="E2" s="170"/>
      <c r="F2" s="170"/>
      <c r="G2" s="170"/>
      <c r="H2" s="170"/>
      <c r="I2" s="170"/>
      <c r="J2" s="170"/>
    </row>
    <row r="3" spans="2:10" x14ac:dyDescent="0.25">
      <c r="B3" s="170" t="s">
        <v>2</v>
      </c>
      <c r="C3" s="170"/>
      <c r="D3" s="170"/>
      <c r="E3" s="170"/>
      <c r="F3" s="170"/>
      <c r="G3" s="170"/>
      <c r="H3" s="170"/>
      <c r="I3" s="170"/>
      <c r="J3" s="170"/>
    </row>
    <row r="4" spans="2:10" x14ac:dyDescent="0.25">
      <c r="B4" s="170" t="s">
        <v>3</v>
      </c>
      <c r="C4" s="170"/>
      <c r="D4" s="170"/>
      <c r="E4" s="170"/>
      <c r="F4" s="170"/>
      <c r="G4" s="170"/>
      <c r="H4" s="170"/>
      <c r="I4" s="170"/>
      <c r="J4" s="170"/>
    </row>
    <row r="5" spans="2:10" x14ac:dyDescent="0.25">
      <c r="B5" s="170" t="s">
        <v>4</v>
      </c>
      <c r="C5" s="170"/>
      <c r="D5" s="170"/>
      <c r="E5" s="170"/>
      <c r="F5" s="170"/>
      <c r="G5" s="170"/>
      <c r="H5" s="170"/>
      <c r="I5" s="170"/>
      <c r="J5" s="170"/>
    </row>
    <row r="6" spans="2:10" ht="15.75" thickBot="1" x14ac:dyDescent="0.3">
      <c r="B6" s="1"/>
      <c r="C6" s="2"/>
      <c r="D6" s="1"/>
      <c r="E6" s="1"/>
      <c r="F6" s="1"/>
      <c r="G6" s="1"/>
      <c r="H6" s="1"/>
      <c r="I6" s="1"/>
      <c r="J6" s="1"/>
    </row>
    <row r="7" spans="2:10" ht="15.75" thickBot="1" x14ac:dyDescent="0.3">
      <c r="B7" s="3" t="s">
        <v>5</v>
      </c>
      <c r="C7" s="3" t="s">
        <v>6</v>
      </c>
      <c r="D7" s="3" t="s">
        <v>7</v>
      </c>
      <c r="E7" s="3" t="s">
        <v>8</v>
      </c>
      <c r="F7" s="4"/>
      <c r="G7" s="3" t="s">
        <v>9</v>
      </c>
      <c r="H7" s="3" t="s">
        <v>6</v>
      </c>
      <c r="I7" s="3" t="s">
        <v>7</v>
      </c>
      <c r="J7" s="5" t="s">
        <v>8</v>
      </c>
    </row>
    <row r="8" spans="2:10" ht="15.75" thickBot="1" x14ac:dyDescent="0.3">
      <c r="B8" s="6"/>
      <c r="C8" s="7"/>
      <c r="D8" s="8">
        <v>2021</v>
      </c>
      <c r="E8" s="8">
        <v>2020</v>
      </c>
      <c r="F8" s="9"/>
      <c r="G8" s="10"/>
      <c r="H8" s="10"/>
      <c r="I8" s="8">
        <v>2021</v>
      </c>
      <c r="J8" s="8">
        <v>2020</v>
      </c>
    </row>
    <row r="9" spans="2:10" ht="15.75" thickBot="1" x14ac:dyDescent="0.3">
      <c r="B9" s="11" t="s">
        <v>10</v>
      </c>
      <c r="C9" s="12"/>
      <c r="D9" s="13">
        <f>+SUM(D10:D12)</f>
        <v>3596980.6100000003</v>
      </c>
      <c r="E9" s="13">
        <f>+SUM(E10:E12)</f>
        <v>3181537.89</v>
      </c>
      <c r="F9" s="14"/>
      <c r="G9" s="13" t="s">
        <v>11</v>
      </c>
      <c r="H9" s="15"/>
      <c r="I9" s="13">
        <f t="array" ref="I9">+SUM(I10:I11)</f>
        <v>34127.360000000001</v>
      </c>
      <c r="J9" s="13">
        <f t="array" ref="J9">+SUM(J10:J11)</f>
        <v>20132.810000000001</v>
      </c>
    </row>
    <row r="10" spans="2:10" x14ac:dyDescent="0.25">
      <c r="B10" s="6" t="s">
        <v>12</v>
      </c>
      <c r="C10" s="8">
        <v>4</v>
      </c>
      <c r="D10" s="16">
        <v>3562579.68</v>
      </c>
      <c r="E10" s="16">
        <v>3116402.54</v>
      </c>
      <c r="F10" s="14"/>
      <c r="G10" s="16" t="s">
        <v>13</v>
      </c>
      <c r="H10" s="8">
        <v>12</v>
      </c>
      <c r="I10" s="16">
        <v>34127.360000000001</v>
      </c>
      <c r="J10" s="16">
        <v>20132.810000000001</v>
      </c>
    </row>
    <row r="11" spans="2:10" x14ac:dyDescent="0.25">
      <c r="B11" s="6" t="s">
        <v>14</v>
      </c>
      <c r="C11" s="8">
        <v>5</v>
      </c>
      <c r="D11" s="17">
        <v>34400.93</v>
      </c>
      <c r="E11" s="17">
        <v>65135.35</v>
      </c>
      <c r="F11" s="17"/>
      <c r="G11" s="18" t="s">
        <v>15</v>
      </c>
      <c r="H11" s="19">
        <v>13</v>
      </c>
      <c r="I11" s="20"/>
      <c r="J11" s="20"/>
    </row>
    <row r="12" spans="2:10" x14ac:dyDescent="0.25">
      <c r="B12" s="21"/>
      <c r="C12" s="22"/>
      <c r="D12" s="23"/>
      <c r="E12" s="23"/>
      <c r="F12" s="17"/>
      <c r="G12" s="17"/>
      <c r="H12" s="17"/>
      <c r="I12" s="17"/>
      <c r="J12" s="17"/>
    </row>
    <row r="13" spans="2:10" ht="15.75" thickBot="1" x14ac:dyDescent="0.3">
      <c r="B13" s="6"/>
      <c r="C13" s="7"/>
      <c r="D13" s="17"/>
      <c r="E13" s="17"/>
      <c r="F13" s="17"/>
      <c r="G13" s="17"/>
      <c r="H13" s="17"/>
      <c r="I13" s="17"/>
      <c r="J13" s="17"/>
    </row>
    <row r="14" spans="2:10" ht="15.75" thickBot="1" x14ac:dyDescent="0.3">
      <c r="B14" s="11" t="s">
        <v>16</v>
      </c>
      <c r="C14" s="12">
        <v>6</v>
      </c>
      <c r="D14" s="24">
        <f>+SUM(D15:D19)</f>
        <v>5648779.5599999996</v>
      </c>
      <c r="E14" s="24">
        <f>+SUM(E15:E19)</f>
        <v>4515822.2299999995</v>
      </c>
      <c r="F14" s="17"/>
      <c r="G14" s="24" t="s">
        <v>17</v>
      </c>
      <c r="H14" s="25"/>
      <c r="I14" s="24">
        <f>+I15</f>
        <v>1369036.45</v>
      </c>
      <c r="J14" s="24">
        <f>+J15</f>
        <v>1429891.62</v>
      </c>
    </row>
    <row r="15" spans="2:10" x14ac:dyDescent="0.25">
      <c r="B15" s="26" t="s">
        <v>18</v>
      </c>
      <c r="C15" s="27"/>
      <c r="D15" s="28">
        <v>3850000</v>
      </c>
      <c r="E15" s="28">
        <v>3050000</v>
      </c>
      <c r="F15" s="17"/>
      <c r="G15" s="17" t="s">
        <v>19</v>
      </c>
      <c r="H15" s="29">
        <v>14</v>
      </c>
      <c r="I15" s="17">
        <v>1369036.45</v>
      </c>
      <c r="J15" s="17">
        <v>1429891.62</v>
      </c>
    </row>
    <row r="16" spans="2:10" x14ac:dyDescent="0.25">
      <c r="B16" s="26" t="s">
        <v>20</v>
      </c>
      <c r="C16" s="27"/>
      <c r="D16" s="28">
        <v>6285.71</v>
      </c>
      <c r="E16" s="28">
        <v>6285.71</v>
      </c>
      <c r="F16" s="17"/>
      <c r="G16" s="17"/>
      <c r="H16" s="17"/>
      <c r="I16" s="20"/>
      <c r="J16" s="20"/>
    </row>
    <row r="17" spans="2:10" x14ac:dyDescent="0.25">
      <c r="B17" s="26" t="s">
        <v>21</v>
      </c>
      <c r="C17" s="27">
        <v>7</v>
      </c>
      <c r="D17" s="28">
        <v>1731651.73</v>
      </c>
      <c r="E17" s="28">
        <v>1406911.32</v>
      </c>
      <c r="F17" s="17"/>
      <c r="G17" s="17"/>
      <c r="H17" s="17"/>
      <c r="I17" s="20"/>
      <c r="J17" s="20"/>
    </row>
    <row r="18" spans="2:10" x14ac:dyDescent="0.25">
      <c r="B18" s="26" t="s">
        <v>22</v>
      </c>
      <c r="C18" s="27">
        <v>8</v>
      </c>
      <c r="D18" s="28">
        <v>160797.49</v>
      </c>
      <c r="E18" s="28">
        <v>117827.81</v>
      </c>
      <c r="F18" s="17"/>
      <c r="G18" s="17"/>
      <c r="H18" s="17"/>
      <c r="I18" s="20"/>
      <c r="J18" s="20"/>
    </row>
    <row r="19" spans="2:10" x14ac:dyDescent="0.25">
      <c r="B19" s="26" t="s">
        <v>23</v>
      </c>
      <c r="C19" s="27"/>
      <c r="D19" s="28">
        <v>-99955.37</v>
      </c>
      <c r="E19" s="28">
        <v>-65202.61</v>
      </c>
      <c r="F19" s="17"/>
      <c r="G19" s="17"/>
      <c r="H19" s="17"/>
      <c r="I19" s="20"/>
      <c r="J19" s="20"/>
    </row>
    <row r="20" spans="2:10" ht="15.75" thickBot="1" x14ac:dyDescent="0.3">
      <c r="B20" s="6"/>
      <c r="C20" s="7"/>
      <c r="D20" s="17"/>
      <c r="E20" s="17"/>
      <c r="F20" s="17"/>
      <c r="G20" s="17"/>
      <c r="H20" s="17"/>
      <c r="I20" s="17"/>
      <c r="J20" s="17"/>
    </row>
    <row r="21" spans="2:10" ht="15.75" thickBot="1" x14ac:dyDescent="0.3">
      <c r="B21" s="11" t="s">
        <v>24</v>
      </c>
      <c r="C21" s="12">
        <v>9</v>
      </c>
      <c r="D21" s="13">
        <f>+D22</f>
        <v>18184.96</v>
      </c>
      <c r="E21" s="13">
        <f>+E22</f>
        <v>14180.76</v>
      </c>
      <c r="F21" s="16"/>
      <c r="G21" s="13" t="s">
        <v>25</v>
      </c>
      <c r="H21" s="15"/>
      <c r="I21" s="13">
        <f>+I14+I9</f>
        <v>1403163.81</v>
      </c>
      <c r="J21" s="13">
        <f>+J14+J9</f>
        <v>1450024.4300000002</v>
      </c>
    </row>
    <row r="22" spans="2:10" x14ac:dyDescent="0.25">
      <c r="B22" s="6" t="s">
        <v>26</v>
      </c>
      <c r="C22" s="7"/>
      <c r="D22" s="14">
        <v>18184.96</v>
      </c>
      <c r="E22" s="14">
        <v>14180.76</v>
      </c>
      <c r="F22" s="14"/>
      <c r="G22" s="16"/>
      <c r="H22" s="16"/>
      <c r="I22" s="16"/>
      <c r="J22" s="16"/>
    </row>
    <row r="23" spans="2:10" ht="15.75" thickBot="1" x14ac:dyDescent="0.3">
      <c r="B23" s="6"/>
      <c r="C23" s="7"/>
      <c r="D23" s="16"/>
      <c r="E23" s="16"/>
      <c r="F23" s="16"/>
      <c r="G23" s="30"/>
      <c r="H23" s="30"/>
      <c r="I23" s="30"/>
      <c r="J23" s="30"/>
    </row>
    <row r="24" spans="2:10" ht="15.75" thickBot="1" x14ac:dyDescent="0.3">
      <c r="B24" s="11" t="s">
        <v>27</v>
      </c>
      <c r="C24" s="12">
        <v>10</v>
      </c>
      <c r="D24" s="13">
        <f>+SUM(D25:D27)</f>
        <v>1470911.66</v>
      </c>
      <c r="E24" s="13">
        <f>+SUM(E25:E27)</f>
        <v>1220141.25</v>
      </c>
      <c r="F24" s="16"/>
      <c r="G24" s="13" t="s">
        <v>28</v>
      </c>
      <c r="H24" s="15"/>
      <c r="I24" s="13">
        <f>+I25</f>
        <v>9482057.8399999999</v>
      </c>
      <c r="J24" s="13">
        <f>+J25</f>
        <v>7964978.7999999998</v>
      </c>
    </row>
    <row r="25" spans="2:10" x14ac:dyDescent="0.25">
      <c r="B25" s="6" t="s">
        <v>29</v>
      </c>
      <c r="C25" s="7"/>
      <c r="D25" s="16">
        <v>1834102.2</v>
      </c>
      <c r="E25" s="16">
        <v>1518046.63</v>
      </c>
      <c r="F25" s="14"/>
      <c r="G25" s="16" t="s">
        <v>30</v>
      </c>
      <c r="H25" s="7">
        <v>15</v>
      </c>
      <c r="I25" s="14">
        <f>+SUM(I26:I30)</f>
        <v>9482057.8399999999</v>
      </c>
      <c r="J25" s="14">
        <f>+SUM(J26:J30)</f>
        <v>7964978.7999999998</v>
      </c>
    </row>
    <row r="26" spans="2:10" x14ac:dyDescent="0.25">
      <c r="B26" s="6" t="s">
        <v>31</v>
      </c>
      <c r="C26" s="7"/>
      <c r="D26" s="16">
        <v>-875560.16</v>
      </c>
      <c r="E26" s="16">
        <v>-810275</v>
      </c>
      <c r="F26" s="14"/>
      <c r="G26" s="16" t="s">
        <v>32</v>
      </c>
      <c r="H26" s="16"/>
      <c r="I26" s="16">
        <v>1059692.8700000001</v>
      </c>
      <c r="J26" s="16">
        <v>1059692.8700000001</v>
      </c>
    </row>
    <row r="27" spans="2:10" ht="15.75" thickBot="1" x14ac:dyDescent="0.3">
      <c r="B27" s="6" t="s">
        <v>33</v>
      </c>
      <c r="C27" s="7"/>
      <c r="D27" s="16">
        <v>512369.62</v>
      </c>
      <c r="E27" s="16">
        <v>512369.62</v>
      </c>
      <c r="F27" s="14"/>
      <c r="G27" s="30" t="s">
        <v>34</v>
      </c>
      <c r="H27" s="16"/>
      <c r="I27" s="16">
        <v>468351.82</v>
      </c>
      <c r="J27" s="16">
        <v>468351.82</v>
      </c>
    </row>
    <row r="28" spans="2:10" ht="15.75" thickBot="1" x14ac:dyDescent="0.3">
      <c r="B28" s="11" t="s">
        <v>35</v>
      </c>
      <c r="C28" s="31">
        <v>11</v>
      </c>
      <c r="D28" s="13">
        <f>+SUM(D29:D33)</f>
        <v>150364.85999999999</v>
      </c>
      <c r="E28" s="13">
        <f>+SUM(E29:E33)</f>
        <v>483321.1</v>
      </c>
      <c r="F28" s="16"/>
      <c r="G28" s="16" t="s">
        <v>36</v>
      </c>
      <c r="H28" s="16"/>
      <c r="I28" s="16">
        <v>6384324.2699999996</v>
      </c>
      <c r="J28" s="16">
        <v>6646974.1399999997</v>
      </c>
    </row>
    <row r="29" spans="2:10" x14ac:dyDescent="0.25">
      <c r="B29" s="6" t="s">
        <v>37</v>
      </c>
      <c r="C29" s="7"/>
      <c r="D29" s="16">
        <v>0</v>
      </c>
      <c r="E29" s="16">
        <v>332365.38</v>
      </c>
      <c r="F29" s="16"/>
      <c r="G29" s="16" t="s">
        <v>38</v>
      </c>
      <c r="H29" s="16"/>
      <c r="I29" s="16">
        <v>1517079.04</v>
      </c>
      <c r="J29" s="16">
        <v>-262649.87</v>
      </c>
    </row>
    <row r="30" spans="2:10" x14ac:dyDescent="0.25">
      <c r="B30" s="6" t="s">
        <v>39</v>
      </c>
      <c r="C30" s="7"/>
      <c r="D30" s="16">
        <v>0</v>
      </c>
      <c r="E30" s="16">
        <v>-23319.9</v>
      </c>
      <c r="F30" s="16"/>
      <c r="G30" s="16" t="s">
        <v>40</v>
      </c>
      <c r="H30" s="16"/>
      <c r="I30" s="16">
        <v>52609.84</v>
      </c>
      <c r="J30" s="16">
        <v>52609.84</v>
      </c>
    </row>
    <row r="31" spans="2:10" ht="15.75" thickBot="1" x14ac:dyDescent="0.3">
      <c r="B31" s="6"/>
      <c r="C31" s="7"/>
      <c r="D31" s="16"/>
      <c r="E31" s="16"/>
      <c r="F31" s="16"/>
      <c r="H31" s="32"/>
      <c r="I31" s="32"/>
      <c r="J31" s="32"/>
    </row>
    <row r="32" spans="2:10" ht="26.25" thickBot="1" x14ac:dyDescent="0.3">
      <c r="B32" s="33" t="s">
        <v>41</v>
      </c>
      <c r="C32" s="34"/>
      <c r="D32" s="16">
        <v>150364.85999999999</v>
      </c>
      <c r="E32" s="16">
        <v>174275.62</v>
      </c>
      <c r="F32" s="16"/>
      <c r="G32" s="13" t="s">
        <v>25</v>
      </c>
      <c r="H32" s="15"/>
      <c r="I32" s="13">
        <f>+I24</f>
        <v>9482057.8399999999</v>
      </c>
      <c r="J32" s="13">
        <f>+J24</f>
        <v>7964978.7999999998</v>
      </c>
    </row>
    <row r="33" spans="2:10" ht="15.75" thickBot="1" x14ac:dyDescent="0.3">
      <c r="B33" s="6"/>
      <c r="C33" s="7"/>
      <c r="D33" s="16"/>
      <c r="E33" s="16"/>
      <c r="F33" s="16"/>
      <c r="G33" s="30"/>
      <c r="H33" s="30"/>
      <c r="I33" s="30"/>
      <c r="J33" s="30"/>
    </row>
    <row r="34" spans="2:10" ht="15.75" thickBot="1" x14ac:dyDescent="0.3">
      <c r="B34" s="35" t="s">
        <v>42</v>
      </c>
      <c r="C34" s="3"/>
      <c r="D34" s="36">
        <f>+D9+D14+D21+D24+D28</f>
        <v>10885221.65</v>
      </c>
      <c r="E34" s="36">
        <f>+E9+E14+E21+E24+E28</f>
        <v>9415003.2299999986</v>
      </c>
      <c r="F34" s="37"/>
      <c r="G34" s="36" t="s">
        <v>43</v>
      </c>
      <c r="H34" s="36"/>
      <c r="I34" s="36">
        <f>+I32+I21</f>
        <v>10885221.65</v>
      </c>
      <c r="J34" s="36">
        <f>+J32+J21</f>
        <v>9415003.2300000004</v>
      </c>
    </row>
    <row r="35" spans="2:10" x14ac:dyDescent="0.25">
      <c r="C35" s="38"/>
      <c r="D35" s="39"/>
      <c r="E35" s="39"/>
      <c r="F35" s="39"/>
      <c r="G35" s="39"/>
      <c r="H35" s="39"/>
      <c r="I35" s="39"/>
      <c r="J35" s="39"/>
    </row>
    <row r="36" spans="2:10" x14ac:dyDescent="0.25">
      <c r="C36" s="2"/>
      <c r="D36" s="40"/>
      <c r="E36" s="40"/>
      <c r="F36" s="40"/>
      <c r="G36" s="40"/>
      <c r="H36" s="40"/>
      <c r="I36" s="40"/>
      <c r="J36" s="40"/>
    </row>
    <row r="37" spans="2:10" x14ac:dyDescent="0.25">
      <c r="B37" s="41"/>
      <c r="C37" s="2"/>
      <c r="D37" s="40"/>
      <c r="E37" s="40"/>
      <c r="F37" s="40"/>
      <c r="G37" s="40"/>
      <c r="H37" s="40"/>
      <c r="I37" s="40"/>
      <c r="J37" s="40"/>
    </row>
    <row r="38" spans="2:10" x14ac:dyDescent="0.25">
      <c r="B38" s="42"/>
      <c r="C38" s="43"/>
      <c r="D38" s="42"/>
      <c r="E38" s="42"/>
      <c r="F38" s="42"/>
      <c r="G38" s="42"/>
      <c r="H38" s="42"/>
      <c r="I38" s="42"/>
      <c r="J38" s="42"/>
    </row>
    <row r="39" spans="2:10" x14ac:dyDescent="0.25">
      <c r="B39" s="42"/>
      <c r="C39" s="43"/>
      <c r="D39" s="42"/>
      <c r="E39" s="42"/>
      <c r="F39" s="42"/>
      <c r="G39" s="42"/>
      <c r="H39" s="42"/>
      <c r="I39" s="42"/>
      <c r="J39" s="42"/>
    </row>
    <row r="40" spans="2:10" x14ac:dyDescent="0.25">
      <c r="B40" s="42"/>
      <c r="C40" s="43"/>
      <c r="D40" s="42"/>
      <c r="E40" s="42"/>
      <c r="F40" s="42"/>
      <c r="G40" s="44"/>
      <c r="H40" s="44"/>
      <c r="I40" s="42"/>
      <c r="J40" s="42"/>
    </row>
    <row r="41" spans="2:10" x14ac:dyDescent="0.25">
      <c r="B41" s="42"/>
      <c r="C41" s="43"/>
      <c r="D41" s="42"/>
      <c r="E41" s="42"/>
      <c r="F41" s="42"/>
      <c r="G41" s="42"/>
      <c r="H41" s="42"/>
      <c r="I41" s="42"/>
      <c r="J41" s="42"/>
    </row>
  </sheetData>
  <mergeCells count="5">
    <mergeCell ref="B1:J1"/>
    <mergeCell ref="B2:J2"/>
    <mergeCell ref="B3:J3"/>
    <mergeCell ref="B4:J4"/>
    <mergeCell ref="B5:J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showGridLines="0" topLeftCell="A25" workbookViewId="0">
      <selection activeCell="F30" sqref="F30"/>
    </sheetView>
  </sheetViews>
  <sheetFormatPr baseColWidth="10" defaultRowHeight="15" x14ac:dyDescent="0.25"/>
  <cols>
    <col min="1" max="1" width="33.140625" bestFit="1" customWidth="1"/>
    <col min="2" max="2" width="5.42578125" bestFit="1" customWidth="1"/>
    <col min="5" max="5" width="1.28515625" customWidth="1"/>
    <col min="6" max="6" width="40.85546875" bestFit="1" customWidth="1"/>
    <col min="7" max="7" width="5.42578125" bestFit="1" customWidth="1"/>
  </cols>
  <sheetData>
    <row r="1" spans="1:9" x14ac:dyDescent="0.25">
      <c r="A1" s="170" t="s">
        <v>0</v>
      </c>
      <c r="B1" s="170"/>
      <c r="C1" s="170"/>
      <c r="D1" s="170"/>
      <c r="E1" s="170"/>
      <c r="F1" s="170"/>
      <c r="G1" s="170"/>
      <c r="H1" s="170"/>
      <c r="I1" s="170"/>
    </row>
    <row r="2" spans="1:9" x14ac:dyDescent="0.25">
      <c r="A2" s="170" t="s">
        <v>1</v>
      </c>
      <c r="B2" s="170"/>
      <c r="C2" s="170"/>
      <c r="D2" s="170"/>
      <c r="E2" s="170"/>
      <c r="F2" s="170"/>
      <c r="G2" s="170"/>
      <c r="H2" s="170"/>
      <c r="I2" s="170"/>
    </row>
    <row r="3" spans="1:9" x14ac:dyDescent="0.25">
      <c r="A3" s="170" t="s">
        <v>44</v>
      </c>
      <c r="B3" s="170"/>
      <c r="C3" s="170"/>
      <c r="D3" s="170"/>
      <c r="E3" s="170"/>
      <c r="F3" s="170"/>
      <c r="G3" s="170"/>
      <c r="H3" s="170"/>
      <c r="I3" s="170"/>
    </row>
    <row r="4" spans="1:9" x14ac:dyDescent="0.25">
      <c r="A4" s="170" t="s">
        <v>45</v>
      </c>
      <c r="B4" s="170"/>
      <c r="C4" s="170"/>
      <c r="D4" s="170"/>
      <c r="E4" s="170"/>
      <c r="F4" s="170"/>
      <c r="G4" s="170"/>
      <c r="H4" s="170"/>
      <c r="I4" s="170"/>
    </row>
    <row r="5" spans="1:9" x14ac:dyDescent="0.25">
      <c r="A5" s="170" t="s">
        <v>46</v>
      </c>
      <c r="B5" s="170"/>
      <c r="C5" s="170"/>
      <c r="D5" s="170"/>
      <c r="E5" s="170"/>
      <c r="F5" s="170"/>
      <c r="G5" s="170"/>
      <c r="H5" s="170"/>
      <c r="I5" s="170"/>
    </row>
    <row r="6" spans="1:9" ht="15.75" thickBot="1" x14ac:dyDescent="0.3">
      <c r="A6" s="45"/>
      <c r="B6" s="45"/>
      <c r="C6" s="45"/>
      <c r="D6" s="45"/>
      <c r="E6" s="45"/>
      <c r="F6" s="45"/>
      <c r="G6" s="45"/>
      <c r="H6" s="45"/>
      <c r="I6" s="45"/>
    </row>
    <row r="7" spans="1:9" ht="26.25" thickBot="1" x14ac:dyDescent="0.3">
      <c r="A7" s="5" t="s">
        <v>47</v>
      </c>
      <c r="B7" s="5" t="s">
        <v>48</v>
      </c>
      <c r="C7" s="46" t="s">
        <v>49</v>
      </c>
      <c r="D7" s="47" t="s">
        <v>50</v>
      </c>
      <c r="E7" s="48"/>
      <c r="F7" s="5" t="s">
        <v>51</v>
      </c>
      <c r="G7" s="5" t="s">
        <v>48</v>
      </c>
      <c r="H7" s="46" t="s">
        <v>49</v>
      </c>
      <c r="I7" s="49" t="s">
        <v>50</v>
      </c>
    </row>
    <row r="8" spans="1:9" x14ac:dyDescent="0.25">
      <c r="A8" s="50" t="s">
        <v>52</v>
      </c>
      <c r="B8" s="51"/>
      <c r="C8" s="52">
        <f>C9+C10+C11+C12+C13+C14+C15+C16</f>
        <v>4448114.8399999989</v>
      </c>
      <c r="D8" s="52">
        <f>D9+D10+D11+D12+D13+D14+D15+D16</f>
        <v>5488272.1600000011</v>
      </c>
      <c r="E8" s="53"/>
      <c r="F8" s="50" t="s">
        <v>53</v>
      </c>
      <c r="G8" s="51"/>
      <c r="H8" s="52">
        <f>H9+H10+H12+H13+H11+H14+H15+H16</f>
        <v>5965193.8799999999</v>
      </c>
      <c r="I8" s="54">
        <f>I9+I10+I12+I13+I11+I14+I15+I16</f>
        <v>5225622.29</v>
      </c>
    </row>
    <row r="9" spans="1:9" x14ac:dyDescent="0.25">
      <c r="A9" s="55" t="s">
        <v>54</v>
      </c>
      <c r="B9" s="56"/>
      <c r="C9" s="57">
        <v>1421855.12</v>
      </c>
      <c r="D9" s="57">
        <v>834950.55</v>
      </c>
      <c r="E9" s="58"/>
      <c r="F9" s="55" t="s">
        <v>55</v>
      </c>
      <c r="G9" s="56"/>
      <c r="H9" s="57">
        <v>491058.56</v>
      </c>
      <c r="I9" s="59">
        <v>419347.94</v>
      </c>
    </row>
    <row r="10" spans="1:9" x14ac:dyDescent="0.25">
      <c r="A10" s="55" t="s">
        <v>56</v>
      </c>
      <c r="B10" s="56"/>
      <c r="C10" s="57">
        <v>2229311.0099999998</v>
      </c>
      <c r="D10" s="57">
        <v>2487984.14</v>
      </c>
      <c r="E10" s="60"/>
      <c r="F10" s="55" t="s">
        <v>57</v>
      </c>
      <c r="G10" s="56"/>
      <c r="H10" s="57">
        <v>1341976.05</v>
      </c>
      <c r="I10" s="59">
        <v>2638316.0499999998</v>
      </c>
    </row>
    <row r="11" spans="1:9" x14ac:dyDescent="0.25">
      <c r="A11" s="55" t="s">
        <v>58</v>
      </c>
      <c r="B11" s="56"/>
      <c r="C11" s="57">
        <v>301306.93</v>
      </c>
      <c r="D11" s="57">
        <v>277251.78000000003</v>
      </c>
      <c r="E11" s="61"/>
      <c r="F11" s="55" t="s">
        <v>59</v>
      </c>
      <c r="H11" s="57">
        <v>10000</v>
      </c>
      <c r="I11" s="59">
        <v>60000</v>
      </c>
    </row>
    <row r="12" spans="1:9" x14ac:dyDescent="0.25">
      <c r="A12" s="55" t="s">
        <v>60</v>
      </c>
      <c r="B12" s="56"/>
      <c r="C12" s="57">
        <v>17943.13</v>
      </c>
      <c r="D12" s="57">
        <v>3958</v>
      </c>
      <c r="E12" s="58"/>
      <c r="F12" s="55" t="s">
        <v>61</v>
      </c>
      <c r="G12" s="56"/>
      <c r="H12" s="57">
        <v>4083852.17</v>
      </c>
      <c r="I12" s="59">
        <v>2083785.94</v>
      </c>
    </row>
    <row r="13" spans="1:9" x14ac:dyDescent="0.25">
      <c r="A13" s="55" t="s">
        <v>62</v>
      </c>
      <c r="B13" s="56"/>
      <c r="C13" s="57">
        <v>129222.32</v>
      </c>
      <c r="D13" s="57">
        <v>155141.93</v>
      </c>
      <c r="E13" s="58"/>
      <c r="F13" s="55" t="s">
        <v>63</v>
      </c>
      <c r="G13" s="56"/>
      <c r="H13" s="57">
        <v>38307.1</v>
      </c>
      <c r="I13" s="59">
        <v>24172.36</v>
      </c>
    </row>
    <row r="14" spans="1:9" x14ac:dyDescent="0.25">
      <c r="A14" s="55" t="s">
        <v>64</v>
      </c>
      <c r="B14" s="56"/>
      <c r="C14" s="57">
        <v>211102.35</v>
      </c>
      <c r="D14" s="57">
        <v>1467656.47</v>
      </c>
      <c r="E14" s="58"/>
      <c r="F14" s="55"/>
      <c r="G14" s="56"/>
      <c r="H14" s="57"/>
      <c r="I14" s="59"/>
    </row>
    <row r="15" spans="1:9" x14ac:dyDescent="0.25">
      <c r="A15" s="55" t="s">
        <v>65</v>
      </c>
      <c r="B15" s="56"/>
      <c r="C15" s="57">
        <v>132750.17000000001</v>
      </c>
      <c r="D15" s="57">
        <v>118878.45</v>
      </c>
      <c r="E15" s="58"/>
      <c r="F15" s="55"/>
      <c r="G15" s="56"/>
      <c r="H15" s="57"/>
      <c r="I15" s="59"/>
    </row>
    <row r="16" spans="1:9" ht="15.75" thickBot="1" x14ac:dyDescent="0.3">
      <c r="A16" s="62" t="s">
        <v>66</v>
      </c>
      <c r="B16" s="63"/>
      <c r="C16" s="64">
        <v>4623.8100000000004</v>
      </c>
      <c r="D16" s="64">
        <v>142450.84</v>
      </c>
      <c r="E16" s="65"/>
      <c r="F16" s="62"/>
      <c r="G16" s="63"/>
      <c r="H16" s="64"/>
      <c r="I16" s="66"/>
    </row>
    <row r="17" spans="1:9" ht="15.75" thickBot="1" x14ac:dyDescent="0.3">
      <c r="A17" s="67" t="s">
        <v>67</v>
      </c>
      <c r="B17" s="68">
        <v>17</v>
      </c>
      <c r="C17" s="69">
        <f>C8</f>
        <v>4448114.8399999989</v>
      </c>
      <c r="D17" s="69">
        <f>D8</f>
        <v>5488272.1600000011</v>
      </c>
      <c r="E17" s="70"/>
      <c r="F17" s="67" t="s">
        <v>67</v>
      </c>
      <c r="G17" s="68">
        <v>16</v>
      </c>
      <c r="H17" s="69">
        <f>H8</f>
        <v>5965193.8799999999</v>
      </c>
      <c r="I17" s="69">
        <f>I8</f>
        <v>5225622.29</v>
      </c>
    </row>
    <row r="18" spans="1:9" x14ac:dyDescent="0.25">
      <c r="A18" s="71"/>
      <c r="B18" s="72"/>
      <c r="C18" s="71"/>
      <c r="D18" s="71"/>
      <c r="E18" s="73"/>
      <c r="F18" s="71"/>
      <c r="G18" s="72"/>
      <c r="H18" s="71"/>
      <c r="I18" s="71"/>
    </row>
    <row r="19" spans="1:9" ht="15.75" thickBot="1" x14ac:dyDescent="0.3">
      <c r="A19" s="74"/>
      <c r="B19" s="75"/>
      <c r="C19" s="74"/>
      <c r="D19" s="74"/>
      <c r="E19" s="76"/>
      <c r="F19" s="74"/>
      <c r="G19" s="75"/>
      <c r="H19" s="74"/>
      <c r="I19" s="74"/>
    </row>
    <row r="20" spans="1:9" ht="15.75" thickBot="1" x14ac:dyDescent="0.3">
      <c r="A20" s="67" t="s">
        <v>68</v>
      </c>
      <c r="B20" s="68">
        <v>18</v>
      </c>
      <c r="C20" s="69">
        <v>1517079.04</v>
      </c>
      <c r="D20" s="77">
        <v>0</v>
      </c>
      <c r="E20" s="70"/>
      <c r="F20" s="67" t="s">
        <v>69</v>
      </c>
      <c r="G20" s="68"/>
      <c r="H20" s="69"/>
      <c r="I20" s="69">
        <v>262649.87</v>
      </c>
    </row>
    <row r="21" spans="1:9" ht="15.75" thickBot="1" x14ac:dyDescent="0.3">
      <c r="A21" s="78"/>
      <c r="B21" s="79"/>
      <c r="C21" s="78"/>
      <c r="D21" s="78"/>
      <c r="E21" s="80"/>
      <c r="F21" s="78"/>
      <c r="G21" s="79"/>
      <c r="H21" s="78"/>
      <c r="I21" s="78"/>
    </row>
    <row r="22" spans="1:9" ht="15.75" thickBot="1" x14ac:dyDescent="0.3">
      <c r="A22" s="67" t="s">
        <v>70</v>
      </c>
      <c r="B22" s="68"/>
      <c r="C22" s="69">
        <f>C17+C20</f>
        <v>5965193.879999999</v>
      </c>
      <c r="D22" s="77">
        <f>+D17+D20</f>
        <v>5488272.1600000011</v>
      </c>
      <c r="E22" s="70"/>
      <c r="F22" s="67" t="s">
        <v>71</v>
      </c>
      <c r="G22" s="68"/>
      <c r="H22" s="69">
        <f>H17+H20</f>
        <v>5965193.8799999999</v>
      </c>
      <c r="I22" s="69">
        <f>I17+I20</f>
        <v>5488272.1600000001</v>
      </c>
    </row>
    <row r="23" spans="1:9" x14ac:dyDescent="0.25">
      <c r="A23" s="81"/>
      <c r="B23" s="82"/>
      <c r="C23" s="81"/>
      <c r="D23" s="81"/>
      <c r="E23" s="81"/>
      <c r="F23" s="81"/>
      <c r="G23" s="82"/>
      <c r="H23" s="81"/>
      <c r="I23" s="81"/>
    </row>
    <row r="24" spans="1:9" x14ac:dyDescent="0.25">
      <c r="A24" s="81"/>
      <c r="B24" s="82"/>
      <c r="C24" s="81"/>
      <c r="D24" s="81"/>
      <c r="E24" s="81"/>
      <c r="F24" s="81"/>
      <c r="G24" s="82"/>
      <c r="H24" s="81"/>
      <c r="I24" s="81"/>
    </row>
    <row r="25" spans="1:9" x14ac:dyDescent="0.25">
      <c r="A25" s="81"/>
      <c r="B25" s="82"/>
      <c r="C25" s="81"/>
      <c r="D25" s="81"/>
      <c r="E25" s="81"/>
      <c r="F25" s="81"/>
      <c r="G25" s="82"/>
      <c r="H25" s="81"/>
      <c r="I25" s="81"/>
    </row>
    <row r="26" spans="1:9" x14ac:dyDescent="0.25">
      <c r="A26" s="81"/>
      <c r="B26" s="82"/>
      <c r="C26" s="81"/>
      <c r="D26" s="81"/>
      <c r="E26" s="81"/>
      <c r="F26" s="81"/>
      <c r="G26" s="82"/>
      <c r="H26" s="81"/>
      <c r="I26" s="81"/>
    </row>
    <row r="27" spans="1:9" ht="16.5" x14ac:dyDescent="0.3">
      <c r="A27" s="83"/>
      <c r="B27" s="84"/>
      <c r="C27" s="83"/>
      <c r="D27" s="83"/>
      <c r="E27" s="83"/>
      <c r="F27" s="83"/>
      <c r="G27" s="84"/>
      <c r="H27" s="83"/>
      <c r="I27" s="83"/>
    </row>
    <row r="28" spans="1:9" ht="16.5" x14ac:dyDescent="0.3">
      <c r="A28" s="83"/>
      <c r="B28" s="84"/>
      <c r="C28" s="83"/>
      <c r="D28" s="83"/>
      <c r="E28" s="83"/>
      <c r="F28" s="83"/>
      <c r="G28" s="84"/>
      <c r="H28" s="83"/>
      <c r="I28" s="8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showGridLines="0" topLeftCell="A19" workbookViewId="0">
      <selection activeCell="G33" sqref="G33"/>
    </sheetView>
  </sheetViews>
  <sheetFormatPr baseColWidth="10" defaultRowHeight="15" x14ac:dyDescent="0.25"/>
  <cols>
    <col min="2" max="2" width="50.140625" customWidth="1"/>
    <col min="3" max="4" width="12" customWidth="1"/>
  </cols>
  <sheetData>
    <row r="1" spans="1:4" x14ac:dyDescent="0.25">
      <c r="A1" s="171" t="s">
        <v>0</v>
      </c>
      <c r="B1" s="171"/>
      <c r="C1" s="171"/>
      <c r="D1" s="171"/>
    </row>
    <row r="2" spans="1:4" x14ac:dyDescent="0.25">
      <c r="A2" s="171" t="s">
        <v>1</v>
      </c>
      <c r="B2" s="171"/>
      <c r="C2" s="171"/>
      <c r="D2" s="171"/>
    </row>
    <row r="3" spans="1:4" x14ac:dyDescent="0.25">
      <c r="A3" s="171" t="s">
        <v>72</v>
      </c>
      <c r="B3" s="171"/>
      <c r="C3" s="171"/>
      <c r="D3" s="171"/>
    </row>
    <row r="4" spans="1:4" x14ac:dyDescent="0.25">
      <c r="A4" s="171" t="s">
        <v>73</v>
      </c>
      <c r="B4" s="171"/>
      <c r="C4" s="171"/>
      <c r="D4" s="171"/>
    </row>
    <row r="5" spans="1:4" x14ac:dyDescent="0.25">
      <c r="A5" s="171" t="s">
        <v>46</v>
      </c>
      <c r="B5" s="171"/>
      <c r="C5" s="171"/>
      <c r="D5" s="171"/>
    </row>
    <row r="6" spans="1:4" ht="15.75" thickBot="1" x14ac:dyDescent="0.3">
      <c r="A6" s="85"/>
      <c r="B6" s="86"/>
      <c r="C6" s="86"/>
      <c r="D6" s="85"/>
    </row>
    <row r="7" spans="1:4" ht="15.75" thickBot="1" x14ac:dyDescent="0.3">
      <c r="A7" s="87"/>
      <c r="B7" s="88" t="s">
        <v>74</v>
      </c>
      <c r="C7" s="89" t="s">
        <v>7</v>
      </c>
      <c r="D7" s="90" t="s">
        <v>8</v>
      </c>
    </row>
    <row r="8" spans="1:4" ht="15.75" thickBot="1" x14ac:dyDescent="0.3">
      <c r="A8" s="91"/>
      <c r="B8" s="92"/>
      <c r="C8" s="93"/>
      <c r="D8" s="94"/>
    </row>
    <row r="9" spans="1:4" ht="15.75" thickBot="1" x14ac:dyDescent="0.3">
      <c r="A9" s="95"/>
      <c r="B9" s="96" t="s">
        <v>75</v>
      </c>
      <c r="C9" s="97">
        <f>+D24</f>
        <v>3116402.54</v>
      </c>
      <c r="D9" s="98">
        <v>2691183.15</v>
      </c>
    </row>
    <row r="10" spans="1:4" x14ac:dyDescent="0.25">
      <c r="A10" s="99"/>
      <c r="B10" s="100"/>
      <c r="C10" s="93"/>
      <c r="D10" s="94"/>
    </row>
    <row r="11" spans="1:4" ht="15.75" thickBot="1" x14ac:dyDescent="0.3">
      <c r="A11" s="101"/>
      <c r="B11" s="102"/>
      <c r="C11" s="103"/>
      <c r="D11" s="104"/>
    </row>
    <row r="12" spans="1:4" ht="15.75" thickBot="1" x14ac:dyDescent="0.3">
      <c r="A12" s="95"/>
      <c r="B12" s="96" t="s">
        <v>76</v>
      </c>
      <c r="C12" s="97">
        <f>C14-C16</f>
        <v>401448.17000000086</v>
      </c>
      <c r="D12" s="98">
        <f>D14-D16</f>
        <v>488564.36000000034</v>
      </c>
    </row>
    <row r="13" spans="1:4" x14ac:dyDescent="0.25">
      <c r="A13" s="99"/>
      <c r="B13" s="100"/>
      <c r="C13" s="93"/>
      <c r="D13" s="94"/>
    </row>
    <row r="14" spans="1:4" x14ac:dyDescent="0.25">
      <c r="A14" s="91"/>
      <c r="B14" s="92" t="s">
        <v>77</v>
      </c>
      <c r="C14" s="105">
        <f>+'flujo f y u 2021'!C29</f>
        <v>6133070.8000000007</v>
      </c>
      <c r="D14" s="106">
        <v>6054336.9400000004</v>
      </c>
    </row>
    <row r="15" spans="1:4" x14ac:dyDescent="0.25">
      <c r="A15" s="91"/>
      <c r="B15" s="92"/>
      <c r="C15" s="107"/>
      <c r="D15" s="108"/>
    </row>
    <row r="16" spans="1:4" x14ac:dyDescent="0.25">
      <c r="A16" s="91"/>
      <c r="B16" s="92" t="s">
        <v>78</v>
      </c>
      <c r="C16" s="107">
        <f>+'flujo f y u 2021'!G29</f>
        <v>5731622.6299999999</v>
      </c>
      <c r="D16" s="108">
        <v>5565772.5800000001</v>
      </c>
    </row>
    <row r="17" spans="1:5" ht="15.75" thickBot="1" x14ac:dyDescent="0.3">
      <c r="A17" s="101"/>
      <c r="B17" s="102"/>
      <c r="C17" s="103"/>
      <c r="D17" s="104"/>
    </row>
    <row r="18" spans="1:5" ht="15.75" thickBot="1" x14ac:dyDescent="0.3">
      <c r="A18" s="95"/>
      <c r="B18" s="96" t="s">
        <v>79</v>
      </c>
      <c r="C18" s="109">
        <f>+C20-C22</f>
        <v>44728.969999999994</v>
      </c>
      <c r="D18" s="110">
        <f>+D20-D22</f>
        <v>-63344.97</v>
      </c>
    </row>
    <row r="19" spans="1:5" x14ac:dyDescent="0.25">
      <c r="A19" s="99"/>
      <c r="B19" s="100"/>
      <c r="C19" s="93"/>
      <c r="D19" s="94"/>
    </row>
    <row r="20" spans="1:5" x14ac:dyDescent="0.25">
      <c r="A20" s="91"/>
      <c r="B20" s="92" t="s">
        <v>80</v>
      </c>
      <c r="C20" s="107">
        <f>+'flujo f y u 2021'!C39</f>
        <v>44728.969999999994</v>
      </c>
      <c r="D20" s="108">
        <v>2614.84</v>
      </c>
    </row>
    <row r="21" spans="1:5" x14ac:dyDescent="0.25">
      <c r="A21" s="91"/>
      <c r="B21" s="92"/>
      <c r="C21" s="107"/>
      <c r="D21" s="108"/>
    </row>
    <row r="22" spans="1:5" x14ac:dyDescent="0.25">
      <c r="A22" s="91"/>
      <c r="B22" s="92" t="s">
        <v>81</v>
      </c>
      <c r="C22" s="107">
        <f>+'flujo f y u 2021'!G39</f>
        <v>0</v>
      </c>
      <c r="D22" s="108">
        <v>65959.81</v>
      </c>
    </row>
    <row r="23" spans="1:5" ht="15.75" thickBot="1" x14ac:dyDescent="0.3">
      <c r="A23" s="101"/>
      <c r="B23" s="102"/>
      <c r="C23" s="103"/>
      <c r="D23" s="104"/>
    </row>
    <row r="24" spans="1:5" ht="15.75" thickBot="1" x14ac:dyDescent="0.3">
      <c r="A24" s="95"/>
      <c r="B24" s="96" t="s">
        <v>82</v>
      </c>
      <c r="C24" s="97">
        <f>C9+C12+C18</f>
        <v>3562579.6800000011</v>
      </c>
      <c r="D24" s="98">
        <f>D9+D12+D18</f>
        <v>3116402.54</v>
      </c>
    </row>
    <row r="25" spans="1:5" x14ac:dyDescent="0.25">
      <c r="A25" s="111"/>
      <c r="B25" s="111"/>
      <c r="C25" s="111"/>
      <c r="D25" s="111"/>
      <c r="E25" s="112">
        <f>+C24-ESTFINDIC2021!D10</f>
        <v>0</v>
      </c>
    </row>
    <row r="26" spans="1:5" x14ac:dyDescent="0.25">
      <c r="A26" s="111"/>
      <c r="B26" s="111"/>
      <c r="C26" s="111"/>
      <c r="D26" s="111"/>
    </row>
    <row r="27" spans="1:5" x14ac:dyDescent="0.25">
      <c r="A27" s="111"/>
      <c r="B27" s="111"/>
      <c r="C27" s="111"/>
      <c r="D27" s="111"/>
    </row>
    <row r="28" spans="1:5" x14ac:dyDescent="0.25">
      <c r="A28" s="111"/>
      <c r="B28" s="111"/>
      <c r="C28" s="113"/>
      <c r="D28" s="111"/>
    </row>
    <row r="29" spans="1:5" x14ac:dyDescent="0.25">
      <c r="A29" s="111"/>
      <c r="B29" s="111"/>
      <c r="C29" s="111"/>
      <c r="D29" s="111"/>
    </row>
    <row r="30" spans="1:5" x14ac:dyDescent="0.25">
      <c r="A30" s="111"/>
      <c r="B30" s="111"/>
      <c r="C30" s="111"/>
      <c r="D30" s="111"/>
    </row>
    <row r="31" spans="1:5" x14ac:dyDescent="0.25">
      <c r="A31" s="111"/>
      <c r="B31" s="111"/>
      <c r="C31" s="114"/>
      <c r="D31" s="111"/>
    </row>
    <row r="32" spans="1:5" ht="16.5" x14ac:dyDescent="0.3">
      <c r="A32" s="83"/>
      <c r="B32" s="83"/>
      <c r="C32" s="83"/>
      <c r="D32" s="83"/>
    </row>
    <row r="33" spans="1:4" ht="16.5" x14ac:dyDescent="0.3">
      <c r="A33" s="83"/>
      <c r="B33" s="83"/>
      <c r="C33" s="83"/>
      <c r="D33" s="83"/>
    </row>
    <row r="34" spans="1:4" ht="16.5" x14ac:dyDescent="0.3">
      <c r="A34" s="83"/>
      <c r="B34" s="83"/>
      <c r="C34" s="83"/>
      <c r="D34" s="83"/>
    </row>
    <row r="35" spans="1:4" ht="16.5" x14ac:dyDescent="0.3">
      <c r="A35" s="83"/>
      <c r="B35" s="83"/>
      <c r="C35" s="83"/>
      <c r="D35" s="83"/>
    </row>
  </sheetData>
  <mergeCells count="5">
    <mergeCell ref="A1:D1"/>
    <mergeCell ref="A2:D2"/>
    <mergeCell ref="A3:D3"/>
    <mergeCell ref="A4:D4"/>
    <mergeCell ref="A5:D5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showGridLines="0" topLeftCell="A34" workbookViewId="0">
      <selection activeCell="F53" sqref="F53"/>
    </sheetView>
  </sheetViews>
  <sheetFormatPr baseColWidth="10" defaultRowHeight="15" x14ac:dyDescent="0.25"/>
  <cols>
    <col min="1" max="1" width="2.140625" customWidth="1"/>
    <col min="2" max="2" width="46.42578125" bestFit="1" customWidth="1"/>
    <col min="5" max="5" width="1.5703125" customWidth="1"/>
    <col min="6" max="6" width="47.42578125" bestFit="1" customWidth="1"/>
    <col min="10" max="10" width="13.5703125" bestFit="1" customWidth="1"/>
  </cols>
  <sheetData>
    <row r="1" spans="1:9" x14ac:dyDescent="0.25">
      <c r="A1" s="172" t="s">
        <v>0</v>
      </c>
      <c r="B1" s="172"/>
      <c r="C1" s="172"/>
      <c r="D1" s="172"/>
      <c r="E1" s="172"/>
      <c r="F1" s="172"/>
      <c r="G1" s="172"/>
      <c r="H1" s="172"/>
      <c r="I1" s="115"/>
    </row>
    <row r="2" spans="1:9" x14ac:dyDescent="0.25">
      <c r="A2" s="172" t="s">
        <v>1</v>
      </c>
      <c r="B2" s="172"/>
      <c r="C2" s="172"/>
      <c r="D2" s="172"/>
      <c r="E2" s="172"/>
      <c r="F2" s="172"/>
      <c r="G2" s="172"/>
      <c r="H2" s="172"/>
      <c r="I2" s="115"/>
    </row>
    <row r="3" spans="1:9" x14ac:dyDescent="0.25">
      <c r="A3" s="172" t="s">
        <v>83</v>
      </c>
      <c r="B3" s="172"/>
      <c r="C3" s="172"/>
      <c r="D3" s="172"/>
      <c r="E3" s="172"/>
      <c r="F3" s="172"/>
      <c r="G3" s="172"/>
      <c r="H3" s="172"/>
      <c r="I3" s="115"/>
    </row>
    <row r="4" spans="1:9" x14ac:dyDescent="0.25">
      <c r="A4" s="171" t="s">
        <v>84</v>
      </c>
      <c r="B4" s="171"/>
      <c r="C4" s="171"/>
      <c r="D4" s="171"/>
      <c r="E4" s="171"/>
      <c r="F4" s="171"/>
      <c r="G4" s="171"/>
      <c r="H4" s="171"/>
      <c r="I4" s="116"/>
    </row>
    <row r="5" spans="1:9" x14ac:dyDescent="0.25">
      <c r="A5" s="171" t="s">
        <v>85</v>
      </c>
      <c r="B5" s="171"/>
      <c r="C5" s="171"/>
      <c r="D5" s="171"/>
      <c r="E5" s="171"/>
      <c r="F5" s="171"/>
      <c r="G5" s="171"/>
      <c r="H5" s="171"/>
      <c r="I5" s="116"/>
    </row>
    <row r="6" spans="1:9" ht="18.75" customHeight="1" thickBot="1" x14ac:dyDescent="0.3">
      <c r="A6" s="85"/>
      <c r="B6" s="86"/>
      <c r="C6" s="86"/>
      <c r="D6" s="86"/>
      <c r="E6" s="86"/>
      <c r="F6" s="86"/>
      <c r="G6" s="86"/>
      <c r="H6" s="86"/>
      <c r="I6" s="85"/>
    </row>
    <row r="7" spans="1:9" ht="26.25" thickBot="1" x14ac:dyDescent="0.3">
      <c r="A7" s="117"/>
      <c r="B7" s="118" t="s">
        <v>86</v>
      </c>
      <c r="C7" s="119" t="s">
        <v>87</v>
      </c>
      <c r="D7" s="46" t="s">
        <v>50</v>
      </c>
      <c r="E7" s="120"/>
      <c r="F7" s="118" t="s">
        <v>88</v>
      </c>
      <c r="G7" s="119" t="s">
        <v>87</v>
      </c>
      <c r="H7" s="46" t="s">
        <v>50</v>
      </c>
      <c r="I7" s="85"/>
    </row>
    <row r="8" spans="1:9" x14ac:dyDescent="0.25">
      <c r="A8" s="121"/>
      <c r="B8" s="122"/>
      <c r="C8" s="54"/>
      <c r="D8" s="54"/>
      <c r="E8" s="123"/>
      <c r="F8" s="124"/>
      <c r="G8" s="54"/>
      <c r="H8" s="54"/>
      <c r="I8" s="85"/>
    </row>
    <row r="9" spans="1:9" ht="16.5" x14ac:dyDescent="0.25">
      <c r="A9" s="125"/>
      <c r="B9" s="85"/>
      <c r="C9" s="59"/>
      <c r="D9" s="59"/>
      <c r="E9" s="126"/>
      <c r="F9" s="127"/>
      <c r="G9" s="127"/>
      <c r="H9" s="127"/>
      <c r="I9" s="85"/>
    </row>
    <row r="10" spans="1:9" ht="12" customHeight="1" x14ac:dyDescent="0.25">
      <c r="A10" s="125"/>
      <c r="B10" s="85" t="s">
        <v>89</v>
      </c>
      <c r="C10" s="59">
        <v>3981688.58</v>
      </c>
      <c r="D10" s="59">
        <v>2068591.27</v>
      </c>
      <c r="E10" s="126"/>
      <c r="F10" s="128" t="s">
        <v>90</v>
      </c>
      <c r="G10" s="59">
        <v>2283376.7799999998</v>
      </c>
      <c r="H10" s="59">
        <v>2328227.0099999998</v>
      </c>
      <c r="I10" s="85"/>
    </row>
    <row r="11" spans="1:9" ht="12" customHeight="1" x14ac:dyDescent="0.25">
      <c r="A11" s="125"/>
      <c r="B11" s="85"/>
      <c r="C11" s="59"/>
      <c r="D11" s="59"/>
      <c r="E11" s="126"/>
      <c r="F11" s="128"/>
      <c r="G11" s="59"/>
      <c r="H11" s="59"/>
      <c r="I11" s="85"/>
    </row>
    <row r="12" spans="1:9" ht="12" customHeight="1" x14ac:dyDescent="0.25">
      <c r="A12" s="125"/>
      <c r="B12" s="85" t="s">
        <v>91</v>
      </c>
      <c r="C12" s="59">
        <v>97334.01</v>
      </c>
      <c r="D12" s="59">
        <v>15044.67</v>
      </c>
      <c r="E12" s="126"/>
      <c r="F12" s="128" t="s">
        <v>92</v>
      </c>
      <c r="G12" s="59">
        <v>985036.68</v>
      </c>
      <c r="H12" s="59">
        <v>650640.88</v>
      </c>
      <c r="I12" s="85"/>
    </row>
    <row r="13" spans="1:9" ht="12" customHeight="1" x14ac:dyDescent="0.25">
      <c r="A13" s="125"/>
      <c r="B13" s="85"/>
      <c r="C13" s="59"/>
      <c r="D13" s="59"/>
      <c r="E13" s="126"/>
      <c r="F13" s="128"/>
      <c r="G13" s="59"/>
      <c r="H13" s="59"/>
      <c r="I13" s="85"/>
    </row>
    <row r="14" spans="1:9" ht="12" customHeight="1" x14ac:dyDescent="0.25">
      <c r="A14" s="125"/>
      <c r="B14" s="85" t="s">
        <v>93</v>
      </c>
      <c r="C14" s="59">
        <v>192815.2</v>
      </c>
      <c r="D14" s="59">
        <v>207596.64</v>
      </c>
      <c r="E14" s="126"/>
      <c r="F14" s="128" t="s">
        <v>94</v>
      </c>
      <c r="G14" s="59">
        <v>123697.81</v>
      </c>
      <c r="H14" s="59">
        <v>158463.88</v>
      </c>
      <c r="I14" s="85"/>
    </row>
    <row r="15" spans="1:9" ht="12" customHeight="1" x14ac:dyDescent="0.25">
      <c r="A15" s="125"/>
      <c r="B15" s="85"/>
      <c r="C15" s="59"/>
      <c r="D15" s="59"/>
      <c r="E15" s="126"/>
      <c r="F15" s="128"/>
      <c r="G15" s="59"/>
      <c r="H15" s="59"/>
      <c r="I15" s="85"/>
    </row>
    <row r="16" spans="1:9" ht="12" customHeight="1" x14ac:dyDescent="0.25">
      <c r="A16" s="125"/>
      <c r="B16" s="85" t="s">
        <v>95</v>
      </c>
      <c r="C16" s="59">
        <v>1134923.8500000001</v>
      </c>
      <c r="D16" s="59">
        <v>1436806.49</v>
      </c>
      <c r="E16" s="126"/>
      <c r="F16" s="128" t="s">
        <v>96</v>
      </c>
      <c r="G16" s="59">
        <v>4050.15</v>
      </c>
      <c r="H16" s="59">
        <v>266152.59000000003</v>
      </c>
      <c r="I16" s="85"/>
    </row>
    <row r="17" spans="1:12" ht="12" customHeight="1" x14ac:dyDescent="0.25">
      <c r="A17" s="125"/>
      <c r="B17" s="85"/>
      <c r="C17" s="59"/>
      <c r="D17" s="59"/>
      <c r="E17" s="126"/>
      <c r="F17" s="128"/>
      <c r="G17" s="59"/>
      <c r="H17" s="59"/>
      <c r="I17" s="85"/>
    </row>
    <row r="18" spans="1:12" ht="12" customHeight="1" x14ac:dyDescent="0.25">
      <c r="A18" s="125"/>
      <c r="B18" s="85" t="s">
        <v>97</v>
      </c>
      <c r="C18" s="59">
        <v>4829.58</v>
      </c>
      <c r="D18" s="59">
        <v>150</v>
      </c>
      <c r="E18" s="126"/>
      <c r="F18" s="128" t="s">
        <v>98</v>
      </c>
      <c r="G18" s="59">
        <v>285309.58</v>
      </c>
      <c r="H18" s="59">
        <v>776050.43</v>
      </c>
      <c r="I18" s="85"/>
    </row>
    <row r="19" spans="1:12" ht="12" customHeight="1" x14ac:dyDescent="0.25">
      <c r="A19" s="125"/>
      <c r="B19" s="85"/>
      <c r="C19" s="59"/>
      <c r="D19" s="59"/>
      <c r="E19" s="126"/>
      <c r="F19" s="128"/>
      <c r="G19" s="59"/>
      <c r="H19" s="59"/>
      <c r="I19" s="85"/>
    </row>
    <row r="20" spans="1:12" ht="12" customHeight="1" x14ac:dyDescent="0.25">
      <c r="A20" s="125"/>
      <c r="B20" s="85" t="s">
        <v>99</v>
      </c>
      <c r="C20" s="59">
        <v>10000</v>
      </c>
      <c r="D20" s="59">
        <v>60000</v>
      </c>
      <c r="E20" s="126"/>
      <c r="F20" s="128" t="s">
        <v>100</v>
      </c>
      <c r="G20" s="59">
        <v>800000</v>
      </c>
      <c r="H20" s="59">
        <v>750000</v>
      </c>
      <c r="I20" s="85"/>
    </row>
    <row r="21" spans="1:12" ht="12" customHeight="1" x14ac:dyDescent="0.25">
      <c r="A21" s="125"/>
      <c r="B21" s="85"/>
      <c r="C21" s="59"/>
      <c r="D21" s="59"/>
      <c r="E21" s="126"/>
      <c r="F21" s="128"/>
      <c r="G21" s="59"/>
      <c r="H21" s="59"/>
      <c r="I21" s="85"/>
    </row>
    <row r="22" spans="1:12" ht="12" customHeight="1" x14ac:dyDescent="0.25">
      <c r="A22" s="125"/>
      <c r="B22" s="85" t="s">
        <v>101</v>
      </c>
      <c r="C22" s="59"/>
      <c r="D22" s="59">
        <v>1475000</v>
      </c>
      <c r="E22" s="126"/>
      <c r="F22" s="128" t="s">
        <v>102</v>
      </c>
      <c r="G22" s="59">
        <v>707188.38</v>
      </c>
      <c r="H22" s="59">
        <v>168838.13</v>
      </c>
      <c r="I22" s="85"/>
    </row>
    <row r="23" spans="1:12" ht="12" customHeight="1" x14ac:dyDescent="0.25">
      <c r="A23" s="125"/>
      <c r="B23" s="85"/>
      <c r="C23" s="59"/>
      <c r="D23" s="59"/>
      <c r="E23" s="126"/>
      <c r="F23" s="128"/>
      <c r="G23" s="59"/>
      <c r="H23" s="59"/>
      <c r="I23" s="85"/>
      <c r="J23" s="129"/>
      <c r="K23" s="129"/>
      <c r="L23" s="129"/>
    </row>
    <row r="24" spans="1:12" ht="12" customHeight="1" x14ac:dyDescent="0.25">
      <c r="A24" s="125"/>
      <c r="B24" s="85" t="s">
        <v>103</v>
      </c>
      <c r="C24" s="59">
        <v>707188.38</v>
      </c>
      <c r="D24" s="59">
        <v>168843.81</v>
      </c>
      <c r="E24" s="126"/>
      <c r="F24" s="128" t="s">
        <v>104</v>
      </c>
      <c r="G24" s="59">
        <v>542963.25</v>
      </c>
      <c r="H24" s="59">
        <v>467399.66</v>
      </c>
      <c r="I24" s="85"/>
      <c r="J24" s="129"/>
      <c r="K24" s="129"/>
      <c r="L24" s="129"/>
    </row>
    <row r="25" spans="1:12" ht="12" customHeight="1" x14ac:dyDescent="0.25">
      <c r="A25" s="125"/>
      <c r="B25" s="85"/>
      <c r="C25" s="59"/>
      <c r="D25" s="59"/>
      <c r="E25" s="126"/>
      <c r="F25" s="130"/>
      <c r="G25" s="130"/>
      <c r="H25" s="130"/>
      <c r="I25" s="85"/>
      <c r="J25" s="129"/>
      <c r="K25" s="129"/>
      <c r="L25" s="129"/>
    </row>
    <row r="26" spans="1:12" ht="12" customHeight="1" x14ac:dyDescent="0.25">
      <c r="A26" s="125"/>
      <c r="B26" s="85" t="s">
        <v>105</v>
      </c>
      <c r="C26" s="59">
        <v>4291.2</v>
      </c>
      <c r="D26" s="59">
        <v>622304.06000000006</v>
      </c>
      <c r="E26" s="126"/>
      <c r="F26" s="130"/>
      <c r="G26" s="130"/>
      <c r="H26" s="130"/>
      <c r="I26" s="85"/>
      <c r="J26" s="129"/>
      <c r="K26" s="129"/>
      <c r="L26" s="129"/>
    </row>
    <row r="27" spans="1:12" ht="12" customHeight="1" x14ac:dyDescent="0.25">
      <c r="A27" s="125"/>
      <c r="B27" s="85"/>
      <c r="C27" s="59"/>
      <c r="D27" s="59"/>
      <c r="E27" s="126"/>
      <c r="F27" s="128"/>
      <c r="G27" s="127"/>
      <c r="H27" s="127"/>
      <c r="I27" s="85"/>
      <c r="J27" s="129"/>
      <c r="K27" s="129"/>
      <c r="L27" s="129"/>
    </row>
    <row r="28" spans="1:12" ht="12" customHeight="1" thickBot="1" x14ac:dyDescent="0.3">
      <c r="A28" s="131"/>
      <c r="B28" s="132"/>
      <c r="C28" s="66"/>
      <c r="D28" s="66"/>
      <c r="E28" s="133"/>
      <c r="F28" s="134"/>
      <c r="G28" s="66"/>
      <c r="H28" s="66"/>
      <c r="I28" s="85"/>
      <c r="J28" s="129"/>
      <c r="K28" s="129"/>
      <c r="L28" s="129"/>
    </row>
    <row r="29" spans="1:12" ht="12" customHeight="1" thickBot="1" x14ac:dyDescent="0.3">
      <c r="A29" s="135"/>
      <c r="B29" s="136" t="s">
        <v>106</v>
      </c>
      <c r="C29" s="137">
        <f>C10+C12+C14+C16+C18+C22+C24+C26+C20</f>
        <v>6133070.8000000007</v>
      </c>
      <c r="D29" s="137">
        <f>D10+D12+D14+D16+D18+D22+D24+D26+D20</f>
        <v>6054336.9399999995</v>
      </c>
      <c r="E29" s="138"/>
      <c r="F29" s="139" t="s">
        <v>106</v>
      </c>
      <c r="G29" s="140">
        <f>G10+G12+G14+G16+G18+G20+G22+G24</f>
        <v>5731622.6299999999</v>
      </c>
      <c r="H29" s="140">
        <f>H10+H12+H14+H16+H18+H20+H22+H24</f>
        <v>5565772.5799999991</v>
      </c>
      <c r="I29" s="85"/>
      <c r="J29" s="129"/>
      <c r="K29" s="129"/>
      <c r="L29" s="129"/>
    </row>
    <row r="30" spans="1:12" ht="12" customHeight="1" x14ac:dyDescent="0.25">
      <c r="A30" s="121"/>
      <c r="B30" s="122"/>
      <c r="C30" s="141"/>
      <c r="D30" s="141"/>
      <c r="E30" s="142"/>
      <c r="F30" s="143"/>
      <c r="G30" s="54"/>
      <c r="H30" s="54"/>
      <c r="I30" s="85"/>
      <c r="J30" s="129"/>
      <c r="K30" s="129"/>
      <c r="L30" s="129"/>
    </row>
    <row r="31" spans="1:12" ht="12" customHeight="1" x14ac:dyDescent="0.25">
      <c r="A31" s="125"/>
      <c r="B31" s="85" t="s">
        <v>14</v>
      </c>
      <c r="C31" s="59">
        <f>30619.42+115</f>
        <v>30734.42</v>
      </c>
      <c r="D31" s="59">
        <v>0</v>
      </c>
      <c r="E31" s="144"/>
      <c r="F31" s="145" t="s">
        <v>107</v>
      </c>
      <c r="G31" s="59"/>
      <c r="H31" s="59">
        <v>64545.35</v>
      </c>
      <c r="I31" s="85"/>
      <c r="J31" s="129"/>
      <c r="K31" s="129"/>
      <c r="L31" s="129"/>
    </row>
    <row r="32" spans="1:12" ht="12" customHeight="1" x14ac:dyDescent="0.25">
      <c r="A32" s="125"/>
      <c r="B32" s="85"/>
      <c r="C32" s="146"/>
      <c r="D32" s="146"/>
      <c r="E32" s="144"/>
      <c r="F32" s="145"/>
      <c r="G32" s="59"/>
      <c r="H32" s="59"/>
      <c r="I32" s="85"/>
      <c r="J32" s="129"/>
      <c r="K32" s="129"/>
      <c r="L32" s="129"/>
    </row>
    <row r="33" spans="1:12" ht="12" customHeight="1" x14ac:dyDescent="0.25">
      <c r="A33" s="125"/>
      <c r="B33" s="85" t="s">
        <v>108</v>
      </c>
      <c r="C33" s="147">
        <v>4214.92</v>
      </c>
      <c r="D33" s="146">
        <v>1942.92</v>
      </c>
      <c r="E33" s="144"/>
      <c r="F33" s="145" t="s">
        <v>109</v>
      </c>
      <c r="G33" s="59"/>
      <c r="H33" s="59">
        <v>1414.46</v>
      </c>
      <c r="I33" s="85"/>
      <c r="J33" s="129"/>
      <c r="K33" s="129"/>
      <c r="L33" s="129"/>
    </row>
    <row r="34" spans="1:12" ht="12" customHeight="1" x14ac:dyDescent="0.25">
      <c r="A34" s="125"/>
      <c r="B34" s="85"/>
      <c r="C34" s="146"/>
      <c r="D34" s="146"/>
      <c r="E34" s="144"/>
      <c r="F34" s="145"/>
      <c r="G34" s="59"/>
      <c r="H34" s="59"/>
      <c r="I34" s="85"/>
      <c r="J34" s="129"/>
      <c r="K34" s="129"/>
      <c r="L34" s="129"/>
    </row>
    <row r="35" spans="1:12" ht="12" customHeight="1" x14ac:dyDescent="0.25">
      <c r="A35" s="125"/>
      <c r="B35" s="85" t="s">
        <v>110</v>
      </c>
      <c r="C35" s="147">
        <v>1039.31</v>
      </c>
      <c r="D35" s="146">
        <v>0</v>
      </c>
      <c r="E35" s="144"/>
      <c r="F35" s="145"/>
      <c r="G35" s="59"/>
      <c r="H35" s="59"/>
      <c r="I35" s="85"/>
      <c r="J35" s="129"/>
      <c r="K35" s="129"/>
      <c r="L35" s="129"/>
    </row>
    <row r="36" spans="1:12" ht="12" customHeight="1" x14ac:dyDescent="0.25">
      <c r="A36" s="125"/>
      <c r="B36" s="85"/>
      <c r="C36" s="146"/>
      <c r="D36" s="146"/>
      <c r="E36" s="144"/>
      <c r="F36" s="145"/>
      <c r="G36" s="59"/>
      <c r="H36" s="59"/>
      <c r="I36" s="85"/>
      <c r="J36" s="129"/>
      <c r="K36" s="129"/>
      <c r="L36" s="129"/>
    </row>
    <row r="37" spans="1:12" ht="12" customHeight="1" x14ac:dyDescent="0.25">
      <c r="A37" s="125"/>
      <c r="B37" s="85" t="s">
        <v>111</v>
      </c>
      <c r="C37" s="59">
        <v>8740.32</v>
      </c>
      <c r="D37" s="59">
        <v>671.92</v>
      </c>
      <c r="E37" s="144"/>
      <c r="F37" s="145"/>
      <c r="G37" s="59"/>
      <c r="H37" s="59"/>
      <c r="I37" s="85"/>
      <c r="J37" s="129"/>
      <c r="K37" s="129"/>
      <c r="L37" s="129"/>
    </row>
    <row r="38" spans="1:12" ht="12" customHeight="1" thickBot="1" x14ac:dyDescent="0.3">
      <c r="A38" s="131"/>
      <c r="B38" s="132"/>
      <c r="C38" s="148"/>
      <c r="D38" s="148"/>
      <c r="E38" s="149"/>
      <c r="F38" s="150"/>
      <c r="G38" s="66"/>
      <c r="H38" s="66"/>
      <c r="I38" s="85"/>
    </row>
    <row r="39" spans="1:12" ht="15.75" thickBot="1" x14ac:dyDescent="0.3">
      <c r="A39" s="135"/>
      <c r="B39" s="151" t="s">
        <v>112</v>
      </c>
      <c r="C39" s="140">
        <f>C31+C33+C35+C37</f>
        <v>44728.969999999994</v>
      </c>
      <c r="D39" s="140">
        <f>D31+D33+D35+D37</f>
        <v>2614.84</v>
      </c>
      <c r="E39" s="152"/>
      <c r="F39" s="139" t="s">
        <v>113</v>
      </c>
      <c r="G39" s="140">
        <f>G31+G33+G35+G37</f>
        <v>0</v>
      </c>
      <c r="H39" s="140">
        <f>H31+H33+H35+H37</f>
        <v>65959.81</v>
      </c>
      <c r="I39" s="153"/>
      <c r="J39" s="112"/>
    </row>
    <row r="40" spans="1:12" ht="15.75" thickBot="1" x14ac:dyDescent="0.3">
      <c r="A40" s="154"/>
      <c r="B40" s="155"/>
      <c r="C40" s="156"/>
      <c r="D40" s="156"/>
      <c r="E40" s="157"/>
      <c r="F40" s="158"/>
      <c r="G40" s="159"/>
      <c r="H40" s="159"/>
      <c r="I40" s="85"/>
    </row>
    <row r="41" spans="1:12" ht="15.75" thickBot="1" x14ac:dyDescent="0.3">
      <c r="A41" s="135"/>
      <c r="B41" s="151" t="s">
        <v>114</v>
      </c>
      <c r="C41" s="160"/>
      <c r="D41" s="160"/>
      <c r="E41" s="161"/>
      <c r="F41" s="139" t="s">
        <v>115</v>
      </c>
      <c r="G41" s="140">
        <f>+C29-G29+C39-G39</f>
        <v>446177.14000000083</v>
      </c>
      <c r="H41" s="140">
        <v>425219.39</v>
      </c>
      <c r="I41" s="85"/>
    </row>
    <row r="42" spans="1:12" ht="15.75" thickBot="1" x14ac:dyDescent="0.3">
      <c r="A42" s="162"/>
      <c r="B42" s="163"/>
      <c r="C42" s="164"/>
      <c r="D42" s="164"/>
      <c r="E42" s="165"/>
      <c r="F42" s="166"/>
      <c r="G42" s="167"/>
      <c r="H42" s="167"/>
      <c r="I42" s="85"/>
    </row>
    <row r="43" spans="1:12" ht="15.75" thickBot="1" x14ac:dyDescent="0.3">
      <c r="A43" s="131"/>
      <c r="B43" s="168" t="s">
        <v>116</v>
      </c>
      <c r="C43" s="169">
        <f>C29+C39</f>
        <v>6177799.7700000005</v>
      </c>
      <c r="D43" s="169">
        <f>D29+D39</f>
        <v>6056951.7799999993</v>
      </c>
      <c r="E43" s="138"/>
      <c r="F43" s="139" t="s">
        <v>117</v>
      </c>
      <c r="G43" s="140">
        <f>G29+G39+G41</f>
        <v>6177799.7700000005</v>
      </c>
      <c r="H43" s="140">
        <f>H29+H39+H41</f>
        <v>6056951.7799999984</v>
      </c>
      <c r="I43" s="85"/>
    </row>
    <row r="45" spans="1:12" x14ac:dyDescent="0.25">
      <c r="B45" s="85"/>
      <c r="C45" s="85"/>
      <c r="D45" s="85"/>
      <c r="E45" s="85"/>
      <c r="F45" s="85"/>
      <c r="G45" s="85"/>
      <c r="H45" s="85"/>
    </row>
    <row r="46" spans="1:12" x14ac:dyDescent="0.25">
      <c r="B46" s="85"/>
      <c r="C46" s="85"/>
      <c r="D46" s="85"/>
      <c r="E46" s="85"/>
      <c r="F46" s="85"/>
      <c r="G46" s="85"/>
      <c r="H46" s="85"/>
    </row>
    <row r="47" spans="1:12" x14ac:dyDescent="0.25">
      <c r="B47" s="85" t="s">
        <v>118</v>
      </c>
      <c r="C47" s="85" t="s">
        <v>118</v>
      </c>
      <c r="D47" s="85"/>
      <c r="E47" s="85"/>
      <c r="F47" s="85"/>
      <c r="G47" s="85"/>
      <c r="H47" s="85"/>
    </row>
    <row r="48" spans="1:12" x14ac:dyDescent="0.25">
      <c r="B48" s="111"/>
      <c r="C48" s="111"/>
      <c r="D48" s="114"/>
      <c r="E48" s="114"/>
      <c r="F48" s="114"/>
      <c r="G48" s="114"/>
      <c r="H48" s="114"/>
    </row>
    <row r="49" spans="2:8" x14ac:dyDescent="0.25">
      <c r="B49" s="111"/>
      <c r="C49" s="111"/>
      <c r="D49" s="114"/>
      <c r="E49" s="114"/>
      <c r="F49" s="114"/>
      <c r="G49" s="114"/>
      <c r="H49" s="114"/>
    </row>
    <row r="50" spans="2:8" x14ac:dyDescent="0.25">
      <c r="B50" s="111"/>
      <c r="C50" s="111"/>
      <c r="D50" s="114"/>
      <c r="E50" s="114"/>
      <c r="F50" s="114"/>
      <c r="G50" s="114"/>
      <c r="H50" s="114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ESTFINDIC2021</vt:lpstr>
      <vt:lpstr>rendimientodic21</vt:lpstr>
      <vt:lpstr>flujo dic21</vt:lpstr>
      <vt:lpstr>flujo f y u 2021</vt:lpstr>
      <vt:lpstr>ESTFINDIC2021!Área_de_impresión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Machado</dc:creator>
  <cp:lastModifiedBy>Claudia Escobar</cp:lastModifiedBy>
  <dcterms:created xsi:type="dcterms:W3CDTF">2022-07-11T20:21:25Z</dcterms:created>
  <dcterms:modified xsi:type="dcterms:W3CDTF">2022-07-11T21:20:39Z</dcterms:modified>
</cp:coreProperties>
</file>