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I-5" sheetId="1" r:id="rId1"/>
    <sheet name="I-3" sheetId="2" r:id="rId2"/>
    <sheet name="I-2" sheetId="3" r:id="rId3"/>
  </sheets>
  <externalReferences>
    <externalReference r:id="rId4"/>
    <externalReference r:id="rId5"/>
    <externalReference r:id="rId6"/>
  </externalReferences>
  <definedNames>
    <definedName name="_xlnm.Print_Area" localSheetId="2">'I-2'!$B$1:$F$18</definedName>
    <definedName name="_xlnm.Print_Area" localSheetId="1">'I-3'!$A$1:$E$36</definedName>
    <definedName name="_xlnm.Print_Area" localSheetId="0">'I-5'!$A$1:$J$58</definedName>
    <definedName name="_xlnm.Print_Titles" localSheetId="2">'I-2'!$1:$10</definedName>
    <definedName name="_xlnm.Print_Titles" localSheetId="1">'I-3'!$1:$13</definedName>
    <definedName name="_xlnm.Print_Titles" localSheetId="0">'I-5'!$1:$12</definedName>
  </definedNames>
  <calcPr calcId="162913" fullCalcOnLoad="1"/>
</workbook>
</file>

<file path=xl/calcChain.xml><?xml version="1.0" encoding="utf-8"?>
<calcChain xmlns="http://schemas.openxmlformats.org/spreadsheetml/2006/main">
  <c r="D88" i="3" l="1"/>
  <c r="D87" i="3"/>
  <c r="D89" i="3"/>
  <c r="D84" i="3"/>
  <c r="F82" i="3"/>
  <c r="D82" i="3"/>
  <c r="D80" i="3"/>
  <c r="D79" i="3"/>
  <c r="D78" i="3"/>
  <c r="D85" i="3"/>
  <c r="D90" i="3"/>
  <c r="G70" i="3"/>
  <c r="D69" i="3"/>
  <c r="D63" i="3"/>
  <c r="D65" i="3"/>
  <c r="D58" i="3"/>
  <c r="D56" i="3"/>
  <c r="D52" i="3"/>
  <c r="F52" i="3"/>
  <c r="F51" i="3"/>
  <c r="F50" i="3"/>
  <c r="G46" i="3"/>
  <c r="G47" i="3"/>
  <c r="F45" i="3"/>
  <c r="E45" i="3"/>
  <c r="E46" i="3"/>
  <c r="E47" i="3"/>
  <c r="H42" i="3"/>
  <c r="F42" i="3"/>
  <c r="F41" i="3"/>
  <c r="F46" i="3"/>
  <c r="F47" i="3"/>
  <c r="E24" i="3"/>
  <c r="D24" i="3"/>
  <c r="F24" i="3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C22" i="2"/>
  <c r="E22" i="2"/>
  <c r="G21" i="2"/>
  <c r="G20" i="2"/>
  <c r="G19" i="2"/>
  <c r="G18" i="2"/>
  <c r="G17" i="2"/>
  <c r="G16" i="2"/>
  <c r="G15" i="2"/>
  <c r="G14" i="2"/>
  <c r="D85" i="1"/>
  <c r="D75" i="1"/>
  <c r="D62" i="1"/>
  <c r="J60" i="1"/>
  <c r="L55" i="1"/>
  <c r="I55" i="1"/>
  <c r="G55" i="1"/>
  <c r="F55" i="1"/>
  <c r="J55" i="1"/>
  <c r="L54" i="1"/>
  <c r="H54" i="1"/>
  <c r="H50" i="1"/>
  <c r="G54" i="1"/>
  <c r="I54" i="1"/>
  <c r="D34" i="2"/>
  <c r="E54" i="1"/>
  <c r="D54" i="1"/>
  <c r="F54" i="1"/>
  <c r="L53" i="1"/>
  <c r="I53" i="1"/>
  <c r="F53" i="1"/>
  <c r="J53" i="1"/>
  <c r="D53" i="1"/>
  <c r="L52" i="1"/>
  <c r="I52" i="1"/>
  <c r="D52" i="1"/>
  <c r="F52" i="1"/>
  <c r="J52" i="1"/>
  <c r="L51" i="1"/>
  <c r="H51" i="1"/>
  <c r="I51" i="1"/>
  <c r="D33" i="2"/>
  <c r="D32" i="2"/>
  <c r="E17" i="3"/>
  <c r="G51" i="1"/>
  <c r="E51" i="1"/>
  <c r="D51" i="1"/>
  <c r="F51" i="1"/>
  <c r="C33" i="2"/>
  <c r="L50" i="1"/>
  <c r="E50" i="1"/>
  <c r="L49" i="1"/>
  <c r="J49" i="1"/>
  <c r="I49" i="1"/>
  <c r="F49" i="1"/>
  <c r="D49" i="1"/>
  <c r="D73" i="1"/>
  <c r="D83" i="1"/>
  <c r="L48" i="1"/>
  <c r="H48" i="1"/>
  <c r="G48" i="1"/>
  <c r="I48" i="1"/>
  <c r="D31" i="2"/>
  <c r="D30" i="2"/>
  <c r="E16" i="3"/>
  <c r="E48" i="1"/>
  <c r="F48" i="1"/>
  <c r="D48" i="1"/>
  <c r="L47" i="1"/>
  <c r="H47" i="1"/>
  <c r="G47" i="1"/>
  <c r="I47" i="1"/>
  <c r="E47" i="1"/>
  <c r="F47" i="1"/>
  <c r="J47" i="1"/>
  <c r="D47" i="1"/>
  <c r="L46" i="1"/>
  <c r="I46" i="1"/>
  <c r="J46" i="1"/>
  <c r="F46" i="1"/>
  <c r="L45" i="1"/>
  <c r="F45" i="1"/>
  <c r="J45" i="1"/>
  <c r="L44" i="1"/>
  <c r="J44" i="1"/>
  <c r="I44" i="1"/>
  <c r="F44" i="1"/>
  <c r="L43" i="1"/>
  <c r="J43" i="1"/>
  <c r="I43" i="1"/>
  <c r="F43" i="1"/>
  <c r="L42" i="1"/>
  <c r="H42" i="1"/>
  <c r="I42" i="1"/>
  <c r="D29" i="2"/>
  <c r="D28" i="2"/>
  <c r="E15" i="3"/>
  <c r="G42" i="1"/>
  <c r="F42" i="1"/>
  <c r="C29" i="2"/>
  <c r="E42" i="1"/>
  <c r="D42" i="1"/>
  <c r="L41" i="1"/>
  <c r="H41" i="1"/>
  <c r="I41" i="1"/>
  <c r="G41" i="1"/>
  <c r="F41" i="1"/>
  <c r="E41" i="1"/>
  <c r="D41" i="1"/>
  <c r="L40" i="1"/>
  <c r="J40" i="1"/>
  <c r="I40" i="1"/>
  <c r="F40" i="1"/>
  <c r="L39" i="1"/>
  <c r="J39" i="1"/>
  <c r="I39" i="1"/>
  <c r="F39" i="1"/>
  <c r="L38" i="1"/>
  <c r="H38" i="1"/>
  <c r="I38" i="1"/>
  <c r="D27" i="2"/>
  <c r="G38" i="1"/>
  <c r="F38" i="1"/>
  <c r="J38" i="1"/>
  <c r="E38" i="1"/>
  <c r="D38" i="1"/>
  <c r="C27" i="2"/>
  <c r="E27" i="2"/>
  <c r="L37" i="1"/>
  <c r="J37" i="1"/>
  <c r="I37" i="1"/>
  <c r="F37" i="1"/>
  <c r="L36" i="1"/>
  <c r="H36" i="1"/>
  <c r="I36" i="1"/>
  <c r="D26" i="2"/>
  <c r="G36" i="1"/>
  <c r="F36" i="1"/>
  <c r="E36" i="1"/>
  <c r="D36" i="1"/>
  <c r="C26" i="2"/>
  <c r="E26" i="2"/>
  <c r="L35" i="1"/>
  <c r="J35" i="1"/>
  <c r="I35" i="1"/>
  <c r="F35" i="1"/>
  <c r="L34" i="1"/>
  <c r="G34" i="1"/>
  <c r="I34" i="1"/>
  <c r="D25" i="2"/>
  <c r="D24" i="2"/>
  <c r="E14" i="3"/>
  <c r="E34" i="1"/>
  <c r="D34" i="1"/>
  <c r="C25" i="2"/>
  <c r="L33" i="1"/>
  <c r="I33" i="1"/>
  <c r="H33" i="1"/>
  <c r="G33" i="1"/>
  <c r="E33" i="1"/>
  <c r="D33" i="1"/>
  <c r="F33" i="1"/>
  <c r="J33" i="1"/>
  <c r="L32" i="1"/>
  <c r="I32" i="1"/>
  <c r="F32" i="1"/>
  <c r="J32" i="1"/>
  <c r="L31" i="1"/>
  <c r="F31" i="1"/>
  <c r="J31" i="1"/>
  <c r="L30" i="1"/>
  <c r="H30" i="1"/>
  <c r="H24" i="1"/>
  <c r="I24" i="1"/>
  <c r="G30" i="1"/>
  <c r="I30" i="1"/>
  <c r="D23" i="2"/>
  <c r="E30" i="1"/>
  <c r="D30" i="1"/>
  <c r="D24" i="1"/>
  <c r="F24" i="1"/>
  <c r="J24" i="1"/>
  <c r="L29" i="1"/>
  <c r="I29" i="1"/>
  <c r="F29" i="1"/>
  <c r="J29" i="1"/>
  <c r="L28" i="1"/>
  <c r="I28" i="1"/>
  <c r="F28" i="1"/>
  <c r="J28" i="1"/>
  <c r="D28" i="1"/>
  <c r="L27" i="1"/>
  <c r="I27" i="1"/>
  <c r="F27" i="1"/>
  <c r="J27" i="1"/>
  <c r="L26" i="1"/>
  <c r="I26" i="1"/>
  <c r="F26" i="1"/>
  <c r="J26" i="1"/>
  <c r="L25" i="1"/>
  <c r="I25" i="1"/>
  <c r="D21" i="2"/>
  <c r="H25" i="1"/>
  <c r="G25" i="1"/>
  <c r="E25" i="1"/>
  <c r="D25" i="1"/>
  <c r="F25" i="1"/>
  <c r="L24" i="1"/>
  <c r="G24" i="1"/>
  <c r="E24" i="1"/>
  <c r="L23" i="1"/>
  <c r="I23" i="1"/>
  <c r="F23" i="1"/>
  <c r="J23" i="1"/>
  <c r="L22" i="1"/>
  <c r="I22" i="1"/>
  <c r="D19" i="2"/>
  <c r="H22" i="1"/>
  <c r="G22" i="1"/>
  <c r="E22" i="1"/>
  <c r="D22" i="1"/>
  <c r="F22" i="1"/>
  <c r="L21" i="1"/>
  <c r="I21" i="1"/>
  <c r="F21" i="1"/>
  <c r="J21" i="1"/>
  <c r="L20" i="1"/>
  <c r="I20" i="1"/>
  <c r="D18" i="2"/>
  <c r="D17" i="2"/>
  <c r="E12" i="3"/>
  <c r="H20" i="1"/>
  <c r="G20" i="1"/>
  <c r="E20" i="1"/>
  <c r="D20" i="1"/>
  <c r="F20" i="1"/>
  <c r="L19" i="1"/>
  <c r="I19" i="1"/>
  <c r="H19" i="1"/>
  <c r="G19" i="1"/>
  <c r="E19" i="1"/>
  <c r="D19" i="1"/>
  <c r="F19" i="1"/>
  <c r="J19" i="1"/>
  <c r="L18" i="1"/>
  <c r="I18" i="1"/>
  <c r="F18" i="1"/>
  <c r="J18" i="1"/>
  <c r="L17" i="1"/>
  <c r="I17" i="1"/>
  <c r="D16" i="2"/>
  <c r="H17" i="1"/>
  <c r="G17" i="1"/>
  <c r="E17" i="1"/>
  <c r="D17" i="1"/>
  <c r="F17" i="1"/>
  <c r="L16" i="1"/>
  <c r="I16" i="1"/>
  <c r="D16" i="1"/>
  <c r="F16" i="1"/>
  <c r="J16" i="1"/>
  <c r="L15" i="1"/>
  <c r="J15" i="1"/>
  <c r="I15" i="1"/>
  <c r="F15" i="1"/>
  <c r="L14" i="1"/>
  <c r="H14" i="1"/>
  <c r="I14" i="1"/>
  <c r="D15" i="2"/>
  <c r="D14" i="2"/>
  <c r="G14" i="1"/>
  <c r="F14" i="1"/>
  <c r="J14" i="1"/>
  <c r="E14" i="1"/>
  <c r="E13" i="1"/>
  <c r="D14" i="1"/>
  <c r="L13" i="1"/>
  <c r="H58" i="1"/>
  <c r="I58" i="1" s="1"/>
  <c r="J58" i="1" s="1"/>
  <c r="J61" i="1" s="1"/>
  <c r="I13" i="1"/>
  <c r="D13" i="1"/>
  <c r="F13" i="1"/>
  <c r="J13" i="1"/>
  <c r="D70" i="3"/>
  <c r="J36" i="1"/>
  <c r="J41" i="1"/>
  <c r="C31" i="2"/>
  <c r="J48" i="1"/>
  <c r="C34" i="2"/>
  <c r="E34" i="2"/>
  <c r="J54" i="1"/>
  <c r="J20" i="1"/>
  <c r="C18" i="2"/>
  <c r="C28" i="2"/>
  <c r="E29" i="2"/>
  <c r="C32" i="2"/>
  <c r="E33" i="2"/>
  <c r="D71" i="3"/>
  <c r="E11" i="3"/>
  <c r="C24" i="2"/>
  <c r="E25" i="2"/>
  <c r="J17" i="1"/>
  <c r="C16" i="2"/>
  <c r="E16" i="2"/>
  <c r="J22" i="1"/>
  <c r="C19" i="2"/>
  <c r="E19" i="2"/>
  <c r="J25" i="1"/>
  <c r="C21" i="2"/>
  <c r="D20" i="2"/>
  <c r="E13" i="3"/>
  <c r="J42" i="1"/>
  <c r="J51" i="1"/>
  <c r="G56" i="1"/>
  <c r="D57" i="1"/>
  <c r="H57" i="1"/>
  <c r="I57" i="1" s="1"/>
  <c r="J57" i="1" s="1"/>
  <c r="E58" i="1"/>
  <c r="C15" i="2"/>
  <c r="D35" i="2"/>
  <c r="F34" i="1"/>
  <c r="J34" i="1"/>
  <c r="G50" i="1"/>
  <c r="I50" i="1"/>
  <c r="D56" i="1"/>
  <c r="H56" i="1"/>
  <c r="E57" i="1"/>
  <c r="D63" i="1"/>
  <c r="F30" i="1"/>
  <c r="D50" i="1"/>
  <c r="D58" i="1"/>
  <c r="D72" i="1"/>
  <c r="E56" i="1"/>
  <c r="F57" i="1"/>
  <c r="G58" i="1"/>
  <c r="F56" i="1"/>
  <c r="G57" i="1"/>
  <c r="E15" i="2"/>
  <c r="C14" i="2"/>
  <c r="I56" i="1"/>
  <c r="J56" i="1"/>
  <c r="E21" i="2"/>
  <c r="D36" i="2"/>
  <c r="E18" i="2"/>
  <c r="C17" i="2"/>
  <c r="E18" i="3"/>
  <c r="E25" i="3"/>
  <c r="E32" i="2"/>
  <c r="D17" i="3"/>
  <c r="C30" i="2"/>
  <c r="E31" i="2"/>
  <c r="D74" i="1"/>
  <c r="D84" i="1"/>
  <c r="F50" i="1"/>
  <c r="C23" i="2"/>
  <c r="E23" i="2"/>
  <c r="J30" i="1"/>
  <c r="D14" i="3"/>
  <c r="F14" i="3"/>
  <c r="E24" i="2"/>
  <c r="C35" i="2"/>
  <c r="E35" i="2"/>
  <c r="D15" i="3"/>
  <c r="E28" i="2"/>
  <c r="D43" i="3"/>
  <c r="H43" i="3"/>
  <c r="F15" i="3"/>
  <c r="E26" i="3"/>
  <c r="E27" i="3"/>
  <c r="C36" i="2"/>
  <c r="D11" i="3"/>
  <c r="E14" i="2"/>
  <c r="D77" i="1"/>
  <c r="D82" i="1"/>
  <c r="D86" i="1"/>
  <c r="D16" i="3"/>
  <c r="E30" i="2"/>
  <c r="C20" i="2"/>
  <c r="F35" i="2"/>
  <c r="J50" i="1"/>
  <c r="F58" i="1"/>
  <c r="D45" i="3"/>
  <c r="H45" i="3"/>
  <c r="F17" i="3"/>
  <c r="E17" i="2"/>
  <c r="D12" i="3"/>
  <c r="E20" i="2"/>
  <c r="D13" i="3"/>
  <c r="D18" i="3"/>
  <c r="D39" i="3"/>
  <c r="F11" i="3"/>
  <c r="F12" i="3"/>
  <c r="D40" i="3"/>
  <c r="H40" i="3"/>
  <c r="F16" i="3"/>
  <c r="D44" i="3"/>
  <c r="D38" i="2"/>
  <c r="C39" i="2"/>
  <c r="E36" i="2"/>
  <c r="F37" i="2"/>
  <c r="E38" i="2"/>
  <c r="H39" i="3"/>
  <c r="D25" i="3"/>
  <c r="F18" i="3"/>
  <c r="D41" i="3"/>
  <c r="H41" i="3"/>
  <c r="F13" i="3"/>
  <c r="D55" i="3"/>
  <c r="H44" i="3"/>
  <c r="H46" i="3"/>
  <c r="D46" i="3"/>
  <c r="D27" i="3"/>
  <c r="F27" i="3"/>
  <c r="F25" i="3"/>
  <c r="D26" i="3"/>
  <c r="F26" i="3"/>
  <c r="D54" i="3"/>
  <c r="D57" i="3"/>
  <c r="D66" i="3"/>
  <c r="D59" i="3"/>
  <c r="D48" i="3"/>
  <c r="D47" i="3"/>
  <c r="H49" i="3"/>
  <c r="H47" i="3"/>
  <c r="D49" i="3"/>
  <c r="F49" i="3"/>
  <c r="F48" i="3"/>
  <c r="E67" i="3"/>
  <c r="D60" i="3"/>
  <c r="D72" i="3"/>
  <c r="D67" i="3"/>
  <c r="G69" i="3"/>
  <c r="G72" i="3"/>
</calcChain>
</file>

<file path=xl/comments1.xml><?xml version="1.0" encoding="utf-8"?>
<comments xmlns="http://schemas.openxmlformats.org/spreadsheetml/2006/main">
  <authors>
    <author>Oscar Machado Cruz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0.25 por tonelada de mides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Caja chica + saldo caja general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prestamos a proyecto Ressoc y pdt + 0.25 de mides + ctas por cobrar por dividendos devengados en 2015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actualizar con los datos 2018</t>
        </r>
      </text>
    </comment>
  </commentList>
</comments>
</file>

<file path=xl/sharedStrings.xml><?xml version="1.0" encoding="utf-8"?>
<sst xmlns="http://schemas.openxmlformats.org/spreadsheetml/2006/main" count="206" uniqueCount="134">
  <si>
    <t>CONSEJO DE ALCALDES DEL ÁREA METROPOLITANA DE SAN SALVADOR-COAMSS</t>
  </si>
  <si>
    <t>OFICINA DE PLANIFICACIÓN DEL ÁREA METROPOLITANA DE SAN SALVADOR-OPAMSS</t>
  </si>
  <si>
    <t xml:space="preserve"> PRESUPUESTO DE INGRESOS</t>
  </si>
  <si>
    <t>AÑO 2019</t>
  </si>
  <si>
    <t>(En Dólares de los Estados Unidos de América)</t>
  </si>
  <si>
    <t>CONSOLIDADO DE INGRESOS POR ESPECIFICO PRESUPUESTARIO</t>
  </si>
  <si>
    <t xml:space="preserve"> FUENTE DE FINANCIAMIENTO FONDOS PROPIOS Y DONACIONES</t>
  </si>
  <si>
    <t>CÓDIGO
PRESUPUESTARIO</t>
  </si>
  <si>
    <t>DENOMINACIÓN</t>
  </si>
  <si>
    <t>FONDOS PROPIOS</t>
  </si>
  <si>
    <t>DONACIONES</t>
  </si>
  <si>
    <t>T O T A L  PRESUPUESTO</t>
  </si>
  <si>
    <t>Recursos Propios</t>
  </si>
  <si>
    <t>Utilidades MIDES</t>
  </si>
  <si>
    <t>Total Fondos Propios</t>
  </si>
  <si>
    <t>Donación Modal MIDES</t>
  </si>
  <si>
    <t>AACID</t>
  </si>
  <si>
    <t>TOTAL DONACIONES</t>
  </si>
  <si>
    <t>TASAS Y DERECHOS</t>
  </si>
  <si>
    <t>Tasas</t>
  </si>
  <si>
    <t>Por Servicios de Certificación o Visado de Documentos</t>
  </si>
  <si>
    <t>Tasas Diversas</t>
  </si>
  <si>
    <t>Derechos</t>
  </si>
  <si>
    <t>Derechos Diversos</t>
  </si>
  <si>
    <t>VENTA DE BIENES Y SERVICIOS</t>
  </si>
  <si>
    <t>Venta de Bienes</t>
  </si>
  <si>
    <t>Venta de Bienes Diversos</t>
  </si>
  <si>
    <t>Venta de Servicios</t>
  </si>
  <si>
    <t>Servicios Diversos</t>
  </si>
  <si>
    <t>INGRESOS FINANCIEROS Y OTROS</t>
  </si>
  <si>
    <t>Rendimientos de Títulosvalores</t>
  </si>
  <si>
    <t>Rentabilidad de Depósitos a Plazo</t>
  </si>
  <si>
    <t xml:space="preserve">Dividendos de Acciones </t>
  </si>
  <si>
    <t>Indemnizaciones y Valores no Reclamados</t>
  </si>
  <si>
    <t>Compensaciones por perdidas o Daños de Bienes</t>
  </si>
  <si>
    <t>Otros Ingresos no Clasificados</t>
  </si>
  <si>
    <t>Rentabilidad de Cuentas Bancarias</t>
  </si>
  <si>
    <t>Ingresos Diversos</t>
  </si>
  <si>
    <t>TRANSFERENCIAS CORRIENTES</t>
  </si>
  <si>
    <t>Transferencias Corrientes del Sector Público</t>
  </si>
  <si>
    <t>Transferencias Corrientes del Sector Privado</t>
  </si>
  <si>
    <t>De empresas Privadas No Financieras</t>
  </si>
  <si>
    <t>Transferencias Corrientes del Sector Externo</t>
  </si>
  <si>
    <t>De Gobiernos y Organismos Gubernamentales</t>
  </si>
  <si>
    <t>De Organismos sin Fines de Lucro</t>
  </si>
  <si>
    <t>VENTA DE ACTIVOS FIJOS</t>
  </si>
  <si>
    <t>Venta de Bienes Muebles</t>
  </si>
  <si>
    <t>Venta de Mobiliarios</t>
  </si>
  <si>
    <t>Ventas de Maquinarias y Equipos</t>
  </si>
  <si>
    <t>Ventas de Equipos Informáticos</t>
  </si>
  <si>
    <t>Venta de Vehículos de Transporte</t>
  </si>
  <si>
    <t>RECUPERACIÓN DE INVERSIONES FINANCIERAS</t>
  </si>
  <si>
    <t>Recuperación de Inversiones en Títulosvalores</t>
  </si>
  <si>
    <t>Liquidación de Depósitos a Plazo</t>
  </si>
  <si>
    <t>SALDOS DE AÑOS ANTERIORES</t>
  </si>
  <si>
    <t>Saldos Iniciales en Caja y Bancos</t>
  </si>
  <si>
    <t>Saldo Inicial en Caja</t>
  </si>
  <si>
    <t>Saldo Inicial en Bancos</t>
  </si>
  <si>
    <t>Cuentas por Cobrar de Años Anteriores</t>
  </si>
  <si>
    <t>TOTAL ESPECIFICO PRESUPUESTARIO</t>
  </si>
  <si>
    <t>TOTAL CUENTA PRESUPUESTARIA</t>
  </si>
  <si>
    <t>TOTAL RUBRO PRESUPUESTARIO</t>
  </si>
  <si>
    <t>ANEXO 1.1</t>
  </si>
  <si>
    <t>INGRESOS MENSUAL PREVISTO</t>
  </si>
  <si>
    <t>presupuesto de egresos</t>
  </si>
  <si>
    <t>presupuesto de ingresos</t>
  </si>
  <si>
    <t>diferencial egresos mayores a los ingresos</t>
  </si>
  <si>
    <t>diferencial ingresos mayores a los egresos</t>
  </si>
  <si>
    <t>RECURSOS DISPONIBLES</t>
  </si>
  <si>
    <t>INGRESOS</t>
  </si>
  <si>
    <t>Total Presupuesto Fondos Propios 2017</t>
  </si>
  <si>
    <t>Recuperación de Inversiones Financieras</t>
  </si>
  <si>
    <t>Saldos de Años Anteriores (ctas por cobrar y Saldos en Bancos)</t>
  </si>
  <si>
    <t>Programa especial de Rehabililación del Centro Historico de San Salvador</t>
  </si>
  <si>
    <t>Ingresos por Tasas y Derechos, Venta de Bienes y Ingresos Financieros</t>
  </si>
  <si>
    <t>DETALLE</t>
  </si>
  <si>
    <t>Ingresos por Tas. y Der., Venta de Bienes y Ing. Fin.</t>
  </si>
  <si>
    <t>CONSOLIDADO DE INGRESOS POR CUENTA PRESUPUESTARIA</t>
  </si>
  <si>
    <t>FUENTE DE FINANCIAMIENTO</t>
  </si>
  <si>
    <t>2. FONDOS PROPIOS</t>
  </si>
  <si>
    <t>5. DONACIONES</t>
  </si>
  <si>
    <t>Recuperación de Inversiones en Titulosvalores</t>
  </si>
  <si>
    <t>TOTAL INGRESOS</t>
  </si>
  <si>
    <t>ANEXO 1</t>
  </si>
  <si>
    <t>CONSOLIDADO DE INGRESOS POR RUBRO PRESUPUESTARIO</t>
  </si>
  <si>
    <t>CÓDIGO
PRESUPU-ESTARIO</t>
  </si>
  <si>
    <t>RUBRO</t>
  </si>
  <si>
    <t>DESCRIPCION</t>
  </si>
  <si>
    <t>Fondos Propios</t>
  </si>
  <si>
    <t>Mejicanos</t>
  </si>
  <si>
    <t>Mides Utilidades Y 0.25 Centavos</t>
  </si>
  <si>
    <t>Donaciones Internacionales</t>
  </si>
  <si>
    <t xml:space="preserve">Total Prespuesto </t>
  </si>
  <si>
    <t>RECUPERACION DE INVERSIONES FINANCIERAS</t>
  </si>
  <si>
    <t>TOTALES</t>
  </si>
  <si>
    <t>Sin Saldos de Años Anteriores ni recuperación de inversiones</t>
  </si>
  <si>
    <t>Ingresos 2017</t>
  </si>
  <si>
    <t>Es decir se están proyectando ingresos mensuales de:</t>
  </si>
  <si>
    <t>Prom. Mens. Est 2017</t>
  </si>
  <si>
    <t>Promedio de Ingresos reales 2016 a septiembre</t>
  </si>
  <si>
    <t>Prom. Mens. 2016 real</t>
  </si>
  <si>
    <t>Promedio de Ingresos 2016 proyectados</t>
  </si>
  <si>
    <t>Prom. Mens. 2016 Proy.</t>
  </si>
  <si>
    <t>Deficit Presupuestario mensual promedio 2016</t>
  </si>
  <si>
    <t>Deficit mensual 2016</t>
  </si>
  <si>
    <t>Ingresos por Ordinarios</t>
  </si>
  <si>
    <t>Saldos de Años Anteriores Propios</t>
  </si>
  <si>
    <t>Total Ingresos Presupuesto 2017</t>
  </si>
  <si>
    <t>Saldos de Años Anterios CXC 0.25 Ctvs MIDES</t>
  </si>
  <si>
    <t>Total Presupuesto de Ingresos 2017</t>
  </si>
  <si>
    <t>PRESUPUESTO DE EGRESOS 2017</t>
  </si>
  <si>
    <t>PRESUPUESTO DE EGRESOS REAL 2017</t>
  </si>
  <si>
    <t xml:space="preserve">PRESUPUESTO DE INGRESOS 2017 </t>
  </si>
  <si>
    <t>DEFICIT PRESUPUESTARIO 2017</t>
  </si>
  <si>
    <t>GASTO NO FINANCIADOS 2017</t>
  </si>
  <si>
    <t>REMUNERACIONES</t>
  </si>
  <si>
    <t>Deficit</t>
  </si>
  <si>
    <t>COSTOS FIJOS</t>
  </si>
  <si>
    <t>( - ) Costo URS</t>
  </si>
  <si>
    <t>TOTAL GASTOS FIJOS + REMUNERACIONES</t>
  </si>
  <si>
    <t>( - ) Req. URS</t>
  </si>
  <si>
    <t>OTROS GASTOS</t>
  </si>
  <si>
    <t>( = ) Deficit</t>
  </si>
  <si>
    <t>Total  Rubro Remuneraciones</t>
  </si>
  <si>
    <t>( - ) Dietas</t>
  </si>
  <si>
    <t>( - ) Pasivo Laboral</t>
  </si>
  <si>
    <t>( - ) Horas Extraordinarias</t>
  </si>
  <si>
    <t>( - ) Aportes patronales por Vacación No considerado Cuadro de Plaza + aportes de horas extraordinarias + aproximaciones</t>
  </si>
  <si>
    <t>( - ) Centro Historico</t>
  </si>
  <si>
    <t>( - ) Costos URS</t>
  </si>
  <si>
    <t>Conciliación</t>
  </si>
  <si>
    <t>Total Cuadro de Plaza Propuesto Permanente</t>
  </si>
  <si>
    <t>Cuadro de Plazas Eventual</t>
  </si>
  <si>
    <t>Total Planilla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</si>
</sst>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(* #,##0_);_(* \(#,##0\);_(* &quot;-&quot;??_);_(@_)"/>
  </numFmts>
  <fonts count="2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color indexed="12"/>
      <name val="Trebuchet MS"/>
      <family val="2"/>
    </font>
    <font>
      <b/>
      <sz val="8"/>
      <color indexed="12"/>
      <name val="Trebuchet MS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color theme="0"/>
      <name val="Trebuchet MS"/>
      <family val="2"/>
    </font>
    <font>
      <b/>
      <sz val="9"/>
      <color theme="0"/>
      <name val="Arial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165" fontId="4" fillId="0" borderId="3" xfId="1" applyNumberFormat="1" applyFont="1" applyFill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65" fontId="4" fillId="0" borderId="4" xfId="1" applyNumberFormat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left"/>
    </xf>
    <xf numFmtId="165" fontId="4" fillId="0" borderId="6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/>
    </xf>
    <xf numFmtId="165" fontId="3" fillId="6" borderId="2" xfId="1" applyNumberFormat="1" applyFont="1" applyFill="1" applyBorder="1" applyAlignment="1">
      <alignment horizontal="center"/>
    </xf>
    <xf numFmtId="165" fontId="4" fillId="0" borderId="5" xfId="1" applyNumberFormat="1" applyFont="1" applyFill="1" applyBorder="1" applyAlignment="1">
      <alignment horizontal="center"/>
    </xf>
    <xf numFmtId="0" fontId="4" fillId="0" borderId="3" xfId="0" applyFont="1" applyBorder="1"/>
    <xf numFmtId="165" fontId="4" fillId="0" borderId="3" xfId="1" applyNumberFormat="1" applyFont="1" applyFill="1" applyBorder="1"/>
    <xf numFmtId="165" fontId="4" fillId="0" borderId="4" xfId="1" applyNumberFormat="1" applyFont="1" applyFill="1" applyBorder="1"/>
    <xf numFmtId="49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165" fontId="3" fillId="7" borderId="8" xfId="1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6" borderId="7" xfId="0" applyNumberFormat="1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165" fontId="3" fillId="6" borderId="8" xfId="1" applyNumberFormat="1" applyFont="1" applyFill="1" applyBorder="1" applyAlignment="1">
      <alignment horizontal="center"/>
    </xf>
    <xf numFmtId="49" fontId="19" fillId="4" borderId="9" xfId="0" applyNumberFormat="1" applyFont="1" applyFill="1" applyBorder="1" applyAlignment="1">
      <alignment horizontal="left"/>
    </xf>
    <xf numFmtId="0" fontId="19" fillId="4" borderId="9" xfId="0" applyFont="1" applyFill="1" applyBorder="1" applyAlignment="1">
      <alignment horizontal="left"/>
    </xf>
    <xf numFmtId="165" fontId="19" fillId="4" borderId="9" xfId="1" applyNumberFormat="1" applyFont="1" applyFill="1" applyBorder="1" applyAlignment="1">
      <alignment horizontal="center"/>
    </xf>
    <xf numFmtId="165" fontId="19" fillId="4" borderId="10" xfId="1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165" fontId="0" fillId="0" borderId="0" xfId="0" applyNumberFormat="1"/>
    <xf numFmtId="0" fontId="7" fillId="2" borderId="0" xfId="0" applyFont="1" applyFill="1" applyAlignment="1">
      <alignment horizontal="center"/>
    </xf>
    <xf numFmtId="166" fontId="7" fillId="0" borderId="0" xfId="0" applyNumberFormat="1" applyFont="1"/>
    <xf numFmtId="164" fontId="7" fillId="0" borderId="0" xfId="0" applyNumberFormat="1" applyFont="1"/>
    <xf numFmtId="167" fontId="9" fillId="2" borderId="0" xfId="0" applyNumberFormat="1" applyFont="1" applyFill="1"/>
    <xf numFmtId="0" fontId="10" fillId="0" borderId="0" xfId="0" applyFont="1" applyAlignment="1">
      <alignment vertical="center" wrapText="1"/>
    </xf>
    <xf numFmtId="49" fontId="7" fillId="0" borderId="0" xfId="0" applyNumberFormat="1" applyFont="1"/>
    <xf numFmtId="0" fontId="9" fillId="2" borderId="0" xfId="0" applyFont="1" applyFill="1"/>
    <xf numFmtId="168" fontId="11" fillId="0" borderId="0" xfId="0" applyNumberFormat="1" applyFont="1"/>
    <xf numFmtId="168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7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65" fontId="7" fillId="0" borderId="12" xfId="0" applyNumberFormat="1" applyFont="1" applyBorder="1"/>
    <xf numFmtId="165" fontId="7" fillId="0" borderId="0" xfId="0" applyNumberFormat="1" applyFont="1"/>
    <xf numFmtId="0" fontId="7" fillId="0" borderId="5" xfId="0" applyFont="1" applyBorder="1" applyAlignment="1">
      <alignment horizontal="left" vertical="center" wrapText="1"/>
    </xf>
    <xf numFmtId="165" fontId="7" fillId="0" borderId="13" xfId="0" applyNumberFormat="1" applyFont="1" applyBorder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165" fontId="21" fillId="8" borderId="15" xfId="0" applyNumberFormat="1" applyFont="1" applyFill="1" applyBorder="1" applyAlignment="1">
      <alignment horizontal="left" vertical="center" wrapText="1"/>
    </xf>
    <xf numFmtId="165" fontId="21" fillId="8" borderId="16" xfId="0" applyNumberFormat="1" applyFont="1" applyFill="1" applyBorder="1" applyAlignment="1">
      <alignment horizontal="left" vertical="center"/>
    </xf>
    <xf numFmtId="165" fontId="21" fillId="8" borderId="0" xfId="0" applyNumberFormat="1" applyFont="1" applyFill="1" applyAlignment="1">
      <alignment horizontal="left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164" fontId="7" fillId="0" borderId="2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164" fontId="7" fillId="0" borderId="20" xfId="1" applyFont="1" applyFill="1" applyBorder="1" applyAlignment="1">
      <alignment horizontal="left" vertical="center"/>
    </xf>
    <xf numFmtId="164" fontId="7" fillId="0" borderId="0" xfId="1" applyFont="1" applyFill="1" applyBorder="1" applyAlignment="1">
      <alignment horizontal="left" vertical="center"/>
    </xf>
    <xf numFmtId="165" fontId="21" fillId="8" borderId="21" xfId="0" applyNumberFormat="1" applyFont="1" applyFill="1" applyBorder="1" applyAlignment="1">
      <alignment horizontal="left" vertical="center" wrapText="1"/>
    </xf>
    <xf numFmtId="164" fontId="21" fillId="8" borderId="22" xfId="1" applyFont="1" applyFill="1" applyBorder="1" applyAlignment="1">
      <alignment horizontal="left" vertical="center"/>
    </xf>
    <xf numFmtId="164" fontId="21" fillId="8" borderId="0" xfId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5" borderId="23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/>
    </xf>
    <xf numFmtId="165" fontId="2" fillId="5" borderId="24" xfId="1" applyNumberFormat="1" applyFont="1" applyFill="1" applyBorder="1" applyAlignment="1">
      <alignment horizontal="center" vertical="center"/>
    </xf>
    <xf numFmtId="165" fontId="2" fillId="5" borderId="2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165" fontId="14" fillId="0" borderId="27" xfId="1" applyNumberFormat="1" applyFont="1" applyFill="1" applyBorder="1" applyAlignment="1">
      <alignment horizontal="center" vertical="center"/>
    </xf>
    <xf numFmtId="165" fontId="14" fillId="0" borderId="28" xfId="1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165" fontId="2" fillId="5" borderId="27" xfId="1" applyNumberFormat="1" applyFont="1" applyFill="1" applyBorder="1" applyAlignment="1">
      <alignment horizontal="center" vertical="center"/>
    </xf>
    <xf numFmtId="165" fontId="2" fillId="5" borderId="28" xfId="1" applyNumberFormat="1" applyFont="1" applyFill="1" applyBorder="1" applyAlignment="1">
      <alignment horizontal="center" vertical="center"/>
    </xf>
    <xf numFmtId="49" fontId="2" fillId="5" borderId="29" xfId="0" applyNumberFormat="1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vertical="center" wrapText="1"/>
    </xf>
    <xf numFmtId="0" fontId="22" fillId="4" borderId="32" xfId="0" applyFont="1" applyFill="1" applyBorder="1" applyAlignment="1">
      <alignment vertical="center" wrapText="1"/>
    </xf>
    <xf numFmtId="165" fontId="22" fillId="4" borderId="32" xfId="1" applyNumberFormat="1" applyFont="1" applyFill="1" applyBorder="1" applyAlignment="1">
      <alignment vertical="center" wrapText="1"/>
    </xf>
    <xf numFmtId="49" fontId="11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15" fillId="2" borderId="0" xfId="0" applyFont="1" applyFill="1"/>
    <xf numFmtId="165" fontId="1" fillId="0" borderId="0" xfId="0" applyNumberFormat="1" applyFont="1"/>
    <xf numFmtId="0" fontId="1" fillId="2" borderId="0" xfId="0" applyFont="1" applyFill="1" applyAlignment="1">
      <alignment horizontal="center"/>
    </xf>
    <xf numFmtId="166" fontId="1" fillId="0" borderId="0" xfId="0" applyNumberFormat="1" applyFont="1"/>
    <xf numFmtId="165" fontId="1" fillId="2" borderId="0" xfId="0" applyNumberFormat="1" applyFont="1" applyFill="1"/>
    <xf numFmtId="167" fontId="15" fillId="2" borderId="0" xfId="0" applyNumberFormat="1" applyFont="1" applyFill="1"/>
    <xf numFmtId="164" fontId="1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9" borderId="33" xfId="0" applyFont="1" applyFill="1" applyBorder="1" applyAlignment="1">
      <alignment horizontal="center"/>
    </xf>
    <xf numFmtId="0" fontId="4" fillId="9" borderId="11" xfId="0" applyFont="1" applyFill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/>
    </xf>
    <xf numFmtId="165" fontId="11" fillId="0" borderId="35" xfId="1" applyNumberFormat="1" applyFont="1" applyFill="1" applyBorder="1" applyAlignment="1">
      <alignment horizontal="center" vertical="center"/>
    </xf>
    <xf numFmtId="165" fontId="11" fillId="0" borderId="36" xfId="1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165" fontId="11" fillId="0" borderId="27" xfId="1" applyNumberFormat="1" applyFont="1" applyFill="1" applyBorder="1" applyAlignment="1">
      <alignment horizontal="center" vertical="center"/>
    </xf>
    <xf numFmtId="165" fontId="11" fillId="0" borderId="28" xfId="1" applyNumberFormat="1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vertical="center" wrapText="1"/>
    </xf>
    <xf numFmtId="0" fontId="23" fillId="9" borderId="32" xfId="0" applyFont="1" applyFill="1" applyBorder="1" applyAlignment="1">
      <alignment vertical="center" wrapText="1"/>
    </xf>
    <xf numFmtId="165" fontId="23" fillId="9" borderId="32" xfId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164" fontId="1" fillId="0" borderId="1" xfId="1" applyFont="1" applyBorder="1"/>
    <xf numFmtId="164" fontId="1" fillId="0" borderId="1" xfId="0" applyNumberFormat="1" applyFont="1" applyBorder="1" applyAlignment="1">
      <alignment horizontal="center"/>
    </xf>
    <xf numFmtId="164" fontId="17" fillId="2" borderId="1" xfId="0" applyNumberFormat="1" applyFont="1" applyFill="1" applyBorder="1"/>
    <xf numFmtId="49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64" fontId="16" fillId="0" borderId="1" xfId="1" applyFont="1" applyFill="1" applyBorder="1"/>
    <xf numFmtId="0" fontId="16" fillId="10" borderId="1" xfId="0" applyFont="1" applyFill="1" applyBorder="1" applyAlignment="1">
      <alignment horizontal="center"/>
    </xf>
    <xf numFmtId="0" fontId="16" fillId="10" borderId="1" xfId="0" applyFont="1" applyFill="1" applyBorder="1"/>
    <xf numFmtId="164" fontId="16" fillId="10" borderId="1" xfId="1" applyFont="1" applyFill="1" applyBorder="1"/>
    <xf numFmtId="164" fontId="24" fillId="4" borderId="1" xfId="1" applyFont="1" applyFill="1" applyBorder="1" applyAlignment="1">
      <alignment horizontal="center" vertical="center" wrapText="1"/>
    </xf>
    <xf numFmtId="167" fontId="1" fillId="0" borderId="0" xfId="0" applyNumberFormat="1" applyFont="1"/>
    <xf numFmtId="169" fontId="15" fillId="0" borderId="0" xfId="0" applyNumberFormat="1" applyFont="1"/>
    <xf numFmtId="164" fontId="1" fillId="0" borderId="0" xfId="1" applyFont="1" applyFill="1"/>
    <xf numFmtId="0" fontId="15" fillId="0" borderId="0" xfId="0" applyFont="1"/>
    <xf numFmtId="0" fontId="25" fillId="11" borderId="0" xfId="0" applyFont="1" applyFill="1"/>
    <xf numFmtId="167" fontId="25" fillId="11" borderId="0" xfId="0" applyNumberFormat="1" applyFont="1" applyFill="1"/>
    <xf numFmtId="49" fontId="1" fillId="0" borderId="0" xfId="0" applyNumberFormat="1" applyFont="1" applyAlignment="1">
      <alignment vertical="center"/>
    </xf>
    <xf numFmtId="0" fontId="0" fillId="12" borderId="11" xfId="0" applyFill="1" applyBorder="1" applyAlignment="1">
      <alignment vertical="center"/>
    </xf>
    <xf numFmtId="164" fontId="1" fillId="12" borderId="12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0" fillId="12" borderId="5" xfId="0" applyFill="1" applyBorder="1" applyAlignment="1">
      <alignment vertical="center"/>
    </xf>
    <xf numFmtId="164" fontId="1" fillId="12" borderId="13" xfId="1" applyFont="1" applyFill="1" applyBorder="1" applyAlignment="1">
      <alignment vertical="center"/>
    </xf>
    <xf numFmtId="0" fontId="0" fillId="13" borderId="5" xfId="0" applyFill="1" applyBorder="1" applyAlignment="1">
      <alignment vertical="center"/>
    </xf>
    <xf numFmtId="164" fontId="1" fillId="13" borderId="13" xfId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0" fontId="25" fillId="14" borderId="5" xfId="0" applyFont="1" applyFill="1" applyBorder="1" applyAlignment="1">
      <alignment vertical="center"/>
    </xf>
    <xf numFmtId="164" fontId="25" fillId="14" borderId="13" xfId="1" applyFont="1" applyFill="1" applyBorder="1" applyAlignment="1">
      <alignment vertical="center"/>
    </xf>
    <xf numFmtId="0" fontId="25" fillId="4" borderId="14" xfId="0" applyFont="1" applyFill="1" applyBorder="1" applyAlignment="1">
      <alignment vertical="center"/>
    </xf>
    <xf numFmtId="164" fontId="25" fillId="4" borderId="37" xfId="1" applyFont="1" applyFill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33" xfId="0" applyBorder="1"/>
    <xf numFmtId="165" fontId="1" fillId="0" borderId="12" xfId="0" applyNumberFormat="1" applyFont="1" applyBorder="1"/>
    <xf numFmtId="0" fontId="0" fillId="0" borderId="38" xfId="0" applyBorder="1"/>
    <xf numFmtId="165" fontId="1" fillId="0" borderId="37" xfId="0" applyNumberFormat="1" applyFont="1" applyBorder="1"/>
    <xf numFmtId="164" fontId="1" fillId="0" borderId="0" xfId="1" applyFont="1" applyFill="1" applyBorder="1"/>
    <xf numFmtId="0" fontId="0" fillId="15" borderId="31" xfId="0" applyFill="1" applyBorder="1"/>
    <xf numFmtId="165" fontId="1" fillId="15" borderId="32" xfId="0" applyNumberFormat="1" applyFont="1" applyFill="1" applyBorder="1"/>
    <xf numFmtId="0" fontId="23" fillId="9" borderId="33" xfId="0" applyFont="1" applyFill="1" applyBorder="1" applyAlignment="1">
      <alignment vertical="center"/>
    </xf>
    <xf numFmtId="164" fontId="23" fillId="9" borderId="12" xfId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" fillId="0" borderId="39" xfId="0" applyFont="1" applyBorder="1" applyAlignment="1">
      <alignment vertical="center"/>
    </xf>
    <xf numFmtId="164" fontId="1" fillId="0" borderId="13" xfId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25" fillId="16" borderId="31" xfId="0" applyFont="1" applyFill="1" applyBorder="1" applyAlignment="1">
      <alignment vertical="center"/>
    </xf>
    <xf numFmtId="164" fontId="25" fillId="16" borderId="32" xfId="1" applyFont="1" applyFill="1" applyBorder="1" applyAlignment="1">
      <alignment vertical="center"/>
    </xf>
    <xf numFmtId="0" fontId="25" fillId="9" borderId="31" xfId="0" applyFont="1" applyFill="1" applyBorder="1" applyAlignment="1">
      <alignment vertical="center"/>
    </xf>
    <xf numFmtId="164" fontId="25" fillId="9" borderId="32" xfId="1" applyFont="1" applyFill="1" applyBorder="1" applyAlignment="1">
      <alignment vertical="center"/>
    </xf>
    <xf numFmtId="0" fontId="0" fillId="16" borderId="33" xfId="0" applyFill="1" applyBorder="1" applyAlignment="1">
      <alignment vertical="center"/>
    </xf>
    <xf numFmtId="164" fontId="1" fillId="16" borderId="12" xfId="1" applyFont="1" applyFill="1" applyBorder="1" applyAlignment="1">
      <alignment vertical="center"/>
    </xf>
    <xf numFmtId="0" fontId="25" fillId="4" borderId="38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11" xfId="0" applyFont="1" applyFill="1" applyBorder="1" applyAlignment="1" applyProtection="1">
      <alignment horizontal="center" vertical="center" wrapText="1"/>
      <protection locked="0" hidden="1"/>
    </xf>
    <xf numFmtId="0" fontId="22" fillId="4" borderId="5" xfId="0" applyFont="1" applyFill="1" applyBorder="1" applyAlignment="1" applyProtection="1">
      <alignment horizontal="center" vertical="center" wrapText="1"/>
      <protection locked="0" hidden="1"/>
    </xf>
    <xf numFmtId="0" fontId="22" fillId="4" borderId="14" xfId="0" applyFont="1" applyFill="1" applyBorder="1" applyAlignment="1" applyProtection="1">
      <alignment horizontal="center" vertical="center" wrapText="1"/>
      <protection locked="0" hidden="1"/>
    </xf>
    <xf numFmtId="0" fontId="22" fillId="4" borderId="14" xfId="0" applyFont="1" applyFill="1" applyBorder="1" applyAlignment="1">
      <alignment horizontal="center" vertical="center" wrapText="1"/>
    </xf>
    <xf numFmtId="0" fontId="24" fillId="9" borderId="31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/>
    </xf>
    <xf numFmtId="0" fontId="24" fillId="9" borderId="11" xfId="0" applyFont="1" applyFill="1" applyBorder="1" applyAlignment="1" applyProtection="1">
      <alignment horizontal="center" vertical="center" wrapText="1"/>
      <protection locked="0" hidden="1"/>
    </xf>
    <xf numFmtId="0" fontId="24" fillId="9" borderId="5" xfId="0" applyFont="1" applyFill="1" applyBorder="1" applyAlignment="1" applyProtection="1">
      <alignment horizontal="center" vertical="center" wrapText="1"/>
      <protection locked="0" hidden="1"/>
    </xf>
    <xf numFmtId="0" fontId="24" fillId="9" borderId="14" xfId="0" applyFont="1" applyFill="1" applyBorder="1" applyAlignment="1" applyProtection="1">
      <alignment horizontal="center" vertical="center" wrapText="1"/>
      <protection locked="0" hidden="1"/>
    </xf>
    <xf numFmtId="0" fontId="19" fillId="9" borderId="33" xfId="0" applyFont="1" applyFill="1" applyBorder="1" applyAlignment="1">
      <alignment horizontal="center" vertical="center" wrapText="1"/>
    </xf>
    <xf numFmtId="0" fontId="19" fillId="9" borderId="38" xfId="0" applyFont="1" applyFill="1" applyBorder="1" applyAlignment="1">
      <alignment horizontal="center" vertical="center" wrapText="1"/>
    </xf>
    <xf numFmtId="0" fontId="24" fillId="9" borderId="40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268836688301"/>
          <c:y val="2.814258911819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27821773897828"/>
          <c:y val="0.14071294559099451"/>
          <c:w val="0.81027772238055129"/>
          <c:h val="0.69793621013133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'[3]I-5'!$D$71</c:f>
              <c:strCache>
                <c:ptCount val="1"/>
                <c:pt idx="0">
                  <c:v>INGRESOS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586-4DF9-9E59-3A376669548C}"/>
              </c:ext>
            </c:extLst>
          </c:dPt>
          <c:dLbls>
            <c:dLbl>
              <c:idx val="4"/>
              <c:layout>
                <c:manualLayout>
                  <c:x val="-1.03764210674946E-3"/>
                  <c:y val="-1.7057511338287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6-4DF9-9E59-3A376669548C}"/>
                </c:ext>
              </c:extLst>
            </c:dLbl>
            <c:dLbl>
              <c:idx val="5"/>
              <c:layout>
                <c:manualLayout>
                  <c:x val="4.8847046421718126E-4"/>
                  <c:y val="-3.0879535930428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6-4DF9-9E59-3A37666954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'[3]I-5'!$C$72:$C$74</c:f>
              <c:strCache>
                <c:ptCount val="3"/>
                <c:pt idx="0">
                  <c:v>Total Presupuesto Fondos Propios 2017</c:v>
                </c:pt>
                <c:pt idx="1">
                  <c:v>Recuperación de Inversiones Financieras</c:v>
                </c:pt>
                <c:pt idx="2">
                  <c:v>Saldos de Años Anteriores (ctas por cobrar y Saldos en Bancos)</c:v>
                </c:pt>
              </c:strCache>
            </c:strRef>
          </c:cat>
          <c:val>
            <c:numRef>
              <c:f>'[3]I-5'!$D$72:$D$74</c:f>
              <c:numCache>
                <c:formatCode>General</c:formatCode>
                <c:ptCount val="3"/>
                <c:pt idx="0">
                  <c:v>3757455</c:v>
                </c:pt>
                <c:pt idx="1">
                  <c:v>-842000</c:v>
                </c:pt>
                <c:pt idx="2">
                  <c:v>-304459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6-4DF9-9E59-3A376669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574927"/>
        <c:axId val="1"/>
      </c:barChart>
      <c:catAx>
        <c:axId val="12805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5749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cat>
            <c:strRef>
              <c:f>'[3]I-2'!$E$48:$E$50</c:f>
              <c:strCache>
                <c:ptCount val="3"/>
                <c:pt idx="0">
                  <c:v>Ingresos 2017</c:v>
                </c:pt>
                <c:pt idx="1">
                  <c:v>Prom. Mens. Est 2017</c:v>
                </c:pt>
                <c:pt idx="2">
                  <c:v>Prom. Mens. 2016 real</c:v>
                </c:pt>
              </c:strCache>
            </c:strRef>
          </c:cat>
          <c:val>
            <c:numRef>
              <c:f>'[3]I-2'!$F$48:$F$50</c:f>
              <c:numCache>
                <c:formatCode>General</c:formatCode>
                <c:ptCount val="3"/>
                <c:pt idx="0">
                  <c:v>2610996</c:v>
                </c:pt>
                <c:pt idx="1">
                  <c:v>217583</c:v>
                </c:pt>
                <c:pt idx="2">
                  <c:v>200670.97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A-4B21-9E32-E4AB4B93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0570351"/>
        <c:axId val="1"/>
        <c:axId val="2"/>
      </c:bar3DChart>
      <c:catAx>
        <c:axId val="128057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570351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6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29" name="Rectangle 3"/>
        <xdr:cNvSpPr>
          <a:spLocks noChangeArrowheads="1"/>
        </xdr:cNvSpPr>
      </xdr:nvSpPr>
      <xdr:spPr bwMode="auto">
        <a:xfrm>
          <a:off x="101727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72485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82</xdr:row>
      <xdr:rowOff>95250</xdr:rowOff>
    </xdr:from>
    <xdr:to>
      <xdr:col>14</xdr:col>
      <xdr:colOff>733425</xdr:colOff>
      <xdr:row>107</xdr:row>
      <xdr:rowOff>28575</xdr:rowOff>
    </xdr:to>
    <xdr:graphicFrame macro="">
      <xdr:nvGraphicFramePr>
        <xdr:cNvPr id="1031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49" name="Rectangle 3"/>
        <xdr:cNvSpPr>
          <a:spLocks noChangeArrowheads="1"/>
        </xdr:cNvSpPr>
      </xdr:nvSpPr>
      <xdr:spPr bwMode="auto">
        <a:xfrm>
          <a:off x="88677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62007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73" name="Rectangle 3"/>
        <xdr:cNvSpPr>
          <a:spLocks noChangeArrowheads="1"/>
        </xdr:cNvSpPr>
      </xdr:nvSpPr>
      <xdr:spPr bwMode="auto">
        <a:xfrm>
          <a:off x="68675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51339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77</xdr:row>
      <xdr:rowOff>28575</xdr:rowOff>
    </xdr:from>
    <xdr:to>
      <xdr:col>9</xdr:col>
      <xdr:colOff>514350</xdr:colOff>
      <xdr:row>94</xdr:row>
      <xdr:rowOff>142875</xdr:rowOff>
    </xdr:to>
    <xdr:graphicFrame macro="">
      <xdr:nvGraphicFramePr>
        <xdr:cNvPr id="30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FI\Oscar\Presto\PRESUPUESTO%202019\Pres%202019%20Borra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FI\Oscar\Presto\PRESUPUESTO%202019\Proy_Ingreso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FI\Oscar\Presto\2019\UAIP\UAIP%202019-2%20a%20dic\4.%20Presupuesto\4.1.%20Presupuesto%20vigente\Presupuest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"/>
      <sheetName val="agosto-dic."/>
      <sheetName val="I-5"/>
      <sheetName val="I-3"/>
      <sheetName val="I-2"/>
      <sheetName val="I-CE"/>
      <sheetName val="E-5"/>
      <sheetName val="E-3"/>
      <sheetName val="E-2"/>
      <sheetName val="E-CE"/>
      <sheetName val="ADO"/>
      <sheetName val="RSAL-2019"/>
      <sheetName val="S-b-2019"/>
      <sheetName val="KARLA"/>
      <sheetName val="CODxCEP"/>
      <sheetName val="dist xdep"/>
      <sheetName val="bd-consol"/>
      <sheetName val="principales gastos"/>
    </sheetNames>
    <sheetDataSet>
      <sheetData sheetId="0"/>
      <sheetData sheetId="1">
        <row r="46">
          <cell r="F46">
            <v>811</v>
          </cell>
        </row>
        <row r="47">
          <cell r="F47">
            <v>250592</v>
          </cell>
        </row>
        <row r="49">
          <cell r="E49"/>
        </row>
        <row r="50">
          <cell r="E50"/>
        </row>
        <row r="51">
          <cell r="E51"/>
        </row>
        <row r="58">
          <cell r="F58">
            <v>124646</v>
          </cell>
        </row>
        <row r="61">
          <cell r="F61">
            <v>96000</v>
          </cell>
        </row>
        <row r="62">
          <cell r="F62">
            <v>96000</v>
          </cell>
        </row>
        <row r="66">
          <cell r="F66">
            <v>811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2">
          <cell r="G82"/>
        </row>
      </sheetData>
      <sheetData sheetId="12">
        <row r="119">
          <cell r="N119">
            <v>83648.146666666682</v>
          </cell>
        </row>
        <row r="176">
          <cell r="N176">
            <v>2159918.4300000002</v>
          </cell>
        </row>
        <row r="193">
          <cell r="M193">
            <v>147241.51999999999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ites Ingresados"/>
      <sheetName val="ingres vr # trami"/>
      <sheetName val="Pres-2019vr2018"/>
      <sheetName val="Hoja1"/>
      <sheetName val="Res-ing"/>
      <sheetName val="Pres-Egr-Eje2014-2018"/>
      <sheetName val="Pres-Ing-Eje"/>
      <sheetName val="Ana-ing (2)"/>
      <sheetName val="An-egr (2)"/>
      <sheetName val="Proy_Ingr_2019"/>
      <sheetName val="TABLAS"/>
      <sheetName val="BDIng2012-2017"/>
      <sheetName val="Eg2015-2017"/>
      <sheetName val="BDEg2015-2017"/>
      <sheetName val="Seging-2017"/>
      <sheetName val="Pres2015-2017"/>
      <sheetName val="INGR2017"/>
      <sheetName val="ing-men2012-2017"/>
      <sheetName val="BDing2017"/>
      <sheetName val="cxpag-17"/>
      <sheetName val="pres16"/>
      <sheetName val="resegre2016"/>
      <sheetName val="egres2016"/>
      <sheetName val="FC"/>
      <sheetName val="plan.histo"/>
    </sheetNames>
    <sheetDataSet>
      <sheetData sheetId="0"/>
      <sheetData sheetId="1"/>
      <sheetData sheetId="2">
        <row r="77">
          <cell r="E77">
            <v>5105000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"/>
      <sheetName val="I-5"/>
      <sheetName val="I-3"/>
      <sheetName val="I-2"/>
      <sheetName val="I-CE"/>
      <sheetName val="E-5"/>
      <sheetName val="E-3"/>
      <sheetName val="E-2"/>
      <sheetName val="E-CE"/>
      <sheetName val="ADO"/>
    </sheetNames>
    <sheetDataSet>
      <sheetData sheetId="0"/>
      <sheetData sheetId="1">
        <row r="71">
          <cell r="D71" t="str">
            <v>INGRESOS</v>
          </cell>
        </row>
        <row r="72">
          <cell r="C72" t="str">
            <v>Total Presupuesto Fondos Propios 2017</v>
          </cell>
          <cell r="D72">
            <v>3757455</v>
          </cell>
        </row>
        <row r="73">
          <cell r="C73" t="str">
            <v>Recuperación de Inversiones Financieras</v>
          </cell>
          <cell r="D73">
            <v>-842000</v>
          </cell>
        </row>
        <row r="74">
          <cell r="C74" t="str">
            <v>Saldos de Años Anteriores (ctas por cobrar y Saldos en Bancos)</v>
          </cell>
          <cell r="D74">
            <v>-304459</v>
          </cell>
        </row>
      </sheetData>
      <sheetData sheetId="2"/>
      <sheetData sheetId="3">
        <row r="48">
          <cell r="E48" t="str">
            <v>Ingresos 2017</v>
          </cell>
          <cell r="F48">
            <v>2610996</v>
          </cell>
        </row>
        <row r="49">
          <cell r="E49" t="str">
            <v>Prom. Mens. Est 2017</v>
          </cell>
          <cell r="F49">
            <v>217583</v>
          </cell>
        </row>
        <row r="50">
          <cell r="E50" t="str">
            <v>Prom. Mens. 2016 real</v>
          </cell>
          <cell r="F50">
            <v>200670.97</v>
          </cell>
        </row>
      </sheetData>
      <sheetData sheetId="4"/>
      <sheetData sheetId="5">
        <row r="14">
          <cell r="C14">
            <v>981023</v>
          </cell>
          <cell r="D14">
            <v>285196</v>
          </cell>
          <cell r="F14">
            <v>904743</v>
          </cell>
          <cell r="G14">
            <v>238452</v>
          </cell>
          <cell r="H14">
            <v>83730</v>
          </cell>
          <cell r="I14">
            <v>16458</v>
          </cell>
        </row>
        <row r="18">
          <cell r="C18">
            <v>138600</v>
          </cell>
        </row>
        <row r="34">
          <cell r="C34">
            <v>500000</v>
          </cell>
        </row>
        <row r="134">
          <cell r="C134">
            <v>1032941</v>
          </cell>
          <cell r="D134">
            <v>444700</v>
          </cell>
          <cell r="F134">
            <v>943396</v>
          </cell>
          <cell r="G134">
            <v>263877</v>
          </cell>
          <cell r="H134">
            <v>108492</v>
          </cell>
        </row>
      </sheetData>
      <sheetData sheetId="6"/>
      <sheetData sheetId="7">
        <row r="13">
          <cell r="C13">
            <v>2874593</v>
          </cell>
        </row>
        <row r="20">
          <cell r="C20">
            <v>4092355</v>
          </cell>
          <cell r="D20">
            <v>1012645</v>
          </cell>
        </row>
        <row r="39">
          <cell r="C39">
            <v>4074228</v>
          </cell>
          <cell r="D39">
            <v>17627</v>
          </cell>
          <cell r="E39">
            <v>500</v>
          </cell>
          <cell r="F39">
            <v>1012645</v>
          </cell>
          <cell r="G39">
            <v>1012645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B1:L150"/>
  <sheetViews>
    <sheetView showGridLines="0" tabSelected="1" zoomScaleNormal="100" workbookViewId="0">
      <selection activeCell="D16" sqref="D16"/>
    </sheetView>
  </sheetViews>
  <sheetFormatPr baseColWidth="10" defaultRowHeight="15" x14ac:dyDescent="0.3"/>
  <cols>
    <col min="1" max="1" width="4.5703125" customWidth="1"/>
    <col min="2" max="2" width="15" style="47" customWidth="1"/>
    <col min="3" max="3" width="43.7109375" style="43" customWidth="1"/>
    <col min="4" max="6" width="15.140625" style="43" customWidth="1"/>
    <col min="7" max="7" width="15" style="43" customWidth="1"/>
    <col min="8" max="8" width="14.42578125" style="43" hidden="1" customWidth="1"/>
    <col min="9" max="9" width="14.42578125" style="44" customWidth="1"/>
    <col min="10" max="10" width="14.42578125" style="45" customWidth="1"/>
    <col min="11" max="11" width="14.5703125" hidden="1" customWidth="1"/>
    <col min="12" max="13" width="0" hidden="1" customWidth="1"/>
  </cols>
  <sheetData>
    <row r="1" spans="2:12" ht="15.75" x14ac:dyDescent="0.25">
      <c r="B1" s="193" t="s">
        <v>0</v>
      </c>
      <c r="C1" s="193"/>
      <c r="D1" s="193"/>
      <c r="E1" s="193"/>
      <c r="F1" s="193"/>
      <c r="G1" s="193"/>
      <c r="H1" s="193"/>
      <c r="I1" s="193"/>
      <c r="J1" s="193"/>
    </row>
    <row r="2" spans="2:12" ht="15.75" x14ac:dyDescent="0.25">
      <c r="B2" s="193" t="s">
        <v>1</v>
      </c>
      <c r="C2" s="193"/>
      <c r="D2" s="193"/>
      <c r="E2" s="193"/>
      <c r="F2" s="193"/>
      <c r="G2" s="193"/>
      <c r="H2" s="193"/>
      <c r="I2" s="193"/>
      <c r="J2" s="193"/>
    </row>
    <row r="3" spans="2:12" ht="15.75" x14ac:dyDescent="0.25">
      <c r="B3" s="193" t="s">
        <v>2</v>
      </c>
      <c r="C3" s="193"/>
      <c r="D3" s="193"/>
      <c r="E3" s="193"/>
      <c r="F3" s="193"/>
      <c r="G3" s="193"/>
      <c r="H3" s="193"/>
      <c r="I3" s="193"/>
      <c r="J3" s="193"/>
    </row>
    <row r="4" spans="2:12" ht="15.75" x14ac:dyDescent="0.25">
      <c r="B4" s="193" t="s">
        <v>3</v>
      </c>
      <c r="C4" s="193"/>
      <c r="D4" s="193"/>
      <c r="E4" s="193"/>
      <c r="F4" s="193"/>
      <c r="G4" s="193"/>
      <c r="H4" s="193"/>
      <c r="I4" s="193"/>
      <c r="J4" s="193"/>
    </row>
    <row r="5" spans="2:12" ht="15.75" x14ac:dyDescent="0.25">
      <c r="B5" s="193" t="s">
        <v>4</v>
      </c>
      <c r="C5" s="193"/>
      <c r="D5" s="193"/>
      <c r="E5" s="193"/>
      <c r="F5" s="193"/>
      <c r="G5" s="193"/>
      <c r="H5" s="193"/>
      <c r="I5" s="193"/>
      <c r="J5" s="193"/>
    </row>
    <row r="6" spans="2:12" ht="6.75" customHeight="1" x14ac:dyDescent="0.25">
      <c r="B6" s="193"/>
      <c r="C6" s="193"/>
      <c r="D6" s="193"/>
      <c r="E6" s="193"/>
      <c r="F6" s="193"/>
      <c r="G6" s="193"/>
      <c r="H6" s="193"/>
      <c r="I6" s="193"/>
      <c r="J6" s="193"/>
    </row>
    <row r="7" spans="2:12" ht="15.75" x14ac:dyDescent="0.25">
      <c r="B7" s="193" t="s">
        <v>5</v>
      </c>
      <c r="C7" s="193"/>
      <c r="D7" s="193"/>
      <c r="E7" s="193"/>
      <c r="F7" s="193"/>
      <c r="G7" s="193"/>
      <c r="H7" s="193"/>
      <c r="I7" s="193"/>
      <c r="J7" s="193"/>
    </row>
    <row r="8" spans="2:12" ht="6" customHeight="1" x14ac:dyDescent="0.25">
      <c r="B8" s="1"/>
      <c r="C8" s="1"/>
      <c r="D8" s="1"/>
      <c r="E8" s="1"/>
      <c r="F8" s="1"/>
      <c r="G8" s="1"/>
      <c r="H8" s="1"/>
      <c r="I8" s="1"/>
      <c r="J8" s="1"/>
    </row>
    <row r="9" spans="2:12" ht="15.75" x14ac:dyDescent="0.25">
      <c r="B9" s="194" t="s">
        <v>6</v>
      </c>
      <c r="C9" s="194"/>
      <c r="D9" s="194"/>
      <c r="E9" s="194"/>
      <c r="F9" s="194"/>
      <c r="G9" s="194"/>
      <c r="H9" s="194"/>
      <c r="I9" s="194"/>
      <c r="J9" s="194"/>
    </row>
    <row r="10" spans="2:12" ht="21.75" customHeight="1" x14ac:dyDescent="0.2">
      <c r="B10" s="195" t="s">
        <v>7</v>
      </c>
      <c r="C10" s="195" t="s">
        <v>8</v>
      </c>
      <c r="D10" s="195" t="s">
        <v>9</v>
      </c>
      <c r="E10" s="195"/>
      <c r="F10" s="195"/>
      <c r="G10" s="195" t="s">
        <v>10</v>
      </c>
      <c r="H10" s="195"/>
      <c r="I10" s="195"/>
      <c r="J10" s="196" t="s">
        <v>11</v>
      </c>
    </row>
    <row r="11" spans="2:12" ht="21.75" customHeight="1" x14ac:dyDescent="0.2">
      <c r="B11" s="195"/>
      <c r="C11" s="195"/>
      <c r="D11" s="195" t="s">
        <v>12</v>
      </c>
      <c r="E11" s="195" t="s">
        <v>13</v>
      </c>
      <c r="F11" s="195" t="s">
        <v>14</v>
      </c>
      <c r="G11" s="195"/>
      <c r="H11" s="195"/>
      <c r="I11" s="195"/>
      <c r="J11" s="196"/>
    </row>
    <row r="12" spans="2:12" ht="30.75" customHeight="1" x14ac:dyDescent="0.2">
      <c r="B12" s="195"/>
      <c r="C12" s="195"/>
      <c r="D12" s="195"/>
      <c r="E12" s="195"/>
      <c r="F12" s="195"/>
      <c r="G12" s="2" t="s">
        <v>15</v>
      </c>
      <c r="H12" s="2" t="s">
        <v>16</v>
      </c>
      <c r="I12" s="2" t="s">
        <v>17</v>
      </c>
      <c r="J12" s="196"/>
    </row>
    <row r="13" spans="2:12" ht="15.75" customHeight="1" x14ac:dyDescent="0.2">
      <c r="B13" s="3">
        <v>12</v>
      </c>
      <c r="C13" s="4" t="s">
        <v>18</v>
      </c>
      <c r="D13" s="5">
        <f>+D14+D17</f>
        <v>2332273</v>
      </c>
      <c r="E13" s="5">
        <f>+E14+E17</f>
        <v>0</v>
      </c>
      <c r="F13" s="5">
        <f>+D13+E13</f>
        <v>2332273</v>
      </c>
      <c r="G13" s="5"/>
      <c r="H13" s="5"/>
      <c r="I13" s="5">
        <f>+SUM(G13:H13)</f>
        <v>0</v>
      </c>
      <c r="J13" s="5">
        <f>+F13+I13</f>
        <v>2332273</v>
      </c>
      <c r="L13">
        <f t="shared" ref="L13:L55" si="0">+LEN(B13)</f>
        <v>2</v>
      </c>
    </row>
    <row r="14" spans="2:12" ht="15.75" customHeight="1" x14ac:dyDescent="0.2">
      <c r="B14" s="6">
        <v>121</v>
      </c>
      <c r="C14" s="7" t="s">
        <v>19</v>
      </c>
      <c r="D14" s="8">
        <f>+SUM(D15:D16)</f>
        <v>2322273</v>
      </c>
      <c r="E14" s="8">
        <f>+SUM(E15:E16)</f>
        <v>0</v>
      </c>
      <c r="F14" s="8">
        <f t="shared" ref="F14:F55" si="1">+D14+E14</f>
        <v>2322273</v>
      </c>
      <c r="G14" s="8">
        <f>+SUM(G15:G16)</f>
        <v>0</v>
      </c>
      <c r="H14" s="8">
        <f>+SUM(H15:H16)</f>
        <v>0</v>
      </c>
      <c r="I14" s="8">
        <f t="shared" ref="I14:I30" si="2">+SUM(G14:H14)</f>
        <v>0</v>
      </c>
      <c r="J14" s="8">
        <f t="shared" ref="J14:J54" si="3">+F14+I14</f>
        <v>2322273</v>
      </c>
      <c r="L14">
        <f t="shared" si="0"/>
        <v>3</v>
      </c>
    </row>
    <row r="15" spans="2:12" ht="15.75" customHeight="1" x14ac:dyDescent="0.2">
      <c r="B15" s="9">
        <v>12105</v>
      </c>
      <c r="C15" s="10" t="s">
        <v>20</v>
      </c>
      <c r="D15" s="11">
        <v>1262</v>
      </c>
      <c r="E15" s="11"/>
      <c r="F15" s="11">
        <f t="shared" si="1"/>
        <v>1262</v>
      </c>
      <c r="G15" s="12"/>
      <c r="H15" s="12"/>
      <c r="I15" s="12">
        <f t="shared" si="2"/>
        <v>0</v>
      </c>
      <c r="J15" s="11">
        <f t="shared" si="3"/>
        <v>1262</v>
      </c>
      <c r="L15">
        <f t="shared" si="0"/>
        <v>5</v>
      </c>
    </row>
    <row r="16" spans="2:12" ht="15.75" customHeight="1" x14ac:dyDescent="0.2">
      <c r="B16" s="10">
        <v>12199</v>
      </c>
      <c r="C16" s="10" t="s">
        <v>21</v>
      </c>
      <c r="D16" s="11">
        <f>2283011-D18+48000</f>
        <v>2321011</v>
      </c>
      <c r="E16" s="11"/>
      <c r="F16" s="11">
        <f t="shared" si="1"/>
        <v>2321011</v>
      </c>
      <c r="G16" s="12"/>
      <c r="H16" s="12"/>
      <c r="I16" s="12">
        <f t="shared" si="2"/>
        <v>0</v>
      </c>
      <c r="J16" s="11">
        <f t="shared" si="3"/>
        <v>2321011</v>
      </c>
      <c r="L16">
        <f t="shared" si="0"/>
        <v>5</v>
      </c>
    </row>
    <row r="17" spans="2:12" ht="15.75" customHeight="1" x14ac:dyDescent="0.2">
      <c r="B17" s="6">
        <v>122</v>
      </c>
      <c r="C17" s="7" t="s">
        <v>22</v>
      </c>
      <c r="D17" s="8">
        <f>+SUM(D18)</f>
        <v>10000</v>
      </c>
      <c r="E17" s="8">
        <f>+SUM(E18)</f>
        <v>0</v>
      </c>
      <c r="F17" s="8">
        <f t="shared" si="1"/>
        <v>10000</v>
      </c>
      <c r="G17" s="8">
        <f>+SUM(G18)</f>
        <v>0</v>
      </c>
      <c r="H17" s="8">
        <f>+SUM(H18)</f>
        <v>0</v>
      </c>
      <c r="I17" s="8">
        <f t="shared" si="2"/>
        <v>0</v>
      </c>
      <c r="J17" s="8">
        <f t="shared" si="3"/>
        <v>10000</v>
      </c>
      <c r="L17">
        <f t="shared" si="0"/>
        <v>3</v>
      </c>
    </row>
    <row r="18" spans="2:12" ht="15.75" customHeight="1" x14ac:dyDescent="0.2">
      <c r="B18" s="13">
        <v>12299</v>
      </c>
      <c r="C18" s="13" t="s">
        <v>23</v>
      </c>
      <c r="D18" s="14">
        <v>10000</v>
      </c>
      <c r="E18" s="14"/>
      <c r="F18" s="14">
        <f t="shared" si="1"/>
        <v>10000</v>
      </c>
      <c r="G18" s="15"/>
      <c r="H18" s="15"/>
      <c r="I18" s="15">
        <f t="shared" si="2"/>
        <v>0</v>
      </c>
      <c r="J18" s="14">
        <f t="shared" si="3"/>
        <v>10000</v>
      </c>
      <c r="L18">
        <f t="shared" si="0"/>
        <v>5</v>
      </c>
    </row>
    <row r="19" spans="2:12" ht="15.75" customHeight="1" x14ac:dyDescent="0.2">
      <c r="B19" s="16">
        <v>14</v>
      </c>
      <c r="C19" s="17" t="s">
        <v>24</v>
      </c>
      <c r="D19" s="18">
        <f>+D20+D22</f>
        <v>67600</v>
      </c>
      <c r="E19" s="18">
        <f>+E20+E22</f>
        <v>0</v>
      </c>
      <c r="F19" s="18">
        <f t="shared" si="1"/>
        <v>67600</v>
      </c>
      <c r="G19" s="18">
        <f>+G20+G22</f>
        <v>0</v>
      </c>
      <c r="H19" s="18">
        <f>+H20+H22</f>
        <v>0</v>
      </c>
      <c r="I19" s="18">
        <f t="shared" si="2"/>
        <v>0</v>
      </c>
      <c r="J19" s="18">
        <f t="shared" si="3"/>
        <v>67600</v>
      </c>
      <c r="L19">
        <f t="shared" si="0"/>
        <v>2</v>
      </c>
    </row>
    <row r="20" spans="2:12" ht="15.75" customHeight="1" x14ac:dyDescent="0.2">
      <c r="B20" s="6">
        <v>141</v>
      </c>
      <c r="C20" s="7" t="s">
        <v>25</v>
      </c>
      <c r="D20" s="8">
        <f>+SUM(D21)</f>
        <v>29900</v>
      </c>
      <c r="E20" s="8">
        <f>+SUM(E21)</f>
        <v>0</v>
      </c>
      <c r="F20" s="8">
        <f t="shared" si="1"/>
        <v>29900</v>
      </c>
      <c r="G20" s="8">
        <f>+SUM(G21)</f>
        <v>0</v>
      </c>
      <c r="H20" s="8">
        <f>+SUM(H21)</f>
        <v>0</v>
      </c>
      <c r="I20" s="8">
        <f t="shared" si="2"/>
        <v>0</v>
      </c>
      <c r="J20" s="8">
        <f t="shared" si="3"/>
        <v>29900</v>
      </c>
      <c r="L20">
        <f t="shared" si="0"/>
        <v>3</v>
      </c>
    </row>
    <row r="21" spans="2:12" ht="15.75" customHeight="1" x14ac:dyDescent="0.2">
      <c r="B21" s="10">
        <v>14199</v>
      </c>
      <c r="C21" s="10" t="s">
        <v>26</v>
      </c>
      <c r="D21" s="11">
        <v>29900</v>
      </c>
      <c r="E21" s="11"/>
      <c r="F21" s="11">
        <f t="shared" si="1"/>
        <v>29900</v>
      </c>
      <c r="G21" s="12"/>
      <c r="H21" s="12"/>
      <c r="I21" s="12">
        <f t="shared" si="2"/>
        <v>0</v>
      </c>
      <c r="J21" s="11">
        <f t="shared" si="3"/>
        <v>29900</v>
      </c>
      <c r="L21">
        <f t="shared" si="0"/>
        <v>5</v>
      </c>
    </row>
    <row r="22" spans="2:12" ht="15.75" customHeight="1" x14ac:dyDescent="0.2">
      <c r="B22" s="6">
        <v>142</v>
      </c>
      <c r="C22" s="7" t="s">
        <v>27</v>
      </c>
      <c r="D22" s="8">
        <f>+SUM(D23)</f>
        <v>37700</v>
      </c>
      <c r="E22" s="8">
        <f>+SUM(E23)</f>
        <v>0</v>
      </c>
      <c r="F22" s="8">
        <f t="shared" si="1"/>
        <v>37700</v>
      </c>
      <c r="G22" s="8">
        <f>+SUM(G23)</f>
        <v>0</v>
      </c>
      <c r="H22" s="8">
        <f>+SUM(H23)</f>
        <v>0</v>
      </c>
      <c r="I22" s="8">
        <f t="shared" si="2"/>
        <v>0</v>
      </c>
      <c r="J22" s="8">
        <f t="shared" si="3"/>
        <v>37700</v>
      </c>
      <c r="L22">
        <f t="shared" si="0"/>
        <v>3</v>
      </c>
    </row>
    <row r="23" spans="2:12" ht="15.75" customHeight="1" x14ac:dyDescent="0.2">
      <c r="B23" s="10">
        <v>14299</v>
      </c>
      <c r="C23" s="10" t="s">
        <v>28</v>
      </c>
      <c r="D23" s="11">
        <v>37700</v>
      </c>
      <c r="E23" s="11"/>
      <c r="F23" s="11">
        <f t="shared" si="1"/>
        <v>37700</v>
      </c>
      <c r="G23" s="12"/>
      <c r="H23" s="12"/>
      <c r="I23" s="12">
        <f t="shared" si="2"/>
        <v>0</v>
      </c>
      <c r="J23" s="11">
        <f t="shared" si="3"/>
        <v>37700</v>
      </c>
      <c r="L23">
        <f t="shared" si="0"/>
        <v>5</v>
      </c>
    </row>
    <row r="24" spans="2:12" ht="15.75" customHeight="1" x14ac:dyDescent="0.2">
      <c r="B24" s="16">
        <v>15</v>
      </c>
      <c r="C24" s="17" t="s">
        <v>29</v>
      </c>
      <c r="D24" s="18">
        <f>+D25+D28+D30</f>
        <v>209623</v>
      </c>
      <c r="E24" s="18">
        <f>+E25+E28+E30</f>
        <v>0</v>
      </c>
      <c r="F24" s="18">
        <f t="shared" si="1"/>
        <v>209623</v>
      </c>
      <c r="G24" s="18">
        <f>+G25+G30</f>
        <v>0</v>
      </c>
      <c r="H24" s="18">
        <f>+H25+H30</f>
        <v>0</v>
      </c>
      <c r="I24" s="18">
        <f t="shared" si="2"/>
        <v>0</v>
      </c>
      <c r="J24" s="18">
        <f t="shared" si="3"/>
        <v>209623</v>
      </c>
      <c r="L24">
        <f t="shared" si="0"/>
        <v>2</v>
      </c>
    </row>
    <row r="25" spans="2:12" ht="15.75" customHeight="1" x14ac:dyDescent="0.2">
      <c r="B25" s="6">
        <v>151</v>
      </c>
      <c r="C25" s="7" t="s">
        <v>30</v>
      </c>
      <c r="D25" s="8">
        <f>+SUM(D26:D27)</f>
        <v>189623</v>
      </c>
      <c r="E25" s="8">
        <f>+SUM(E26:E27)</f>
        <v>0</v>
      </c>
      <c r="F25" s="8">
        <f t="shared" si="1"/>
        <v>189623</v>
      </c>
      <c r="G25" s="8">
        <f>+SUM(G26:G27)</f>
        <v>0</v>
      </c>
      <c r="H25" s="8">
        <f>+SUM(H26:H27)</f>
        <v>0</v>
      </c>
      <c r="I25" s="8">
        <f t="shared" si="2"/>
        <v>0</v>
      </c>
      <c r="J25" s="8">
        <f t="shared" si="3"/>
        <v>189623</v>
      </c>
      <c r="L25">
        <f t="shared" si="0"/>
        <v>3</v>
      </c>
    </row>
    <row r="26" spans="2:12" ht="12.75" x14ac:dyDescent="0.2">
      <c r="B26" s="10">
        <v>15105</v>
      </c>
      <c r="C26" s="10" t="s">
        <v>31</v>
      </c>
      <c r="D26" s="11">
        <v>189623</v>
      </c>
      <c r="E26" s="11"/>
      <c r="F26" s="11">
        <f t="shared" si="1"/>
        <v>189623</v>
      </c>
      <c r="G26" s="12"/>
      <c r="H26" s="12"/>
      <c r="I26" s="12">
        <f t="shared" si="2"/>
        <v>0</v>
      </c>
      <c r="J26" s="11">
        <f t="shared" si="3"/>
        <v>189623</v>
      </c>
      <c r="L26">
        <f t="shared" si="0"/>
        <v>5</v>
      </c>
    </row>
    <row r="27" spans="2:12" ht="12.75" x14ac:dyDescent="0.2">
      <c r="B27" s="10">
        <v>15106</v>
      </c>
      <c r="C27" s="10" t="s">
        <v>32</v>
      </c>
      <c r="D27" s="11"/>
      <c r="E27" s="11"/>
      <c r="F27" s="11">
        <f t="shared" si="1"/>
        <v>0</v>
      </c>
      <c r="G27" s="12"/>
      <c r="H27" s="12"/>
      <c r="I27" s="12">
        <f t="shared" si="2"/>
        <v>0</v>
      </c>
      <c r="J27" s="11">
        <f t="shared" si="3"/>
        <v>0</v>
      </c>
      <c r="L27">
        <f t="shared" si="0"/>
        <v>5</v>
      </c>
    </row>
    <row r="28" spans="2:12" ht="12.75" x14ac:dyDescent="0.2">
      <c r="B28" s="6">
        <v>156</v>
      </c>
      <c r="C28" s="7" t="s">
        <v>33</v>
      </c>
      <c r="D28" s="8">
        <f>+D29</f>
        <v>0</v>
      </c>
      <c r="E28" s="8"/>
      <c r="F28" s="8">
        <f t="shared" si="1"/>
        <v>0</v>
      </c>
      <c r="G28" s="8"/>
      <c r="H28" s="8"/>
      <c r="I28" s="8">
        <f t="shared" si="2"/>
        <v>0</v>
      </c>
      <c r="J28" s="8">
        <f t="shared" si="3"/>
        <v>0</v>
      </c>
      <c r="L28">
        <f t="shared" si="0"/>
        <v>3</v>
      </c>
    </row>
    <row r="29" spans="2:12" ht="12.75" x14ac:dyDescent="0.2">
      <c r="B29" s="10">
        <v>15602</v>
      </c>
      <c r="C29" s="10" t="s">
        <v>34</v>
      </c>
      <c r="D29" s="11">
        <v>0</v>
      </c>
      <c r="E29" s="11"/>
      <c r="F29" s="11">
        <f t="shared" si="1"/>
        <v>0</v>
      </c>
      <c r="G29" s="12"/>
      <c r="H29" s="12"/>
      <c r="I29" s="12">
        <f t="shared" si="2"/>
        <v>0</v>
      </c>
      <c r="J29" s="11">
        <f t="shared" si="3"/>
        <v>0</v>
      </c>
      <c r="L29">
        <f t="shared" si="0"/>
        <v>5</v>
      </c>
    </row>
    <row r="30" spans="2:12" ht="12.75" x14ac:dyDescent="0.2">
      <c r="B30" s="6">
        <v>157</v>
      </c>
      <c r="C30" s="7" t="s">
        <v>35</v>
      </c>
      <c r="D30" s="8">
        <f>+SUM(D31:D32)</f>
        <v>20000</v>
      </c>
      <c r="E30" s="8">
        <f>+SUM(E31:E32)</f>
        <v>0</v>
      </c>
      <c r="F30" s="8">
        <f t="shared" si="1"/>
        <v>20000</v>
      </c>
      <c r="G30" s="8">
        <f>+SUM(G32:G32)</f>
        <v>0</v>
      </c>
      <c r="H30" s="8">
        <f>+SUM(H32:H32)</f>
        <v>0</v>
      </c>
      <c r="I30" s="8">
        <f t="shared" si="2"/>
        <v>0</v>
      </c>
      <c r="J30" s="8">
        <f t="shared" si="3"/>
        <v>20000</v>
      </c>
      <c r="L30">
        <f t="shared" si="0"/>
        <v>3</v>
      </c>
    </row>
    <row r="31" spans="2:12" ht="12.75" x14ac:dyDescent="0.2">
      <c r="B31" s="10">
        <v>15703</v>
      </c>
      <c r="C31" s="10" t="s">
        <v>36</v>
      </c>
      <c r="D31" s="11">
        <v>8000</v>
      </c>
      <c r="E31" s="11"/>
      <c r="F31" s="11">
        <f t="shared" si="1"/>
        <v>8000</v>
      </c>
      <c r="G31" s="12"/>
      <c r="H31" s="12"/>
      <c r="I31" s="12"/>
      <c r="J31" s="11">
        <f t="shared" si="3"/>
        <v>8000</v>
      </c>
      <c r="L31">
        <f t="shared" si="0"/>
        <v>5</v>
      </c>
    </row>
    <row r="32" spans="2:12" ht="12.75" x14ac:dyDescent="0.2">
      <c r="B32" s="10">
        <v>15799</v>
      </c>
      <c r="C32" s="10" t="s">
        <v>37</v>
      </c>
      <c r="D32" s="11">
        <v>12000</v>
      </c>
      <c r="E32" s="11"/>
      <c r="F32" s="11">
        <f t="shared" si="1"/>
        <v>12000</v>
      </c>
      <c r="G32" s="12"/>
      <c r="H32" s="12"/>
      <c r="I32" s="12">
        <f t="shared" ref="I32:I58" si="4">+SUM(G32:H32)</f>
        <v>0</v>
      </c>
      <c r="J32" s="11">
        <f t="shared" si="3"/>
        <v>12000</v>
      </c>
      <c r="L32">
        <f t="shared" si="0"/>
        <v>5</v>
      </c>
    </row>
    <row r="33" spans="2:12" ht="12.75" x14ac:dyDescent="0.2">
      <c r="B33" s="16">
        <v>16</v>
      </c>
      <c r="C33" s="17" t="s">
        <v>38</v>
      </c>
      <c r="D33" s="18">
        <f>++D34+D38+D36</f>
        <v>0</v>
      </c>
      <c r="E33" s="18">
        <f>++E34+E38+E36</f>
        <v>0</v>
      </c>
      <c r="F33" s="18">
        <f t="shared" si="1"/>
        <v>0</v>
      </c>
      <c r="G33" s="18">
        <f>++G34+G38+G36</f>
        <v>0</v>
      </c>
      <c r="H33" s="18">
        <f>++H34+H38+H36</f>
        <v>0</v>
      </c>
      <c r="I33" s="18">
        <f t="shared" si="4"/>
        <v>0</v>
      </c>
      <c r="J33" s="18">
        <f t="shared" si="3"/>
        <v>0</v>
      </c>
      <c r="L33">
        <f t="shared" si="0"/>
        <v>2</v>
      </c>
    </row>
    <row r="34" spans="2:12" ht="12.75" hidden="1" x14ac:dyDescent="0.2">
      <c r="B34" s="6">
        <v>162</v>
      </c>
      <c r="C34" s="7" t="s">
        <v>39</v>
      </c>
      <c r="D34" s="8">
        <f>+SUM(D35)</f>
        <v>0</v>
      </c>
      <c r="E34" s="8">
        <f>+SUM(E35)</f>
        <v>0</v>
      </c>
      <c r="F34" s="8">
        <f t="shared" si="1"/>
        <v>0</v>
      </c>
      <c r="G34" s="8">
        <f>+SUM(G35)</f>
        <v>0</v>
      </c>
      <c r="H34" s="8"/>
      <c r="I34" s="8">
        <f t="shared" si="4"/>
        <v>0</v>
      </c>
      <c r="J34" s="8">
        <f t="shared" si="3"/>
        <v>0</v>
      </c>
      <c r="L34">
        <f t="shared" si="0"/>
        <v>3</v>
      </c>
    </row>
    <row r="35" spans="2:12" ht="12.75" hidden="1" x14ac:dyDescent="0.2">
      <c r="B35" s="10">
        <v>16201</v>
      </c>
      <c r="C35" s="10" t="s">
        <v>39</v>
      </c>
      <c r="D35" s="11">
        <v>0</v>
      </c>
      <c r="E35" s="11"/>
      <c r="F35" s="11">
        <f t="shared" si="1"/>
        <v>0</v>
      </c>
      <c r="G35" s="11"/>
      <c r="H35" s="19"/>
      <c r="I35" s="11">
        <f t="shared" si="4"/>
        <v>0</v>
      </c>
      <c r="J35" s="11">
        <f t="shared" si="3"/>
        <v>0</v>
      </c>
      <c r="L35">
        <f t="shared" si="0"/>
        <v>5</v>
      </c>
    </row>
    <row r="36" spans="2:12" ht="12.75" x14ac:dyDescent="0.2">
      <c r="B36" s="6">
        <v>163</v>
      </c>
      <c r="C36" s="7" t="s">
        <v>40</v>
      </c>
      <c r="D36" s="8">
        <f>SUM(D37)</f>
        <v>0</v>
      </c>
      <c r="E36" s="8">
        <f>SUM(E37)</f>
        <v>0</v>
      </c>
      <c r="F36" s="8">
        <f t="shared" si="1"/>
        <v>0</v>
      </c>
      <c r="G36" s="8">
        <f>SUM(G37)</f>
        <v>0</v>
      </c>
      <c r="H36" s="8">
        <f>SUM(H37)</f>
        <v>0</v>
      </c>
      <c r="I36" s="8">
        <f t="shared" si="4"/>
        <v>0</v>
      </c>
      <c r="J36" s="8">
        <f t="shared" si="3"/>
        <v>0</v>
      </c>
      <c r="L36">
        <f t="shared" si="0"/>
        <v>3</v>
      </c>
    </row>
    <row r="37" spans="2:12" ht="12.75" x14ac:dyDescent="0.2">
      <c r="B37" s="20">
        <v>16301</v>
      </c>
      <c r="C37" s="20" t="s">
        <v>41</v>
      </c>
      <c r="D37" s="21">
        <v>0</v>
      </c>
      <c r="E37" s="21"/>
      <c r="F37" s="21">
        <f t="shared" si="1"/>
        <v>0</v>
      </c>
      <c r="G37" s="21"/>
      <c r="H37" s="21"/>
      <c r="I37" s="21">
        <f t="shared" si="4"/>
        <v>0</v>
      </c>
      <c r="J37" s="21">
        <f t="shared" si="3"/>
        <v>0</v>
      </c>
      <c r="L37">
        <f t="shared" si="0"/>
        <v>5</v>
      </c>
    </row>
    <row r="38" spans="2:12" ht="12.75" x14ac:dyDescent="0.2">
      <c r="B38" s="22">
        <v>164</v>
      </c>
      <c r="C38" s="23" t="s">
        <v>42</v>
      </c>
      <c r="D38" s="24">
        <f>+SUM(D39)</f>
        <v>0</v>
      </c>
      <c r="E38" s="24">
        <f>+SUM(E39)</f>
        <v>0</v>
      </c>
      <c r="F38" s="24">
        <f t="shared" si="1"/>
        <v>0</v>
      </c>
      <c r="G38" s="24">
        <f>+G39+G40</f>
        <v>0</v>
      </c>
      <c r="H38" s="24">
        <f>+H39+H40</f>
        <v>0</v>
      </c>
      <c r="I38" s="24">
        <f t="shared" si="4"/>
        <v>0</v>
      </c>
      <c r="J38" s="24">
        <f t="shared" si="3"/>
        <v>0</v>
      </c>
      <c r="L38">
        <f t="shared" si="0"/>
        <v>3</v>
      </c>
    </row>
    <row r="39" spans="2:12" ht="12.75" x14ac:dyDescent="0.2">
      <c r="B39" s="10">
        <v>16403</v>
      </c>
      <c r="C39" s="10" t="s">
        <v>43</v>
      </c>
      <c r="D39" s="11">
        <v>0</v>
      </c>
      <c r="E39" s="11"/>
      <c r="F39" s="11">
        <f t="shared" si="1"/>
        <v>0</v>
      </c>
      <c r="G39" s="12">
        <v>0</v>
      </c>
      <c r="H39" s="12">
        <v>0</v>
      </c>
      <c r="I39" s="12">
        <f t="shared" si="4"/>
        <v>0</v>
      </c>
      <c r="J39" s="11">
        <f t="shared" si="3"/>
        <v>0</v>
      </c>
      <c r="L39">
        <f t="shared" si="0"/>
        <v>5</v>
      </c>
    </row>
    <row r="40" spans="2:12" ht="12.75" hidden="1" x14ac:dyDescent="0.2">
      <c r="B40" s="10">
        <v>16405</v>
      </c>
      <c r="C40" s="10" t="s">
        <v>44</v>
      </c>
      <c r="D40" s="11"/>
      <c r="E40" s="11"/>
      <c r="F40" s="11">
        <f t="shared" si="1"/>
        <v>0</v>
      </c>
      <c r="G40" s="12"/>
      <c r="H40" s="12"/>
      <c r="I40" s="12">
        <f t="shared" si="4"/>
        <v>0</v>
      </c>
      <c r="J40" s="11">
        <f t="shared" si="3"/>
        <v>0</v>
      </c>
      <c r="L40">
        <f t="shared" si="0"/>
        <v>5</v>
      </c>
    </row>
    <row r="41" spans="2:12" ht="12.75" x14ac:dyDescent="0.2">
      <c r="B41" s="16">
        <v>21</v>
      </c>
      <c r="C41" s="17" t="s">
        <v>45</v>
      </c>
      <c r="D41" s="18">
        <f>+D42</f>
        <v>1500</v>
      </c>
      <c r="E41" s="18">
        <f>+E42</f>
        <v>0</v>
      </c>
      <c r="F41" s="18">
        <f t="shared" si="1"/>
        <v>1500</v>
      </c>
      <c r="G41" s="18">
        <f>+G42</f>
        <v>0</v>
      </c>
      <c r="H41" s="18">
        <f>+H42</f>
        <v>0</v>
      </c>
      <c r="I41" s="18">
        <f t="shared" si="4"/>
        <v>0</v>
      </c>
      <c r="J41" s="18">
        <f t="shared" si="3"/>
        <v>1500</v>
      </c>
      <c r="L41">
        <f t="shared" si="0"/>
        <v>2</v>
      </c>
    </row>
    <row r="42" spans="2:12" ht="12.75" x14ac:dyDescent="0.2">
      <c r="B42" s="6">
        <v>211</v>
      </c>
      <c r="C42" s="7" t="s">
        <v>46</v>
      </c>
      <c r="D42" s="8">
        <f>+SUM(D43:D46)</f>
        <v>1500</v>
      </c>
      <c r="E42" s="8">
        <f>+SUM(E43:E46)</f>
        <v>0</v>
      </c>
      <c r="F42" s="8">
        <f t="shared" si="1"/>
        <v>1500</v>
      </c>
      <c r="G42" s="8">
        <f>+SUM(G43:G46)</f>
        <v>0</v>
      </c>
      <c r="H42" s="8">
        <f>+SUM(H43:H46)</f>
        <v>0</v>
      </c>
      <c r="I42" s="8">
        <f t="shared" si="4"/>
        <v>0</v>
      </c>
      <c r="J42" s="8">
        <f t="shared" si="3"/>
        <v>1500</v>
      </c>
      <c r="L42">
        <f t="shared" si="0"/>
        <v>3</v>
      </c>
    </row>
    <row r="43" spans="2:12" ht="12.75" x14ac:dyDescent="0.2">
      <c r="B43" s="10">
        <v>21101</v>
      </c>
      <c r="C43" s="10" t="s">
        <v>47</v>
      </c>
      <c r="D43" s="11">
        <v>500</v>
      </c>
      <c r="E43" s="11"/>
      <c r="F43" s="11">
        <f t="shared" si="1"/>
        <v>500</v>
      </c>
      <c r="G43" s="11">
        <v>0</v>
      </c>
      <c r="H43" s="11">
        <v>0</v>
      </c>
      <c r="I43" s="11">
        <f t="shared" si="4"/>
        <v>0</v>
      </c>
      <c r="J43" s="11">
        <f t="shared" si="3"/>
        <v>500</v>
      </c>
      <c r="L43">
        <f t="shared" si="0"/>
        <v>5</v>
      </c>
    </row>
    <row r="44" spans="2:12" ht="12.75" x14ac:dyDescent="0.2">
      <c r="B44" s="10">
        <v>21102</v>
      </c>
      <c r="C44" s="10" t="s">
        <v>48</v>
      </c>
      <c r="D44" s="11">
        <v>500</v>
      </c>
      <c r="E44" s="11"/>
      <c r="F44" s="11">
        <f t="shared" si="1"/>
        <v>500</v>
      </c>
      <c r="G44" s="11">
        <v>0</v>
      </c>
      <c r="H44" s="11">
        <v>0</v>
      </c>
      <c r="I44" s="11">
        <f t="shared" si="4"/>
        <v>0</v>
      </c>
      <c r="J44" s="11">
        <f t="shared" si="3"/>
        <v>500</v>
      </c>
      <c r="L44">
        <f t="shared" si="0"/>
        <v>5</v>
      </c>
    </row>
    <row r="45" spans="2:12" ht="12.75" x14ac:dyDescent="0.2">
      <c r="B45" s="10">
        <v>21104</v>
      </c>
      <c r="C45" s="10" t="s">
        <v>49</v>
      </c>
      <c r="D45" s="11">
        <v>500</v>
      </c>
      <c r="E45" s="11"/>
      <c r="F45" s="11">
        <f t="shared" si="1"/>
        <v>500</v>
      </c>
      <c r="G45" s="11"/>
      <c r="H45" s="11"/>
      <c r="I45" s="11"/>
      <c r="J45" s="11">
        <f t="shared" si="3"/>
        <v>500</v>
      </c>
      <c r="L45">
        <f t="shared" si="0"/>
        <v>5</v>
      </c>
    </row>
    <row r="46" spans="2:12" ht="12.75" hidden="1" x14ac:dyDescent="0.2">
      <c r="B46" s="10">
        <v>21105</v>
      </c>
      <c r="C46" s="10" t="s">
        <v>50</v>
      </c>
      <c r="D46" s="11"/>
      <c r="E46" s="11"/>
      <c r="F46" s="11">
        <f t="shared" si="1"/>
        <v>0</v>
      </c>
      <c r="G46" s="11">
        <v>0</v>
      </c>
      <c r="H46" s="11">
        <v>0</v>
      </c>
      <c r="I46" s="11">
        <f t="shared" si="4"/>
        <v>0</v>
      </c>
      <c r="J46" s="11">
        <f t="shared" si="3"/>
        <v>0</v>
      </c>
      <c r="L46">
        <f t="shared" si="0"/>
        <v>5</v>
      </c>
    </row>
    <row r="47" spans="2:12" ht="12.75" x14ac:dyDescent="0.2">
      <c r="B47" s="16">
        <v>23</v>
      </c>
      <c r="C47" s="17" t="s">
        <v>51</v>
      </c>
      <c r="D47" s="18">
        <f>+D48</f>
        <v>842000</v>
      </c>
      <c r="E47" s="18">
        <f>+E48</f>
        <v>0</v>
      </c>
      <c r="F47" s="18">
        <f t="shared" si="1"/>
        <v>842000</v>
      </c>
      <c r="G47" s="18">
        <f>+G48</f>
        <v>0</v>
      </c>
      <c r="H47" s="18">
        <f>+H48</f>
        <v>0</v>
      </c>
      <c r="I47" s="18">
        <f t="shared" si="4"/>
        <v>0</v>
      </c>
      <c r="J47" s="18">
        <f t="shared" si="3"/>
        <v>842000</v>
      </c>
      <c r="L47">
        <f t="shared" si="0"/>
        <v>2</v>
      </c>
    </row>
    <row r="48" spans="2:12" ht="12.75" x14ac:dyDescent="0.2">
      <c r="B48" s="6">
        <v>231</v>
      </c>
      <c r="C48" s="7" t="s">
        <v>52</v>
      </c>
      <c r="D48" s="8">
        <f>+SUM(D49)</f>
        <v>842000</v>
      </c>
      <c r="E48" s="8">
        <f>+SUM(E49)</f>
        <v>0</v>
      </c>
      <c r="F48" s="8">
        <f t="shared" si="1"/>
        <v>842000</v>
      </c>
      <c r="G48" s="8">
        <f>+SUM(G49)</f>
        <v>0</v>
      </c>
      <c r="H48" s="8">
        <f>+SUM(H49)</f>
        <v>0</v>
      </c>
      <c r="I48" s="8">
        <f t="shared" si="4"/>
        <v>0</v>
      </c>
      <c r="J48" s="8">
        <f t="shared" si="3"/>
        <v>842000</v>
      </c>
      <c r="L48">
        <f t="shared" si="0"/>
        <v>3</v>
      </c>
    </row>
    <row r="49" spans="2:12" ht="12.75" x14ac:dyDescent="0.2">
      <c r="B49" s="10">
        <v>23105</v>
      </c>
      <c r="C49" s="10" t="s">
        <v>53</v>
      </c>
      <c r="D49" s="11">
        <f>342000+500000</f>
        <v>842000</v>
      </c>
      <c r="E49" s="25"/>
      <c r="F49" s="25">
        <f t="shared" si="1"/>
        <v>842000</v>
      </c>
      <c r="G49" s="19"/>
      <c r="H49" s="12"/>
      <c r="I49" s="12">
        <f t="shared" si="4"/>
        <v>0</v>
      </c>
      <c r="J49" s="11">
        <f t="shared" si="3"/>
        <v>842000</v>
      </c>
      <c r="L49">
        <f t="shared" si="0"/>
        <v>5</v>
      </c>
    </row>
    <row r="50" spans="2:12" ht="12.75" x14ac:dyDescent="0.2">
      <c r="B50" s="16">
        <v>32</v>
      </c>
      <c r="C50" s="17" t="s">
        <v>54</v>
      </c>
      <c r="D50" s="18">
        <f>+D51+D54</f>
        <v>304459</v>
      </c>
      <c r="E50" s="18">
        <f>+E51+E54</f>
        <v>334900</v>
      </c>
      <c r="F50" s="18">
        <f t="shared" si="1"/>
        <v>639359</v>
      </c>
      <c r="G50" s="18">
        <f>+G51+G54</f>
        <v>1012645</v>
      </c>
      <c r="H50" s="18">
        <f>+H51+H54</f>
        <v>0</v>
      </c>
      <c r="I50" s="18">
        <f t="shared" si="4"/>
        <v>1012645</v>
      </c>
      <c r="J50" s="18">
        <f t="shared" si="3"/>
        <v>1652004</v>
      </c>
      <c r="L50">
        <f t="shared" si="0"/>
        <v>2</v>
      </c>
    </row>
    <row r="51" spans="2:12" ht="12.75" x14ac:dyDescent="0.2">
      <c r="B51" s="6">
        <v>321</v>
      </c>
      <c r="C51" s="7" t="s">
        <v>55</v>
      </c>
      <c r="D51" s="8">
        <f>+SUM(D52:D53)</f>
        <v>304459</v>
      </c>
      <c r="E51" s="8">
        <f>+SUM(E52:E53)</f>
        <v>42646</v>
      </c>
      <c r="F51" s="8">
        <f t="shared" si="1"/>
        <v>347105</v>
      </c>
      <c r="G51" s="8">
        <f>+SUM(G52:G53)</f>
        <v>84651</v>
      </c>
      <c r="H51" s="8">
        <f>+SUM(H52:H53)</f>
        <v>0</v>
      </c>
      <c r="I51" s="8">
        <f t="shared" si="4"/>
        <v>84651</v>
      </c>
      <c r="J51" s="8">
        <f t="shared" si="3"/>
        <v>431756</v>
      </c>
      <c r="L51">
        <f t="shared" si="0"/>
        <v>3</v>
      </c>
    </row>
    <row r="52" spans="2:12" ht="12.75" x14ac:dyDescent="0.2">
      <c r="B52" s="10">
        <v>32101</v>
      </c>
      <c r="C52" s="26" t="s">
        <v>56</v>
      </c>
      <c r="D52" s="11">
        <f>+'[1]agosto-dic.'!F66</f>
        <v>811</v>
      </c>
      <c r="E52" s="11"/>
      <c r="F52" s="11">
        <f t="shared" si="1"/>
        <v>811</v>
      </c>
      <c r="G52" s="27"/>
      <c r="H52" s="27"/>
      <c r="I52" s="27">
        <f t="shared" si="4"/>
        <v>0</v>
      </c>
      <c r="J52" s="11">
        <f t="shared" si="3"/>
        <v>811</v>
      </c>
      <c r="L52">
        <f t="shared" si="0"/>
        <v>5</v>
      </c>
    </row>
    <row r="53" spans="2:12" ht="12.75" x14ac:dyDescent="0.2">
      <c r="B53" s="10">
        <v>32102</v>
      </c>
      <c r="C53" s="26" t="s">
        <v>57</v>
      </c>
      <c r="D53" s="11">
        <f>400000+5745-E53-G53+25200</f>
        <v>303648</v>
      </c>
      <c r="E53" s="11">
        <v>42646</v>
      </c>
      <c r="F53" s="11">
        <f>+D53+E53</f>
        <v>346294</v>
      </c>
      <c r="G53" s="27">
        <v>84651</v>
      </c>
      <c r="H53" s="27">
        <v>0</v>
      </c>
      <c r="I53" s="27">
        <f t="shared" si="4"/>
        <v>84651</v>
      </c>
      <c r="J53" s="11">
        <f t="shared" si="3"/>
        <v>430945</v>
      </c>
      <c r="L53">
        <f t="shared" si="0"/>
        <v>5</v>
      </c>
    </row>
    <row r="54" spans="2:12" ht="12.75" x14ac:dyDescent="0.2">
      <c r="B54" s="6">
        <v>322</v>
      </c>
      <c r="C54" s="7" t="s">
        <v>58</v>
      </c>
      <c r="D54" s="8">
        <f>+SUM(D55)</f>
        <v>0</v>
      </c>
      <c r="E54" s="8">
        <f>+SUM(E55)</f>
        <v>292254</v>
      </c>
      <c r="F54" s="8">
        <f t="shared" si="1"/>
        <v>292254</v>
      </c>
      <c r="G54" s="8">
        <f>+SUM(G55)</f>
        <v>927994</v>
      </c>
      <c r="H54" s="8">
        <f>+SUM(H55)</f>
        <v>0</v>
      </c>
      <c r="I54" s="8">
        <f t="shared" si="4"/>
        <v>927994</v>
      </c>
      <c r="J54" s="8">
        <f t="shared" si="3"/>
        <v>1220248</v>
      </c>
      <c r="L54">
        <f t="shared" si="0"/>
        <v>3</v>
      </c>
    </row>
    <row r="55" spans="2:12" ht="12.75" x14ac:dyDescent="0.2">
      <c r="B55" s="13">
        <v>32201</v>
      </c>
      <c r="C55" s="13" t="s">
        <v>58</v>
      </c>
      <c r="D55" s="14">
        <v>0</v>
      </c>
      <c r="E55" s="14">
        <v>292254</v>
      </c>
      <c r="F55" s="14">
        <f t="shared" si="1"/>
        <v>292254</v>
      </c>
      <c r="G55" s="28">
        <f>927927+67</f>
        <v>927994</v>
      </c>
      <c r="H55" s="28"/>
      <c r="I55" s="28">
        <f t="shared" si="4"/>
        <v>927994</v>
      </c>
      <c r="J55" s="11">
        <f>+F55+I55</f>
        <v>1220248</v>
      </c>
      <c r="L55">
        <f t="shared" si="0"/>
        <v>5</v>
      </c>
    </row>
    <row r="56" spans="2:12" ht="12.75" x14ac:dyDescent="0.2">
      <c r="B56" s="29"/>
      <c r="C56" s="30" t="s">
        <v>59</v>
      </c>
      <c r="D56" s="31">
        <f>+SUMIF(L13:L55,5,$D$13:$D$55)</f>
        <v>3757455</v>
      </c>
      <c r="E56" s="31">
        <f>+SUMIF(L13:L55,5,$E$13:$E$55)</f>
        <v>334900</v>
      </c>
      <c r="F56" s="31">
        <f>+SUMIF(L13:L55,5,$F$13:$F$55)</f>
        <v>4092355</v>
      </c>
      <c r="G56" s="31">
        <f>+SUMIF($L$13:$L$55,5,$G$13:$G$55)</f>
        <v>1012645</v>
      </c>
      <c r="H56" s="31">
        <f>+SUMIF(L13:L55,5,$H$13:$H$55)</f>
        <v>0</v>
      </c>
      <c r="I56" s="31">
        <f>+SUM(G56:H56)</f>
        <v>1012645</v>
      </c>
      <c r="J56" s="32">
        <f>+F56+I56</f>
        <v>5105000</v>
      </c>
      <c r="K56" s="33"/>
    </row>
    <row r="57" spans="2:12" ht="12.75" x14ac:dyDescent="0.2">
      <c r="B57" s="34"/>
      <c r="C57" s="35" t="s">
        <v>60</v>
      </c>
      <c r="D57" s="36">
        <f>+SUMIF(L13:L55,3,$D$13:$D$55)</f>
        <v>3757455</v>
      </c>
      <c r="E57" s="36">
        <f>+SUMIF(L13:L55,3,$E$13:$E$55)</f>
        <v>334900</v>
      </c>
      <c r="F57" s="36">
        <f>+SUMIF(L13:L55,3,$F$13:$F$55)</f>
        <v>4092355</v>
      </c>
      <c r="G57" s="36">
        <f>+SUMIF($L$13:$L$55,3,$G$13:$G$55)</f>
        <v>1012645</v>
      </c>
      <c r="H57" s="36">
        <f ca="1">+SUMIF(L13:M55,5,$H$13:$H$55)</f>
        <v>0</v>
      </c>
      <c r="I57" s="36">
        <f t="shared" ca="1" si="4"/>
        <v>1012645</v>
      </c>
      <c r="J57" s="8">
        <f ca="1">+F57+I57</f>
        <v>5105000</v>
      </c>
      <c r="K57" s="33"/>
    </row>
    <row r="58" spans="2:12" ht="13.5" thickBot="1" x14ac:dyDescent="0.25">
      <c r="B58" s="37"/>
      <c r="C58" s="38" t="s">
        <v>61</v>
      </c>
      <c r="D58" s="39">
        <f>+SUMIF(L13:L55,2,$D$13:$D$55)</f>
        <v>3757455</v>
      </c>
      <c r="E58" s="39">
        <f>+SUMIF(L13:L55,2,$E$13:$E$55)</f>
        <v>334900</v>
      </c>
      <c r="F58" s="39">
        <f>+SUMIF(L13:L55,2,$F$13:$F$55)</f>
        <v>4092355</v>
      </c>
      <c r="G58" s="39">
        <f>+SUMIF($L$13:$L$55,2,$G$13:$G$55)</f>
        <v>1012645</v>
      </c>
      <c r="H58" s="39">
        <f ca="1">+SUMIF(L13:M55,5,$H$13:$H$55)</f>
        <v>0</v>
      </c>
      <c r="I58" s="39">
        <f t="shared" ca="1" si="4"/>
        <v>1012645</v>
      </c>
      <c r="J58" s="40">
        <f ca="1">+F58+I58</f>
        <v>5105000</v>
      </c>
      <c r="K58" s="33"/>
    </row>
    <row r="59" spans="2:12" ht="15" hidden="1" customHeight="1" x14ac:dyDescent="0.3">
      <c r="B59" s="41"/>
      <c r="C59" s="42"/>
      <c r="K59" s="46"/>
    </row>
    <row r="60" spans="2:12" ht="15.75" hidden="1" customHeight="1" x14ac:dyDescent="0.3">
      <c r="D60" s="48"/>
      <c r="E60" s="48"/>
      <c r="F60" s="48"/>
      <c r="G60" s="49"/>
      <c r="H60" s="49"/>
      <c r="J60" s="50">
        <f>+'[2]Pres-2019vr2018'!$E$77</f>
        <v>5105000</v>
      </c>
    </row>
    <row r="61" spans="2:12" ht="20.25" hidden="1" customHeight="1" x14ac:dyDescent="0.3">
      <c r="B61" s="51" t="s">
        <v>62</v>
      </c>
      <c r="D61" s="49"/>
      <c r="E61" s="49"/>
      <c r="F61" s="49"/>
      <c r="J61" s="50">
        <f ca="1">+J58-J60</f>
        <v>0</v>
      </c>
    </row>
    <row r="62" spans="2:12" hidden="1" x14ac:dyDescent="0.3">
      <c r="B62" s="52"/>
      <c r="D62" s="49">
        <f>+D60-D61</f>
        <v>0</v>
      </c>
      <c r="E62" s="49"/>
      <c r="F62" s="49"/>
      <c r="J62" s="53"/>
    </row>
    <row r="63" spans="2:12" ht="16.5" hidden="1" x14ac:dyDescent="0.3">
      <c r="B63" s="52"/>
      <c r="C63" s="43" t="s">
        <v>63</v>
      </c>
      <c r="D63" s="54">
        <f>(+D15+D16+D18+D21+D26+D29+D32+D31+D23)/12</f>
        <v>217458</v>
      </c>
      <c r="E63" s="55"/>
      <c r="F63" s="55"/>
      <c r="G63" s="56"/>
      <c r="H63" s="56"/>
      <c r="I63" s="57"/>
      <c r="J63" s="56"/>
    </row>
    <row r="64" spans="2:12" ht="18" hidden="1" customHeight="1" x14ac:dyDescent="0.3">
      <c r="B64" s="52"/>
      <c r="C64" s="1"/>
      <c r="D64" s="58" t="s">
        <v>64</v>
      </c>
      <c r="E64" s="58"/>
      <c r="F64" s="58"/>
      <c r="G64" s="59"/>
      <c r="H64" s="59"/>
      <c r="I64" s="1"/>
      <c r="J64" s="1"/>
    </row>
    <row r="65" spans="2:9" hidden="1" x14ac:dyDescent="0.3">
      <c r="B65" s="52"/>
      <c r="C65" s="58"/>
      <c r="D65" s="58" t="s">
        <v>65</v>
      </c>
      <c r="E65" s="58"/>
      <c r="F65" s="58"/>
      <c r="G65" s="60"/>
      <c r="H65" s="60"/>
      <c r="I65" s="61"/>
    </row>
    <row r="66" spans="2:9" hidden="1" x14ac:dyDescent="0.3">
      <c r="B66" s="52"/>
      <c r="C66" s="58"/>
      <c r="D66" s="58" t="s">
        <v>66</v>
      </c>
      <c r="E66" s="58"/>
      <c r="F66" s="58"/>
      <c r="G66" s="60"/>
      <c r="H66" s="60"/>
      <c r="I66" s="61"/>
    </row>
    <row r="67" spans="2:9" hidden="1" x14ac:dyDescent="0.3">
      <c r="B67" s="52"/>
      <c r="C67" s="58"/>
      <c r="D67" s="58" t="s">
        <v>67</v>
      </c>
      <c r="E67" s="58"/>
      <c r="F67" s="58"/>
      <c r="G67" s="60"/>
      <c r="H67" s="60"/>
      <c r="I67" s="61"/>
    </row>
    <row r="68" spans="2:9" hidden="1" x14ac:dyDescent="0.3">
      <c r="B68" s="52"/>
      <c r="C68" s="58"/>
      <c r="I68" s="61"/>
    </row>
    <row r="69" spans="2:9" hidden="1" x14ac:dyDescent="0.3">
      <c r="B69" s="52"/>
      <c r="C69" s="58"/>
      <c r="D69" s="58"/>
      <c r="E69" s="58"/>
      <c r="F69" s="58"/>
      <c r="G69" s="58"/>
      <c r="H69" s="58"/>
      <c r="I69" s="61"/>
    </row>
    <row r="70" spans="2:9" hidden="1" x14ac:dyDescent="0.3">
      <c r="B70" s="52"/>
      <c r="C70" s="58"/>
      <c r="D70" s="58"/>
      <c r="E70" s="58"/>
      <c r="F70" s="58"/>
      <c r="G70" s="58"/>
      <c r="H70" s="58"/>
      <c r="I70" s="61"/>
    </row>
    <row r="71" spans="2:9" ht="25.5" hidden="1" customHeight="1" x14ac:dyDescent="0.3">
      <c r="B71" s="52"/>
      <c r="C71" s="62" t="s">
        <v>68</v>
      </c>
      <c r="D71" s="63" t="s">
        <v>69</v>
      </c>
      <c r="E71" s="64"/>
      <c r="F71" s="64"/>
      <c r="G71" s="58"/>
      <c r="H71" s="58"/>
      <c r="I71" s="61"/>
    </row>
    <row r="72" spans="2:9" ht="30.75" hidden="1" customHeight="1" x14ac:dyDescent="0.3">
      <c r="B72" s="52"/>
      <c r="C72" s="65" t="s">
        <v>70</v>
      </c>
      <c r="D72" s="66">
        <f>+D58</f>
        <v>3757455</v>
      </c>
      <c r="E72" s="67"/>
      <c r="F72" s="67"/>
      <c r="G72" s="58"/>
      <c r="H72" s="58"/>
      <c r="I72" s="61"/>
    </row>
    <row r="73" spans="2:9" ht="30.75" hidden="1" customHeight="1" x14ac:dyDescent="0.3">
      <c r="B73" s="52"/>
      <c r="C73" s="68" t="s">
        <v>71</v>
      </c>
      <c r="D73" s="69">
        <f>+-D49</f>
        <v>-842000</v>
      </c>
      <c r="E73" s="70"/>
      <c r="F73" s="70"/>
      <c r="G73" s="58"/>
      <c r="H73" s="58"/>
      <c r="I73" s="61"/>
    </row>
    <row r="74" spans="2:9" ht="30.75" hidden="1" customHeight="1" x14ac:dyDescent="0.3">
      <c r="B74" s="52"/>
      <c r="C74" s="68" t="s">
        <v>72</v>
      </c>
      <c r="D74" s="69">
        <f>-D50</f>
        <v>-304459</v>
      </c>
      <c r="E74" s="70"/>
      <c r="F74" s="70"/>
    </row>
    <row r="75" spans="2:9" ht="30.75" hidden="1" customHeight="1" x14ac:dyDescent="0.3">
      <c r="B75" s="52"/>
      <c r="C75" s="68" t="s">
        <v>73</v>
      </c>
      <c r="D75" s="69">
        <f>-D23</f>
        <v>-37700</v>
      </c>
      <c r="E75" s="70"/>
      <c r="F75" s="70"/>
    </row>
    <row r="76" spans="2:9" ht="30.75" hidden="1" customHeight="1" x14ac:dyDescent="0.3">
      <c r="B76" s="52"/>
      <c r="C76" s="71" t="s">
        <v>13</v>
      </c>
      <c r="D76" s="69"/>
      <c r="E76" s="70"/>
      <c r="F76" s="70"/>
    </row>
    <row r="77" spans="2:9" ht="30.75" hidden="1" customHeight="1" x14ac:dyDescent="0.3">
      <c r="B77" s="52"/>
      <c r="C77" s="72" t="s">
        <v>74</v>
      </c>
      <c r="D77" s="73">
        <f>SUM(D72:H76)</f>
        <v>2573296</v>
      </c>
      <c r="E77" s="74"/>
      <c r="F77" s="74"/>
    </row>
    <row r="78" spans="2:9" hidden="1" x14ac:dyDescent="0.3">
      <c r="B78" s="52"/>
      <c r="D78" s="67"/>
      <c r="E78" s="67"/>
      <c r="F78" s="67"/>
    </row>
    <row r="79" spans="2:9" hidden="1" x14ac:dyDescent="0.3">
      <c r="B79" s="52"/>
      <c r="D79" s="67"/>
      <c r="E79" s="67"/>
      <c r="F79" s="67"/>
    </row>
    <row r="80" spans="2:9" hidden="1" x14ac:dyDescent="0.3">
      <c r="B80" s="52"/>
      <c r="D80" s="67"/>
      <c r="E80" s="67"/>
      <c r="F80" s="67"/>
    </row>
    <row r="81" spans="2:6" ht="24" hidden="1" customHeight="1" x14ac:dyDescent="0.3">
      <c r="B81" s="52"/>
      <c r="C81" s="75" t="s">
        <v>75</v>
      </c>
      <c r="D81" s="76" t="s">
        <v>69</v>
      </c>
      <c r="E81" s="64"/>
      <c r="F81" s="64"/>
    </row>
    <row r="82" spans="2:6" ht="32.25" hidden="1" customHeight="1" x14ac:dyDescent="0.3">
      <c r="B82" s="52"/>
      <c r="C82" s="77" t="s">
        <v>76</v>
      </c>
      <c r="D82" s="78">
        <f>+D77</f>
        <v>2573296</v>
      </c>
      <c r="E82" s="79"/>
      <c r="F82" s="79"/>
    </row>
    <row r="83" spans="2:6" ht="32.25" hidden="1" customHeight="1" x14ac:dyDescent="0.3">
      <c r="B83" s="52"/>
      <c r="C83" s="80" t="s">
        <v>71</v>
      </c>
      <c r="D83" s="81">
        <f>-D73</f>
        <v>842000</v>
      </c>
      <c r="E83" s="82"/>
      <c r="F83" s="82"/>
    </row>
    <row r="84" spans="2:6" ht="32.25" hidden="1" customHeight="1" x14ac:dyDescent="0.3">
      <c r="B84" s="52"/>
      <c r="C84" s="80" t="s">
        <v>72</v>
      </c>
      <c r="D84" s="81">
        <f>-D74</f>
        <v>304459</v>
      </c>
      <c r="E84" s="82"/>
      <c r="F84" s="82"/>
    </row>
    <row r="85" spans="2:6" ht="32.25" hidden="1" customHeight="1" x14ac:dyDescent="0.3">
      <c r="B85" s="52"/>
      <c r="C85" s="80" t="s">
        <v>73</v>
      </c>
      <c r="D85" s="81">
        <f>-D75</f>
        <v>37700</v>
      </c>
      <c r="E85" s="82"/>
      <c r="F85" s="82"/>
    </row>
    <row r="86" spans="2:6" ht="19.5" hidden="1" customHeight="1" x14ac:dyDescent="0.3">
      <c r="B86" s="52"/>
      <c r="C86" s="83" t="s">
        <v>70</v>
      </c>
      <c r="D86" s="84">
        <f>SUM(D82:D85)</f>
        <v>3757455</v>
      </c>
      <c r="E86" s="85"/>
      <c r="F86" s="85"/>
    </row>
    <row r="87" spans="2:6" hidden="1" x14ac:dyDescent="0.3">
      <c r="B87" s="52"/>
    </row>
    <row r="88" spans="2:6" hidden="1" x14ac:dyDescent="0.3">
      <c r="B88" s="52"/>
    </row>
    <row r="89" spans="2:6" hidden="1" x14ac:dyDescent="0.3">
      <c r="B89" s="52"/>
    </row>
    <row r="90" spans="2:6" hidden="1" x14ac:dyDescent="0.3">
      <c r="B90" s="52"/>
    </row>
    <row r="91" spans="2:6" hidden="1" x14ac:dyDescent="0.3">
      <c r="B91" s="52"/>
    </row>
    <row r="92" spans="2:6" hidden="1" x14ac:dyDescent="0.3">
      <c r="B92" s="52"/>
    </row>
    <row r="93" spans="2:6" hidden="1" x14ac:dyDescent="0.3">
      <c r="B93" s="52"/>
    </row>
    <row r="94" spans="2:6" hidden="1" x14ac:dyDescent="0.3">
      <c r="B94" s="52"/>
    </row>
    <row r="95" spans="2:6" hidden="1" x14ac:dyDescent="0.3">
      <c r="B95" s="52"/>
    </row>
    <row r="96" spans="2:6" hidden="1" x14ac:dyDescent="0.3">
      <c r="B96" s="52"/>
    </row>
    <row r="97" spans="2:2" hidden="1" x14ac:dyDescent="0.3">
      <c r="B97" s="52"/>
    </row>
    <row r="98" spans="2:2" hidden="1" x14ac:dyDescent="0.3">
      <c r="B98" s="52"/>
    </row>
    <row r="99" spans="2:2" hidden="1" x14ac:dyDescent="0.3">
      <c r="B99" s="52"/>
    </row>
    <row r="100" spans="2:2" hidden="1" x14ac:dyDescent="0.3">
      <c r="B100" s="52"/>
    </row>
    <row r="101" spans="2:2" hidden="1" x14ac:dyDescent="0.3">
      <c r="B101" s="52"/>
    </row>
    <row r="102" spans="2:2" hidden="1" x14ac:dyDescent="0.3">
      <c r="B102" s="52"/>
    </row>
    <row r="103" spans="2:2" hidden="1" x14ac:dyDescent="0.3">
      <c r="B103" s="52"/>
    </row>
    <row r="104" spans="2:2" hidden="1" x14ac:dyDescent="0.3">
      <c r="B104" s="52"/>
    </row>
    <row r="105" spans="2:2" hidden="1" x14ac:dyDescent="0.3">
      <c r="B105" s="52"/>
    </row>
    <row r="106" spans="2:2" hidden="1" x14ac:dyDescent="0.3">
      <c r="B106" s="52"/>
    </row>
    <row r="107" spans="2:2" hidden="1" x14ac:dyDescent="0.3">
      <c r="B107" s="52"/>
    </row>
    <row r="108" spans="2:2" hidden="1" x14ac:dyDescent="0.3">
      <c r="B108" s="52"/>
    </row>
    <row r="109" spans="2:2" hidden="1" x14ac:dyDescent="0.3">
      <c r="B109" s="52"/>
    </row>
    <row r="110" spans="2:2" hidden="1" x14ac:dyDescent="0.3">
      <c r="B110" s="52"/>
    </row>
    <row r="111" spans="2:2" hidden="1" x14ac:dyDescent="0.3">
      <c r="B111" s="52"/>
    </row>
    <row r="112" spans="2:2" hidden="1" x14ac:dyDescent="0.3">
      <c r="B112" s="52"/>
    </row>
    <row r="113" spans="2:2" hidden="1" x14ac:dyDescent="0.3">
      <c r="B113" s="52"/>
    </row>
    <row r="114" spans="2:2" hidden="1" x14ac:dyDescent="0.3">
      <c r="B114" s="52"/>
    </row>
    <row r="115" spans="2:2" hidden="1" x14ac:dyDescent="0.3">
      <c r="B115" s="52"/>
    </row>
    <row r="116" spans="2:2" hidden="1" x14ac:dyDescent="0.3">
      <c r="B116" s="52"/>
    </row>
    <row r="117" spans="2:2" hidden="1" x14ac:dyDescent="0.3">
      <c r="B117" s="52"/>
    </row>
    <row r="118" spans="2:2" hidden="1" x14ac:dyDescent="0.3">
      <c r="B118" s="52"/>
    </row>
    <row r="119" spans="2:2" hidden="1" x14ac:dyDescent="0.3">
      <c r="B119" s="52"/>
    </row>
    <row r="120" spans="2:2" hidden="1" x14ac:dyDescent="0.3">
      <c r="B120" s="52"/>
    </row>
    <row r="121" spans="2:2" hidden="1" x14ac:dyDescent="0.3">
      <c r="B121" s="52"/>
    </row>
    <row r="122" spans="2:2" hidden="1" x14ac:dyDescent="0.3">
      <c r="B122" s="52"/>
    </row>
    <row r="123" spans="2:2" hidden="1" x14ac:dyDescent="0.3">
      <c r="B123" s="52"/>
    </row>
    <row r="124" spans="2:2" hidden="1" x14ac:dyDescent="0.3">
      <c r="B124" s="52"/>
    </row>
    <row r="125" spans="2:2" hidden="1" x14ac:dyDescent="0.3">
      <c r="B125" s="52"/>
    </row>
    <row r="126" spans="2:2" hidden="1" x14ac:dyDescent="0.3">
      <c r="B126" s="52"/>
    </row>
    <row r="127" spans="2:2" hidden="1" x14ac:dyDescent="0.3">
      <c r="B127" s="52"/>
    </row>
    <row r="128" spans="2:2" hidden="1" x14ac:dyDescent="0.3">
      <c r="B128" s="52"/>
    </row>
    <row r="129" spans="2:2" x14ac:dyDescent="0.3">
      <c r="B129" s="52"/>
    </row>
    <row r="130" spans="2:2" x14ac:dyDescent="0.3">
      <c r="B130" s="52"/>
    </row>
    <row r="131" spans="2:2" x14ac:dyDescent="0.3">
      <c r="B131" s="52"/>
    </row>
    <row r="132" spans="2:2" x14ac:dyDescent="0.3">
      <c r="B132" s="52"/>
    </row>
    <row r="133" spans="2:2" x14ac:dyDescent="0.3">
      <c r="B133" s="52"/>
    </row>
    <row r="134" spans="2:2" x14ac:dyDescent="0.3">
      <c r="B134" s="52"/>
    </row>
    <row r="135" spans="2:2" x14ac:dyDescent="0.3">
      <c r="B135" s="52"/>
    </row>
    <row r="136" spans="2:2" x14ac:dyDescent="0.3">
      <c r="B136" s="52"/>
    </row>
    <row r="137" spans="2:2" x14ac:dyDescent="0.3">
      <c r="B137" s="52"/>
    </row>
    <row r="138" spans="2:2" x14ac:dyDescent="0.3">
      <c r="B138" s="52"/>
    </row>
    <row r="139" spans="2:2" x14ac:dyDescent="0.3">
      <c r="B139" s="52"/>
    </row>
    <row r="140" spans="2:2" x14ac:dyDescent="0.3">
      <c r="B140" s="52"/>
    </row>
    <row r="141" spans="2:2" x14ac:dyDescent="0.3">
      <c r="B141" s="52"/>
    </row>
    <row r="142" spans="2:2" x14ac:dyDescent="0.3">
      <c r="B142" s="52"/>
    </row>
    <row r="143" spans="2:2" x14ac:dyDescent="0.3">
      <c r="B143" s="52"/>
    </row>
    <row r="144" spans="2:2" x14ac:dyDescent="0.3">
      <c r="B144" s="52"/>
    </row>
    <row r="145" spans="2:2" x14ac:dyDescent="0.3">
      <c r="B145" s="52"/>
    </row>
    <row r="146" spans="2:2" x14ac:dyDescent="0.3">
      <c r="B146" s="52"/>
    </row>
    <row r="147" spans="2:2" x14ac:dyDescent="0.3">
      <c r="B147" s="52"/>
    </row>
    <row r="148" spans="2:2" x14ac:dyDescent="0.3">
      <c r="B148" s="52"/>
    </row>
    <row r="149" spans="2:2" x14ac:dyDescent="0.3">
      <c r="B149" s="52"/>
    </row>
    <row r="150" spans="2:2" x14ac:dyDescent="0.3">
      <c r="B150" s="52"/>
    </row>
  </sheetData>
  <mergeCells count="16">
    <mergeCell ref="B7:J7"/>
    <mergeCell ref="B9:J9"/>
    <mergeCell ref="B10:B12"/>
    <mergeCell ref="C10:C12"/>
    <mergeCell ref="D10:F10"/>
    <mergeCell ref="G10:I11"/>
    <mergeCell ref="J10:J12"/>
    <mergeCell ref="D11:D12"/>
    <mergeCell ref="E11:E12"/>
    <mergeCell ref="F11:F12"/>
    <mergeCell ref="B6:J6"/>
    <mergeCell ref="B1:J1"/>
    <mergeCell ref="B2:J2"/>
    <mergeCell ref="B3:J3"/>
    <mergeCell ref="B4:J4"/>
    <mergeCell ref="B5:J5"/>
  </mergeCells>
  <pageMargins left="0.49" right="0.15748031496062992" top="0.89" bottom="0.73" header="0" footer="0"/>
  <pageSetup scale="7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127"/>
  <sheetViews>
    <sheetView showGridLines="0" topLeftCell="A10" zoomScaleNormal="100" workbookViewId="0">
      <selection activeCell="A59" sqref="A59:IV128"/>
    </sheetView>
  </sheetViews>
  <sheetFormatPr baseColWidth="10" defaultRowHeight="12.75" x14ac:dyDescent="0.2"/>
  <cols>
    <col min="1" max="1" width="16.140625" style="114" customWidth="1"/>
    <col min="2" max="2" width="56.85546875" style="86" customWidth="1"/>
    <col min="3" max="3" width="20" style="86" customWidth="1"/>
    <col min="4" max="4" width="20" style="111" customWidth="1"/>
    <col min="5" max="5" width="20" style="112" customWidth="1"/>
    <col min="6" max="6" width="12.28515625" style="86" hidden="1" customWidth="1"/>
    <col min="7" max="8" width="0" style="86" hidden="1" customWidth="1"/>
    <col min="9" max="16384" width="11.42578125" style="86"/>
  </cols>
  <sheetData>
    <row r="1" spans="1:7" ht="15.75" x14ac:dyDescent="0.25">
      <c r="A1" s="193" t="s">
        <v>0</v>
      </c>
      <c r="B1" s="193"/>
      <c r="C1" s="193"/>
      <c r="D1" s="193"/>
      <c r="E1" s="193"/>
    </row>
    <row r="2" spans="1:7" ht="15.75" x14ac:dyDescent="0.25">
      <c r="A2" s="193" t="s">
        <v>1</v>
      </c>
      <c r="B2" s="193"/>
      <c r="C2" s="193"/>
      <c r="D2" s="193"/>
      <c r="E2" s="193"/>
    </row>
    <row r="3" spans="1:7" ht="15.75" x14ac:dyDescent="0.25">
      <c r="A3" s="193" t="s">
        <v>2</v>
      </c>
      <c r="B3" s="193"/>
      <c r="C3" s="193"/>
      <c r="D3" s="193"/>
      <c r="E3" s="193"/>
    </row>
    <row r="4" spans="1:7" ht="15.75" x14ac:dyDescent="0.25">
      <c r="A4" s="193" t="s">
        <v>3</v>
      </c>
      <c r="B4" s="193"/>
      <c r="C4" s="193"/>
      <c r="D4" s="193"/>
      <c r="E4" s="193"/>
    </row>
    <row r="5" spans="1:7" ht="15.75" x14ac:dyDescent="0.25">
      <c r="A5" s="193" t="s">
        <v>4</v>
      </c>
      <c r="B5" s="193"/>
      <c r="C5" s="193"/>
      <c r="D5" s="193"/>
      <c r="E5" s="193"/>
    </row>
    <row r="6" spans="1:7" ht="15.75" x14ac:dyDescent="0.25">
      <c r="A6" s="193"/>
      <c r="B6" s="193"/>
      <c r="C6" s="193"/>
      <c r="D6" s="193"/>
      <c r="E6" s="193"/>
    </row>
    <row r="7" spans="1:7" ht="15.75" x14ac:dyDescent="0.25">
      <c r="A7" s="193" t="s">
        <v>77</v>
      </c>
      <c r="B7" s="193"/>
      <c r="C7" s="193"/>
      <c r="D7" s="193"/>
      <c r="E7" s="193"/>
    </row>
    <row r="8" spans="1:7" ht="15.75" x14ac:dyDescent="0.25">
      <c r="A8" s="1"/>
      <c r="B8" s="1"/>
      <c r="C8" s="1"/>
      <c r="D8" s="1"/>
      <c r="E8" s="1"/>
    </row>
    <row r="9" spans="1:7" ht="15.75" x14ac:dyDescent="0.25">
      <c r="A9" s="194" t="s">
        <v>6</v>
      </c>
      <c r="B9" s="194"/>
      <c r="C9" s="194"/>
      <c r="D9" s="194"/>
      <c r="E9" s="194"/>
    </row>
    <row r="10" spans="1:7" ht="16.5" thickBot="1" x14ac:dyDescent="0.3">
      <c r="A10" s="87"/>
      <c r="B10" s="87"/>
      <c r="C10" s="87"/>
      <c r="D10" s="87"/>
      <c r="E10" s="87"/>
    </row>
    <row r="11" spans="1:7" ht="20.25" customHeight="1" thickBot="1" x14ac:dyDescent="0.25">
      <c r="A11" s="197" t="s">
        <v>7</v>
      </c>
      <c r="B11" s="197" t="s">
        <v>8</v>
      </c>
      <c r="C11" s="200" t="s">
        <v>78</v>
      </c>
      <c r="D11" s="201"/>
      <c r="E11" s="202" t="s">
        <v>11</v>
      </c>
    </row>
    <row r="12" spans="1:7" ht="33" customHeight="1" x14ac:dyDescent="0.2">
      <c r="A12" s="198"/>
      <c r="B12" s="198"/>
      <c r="C12" s="198" t="s">
        <v>79</v>
      </c>
      <c r="D12" s="198" t="s">
        <v>80</v>
      </c>
      <c r="E12" s="203"/>
    </row>
    <row r="13" spans="1:7" ht="28.5" customHeight="1" thickBot="1" x14ac:dyDescent="0.25">
      <c r="A13" s="198"/>
      <c r="B13" s="199"/>
      <c r="C13" s="205"/>
      <c r="D13" s="205"/>
      <c r="E13" s="204"/>
    </row>
    <row r="14" spans="1:7" s="92" customFormat="1" ht="25.5" customHeight="1" x14ac:dyDescent="0.2">
      <c r="A14" s="88">
        <v>12</v>
      </c>
      <c r="B14" s="89" t="s">
        <v>18</v>
      </c>
      <c r="C14" s="90">
        <f>SUM(C15:C16)</f>
        <v>2332273</v>
      </c>
      <c r="D14" s="90">
        <f>SUM(D15:D16)</f>
        <v>0</v>
      </c>
      <c r="E14" s="91">
        <f>SUM(C14:D14)</f>
        <v>2332273</v>
      </c>
      <c r="G14" s="92">
        <f t="shared" ref="G14:G34" si="0">+LEN(A14)</f>
        <v>2</v>
      </c>
    </row>
    <row r="15" spans="1:7" s="92" customFormat="1" ht="25.5" customHeight="1" x14ac:dyDescent="0.2">
      <c r="A15" s="93">
        <v>121</v>
      </c>
      <c r="B15" s="94" t="s">
        <v>19</v>
      </c>
      <c r="C15" s="95">
        <f>+'I-5'!F14</f>
        <v>2322273</v>
      </c>
      <c r="D15" s="95">
        <f>+'I-5'!I14</f>
        <v>0</v>
      </c>
      <c r="E15" s="96">
        <f t="shared" ref="E15:E35" si="1">SUM(C15:D15)</f>
        <v>2322273</v>
      </c>
      <c r="G15" s="92">
        <f t="shared" si="0"/>
        <v>3</v>
      </c>
    </row>
    <row r="16" spans="1:7" s="92" customFormat="1" ht="25.5" customHeight="1" x14ac:dyDescent="0.2">
      <c r="A16" s="97">
        <v>122</v>
      </c>
      <c r="B16" s="94" t="s">
        <v>22</v>
      </c>
      <c r="C16" s="95">
        <f>+'I-5'!F17</f>
        <v>10000</v>
      </c>
      <c r="D16" s="95">
        <f>+'I-5'!I17</f>
        <v>0</v>
      </c>
      <c r="E16" s="96">
        <f t="shared" si="1"/>
        <v>10000</v>
      </c>
      <c r="G16" s="92">
        <f t="shared" si="0"/>
        <v>3</v>
      </c>
    </row>
    <row r="17" spans="1:7" s="92" customFormat="1" ht="25.5" customHeight="1" x14ac:dyDescent="0.2">
      <c r="A17" s="98">
        <v>14</v>
      </c>
      <c r="B17" s="99" t="s">
        <v>24</v>
      </c>
      <c r="C17" s="100">
        <f>SUM(C18:C19)</f>
        <v>67600</v>
      </c>
      <c r="D17" s="100">
        <f>SUM(D18:D19)</f>
        <v>0</v>
      </c>
      <c r="E17" s="101">
        <f t="shared" si="1"/>
        <v>67600</v>
      </c>
      <c r="G17" s="92">
        <f t="shared" si="0"/>
        <v>2</v>
      </c>
    </row>
    <row r="18" spans="1:7" s="92" customFormat="1" ht="25.5" customHeight="1" x14ac:dyDescent="0.2">
      <c r="A18" s="97">
        <v>141</v>
      </c>
      <c r="B18" s="94" t="s">
        <v>25</v>
      </c>
      <c r="C18" s="95">
        <f>+'I-5'!F20</f>
        <v>29900</v>
      </c>
      <c r="D18" s="95">
        <f>+'I-5'!I20</f>
        <v>0</v>
      </c>
      <c r="E18" s="96">
        <f t="shared" si="1"/>
        <v>29900</v>
      </c>
      <c r="G18" s="92">
        <f t="shared" si="0"/>
        <v>3</v>
      </c>
    </row>
    <row r="19" spans="1:7" s="92" customFormat="1" ht="25.5" customHeight="1" x14ac:dyDescent="0.2">
      <c r="A19" s="97">
        <v>142</v>
      </c>
      <c r="B19" s="94" t="s">
        <v>27</v>
      </c>
      <c r="C19" s="95">
        <f>+'I-5'!F22</f>
        <v>37700</v>
      </c>
      <c r="D19" s="95">
        <f>+'I-5'!I22</f>
        <v>0</v>
      </c>
      <c r="E19" s="96">
        <f t="shared" si="1"/>
        <v>37700</v>
      </c>
      <c r="G19" s="92">
        <f t="shared" si="0"/>
        <v>3</v>
      </c>
    </row>
    <row r="20" spans="1:7" s="92" customFormat="1" ht="25.5" customHeight="1" x14ac:dyDescent="0.2">
      <c r="A20" s="98">
        <v>15</v>
      </c>
      <c r="B20" s="99" t="s">
        <v>29</v>
      </c>
      <c r="C20" s="100">
        <f>SUM(C21:C23)</f>
        <v>209623</v>
      </c>
      <c r="D20" s="100">
        <f>SUM(D21:D23)</f>
        <v>0</v>
      </c>
      <c r="E20" s="101">
        <f t="shared" si="1"/>
        <v>209623</v>
      </c>
      <c r="G20" s="92">
        <f t="shared" si="0"/>
        <v>2</v>
      </c>
    </row>
    <row r="21" spans="1:7" s="92" customFormat="1" ht="25.5" customHeight="1" x14ac:dyDescent="0.2">
      <c r="A21" s="97">
        <v>151</v>
      </c>
      <c r="B21" s="94" t="s">
        <v>30</v>
      </c>
      <c r="C21" s="95">
        <f>+'I-5'!F25</f>
        <v>189623</v>
      </c>
      <c r="D21" s="95">
        <f>+'I-5'!I25</f>
        <v>0</v>
      </c>
      <c r="E21" s="96">
        <f t="shared" si="1"/>
        <v>189623</v>
      </c>
      <c r="G21" s="92">
        <f t="shared" si="0"/>
        <v>3</v>
      </c>
    </row>
    <row r="22" spans="1:7" s="92" customFormat="1" ht="25.5" customHeight="1" x14ac:dyDescent="0.2">
      <c r="A22" s="97">
        <v>156</v>
      </c>
      <c r="B22" s="94" t="s">
        <v>33</v>
      </c>
      <c r="C22" s="95">
        <f>+'I-5'!D29</f>
        <v>0</v>
      </c>
      <c r="D22" s="95"/>
      <c r="E22" s="96">
        <f t="shared" si="1"/>
        <v>0</v>
      </c>
      <c r="G22" s="92">
        <f t="shared" si="0"/>
        <v>3</v>
      </c>
    </row>
    <row r="23" spans="1:7" s="92" customFormat="1" ht="25.5" customHeight="1" x14ac:dyDescent="0.2">
      <c r="A23" s="97">
        <v>157</v>
      </c>
      <c r="B23" s="94" t="s">
        <v>35</v>
      </c>
      <c r="C23" s="95">
        <f>+'I-5'!F30</f>
        <v>20000</v>
      </c>
      <c r="D23" s="95">
        <f>+'I-5'!I30</f>
        <v>0</v>
      </c>
      <c r="E23" s="96">
        <f t="shared" si="1"/>
        <v>20000</v>
      </c>
      <c r="G23" s="92">
        <f t="shared" si="0"/>
        <v>3</v>
      </c>
    </row>
    <row r="24" spans="1:7" s="92" customFormat="1" ht="25.5" customHeight="1" x14ac:dyDescent="0.2">
      <c r="A24" s="98">
        <v>16</v>
      </c>
      <c r="B24" s="99" t="s">
        <v>38</v>
      </c>
      <c r="C24" s="100">
        <f>SUM(C25:C27)</f>
        <v>0</v>
      </c>
      <c r="D24" s="100">
        <f>SUM(D25:D27)</f>
        <v>0</v>
      </c>
      <c r="E24" s="101">
        <f t="shared" si="1"/>
        <v>0</v>
      </c>
      <c r="G24" s="92">
        <f t="shared" si="0"/>
        <v>2</v>
      </c>
    </row>
    <row r="25" spans="1:7" s="92" customFormat="1" ht="25.5" customHeight="1" x14ac:dyDescent="0.2">
      <c r="A25" s="97">
        <v>162</v>
      </c>
      <c r="B25" s="94" t="s">
        <v>39</v>
      </c>
      <c r="C25" s="95">
        <f>+'I-5'!D34</f>
        <v>0</v>
      </c>
      <c r="D25" s="95">
        <f>+'I-5'!I34</f>
        <v>0</v>
      </c>
      <c r="E25" s="96">
        <f t="shared" si="1"/>
        <v>0</v>
      </c>
      <c r="G25" s="92">
        <f t="shared" si="0"/>
        <v>3</v>
      </c>
    </row>
    <row r="26" spans="1:7" s="92" customFormat="1" ht="25.5" customHeight="1" x14ac:dyDescent="0.2">
      <c r="A26" s="97">
        <v>163</v>
      </c>
      <c r="B26" s="94" t="s">
        <v>40</v>
      </c>
      <c r="C26" s="95">
        <f>+'I-5'!D36</f>
        <v>0</v>
      </c>
      <c r="D26" s="95">
        <f>+'I-5'!I36</f>
        <v>0</v>
      </c>
      <c r="E26" s="96">
        <f t="shared" si="1"/>
        <v>0</v>
      </c>
      <c r="G26" s="92">
        <f t="shared" si="0"/>
        <v>3</v>
      </c>
    </row>
    <row r="27" spans="1:7" s="92" customFormat="1" ht="25.5" customHeight="1" x14ac:dyDescent="0.2">
      <c r="A27" s="97">
        <v>164</v>
      </c>
      <c r="B27" s="94" t="s">
        <v>42</v>
      </c>
      <c r="C27" s="95">
        <f>+'I-5'!D38</f>
        <v>0</v>
      </c>
      <c r="D27" s="95">
        <f>+'I-5'!I38</f>
        <v>0</v>
      </c>
      <c r="E27" s="96">
        <f t="shared" si="1"/>
        <v>0</v>
      </c>
      <c r="G27" s="92">
        <f t="shared" si="0"/>
        <v>3</v>
      </c>
    </row>
    <row r="28" spans="1:7" s="92" customFormat="1" ht="25.5" customHeight="1" x14ac:dyDescent="0.2">
      <c r="A28" s="98">
        <v>21</v>
      </c>
      <c r="B28" s="99" t="s">
        <v>45</v>
      </c>
      <c r="C28" s="100">
        <f>SUM(C29)</f>
        <v>1500</v>
      </c>
      <c r="D28" s="100">
        <f>SUM(D29)</f>
        <v>0</v>
      </c>
      <c r="E28" s="101">
        <f t="shared" si="1"/>
        <v>1500</v>
      </c>
      <c r="G28" s="92">
        <f t="shared" si="0"/>
        <v>2</v>
      </c>
    </row>
    <row r="29" spans="1:7" s="92" customFormat="1" ht="25.5" customHeight="1" x14ac:dyDescent="0.2">
      <c r="A29" s="97">
        <v>211</v>
      </c>
      <c r="B29" s="94" t="s">
        <v>46</v>
      </c>
      <c r="C29" s="95">
        <f>+'I-5'!F42</f>
        <v>1500</v>
      </c>
      <c r="D29" s="95">
        <f>+'I-5'!I42</f>
        <v>0</v>
      </c>
      <c r="E29" s="96">
        <f t="shared" si="1"/>
        <v>1500</v>
      </c>
      <c r="G29" s="92">
        <f t="shared" si="0"/>
        <v>3</v>
      </c>
    </row>
    <row r="30" spans="1:7" s="92" customFormat="1" ht="25.5" customHeight="1" x14ac:dyDescent="0.2">
      <c r="A30" s="98">
        <v>23</v>
      </c>
      <c r="B30" s="99" t="s">
        <v>51</v>
      </c>
      <c r="C30" s="100">
        <f>SUM(C31)</f>
        <v>842000</v>
      </c>
      <c r="D30" s="100">
        <f>SUM(D31)</f>
        <v>0</v>
      </c>
      <c r="E30" s="101">
        <f t="shared" si="1"/>
        <v>842000</v>
      </c>
      <c r="G30" s="92">
        <f t="shared" si="0"/>
        <v>2</v>
      </c>
    </row>
    <row r="31" spans="1:7" s="92" customFormat="1" ht="25.5" customHeight="1" x14ac:dyDescent="0.2">
      <c r="A31" s="97">
        <v>231</v>
      </c>
      <c r="B31" s="94" t="s">
        <v>81</v>
      </c>
      <c r="C31" s="95">
        <f>+'I-5'!F48</f>
        <v>842000</v>
      </c>
      <c r="D31" s="95">
        <f>+'I-5'!I48</f>
        <v>0</v>
      </c>
      <c r="E31" s="96">
        <f t="shared" si="1"/>
        <v>842000</v>
      </c>
      <c r="G31" s="92">
        <f t="shared" si="0"/>
        <v>3</v>
      </c>
    </row>
    <row r="32" spans="1:7" s="92" customFormat="1" ht="25.5" customHeight="1" x14ac:dyDescent="0.2">
      <c r="A32" s="98">
        <v>32</v>
      </c>
      <c r="B32" s="99" t="s">
        <v>54</v>
      </c>
      <c r="C32" s="100">
        <f>SUM(C33:C34)</f>
        <v>639359</v>
      </c>
      <c r="D32" s="100">
        <f>SUM(D33:D34)</f>
        <v>1012645</v>
      </c>
      <c r="E32" s="101">
        <f t="shared" si="1"/>
        <v>1652004</v>
      </c>
      <c r="G32" s="92">
        <f t="shared" si="0"/>
        <v>2</v>
      </c>
    </row>
    <row r="33" spans="1:7" s="92" customFormat="1" ht="25.5" customHeight="1" x14ac:dyDescent="0.2">
      <c r="A33" s="97">
        <v>321</v>
      </c>
      <c r="B33" s="94" t="s">
        <v>55</v>
      </c>
      <c r="C33" s="95">
        <f>+'I-5'!F51</f>
        <v>347105</v>
      </c>
      <c r="D33" s="95">
        <f>+'I-5'!I51</f>
        <v>84651</v>
      </c>
      <c r="E33" s="96">
        <f t="shared" si="1"/>
        <v>431756</v>
      </c>
      <c r="G33" s="92">
        <f t="shared" si="0"/>
        <v>3</v>
      </c>
    </row>
    <row r="34" spans="1:7" s="92" customFormat="1" ht="25.5" customHeight="1" x14ac:dyDescent="0.2">
      <c r="A34" s="97">
        <v>322</v>
      </c>
      <c r="B34" s="94" t="s">
        <v>58</v>
      </c>
      <c r="C34" s="95">
        <f>+'I-5'!F54</f>
        <v>292254</v>
      </c>
      <c r="D34" s="95">
        <f>+'I-5'!I54</f>
        <v>927994</v>
      </c>
      <c r="E34" s="96">
        <f>SUM(C34:D34)</f>
        <v>1220248</v>
      </c>
      <c r="G34" s="92">
        <f t="shared" si="0"/>
        <v>3</v>
      </c>
    </row>
    <row r="35" spans="1:7" s="92" customFormat="1" ht="25.5" customHeight="1" thickBot="1" x14ac:dyDescent="0.25">
      <c r="A35" s="102"/>
      <c r="B35" s="103" t="s">
        <v>60</v>
      </c>
      <c r="C35" s="104">
        <f>+SUMIF(G14:G34,3,$C$14:$C$34)</f>
        <v>4092355</v>
      </c>
      <c r="D35" s="104">
        <f>+SUMIF(G14:G34,3,$D$14:$D$34)</f>
        <v>1012645</v>
      </c>
      <c r="E35" s="101">
        <f t="shared" si="1"/>
        <v>5105000</v>
      </c>
      <c r="F35" s="105">
        <f>+SUMIF($G$14:$G$34,3,$E$14:$E$34)</f>
        <v>5105000</v>
      </c>
    </row>
    <row r="36" spans="1:7" s="92" customFormat="1" ht="25.5" customHeight="1" thickBot="1" x14ac:dyDescent="0.25">
      <c r="A36" s="106"/>
      <c r="B36" s="107" t="s">
        <v>82</v>
      </c>
      <c r="C36" s="108">
        <f>+C14+C17+C20+C24+C28+C30+C32</f>
        <v>4092355</v>
      </c>
      <c r="D36" s="108">
        <f>+D14+D17+D20+D24+D28+D30+D32</f>
        <v>1012645</v>
      </c>
      <c r="E36" s="108">
        <f>SUM(C36:D36)</f>
        <v>5105000</v>
      </c>
    </row>
    <row r="37" spans="1:7" ht="15" hidden="1" customHeight="1" x14ac:dyDescent="0.2">
      <c r="A37" s="109"/>
      <c r="B37" s="110"/>
      <c r="F37" s="113" t="e">
        <f>+#REF!-E36</f>
        <v>#REF!</v>
      </c>
    </row>
    <row r="38" spans="1:7" ht="15.75" hidden="1" customHeight="1" x14ac:dyDescent="0.2">
      <c r="C38" s="115"/>
      <c r="D38" s="116">
        <f>+C36-C35</f>
        <v>0</v>
      </c>
      <c r="E38" s="117">
        <f>+E36-E35</f>
        <v>0</v>
      </c>
    </row>
    <row r="39" spans="1:7" ht="20.25" hidden="1" customHeight="1" x14ac:dyDescent="0.2">
      <c r="A39" s="51" t="s">
        <v>83</v>
      </c>
      <c r="C39" s="118">
        <f>+C36-C38</f>
        <v>4092355</v>
      </c>
    </row>
    <row r="40" spans="1:7" hidden="1" x14ac:dyDescent="0.2">
      <c r="A40" s="119"/>
      <c r="C40" s="119"/>
    </row>
    <row r="41" spans="1:7" ht="15.75" hidden="1" x14ac:dyDescent="0.25">
      <c r="A41" s="119"/>
      <c r="C41" s="56"/>
      <c r="D41" s="56"/>
      <c r="E41" s="56"/>
    </row>
    <row r="42" spans="1:7" ht="18" hidden="1" customHeight="1" x14ac:dyDescent="0.25">
      <c r="A42" s="119"/>
      <c r="B42" s="1"/>
      <c r="C42" s="120" t="s">
        <v>64</v>
      </c>
      <c r="D42" s="1"/>
      <c r="E42" s="1"/>
    </row>
    <row r="43" spans="1:7" hidden="1" x14ac:dyDescent="0.2">
      <c r="A43" s="119"/>
      <c r="B43" s="120"/>
      <c r="C43" s="120" t="s">
        <v>65</v>
      </c>
      <c r="D43" s="121"/>
    </row>
    <row r="44" spans="1:7" hidden="1" x14ac:dyDescent="0.2">
      <c r="A44" s="119"/>
      <c r="B44" s="120"/>
      <c r="C44" s="120" t="s">
        <v>66</v>
      </c>
      <c r="D44" s="121"/>
    </row>
    <row r="45" spans="1:7" hidden="1" x14ac:dyDescent="0.2">
      <c r="A45" s="119"/>
      <c r="B45" s="120"/>
      <c r="C45" s="120" t="s">
        <v>67</v>
      </c>
      <c r="D45" s="121"/>
    </row>
    <row r="46" spans="1:7" hidden="1" x14ac:dyDescent="0.2">
      <c r="A46" s="119"/>
      <c r="B46" s="120"/>
      <c r="D46" s="121"/>
    </row>
    <row r="47" spans="1:7" hidden="1" x14ac:dyDescent="0.2">
      <c r="A47" s="119"/>
      <c r="B47" s="120"/>
      <c r="C47" s="120"/>
      <c r="D47" s="121"/>
    </row>
    <row r="48" spans="1:7" hidden="1" x14ac:dyDescent="0.2">
      <c r="A48" s="119"/>
      <c r="B48" s="120"/>
      <c r="C48" s="120"/>
      <c r="D48" s="121"/>
    </row>
    <row r="49" spans="1:4" hidden="1" x14ac:dyDescent="0.2">
      <c r="A49" s="119"/>
      <c r="B49" s="120"/>
      <c r="C49" s="120"/>
      <c r="D49" s="121"/>
    </row>
    <row r="50" spans="1:4" hidden="1" x14ac:dyDescent="0.2">
      <c r="A50" s="119"/>
      <c r="B50" s="120"/>
      <c r="C50" s="120"/>
      <c r="D50" s="121"/>
    </row>
    <row r="51" spans="1:4" hidden="1" x14ac:dyDescent="0.2">
      <c r="A51" s="119"/>
    </row>
    <row r="52" spans="1:4" hidden="1" x14ac:dyDescent="0.2">
      <c r="A52" s="119"/>
    </row>
    <row r="53" spans="1:4" hidden="1" x14ac:dyDescent="0.2">
      <c r="A53" s="119"/>
    </row>
    <row r="54" spans="1:4" x14ac:dyDescent="0.2">
      <c r="A54" s="119"/>
    </row>
    <row r="55" spans="1:4" x14ac:dyDescent="0.2">
      <c r="A55" s="119"/>
    </row>
    <row r="56" spans="1:4" x14ac:dyDescent="0.2">
      <c r="A56" s="119"/>
    </row>
    <row r="57" spans="1:4" x14ac:dyDescent="0.2">
      <c r="A57" s="119"/>
    </row>
    <row r="58" spans="1:4" x14ac:dyDescent="0.2">
      <c r="A58" s="119"/>
    </row>
    <row r="59" spans="1:4" x14ac:dyDescent="0.2">
      <c r="A59" s="119"/>
    </row>
    <row r="60" spans="1:4" x14ac:dyDescent="0.2">
      <c r="A60" s="119"/>
    </row>
    <row r="61" spans="1:4" x14ac:dyDescent="0.2">
      <c r="A61" s="119"/>
    </row>
    <row r="62" spans="1:4" x14ac:dyDescent="0.2">
      <c r="A62" s="119"/>
    </row>
    <row r="63" spans="1:4" x14ac:dyDescent="0.2">
      <c r="A63" s="119"/>
    </row>
    <row r="64" spans="1:4" x14ac:dyDescent="0.2">
      <c r="A64" s="119"/>
    </row>
    <row r="65" spans="1:1" x14ac:dyDescent="0.2">
      <c r="A65" s="119"/>
    </row>
    <row r="66" spans="1:1" x14ac:dyDescent="0.2">
      <c r="A66" s="119"/>
    </row>
    <row r="67" spans="1:1" x14ac:dyDescent="0.2">
      <c r="A67" s="119"/>
    </row>
    <row r="68" spans="1:1" x14ac:dyDescent="0.2">
      <c r="A68" s="119"/>
    </row>
    <row r="69" spans="1:1" x14ac:dyDescent="0.2">
      <c r="A69" s="119"/>
    </row>
    <row r="70" spans="1:1" x14ac:dyDescent="0.2">
      <c r="A70" s="119"/>
    </row>
    <row r="71" spans="1:1" x14ac:dyDescent="0.2">
      <c r="A71" s="119"/>
    </row>
    <row r="72" spans="1:1" x14ac:dyDescent="0.2">
      <c r="A72" s="119"/>
    </row>
    <row r="73" spans="1:1" x14ac:dyDescent="0.2">
      <c r="A73" s="119"/>
    </row>
    <row r="74" spans="1:1" x14ac:dyDescent="0.2">
      <c r="A74" s="119"/>
    </row>
    <row r="75" spans="1:1" x14ac:dyDescent="0.2">
      <c r="A75" s="119"/>
    </row>
    <row r="76" spans="1:1" x14ac:dyDescent="0.2">
      <c r="A76" s="119"/>
    </row>
    <row r="77" spans="1:1" x14ac:dyDescent="0.2">
      <c r="A77" s="119"/>
    </row>
    <row r="78" spans="1:1" x14ac:dyDescent="0.2">
      <c r="A78" s="119"/>
    </row>
    <row r="79" spans="1:1" x14ac:dyDescent="0.2">
      <c r="A79" s="119"/>
    </row>
    <row r="80" spans="1:1" x14ac:dyDescent="0.2">
      <c r="A80" s="119"/>
    </row>
    <row r="81" spans="1:1" x14ac:dyDescent="0.2">
      <c r="A81" s="119"/>
    </row>
    <row r="82" spans="1:1" x14ac:dyDescent="0.2">
      <c r="A82" s="119"/>
    </row>
    <row r="83" spans="1:1" x14ac:dyDescent="0.2">
      <c r="A83" s="119"/>
    </row>
    <row r="84" spans="1:1" x14ac:dyDescent="0.2">
      <c r="A84" s="119"/>
    </row>
    <row r="85" spans="1:1" x14ac:dyDescent="0.2">
      <c r="A85" s="119"/>
    </row>
    <row r="86" spans="1:1" x14ac:dyDescent="0.2">
      <c r="A86" s="119"/>
    </row>
    <row r="87" spans="1:1" x14ac:dyDescent="0.2">
      <c r="A87" s="119"/>
    </row>
    <row r="88" spans="1:1" x14ac:dyDescent="0.2">
      <c r="A88" s="119"/>
    </row>
    <row r="89" spans="1:1" x14ac:dyDescent="0.2">
      <c r="A89" s="119"/>
    </row>
    <row r="90" spans="1:1" x14ac:dyDescent="0.2">
      <c r="A90" s="119"/>
    </row>
    <row r="91" spans="1:1" x14ac:dyDescent="0.2">
      <c r="A91" s="119"/>
    </row>
    <row r="92" spans="1:1" x14ac:dyDescent="0.2">
      <c r="A92" s="119"/>
    </row>
    <row r="93" spans="1:1" x14ac:dyDescent="0.2">
      <c r="A93" s="119"/>
    </row>
    <row r="94" spans="1:1" x14ac:dyDescent="0.2">
      <c r="A94" s="119"/>
    </row>
    <row r="95" spans="1:1" x14ac:dyDescent="0.2">
      <c r="A95" s="119"/>
    </row>
    <row r="96" spans="1:1" x14ac:dyDescent="0.2">
      <c r="A96" s="119"/>
    </row>
    <row r="97" spans="1:1" x14ac:dyDescent="0.2">
      <c r="A97" s="119"/>
    </row>
    <row r="98" spans="1:1" x14ac:dyDescent="0.2">
      <c r="A98" s="119"/>
    </row>
    <row r="99" spans="1:1" x14ac:dyDescent="0.2">
      <c r="A99" s="119"/>
    </row>
    <row r="100" spans="1:1" x14ac:dyDescent="0.2">
      <c r="A100" s="119"/>
    </row>
    <row r="101" spans="1:1" x14ac:dyDescent="0.2">
      <c r="A101" s="119"/>
    </row>
    <row r="102" spans="1:1" x14ac:dyDescent="0.2">
      <c r="A102" s="119"/>
    </row>
    <row r="103" spans="1:1" x14ac:dyDescent="0.2">
      <c r="A103" s="119"/>
    </row>
    <row r="104" spans="1:1" x14ac:dyDescent="0.2">
      <c r="A104" s="119"/>
    </row>
    <row r="105" spans="1:1" x14ac:dyDescent="0.2">
      <c r="A105" s="119"/>
    </row>
    <row r="106" spans="1:1" x14ac:dyDescent="0.2">
      <c r="A106" s="119"/>
    </row>
    <row r="107" spans="1:1" x14ac:dyDescent="0.2">
      <c r="A107" s="119"/>
    </row>
    <row r="108" spans="1:1" x14ac:dyDescent="0.2">
      <c r="A108" s="119"/>
    </row>
    <row r="109" spans="1:1" x14ac:dyDescent="0.2">
      <c r="A109" s="119"/>
    </row>
    <row r="110" spans="1:1" x14ac:dyDescent="0.2">
      <c r="A110" s="119"/>
    </row>
    <row r="111" spans="1:1" x14ac:dyDescent="0.2">
      <c r="A111" s="119"/>
    </row>
    <row r="112" spans="1:1" x14ac:dyDescent="0.2">
      <c r="A112" s="119"/>
    </row>
    <row r="113" spans="1:1" x14ac:dyDescent="0.2">
      <c r="A113" s="119"/>
    </row>
    <row r="114" spans="1:1" x14ac:dyDescent="0.2">
      <c r="A114" s="119"/>
    </row>
    <row r="115" spans="1:1" x14ac:dyDescent="0.2">
      <c r="A115" s="119"/>
    </row>
    <row r="116" spans="1:1" x14ac:dyDescent="0.2">
      <c r="A116" s="119"/>
    </row>
    <row r="117" spans="1:1" x14ac:dyDescent="0.2">
      <c r="A117" s="119"/>
    </row>
    <row r="118" spans="1:1" x14ac:dyDescent="0.2">
      <c r="A118" s="119"/>
    </row>
    <row r="119" spans="1:1" x14ac:dyDescent="0.2">
      <c r="A119" s="119"/>
    </row>
    <row r="120" spans="1:1" x14ac:dyDescent="0.2">
      <c r="A120" s="119"/>
    </row>
    <row r="121" spans="1:1" x14ac:dyDescent="0.2">
      <c r="A121" s="119"/>
    </row>
    <row r="122" spans="1:1" x14ac:dyDescent="0.2">
      <c r="A122" s="119"/>
    </row>
    <row r="123" spans="1:1" x14ac:dyDescent="0.2">
      <c r="A123" s="119"/>
    </row>
    <row r="124" spans="1:1" x14ac:dyDescent="0.2">
      <c r="A124" s="119"/>
    </row>
    <row r="125" spans="1:1" x14ac:dyDescent="0.2">
      <c r="A125" s="119"/>
    </row>
    <row r="126" spans="1:1" x14ac:dyDescent="0.2">
      <c r="A126" s="119"/>
    </row>
    <row r="127" spans="1:1" x14ac:dyDescent="0.2">
      <c r="A127" s="119"/>
    </row>
  </sheetData>
  <mergeCells count="14">
    <mergeCell ref="A7:E7"/>
    <mergeCell ref="A9:E9"/>
    <mergeCell ref="A11:A13"/>
    <mergeCell ref="B11:B13"/>
    <mergeCell ref="C11:D11"/>
    <mergeCell ref="E11:E13"/>
    <mergeCell ref="C12:C13"/>
    <mergeCell ref="D12:D13"/>
    <mergeCell ref="A6:E6"/>
    <mergeCell ref="A1:E1"/>
    <mergeCell ref="A2:E2"/>
    <mergeCell ref="A3:E3"/>
    <mergeCell ref="A4:E4"/>
    <mergeCell ref="A5:E5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H139"/>
  <sheetViews>
    <sheetView showGridLines="0" zoomScaleNormal="100" workbookViewId="0">
      <selection activeCell="A59" sqref="A59:IV128"/>
    </sheetView>
  </sheetViews>
  <sheetFormatPr baseColWidth="10" defaultRowHeight="12.75" x14ac:dyDescent="0.2"/>
  <cols>
    <col min="1" max="1" width="4.42578125" style="86" customWidth="1"/>
    <col min="2" max="2" width="12.85546875" style="114" customWidth="1"/>
    <col min="3" max="3" width="45" style="86" customWidth="1"/>
    <col min="4" max="4" width="14.7109375" style="86" customWidth="1"/>
    <col min="5" max="5" width="13" style="111" customWidth="1"/>
    <col min="6" max="6" width="13" style="112" customWidth="1"/>
    <col min="7" max="7" width="4.85546875" style="86" customWidth="1"/>
    <col min="8" max="8" width="16.7109375" style="86" customWidth="1"/>
    <col min="9" max="16384" width="11.42578125" style="86"/>
  </cols>
  <sheetData>
    <row r="1" spans="2:6" ht="15.75" x14ac:dyDescent="0.25">
      <c r="B1" s="193" t="s">
        <v>0</v>
      </c>
      <c r="C1" s="193"/>
      <c r="D1" s="193"/>
      <c r="E1" s="193"/>
      <c r="F1" s="193"/>
    </row>
    <row r="2" spans="2:6" ht="15.75" x14ac:dyDescent="0.25">
      <c r="B2" s="193" t="s">
        <v>1</v>
      </c>
      <c r="C2" s="193"/>
      <c r="D2" s="193"/>
      <c r="E2" s="193"/>
      <c r="F2" s="193"/>
    </row>
    <row r="3" spans="2:6" ht="15.75" x14ac:dyDescent="0.25">
      <c r="B3" s="193" t="s">
        <v>2</v>
      </c>
      <c r="C3" s="193"/>
      <c r="D3" s="193"/>
      <c r="E3" s="193"/>
      <c r="F3" s="193"/>
    </row>
    <row r="4" spans="2:6" ht="15.75" x14ac:dyDescent="0.25">
      <c r="B4" s="193" t="s">
        <v>3</v>
      </c>
      <c r="C4" s="193"/>
      <c r="D4" s="193"/>
      <c r="E4" s="193"/>
      <c r="F4" s="193"/>
    </row>
    <row r="5" spans="2:6" ht="15.75" x14ac:dyDescent="0.25">
      <c r="B5" s="193" t="s">
        <v>4</v>
      </c>
      <c r="C5" s="193"/>
      <c r="D5" s="193"/>
      <c r="E5" s="193"/>
      <c r="F5" s="193"/>
    </row>
    <row r="6" spans="2:6" ht="15.75" x14ac:dyDescent="0.25">
      <c r="B6" s="193" t="s">
        <v>84</v>
      </c>
      <c r="C6" s="193"/>
      <c r="D6" s="193"/>
      <c r="E6" s="193"/>
      <c r="F6" s="193"/>
    </row>
    <row r="7" spans="2:6" ht="16.5" thickBot="1" x14ac:dyDescent="0.3">
      <c r="B7" s="194" t="s">
        <v>6</v>
      </c>
      <c r="C7" s="194"/>
      <c r="D7" s="194"/>
      <c r="E7" s="194"/>
      <c r="F7" s="194"/>
    </row>
    <row r="8" spans="2:6" ht="24" customHeight="1" thickBot="1" x14ac:dyDescent="0.25">
      <c r="B8" s="122"/>
      <c r="C8" s="123"/>
      <c r="D8" s="206" t="s">
        <v>78</v>
      </c>
      <c r="E8" s="207"/>
      <c r="F8" s="208" t="s">
        <v>11</v>
      </c>
    </row>
    <row r="9" spans="2:6" ht="24" customHeight="1" x14ac:dyDescent="0.2">
      <c r="B9" s="211" t="s">
        <v>85</v>
      </c>
      <c r="C9" s="211" t="s">
        <v>8</v>
      </c>
      <c r="D9" s="213" t="s">
        <v>79</v>
      </c>
      <c r="E9" s="213" t="s">
        <v>80</v>
      </c>
      <c r="F9" s="209"/>
    </row>
    <row r="10" spans="2:6" ht="21.75" customHeight="1" thickBot="1" x14ac:dyDescent="0.25">
      <c r="B10" s="212"/>
      <c r="C10" s="212"/>
      <c r="D10" s="214"/>
      <c r="E10" s="214"/>
      <c r="F10" s="210"/>
    </row>
    <row r="11" spans="2:6" s="92" customFormat="1" ht="21" customHeight="1" x14ac:dyDescent="0.2">
      <c r="B11" s="124">
        <v>12</v>
      </c>
      <c r="C11" s="125" t="s">
        <v>18</v>
      </c>
      <c r="D11" s="126">
        <f>+'I-3'!C14</f>
        <v>2332273</v>
      </c>
      <c r="E11" s="126">
        <f>+'I-3'!D14</f>
        <v>0</v>
      </c>
      <c r="F11" s="127">
        <f t="shared" ref="F11:F17" si="0">SUM(D11:E11)</f>
        <v>2332273</v>
      </c>
    </row>
    <row r="12" spans="2:6" s="92" customFormat="1" ht="21" customHeight="1" x14ac:dyDescent="0.2">
      <c r="B12" s="128">
        <v>14</v>
      </c>
      <c r="C12" s="129" t="s">
        <v>24</v>
      </c>
      <c r="D12" s="130">
        <f>+'I-3'!C17</f>
        <v>67600</v>
      </c>
      <c r="E12" s="130">
        <f>+'I-3'!D17</f>
        <v>0</v>
      </c>
      <c r="F12" s="131">
        <f t="shared" si="0"/>
        <v>67600</v>
      </c>
    </row>
    <row r="13" spans="2:6" s="92" customFormat="1" ht="21" customHeight="1" x14ac:dyDescent="0.2">
      <c r="B13" s="128">
        <v>15</v>
      </c>
      <c r="C13" s="129" t="s">
        <v>29</v>
      </c>
      <c r="D13" s="130">
        <f>+'I-3'!C20</f>
        <v>209623</v>
      </c>
      <c r="E13" s="130">
        <f>+'I-3'!D20</f>
        <v>0</v>
      </c>
      <c r="F13" s="131">
        <f t="shared" si="0"/>
        <v>209623</v>
      </c>
    </row>
    <row r="14" spans="2:6" s="92" customFormat="1" ht="21" customHeight="1" x14ac:dyDescent="0.2">
      <c r="B14" s="128">
        <v>16</v>
      </c>
      <c r="C14" s="129" t="s">
        <v>38</v>
      </c>
      <c r="D14" s="130">
        <f>+'I-3'!C24</f>
        <v>0</v>
      </c>
      <c r="E14" s="130">
        <f>+'I-3'!D24</f>
        <v>0</v>
      </c>
      <c r="F14" s="131">
        <f t="shared" si="0"/>
        <v>0</v>
      </c>
    </row>
    <row r="15" spans="2:6" s="92" customFormat="1" ht="21" customHeight="1" x14ac:dyDescent="0.2">
      <c r="B15" s="128">
        <v>21</v>
      </c>
      <c r="C15" s="129" t="s">
        <v>45</v>
      </c>
      <c r="D15" s="130">
        <f>+'I-3'!C28</f>
        <v>1500</v>
      </c>
      <c r="E15" s="130">
        <f>+'I-3'!D28</f>
        <v>0</v>
      </c>
      <c r="F15" s="131">
        <f t="shared" si="0"/>
        <v>1500</v>
      </c>
    </row>
    <row r="16" spans="2:6" s="92" customFormat="1" ht="21" customHeight="1" x14ac:dyDescent="0.2">
      <c r="B16" s="128">
        <v>23</v>
      </c>
      <c r="C16" s="129" t="s">
        <v>51</v>
      </c>
      <c r="D16" s="130">
        <f>+'I-3'!C30</f>
        <v>842000</v>
      </c>
      <c r="E16" s="130">
        <f>+'I-3'!D30</f>
        <v>0</v>
      </c>
      <c r="F16" s="131">
        <f t="shared" si="0"/>
        <v>842000</v>
      </c>
    </row>
    <row r="17" spans="2:7" s="92" customFormat="1" ht="21" customHeight="1" thickBot="1" x14ac:dyDescent="0.25">
      <c r="B17" s="128">
        <v>32</v>
      </c>
      <c r="C17" s="129" t="s">
        <v>54</v>
      </c>
      <c r="D17" s="130">
        <f>+'I-3'!C32</f>
        <v>639359</v>
      </c>
      <c r="E17" s="130">
        <f>+'I-3'!D32</f>
        <v>1012645</v>
      </c>
      <c r="F17" s="131">
        <f t="shared" si="0"/>
        <v>1652004</v>
      </c>
    </row>
    <row r="18" spans="2:7" s="92" customFormat="1" ht="21" customHeight="1" thickBot="1" x14ac:dyDescent="0.25">
      <c r="B18" s="132"/>
      <c r="C18" s="133" t="s">
        <v>82</v>
      </c>
      <c r="D18" s="134">
        <f>SUM(D11:D17)</f>
        <v>4092355</v>
      </c>
      <c r="E18" s="134">
        <f>+E11+E12+E13+E14+E15+E16+E17</f>
        <v>1012645</v>
      </c>
      <c r="F18" s="134">
        <f>SUM(D18:E18)</f>
        <v>5105000</v>
      </c>
    </row>
    <row r="19" spans="2:7" ht="15" customHeight="1" x14ac:dyDescent="0.2">
      <c r="B19" s="109"/>
      <c r="C19" s="110"/>
      <c r="G19" s="113"/>
    </row>
    <row r="20" spans="2:7" ht="15.75" hidden="1" customHeight="1" x14ac:dyDescent="0.2">
      <c r="D20" s="115"/>
      <c r="F20" s="117"/>
    </row>
    <row r="21" spans="2:7" ht="20.25" hidden="1" customHeight="1" x14ac:dyDescent="0.2">
      <c r="B21" s="51"/>
      <c r="D21" s="118"/>
    </row>
    <row r="22" spans="2:7" hidden="1" x14ac:dyDescent="0.2">
      <c r="B22" s="119"/>
      <c r="D22" s="119"/>
    </row>
    <row r="23" spans="2:7" ht="15.75" hidden="1" x14ac:dyDescent="0.25">
      <c r="B23" s="119"/>
      <c r="D23" s="56"/>
      <c r="E23" s="56"/>
      <c r="F23" s="56"/>
    </row>
    <row r="24" spans="2:7" ht="18" hidden="1" customHeight="1" x14ac:dyDescent="0.2">
      <c r="B24" s="119"/>
      <c r="C24" s="135" t="s">
        <v>64</v>
      </c>
      <c r="D24" s="136">
        <f>+'[3]E-2'!C20</f>
        <v>4092355</v>
      </c>
      <c r="E24" s="136">
        <f>+'[3]E-2'!D20</f>
        <v>1012645</v>
      </c>
      <c r="F24" s="137">
        <f>+D24+E24</f>
        <v>5105000</v>
      </c>
    </row>
    <row r="25" spans="2:7" hidden="1" x14ac:dyDescent="0.2">
      <c r="B25" s="119"/>
      <c r="C25" s="135" t="s">
        <v>65</v>
      </c>
      <c r="D25" s="136">
        <f>+D18</f>
        <v>4092355</v>
      </c>
      <c r="E25" s="136">
        <f>+E18</f>
        <v>1012645</v>
      </c>
      <c r="F25" s="138">
        <f>+D25+E25</f>
        <v>5105000</v>
      </c>
    </row>
    <row r="26" spans="2:7" hidden="1" x14ac:dyDescent="0.2">
      <c r="B26" s="119"/>
      <c r="C26" s="135" t="s">
        <v>66</v>
      </c>
      <c r="D26" s="136">
        <f>+IF(D25&lt;D24,D24-D25,0)</f>
        <v>0</v>
      </c>
      <c r="E26" s="136">
        <f>+IF(E25&lt;E24,E24-E25,0)</f>
        <v>0</v>
      </c>
      <c r="F26" s="138">
        <f>+D26+E26</f>
        <v>0</v>
      </c>
    </row>
    <row r="27" spans="2:7" hidden="1" x14ac:dyDescent="0.2">
      <c r="B27" s="119"/>
      <c r="C27" s="135" t="s">
        <v>67</v>
      </c>
      <c r="D27" s="136">
        <f>+IF(D25&gt;D24,D25-D24,0)</f>
        <v>0</v>
      </c>
      <c r="E27" s="136">
        <f>+IF(E25&gt;E24,E25-E24,0)</f>
        <v>0</v>
      </c>
      <c r="F27" s="138">
        <f>+D27+E27</f>
        <v>0</v>
      </c>
    </row>
    <row r="28" spans="2:7" hidden="1" x14ac:dyDescent="0.2">
      <c r="B28" s="119"/>
      <c r="C28" s="120"/>
      <c r="E28" s="121"/>
    </row>
    <row r="29" spans="2:7" hidden="1" x14ac:dyDescent="0.2">
      <c r="B29" s="119"/>
      <c r="C29" s="120"/>
      <c r="D29" s="120"/>
      <c r="E29" s="121"/>
    </row>
    <row r="30" spans="2:7" hidden="1" x14ac:dyDescent="0.2">
      <c r="B30" s="119"/>
      <c r="C30" s="120"/>
      <c r="D30" s="120"/>
      <c r="E30" s="121"/>
    </row>
    <row r="31" spans="2:7" x14ac:dyDescent="0.2">
      <c r="B31" s="119"/>
      <c r="C31" s="120"/>
      <c r="D31" s="120"/>
      <c r="E31" s="121"/>
    </row>
    <row r="32" spans="2:7" hidden="1" x14ac:dyDescent="0.2">
      <c r="B32" s="119"/>
      <c r="C32" s="120"/>
      <c r="D32" s="120"/>
      <c r="E32" s="121"/>
    </row>
    <row r="33" spans="2:8" hidden="1" x14ac:dyDescent="0.2">
      <c r="B33" s="119"/>
    </row>
    <row r="34" spans="2:8" hidden="1" x14ac:dyDescent="0.2">
      <c r="B34" s="119"/>
    </row>
    <row r="35" spans="2:8" hidden="1" x14ac:dyDescent="0.2">
      <c r="B35" s="119"/>
    </row>
    <row r="36" spans="2:8" hidden="1" x14ac:dyDescent="0.2">
      <c r="B36" s="119"/>
    </row>
    <row r="37" spans="2:8" hidden="1" x14ac:dyDescent="0.2">
      <c r="B37" s="119"/>
    </row>
    <row r="38" spans="2:8" s="92" customFormat="1" ht="89.25" hidden="1" x14ac:dyDescent="0.2">
      <c r="B38" s="139" t="s">
        <v>86</v>
      </c>
      <c r="C38" s="140" t="s">
        <v>87</v>
      </c>
      <c r="D38" s="141" t="s">
        <v>88</v>
      </c>
      <c r="E38" s="141" t="s">
        <v>89</v>
      </c>
      <c r="F38" s="141" t="s">
        <v>90</v>
      </c>
      <c r="G38" s="141" t="s">
        <v>91</v>
      </c>
      <c r="H38" s="141" t="s">
        <v>92</v>
      </c>
    </row>
    <row r="39" spans="2:8" hidden="1" x14ac:dyDescent="0.2">
      <c r="B39" s="142">
        <v>12</v>
      </c>
      <c r="C39" s="143" t="s">
        <v>18</v>
      </c>
      <c r="D39" s="144">
        <f>+D11-F39-E39</f>
        <v>2332273</v>
      </c>
      <c r="E39" s="144">
        <v>0</v>
      </c>
      <c r="F39" s="144"/>
      <c r="G39" s="144"/>
      <c r="H39" s="144">
        <f>+D39+F39+E39+G39</f>
        <v>2332273</v>
      </c>
    </row>
    <row r="40" spans="2:8" hidden="1" x14ac:dyDescent="0.2">
      <c r="B40" s="142">
        <v>14</v>
      </c>
      <c r="C40" s="143" t="s">
        <v>24</v>
      </c>
      <c r="D40" s="144">
        <f>+D12-F40-E40</f>
        <v>67600</v>
      </c>
      <c r="E40" s="144">
        <v>0</v>
      </c>
      <c r="F40" s="144"/>
      <c r="G40" s="144"/>
      <c r="H40" s="144">
        <f t="shared" ref="H40:H45" si="1">+D40+F40+E40+G40</f>
        <v>67600</v>
      </c>
    </row>
    <row r="41" spans="2:8" hidden="1" x14ac:dyDescent="0.2">
      <c r="B41" s="142">
        <v>15</v>
      </c>
      <c r="C41" s="143" t="s">
        <v>29</v>
      </c>
      <c r="D41" s="144">
        <f>+D13-F41-E41</f>
        <v>209623</v>
      </c>
      <c r="E41" s="144">
        <v>0</v>
      </c>
      <c r="F41" s="144">
        <f>+'I-5'!D27</f>
        <v>0</v>
      </c>
      <c r="G41" s="144"/>
      <c r="H41" s="144">
        <f t="shared" si="1"/>
        <v>209623</v>
      </c>
    </row>
    <row r="42" spans="2:8" hidden="1" x14ac:dyDescent="0.2">
      <c r="B42" s="142">
        <v>16</v>
      </c>
      <c r="C42" s="143" t="s">
        <v>38</v>
      </c>
      <c r="D42" s="144"/>
      <c r="E42" s="144">
        <v>0</v>
      </c>
      <c r="F42" s="144">
        <f>+'[1]agosto-dic.'!F62</f>
        <v>96000</v>
      </c>
      <c r="G42" s="144"/>
      <c r="H42" s="144">
        <f t="shared" si="1"/>
        <v>96000</v>
      </c>
    </row>
    <row r="43" spans="2:8" hidden="1" x14ac:dyDescent="0.2">
      <c r="B43" s="142">
        <v>21</v>
      </c>
      <c r="C43" s="143" t="s">
        <v>45</v>
      </c>
      <c r="D43" s="144">
        <f>+D15-F43-E43</f>
        <v>1500</v>
      </c>
      <c r="E43" s="144">
        <v>0</v>
      </c>
      <c r="F43" s="144"/>
      <c r="G43" s="144"/>
      <c r="H43" s="144">
        <f t="shared" si="1"/>
        <v>1500</v>
      </c>
    </row>
    <row r="44" spans="2:8" hidden="1" x14ac:dyDescent="0.2">
      <c r="B44" s="142">
        <v>23</v>
      </c>
      <c r="C44" s="143" t="s">
        <v>93</v>
      </c>
      <c r="D44" s="144">
        <f>+D16-F44-E44</f>
        <v>842000</v>
      </c>
      <c r="E44" s="144">
        <v>0</v>
      </c>
      <c r="F44" s="144"/>
      <c r="G44" s="144"/>
      <c r="H44" s="144">
        <f t="shared" si="1"/>
        <v>842000</v>
      </c>
    </row>
    <row r="45" spans="2:8" hidden="1" x14ac:dyDescent="0.2">
      <c r="B45" s="145">
        <v>32</v>
      </c>
      <c r="C45" s="146" t="s">
        <v>54</v>
      </c>
      <c r="D45" s="147">
        <f>+D17-F45-E45</f>
        <v>418713</v>
      </c>
      <c r="E45" s="147">
        <f>+'[1]agosto-dic.'!F58</f>
        <v>124646</v>
      </c>
      <c r="F45" s="147">
        <f>+'[1]agosto-dic.'!F61</f>
        <v>96000</v>
      </c>
      <c r="G45" s="147"/>
      <c r="H45" s="147">
        <f t="shared" si="1"/>
        <v>639359</v>
      </c>
    </row>
    <row r="46" spans="2:8" hidden="1" x14ac:dyDescent="0.2">
      <c r="B46" s="139"/>
      <c r="C46" s="140" t="s">
        <v>94</v>
      </c>
      <c r="D46" s="148">
        <f>SUM(D39:D45)</f>
        <v>3871709</v>
      </c>
      <c r="E46" s="148">
        <f>SUM(E39:E45)</f>
        <v>124646</v>
      </c>
      <c r="F46" s="148">
        <f>SUM(F39:F45)</f>
        <v>192000</v>
      </c>
      <c r="G46" s="148">
        <f>SUM(G39:G45)</f>
        <v>0</v>
      </c>
      <c r="H46" s="148">
        <f>SUM(H39:H45)</f>
        <v>4188355</v>
      </c>
    </row>
    <row r="47" spans="2:8" hidden="1" x14ac:dyDescent="0.2">
      <c r="B47" s="119"/>
      <c r="D47" s="113">
        <f>+'[3]E-2'!C39-'I-2'!D46</f>
        <v>202519</v>
      </c>
      <c r="E47" s="113">
        <f>+'[3]E-2'!D39-'I-2'!E46</f>
        <v>-107019</v>
      </c>
      <c r="F47" s="113">
        <f>+'[3]E-2'!E39-'I-2'!F46</f>
        <v>-191500</v>
      </c>
      <c r="G47" s="113">
        <f>+'[3]E-2'!F39-'I-2'!G46</f>
        <v>1012645</v>
      </c>
      <c r="H47" s="113">
        <f>+'[3]E-2'!G39-'I-2'!H46</f>
        <v>-3175710</v>
      </c>
    </row>
    <row r="48" spans="2:8" hidden="1" x14ac:dyDescent="0.2">
      <c r="B48" t="s">
        <v>95</v>
      </c>
      <c r="D48" s="149">
        <f>+D46-D45-D44</f>
        <v>2610996</v>
      </c>
      <c r="E48" t="s">
        <v>96</v>
      </c>
      <c r="F48" s="150">
        <f>+D48</f>
        <v>2610996</v>
      </c>
    </row>
    <row r="49" spans="2:8" hidden="1" x14ac:dyDescent="0.2">
      <c r="B49" t="s">
        <v>97</v>
      </c>
      <c r="D49" s="151">
        <f>+D48/12</f>
        <v>217583</v>
      </c>
      <c r="E49" t="s">
        <v>98</v>
      </c>
      <c r="F49" s="150">
        <f>+D49</f>
        <v>217583</v>
      </c>
      <c r="H49" s="113">
        <f>+H46-D18</f>
        <v>96000</v>
      </c>
    </row>
    <row r="50" spans="2:8" hidden="1" x14ac:dyDescent="0.2">
      <c r="B50" t="s">
        <v>99</v>
      </c>
      <c r="D50" s="151">
        <v>200670.97</v>
      </c>
      <c r="E50" t="s">
        <v>100</v>
      </c>
      <c r="F50" s="150">
        <f>+D50</f>
        <v>200670.97</v>
      </c>
    </row>
    <row r="51" spans="2:8" hidden="1" x14ac:dyDescent="0.2">
      <c r="B51" t="s">
        <v>101</v>
      </c>
      <c r="D51" s="151">
        <v>229448.17</v>
      </c>
      <c r="E51" t="s">
        <v>102</v>
      </c>
      <c r="F51" s="150">
        <f>+D51</f>
        <v>229448.17</v>
      </c>
    </row>
    <row r="52" spans="2:8" hidden="1" x14ac:dyDescent="0.2">
      <c r="B52" t="s">
        <v>103</v>
      </c>
      <c r="D52" s="151">
        <f>+D51-D50</f>
        <v>28777.200000000012</v>
      </c>
      <c r="E52" t="s">
        <v>104</v>
      </c>
      <c r="F52" s="150">
        <f>+D52</f>
        <v>28777.200000000012</v>
      </c>
    </row>
    <row r="53" spans="2:8" hidden="1" x14ac:dyDescent="0.2">
      <c r="B53" s="119"/>
      <c r="E53" s="86"/>
      <c r="F53" s="152"/>
    </row>
    <row r="54" spans="2:8" hidden="1" x14ac:dyDescent="0.2">
      <c r="B54" s="119"/>
      <c r="C54" t="s">
        <v>105</v>
      </c>
      <c r="D54" s="149">
        <f>+D39+D40+D41</f>
        <v>2609496</v>
      </c>
      <c r="E54" s="86"/>
      <c r="F54" s="152"/>
    </row>
    <row r="55" spans="2:8" hidden="1" x14ac:dyDescent="0.2">
      <c r="B55" s="119"/>
      <c r="C55" t="s">
        <v>71</v>
      </c>
      <c r="D55" s="118">
        <f>+D44</f>
        <v>842000</v>
      </c>
      <c r="E55" s="86"/>
      <c r="F55" s="152"/>
    </row>
    <row r="56" spans="2:8" hidden="1" x14ac:dyDescent="0.2">
      <c r="B56" s="119"/>
      <c r="C56" t="s">
        <v>106</v>
      </c>
      <c r="D56" s="149">
        <f>+'[1]agosto-dic.'!F46+'[1]agosto-dic.'!E49+'[1]agosto-dic.'!E50+'[1]agosto-dic.'!F47</f>
        <v>251403</v>
      </c>
      <c r="E56" s="86"/>
      <c r="F56" s="152"/>
    </row>
    <row r="57" spans="2:8" hidden="1" x14ac:dyDescent="0.2">
      <c r="B57" s="119"/>
      <c r="C57" s="153" t="s">
        <v>107</v>
      </c>
      <c r="D57" s="154">
        <f>SUM(D54:D56)</f>
        <v>3702899</v>
      </c>
      <c r="E57" s="86"/>
      <c r="F57" s="152"/>
    </row>
    <row r="58" spans="2:8" hidden="1" x14ac:dyDescent="0.2">
      <c r="B58" s="119"/>
      <c r="C58" t="s">
        <v>108</v>
      </c>
      <c r="D58" s="149">
        <f>+'[1]agosto-dic.'!E51</f>
        <v>0</v>
      </c>
      <c r="E58" s="86"/>
      <c r="F58" s="152"/>
    </row>
    <row r="59" spans="2:8" hidden="1" x14ac:dyDescent="0.2">
      <c r="B59" s="119"/>
      <c r="C59" t="s">
        <v>109</v>
      </c>
      <c r="D59" s="149">
        <f>+D57+D58</f>
        <v>3702899</v>
      </c>
      <c r="E59" s="86"/>
      <c r="F59" s="152"/>
    </row>
    <row r="60" spans="2:8" hidden="1" x14ac:dyDescent="0.2">
      <c r="B60" s="119"/>
      <c r="D60" s="149">
        <f>+D59-D46</f>
        <v>-168810</v>
      </c>
      <c r="E60" s="86"/>
      <c r="F60" s="152"/>
    </row>
    <row r="61" spans="2:8" hidden="1" x14ac:dyDescent="0.2">
      <c r="B61" s="119"/>
      <c r="E61" s="86"/>
      <c r="F61" s="152"/>
    </row>
    <row r="62" spans="2:8" hidden="1" x14ac:dyDescent="0.2">
      <c r="B62" s="119"/>
      <c r="E62" s="86"/>
      <c r="F62" s="152"/>
    </row>
    <row r="63" spans="2:8" s="92" customFormat="1" ht="21.75" hidden="1" customHeight="1" x14ac:dyDescent="0.2">
      <c r="B63" s="155"/>
      <c r="C63" s="156" t="s">
        <v>110</v>
      </c>
      <c r="D63" s="157">
        <f>+'[3]E-5'!C134+'[3]E-5'!D134+'[3]E-5'!F134+'[3]E-5'!G134+'[3]E-5'!H134</f>
        <v>2793406</v>
      </c>
      <c r="F63" s="158"/>
    </row>
    <row r="64" spans="2:8" s="92" customFormat="1" ht="21.75" hidden="1" customHeight="1" x14ac:dyDescent="0.2">
      <c r="B64" s="155"/>
      <c r="C64" s="159"/>
      <c r="D64" s="160"/>
      <c r="F64" s="158"/>
    </row>
    <row r="65" spans="2:7" s="92" customFormat="1" ht="21.75" hidden="1" customHeight="1" x14ac:dyDescent="0.2">
      <c r="B65" s="155"/>
      <c r="C65" s="161" t="s">
        <v>111</v>
      </c>
      <c r="D65" s="162">
        <f>+D63-D64</f>
        <v>2793406</v>
      </c>
      <c r="E65" s="163">
        <v>2878000</v>
      </c>
      <c r="F65" s="158"/>
    </row>
    <row r="66" spans="2:7" s="92" customFormat="1" ht="21.75" hidden="1" customHeight="1" x14ac:dyDescent="0.2">
      <c r="B66" s="155"/>
      <c r="C66" s="164" t="s">
        <v>112</v>
      </c>
      <c r="D66" s="165">
        <f>+D57</f>
        <v>3702899</v>
      </c>
      <c r="F66" s="158"/>
    </row>
    <row r="67" spans="2:7" s="92" customFormat="1" ht="21.75" hidden="1" customHeight="1" thickBot="1" x14ac:dyDescent="0.25">
      <c r="B67" s="155"/>
      <c r="C67" s="166" t="s">
        <v>113</v>
      </c>
      <c r="D67" s="167">
        <f>+D66-D65</f>
        <v>909493</v>
      </c>
      <c r="E67" s="168">
        <f>+D59-D63</f>
        <v>909493</v>
      </c>
      <c r="F67" s="158" t="s">
        <v>114</v>
      </c>
    </row>
    <row r="68" spans="2:7" s="92" customFormat="1" ht="21.75" hidden="1" customHeight="1" thickBot="1" x14ac:dyDescent="0.25">
      <c r="B68" s="155"/>
      <c r="C68" s="169"/>
      <c r="D68" s="170"/>
      <c r="F68" s="158"/>
    </row>
    <row r="69" spans="2:7" hidden="1" x14ac:dyDescent="0.2">
      <c r="B69" s="119"/>
      <c r="C69" s="171" t="s">
        <v>115</v>
      </c>
      <c r="D69" s="172">
        <f>+'[3]E-5'!C14+'[3]E-5'!D14+'[3]E-5'!F14+'[3]E-5'!G14+'[3]E-5'!H14</f>
        <v>2493144</v>
      </c>
      <c r="E69" s="86"/>
      <c r="F69" s="152" t="s">
        <v>116</v>
      </c>
      <c r="G69" s="118">
        <f>-D67</f>
        <v>-909493</v>
      </c>
    </row>
    <row r="70" spans="2:7" ht="13.5" hidden="1" thickBot="1" x14ac:dyDescent="0.25">
      <c r="B70" s="119"/>
      <c r="C70" s="173" t="s">
        <v>117</v>
      </c>
      <c r="D70" s="174" t="e">
        <f>+GETPIVOTDATA("TOTAL",#REF!)</f>
        <v>#REF!</v>
      </c>
      <c r="E70" s="86"/>
      <c r="F70" s="152" t="s">
        <v>118</v>
      </c>
      <c r="G70" s="175">
        <f>+'[1]S-b-2019'!N119</f>
        <v>83648.146666666682</v>
      </c>
    </row>
    <row r="71" spans="2:7" ht="13.5" hidden="1" thickBot="1" x14ac:dyDescent="0.25">
      <c r="B71" s="119"/>
      <c r="C71" s="176" t="s">
        <v>119</v>
      </c>
      <c r="D71" s="177" t="e">
        <f>SUM(D69:D70)</f>
        <v>#REF!</v>
      </c>
      <c r="E71" s="86"/>
      <c r="F71" s="152" t="s">
        <v>120</v>
      </c>
      <c r="G71" s="175">
        <v>12065</v>
      </c>
    </row>
    <row r="72" spans="2:7" ht="13.5" hidden="1" thickBot="1" x14ac:dyDescent="0.25">
      <c r="B72" s="119"/>
      <c r="C72" s="173" t="s">
        <v>121</v>
      </c>
      <c r="D72" s="174" t="e">
        <f>+D66-D71</f>
        <v>#REF!</v>
      </c>
      <c r="E72" s="86"/>
      <c r="F72" s="152" t="s">
        <v>122</v>
      </c>
      <c r="G72" s="175">
        <f>+G69-G70-G71</f>
        <v>-1005206.1466666667</v>
      </c>
    </row>
    <row r="73" spans="2:7" hidden="1" x14ac:dyDescent="0.2">
      <c r="B73" s="119"/>
      <c r="C73"/>
      <c r="D73" s="113"/>
      <c r="E73" s="86"/>
      <c r="F73" s="152"/>
    </row>
    <row r="74" spans="2:7" hidden="1" x14ac:dyDescent="0.2">
      <c r="B74" s="119"/>
      <c r="C74"/>
      <c r="D74" s="113"/>
      <c r="E74" s="86"/>
      <c r="F74" s="152"/>
    </row>
    <row r="75" spans="2:7" hidden="1" x14ac:dyDescent="0.2">
      <c r="B75" s="119"/>
      <c r="C75"/>
      <c r="D75" s="113"/>
      <c r="E75" s="86"/>
      <c r="F75" s="152"/>
    </row>
    <row r="76" spans="2:7" hidden="1" x14ac:dyDescent="0.2">
      <c r="B76" s="119"/>
      <c r="E76" s="86"/>
      <c r="F76" s="152"/>
    </row>
    <row r="77" spans="2:7" hidden="1" x14ac:dyDescent="0.2">
      <c r="B77" s="119"/>
    </row>
    <row r="78" spans="2:7" s="92" customFormat="1" ht="17.25" hidden="1" customHeight="1" x14ac:dyDescent="0.2">
      <c r="B78" s="155"/>
      <c r="C78" s="178" t="s">
        <v>123</v>
      </c>
      <c r="D78" s="179">
        <f>+'[3]E-2'!C13</f>
        <v>2874593</v>
      </c>
      <c r="E78" s="180"/>
      <c r="F78" s="181"/>
    </row>
    <row r="79" spans="2:7" s="92" customFormat="1" ht="17.25" hidden="1" customHeight="1" x14ac:dyDescent="0.2">
      <c r="B79" s="155"/>
      <c r="C79" s="182" t="s">
        <v>124</v>
      </c>
      <c r="D79" s="183">
        <f>+'[3]E-5'!C18</f>
        <v>138600</v>
      </c>
      <c r="E79" s="180"/>
      <c r="F79" s="181"/>
    </row>
    <row r="80" spans="2:7" s="92" customFormat="1" ht="17.25" hidden="1" customHeight="1" x14ac:dyDescent="0.2">
      <c r="B80" s="155"/>
      <c r="C80" s="184" t="s">
        <v>125</v>
      </c>
      <c r="D80" s="183">
        <f>+'[3]E-5'!C34</f>
        <v>500000</v>
      </c>
      <c r="E80" s="180"/>
      <c r="F80" s="181"/>
    </row>
    <row r="81" spans="2:6" s="92" customFormat="1" ht="17.25" hidden="1" customHeight="1" x14ac:dyDescent="0.2">
      <c r="B81" s="155"/>
      <c r="C81" s="182" t="s">
        <v>126</v>
      </c>
      <c r="D81" s="183">
        <v>15000</v>
      </c>
      <c r="E81" s="180"/>
      <c r="F81" s="181"/>
    </row>
    <row r="82" spans="2:6" s="92" customFormat="1" ht="30" hidden="1" customHeight="1" x14ac:dyDescent="0.2">
      <c r="B82" s="155"/>
      <c r="C82" s="185" t="s">
        <v>127</v>
      </c>
      <c r="D82" s="183">
        <f>+'[1]RSAL-2019'!G82</f>
        <v>0</v>
      </c>
      <c r="E82" s="180"/>
      <c r="F82" s="181">
        <f>332.13-252.13</f>
        <v>80</v>
      </c>
    </row>
    <row r="83" spans="2:6" s="92" customFormat="1" ht="17.25" hidden="1" customHeight="1" x14ac:dyDescent="0.2">
      <c r="B83" s="155"/>
      <c r="C83" s="184" t="s">
        <v>128</v>
      </c>
      <c r="D83" s="183"/>
      <c r="E83" s="180"/>
      <c r="F83" s="181"/>
    </row>
    <row r="84" spans="2:6" s="92" customFormat="1" ht="17.25" hidden="1" customHeight="1" thickBot="1" x14ac:dyDescent="0.25">
      <c r="B84" s="155"/>
      <c r="C84" s="184" t="s">
        <v>129</v>
      </c>
      <c r="D84" s="183">
        <f>+'[3]E-5'!I14</f>
        <v>16458</v>
      </c>
      <c r="E84" s="180"/>
      <c r="F84" s="181"/>
    </row>
    <row r="85" spans="2:6" s="92" customFormat="1" ht="17.25" hidden="1" customHeight="1" thickBot="1" x14ac:dyDescent="0.25">
      <c r="B85" s="155"/>
      <c r="C85" s="186" t="s">
        <v>130</v>
      </c>
      <c r="D85" s="187">
        <f>+D78-D79-D80-D81-D82-D83-D84</f>
        <v>2204535</v>
      </c>
      <c r="E85" s="180"/>
      <c r="F85" s="181"/>
    </row>
    <row r="86" spans="2:6" s="92" customFormat="1" ht="17.25" hidden="1" customHeight="1" thickBot="1" x14ac:dyDescent="0.25">
      <c r="B86" s="155"/>
      <c r="C86" s="182"/>
      <c r="D86" s="183"/>
      <c r="E86" s="180"/>
      <c r="F86" s="181"/>
    </row>
    <row r="87" spans="2:6" s="92" customFormat="1" ht="17.25" hidden="1" customHeight="1" thickBot="1" x14ac:dyDescent="0.25">
      <c r="B87" s="155"/>
      <c r="C87" s="188" t="s">
        <v>131</v>
      </c>
      <c r="D87" s="189">
        <f>+'[1]S-b-2019'!N176</f>
        <v>2159918.4300000002</v>
      </c>
      <c r="E87" s="180"/>
      <c r="F87" s="181"/>
    </row>
    <row r="88" spans="2:6" s="92" customFormat="1" ht="17.25" hidden="1" customHeight="1" x14ac:dyDescent="0.2">
      <c r="B88" s="155"/>
      <c r="C88" s="190" t="s">
        <v>132</v>
      </c>
      <c r="D88" s="191">
        <f>+'[1]S-b-2019'!M193</f>
        <v>147241.51999999999</v>
      </c>
      <c r="E88" s="180"/>
      <c r="F88" s="181"/>
    </row>
    <row r="89" spans="2:6" s="92" customFormat="1" ht="17.25" hidden="1" customHeight="1" thickBot="1" x14ac:dyDescent="0.25">
      <c r="B89" s="155"/>
      <c r="C89" s="192" t="s">
        <v>133</v>
      </c>
      <c r="D89" s="167">
        <f>+D87+D88</f>
        <v>2307159.9500000002</v>
      </c>
      <c r="E89" s="180"/>
      <c r="F89" s="181"/>
    </row>
    <row r="90" spans="2:6" ht="30" hidden="1" customHeight="1" x14ac:dyDescent="0.2">
      <c r="B90" s="119"/>
      <c r="C90"/>
      <c r="D90" s="151">
        <f>+D85-D89</f>
        <v>-102624.95000000019</v>
      </c>
    </row>
    <row r="91" spans="2:6" hidden="1" x14ac:dyDescent="0.2">
      <c r="B91" s="119"/>
    </row>
    <row r="92" spans="2:6" hidden="1" x14ac:dyDescent="0.2">
      <c r="B92" s="119"/>
    </row>
    <row r="93" spans="2:6" hidden="1" x14ac:dyDescent="0.2">
      <c r="B93" s="119"/>
    </row>
    <row r="94" spans="2:6" hidden="1" x14ac:dyDescent="0.2">
      <c r="B94" s="119"/>
    </row>
    <row r="95" spans="2:6" hidden="1" x14ac:dyDescent="0.2">
      <c r="B95" s="119"/>
    </row>
    <row r="96" spans="2:6" hidden="1" x14ac:dyDescent="0.2">
      <c r="B96" s="119"/>
    </row>
    <row r="97" spans="2:2" hidden="1" x14ac:dyDescent="0.2">
      <c r="B97" s="119"/>
    </row>
    <row r="98" spans="2:2" x14ac:dyDescent="0.2">
      <c r="B98" s="119"/>
    </row>
    <row r="99" spans="2:2" x14ac:dyDescent="0.2">
      <c r="B99" s="119"/>
    </row>
    <row r="100" spans="2:2" x14ac:dyDescent="0.2">
      <c r="B100" s="119"/>
    </row>
    <row r="101" spans="2:2" x14ac:dyDescent="0.2">
      <c r="B101" s="119"/>
    </row>
    <row r="102" spans="2:2" x14ac:dyDescent="0.2">
      <c r="B102" s="119"/>
    </row>
    <row r="103" spans="2:2" x14ac:dyDescent="0.2">
      <c r="B103" s="119"/>
    </row>
    <row r="104" spans="2:2" x14ac:dyDescent="0.2">
      <c r="B104" s="119"/>
    </row>
    <row r="105" spans="2:2" x14ac:dyDescent="0.2">
      <c r="B105" s="119"/>
    </row>
    <row r="106" spans="2:2" x14ac:dyDescent="0.2">
      <c r="B106" s="119"/>
    </row>
    <row r="107" spans="2:2" x14ac:dyDescent="0.2">
      <c r="B107" s="119"/>
    </row>
    <row r="108" spans="2:2" x14ac:dyDescent="0.2">
      <c r="B108" s="119"/>
    </row>
    <row r="109" spans="2:2" x14ac:dyDescent="0.2">
      <c r="B109" s="119"/>
    </row>
    <row r="110" spans="2:2" x14ac:dyDescent="0.2">
      <c r="B110" s="119"/>
    </row>
    <row r="111" spans="2:2" x14ac:dyDescent="0.2">
      <c r="B111" s="119"/>
    </row>
    <row r="112" spans="2:2" x14ac:dyDescent="0.2">
      <c r="B112" s="119"/>
    </row>
    <row r="113" spans="2:2" x14ac:dyDescent="0.2">
      <c r="B113" s="119"/>
    </row>
    <row r="114" spans="2:2" x14ac:dyDescent="0.2">
      <c r="B114" s="119"/>
    </row>
    <row r="115" spans="2:2" x14ac:dyDescent="0.2">
      <c r="B115" s="119"/>
    </row>
    <row r="116" spans="2:2" x14ac:dyDescent="0.2">
      <c r="B116" s="119"/>
    </row>
    <row r="117" spans="2:2" x14ac:dyDescent="0.2">
      <c r="B117" s="119"/>
    </row>
    <row r="118" spans="2:2" x14ac:dyDescent="0.2">
      <c r="B118" s="119"/>
    </row>
    <row r="119" spans="2:2" x14ac:dyDescent="0.2">
      <c r="B119" s="119"/>
    </row>
    <row r="120" spans="2:2" x14ac:dyDescent="0.2">
      <c r="B120" s="119"/>
    </row>
    <row r="121" spans="2:2" x14ac:dyDescent="0.2">
      <c r="B121" s="119"/>
    </row>
    <row r="122" spans="2:2" x14ac:dyDescent="0.2">
      <c r="B122" s="119"/>
    </row>
    <row r="123" spans="2:2" x14ac:dyDescent="0.2">
      <c r="B123" s="119"/>
    </row>
    <row r="124" spans="2:2" x14ac:dyDescent="0.2">
      <c r="B124" s="119"/>
    </row>
    <row r="125" spans="2:2" x14ac:dyDescent="0.2">
      <c r="B125" s="119"/>
    </row>
    <row r="126" spans="2:2" x14ac:dyDescent="0.2">
      <c r="B126" s="119"/>
    </row>
    <row r="127" spans="2:2" x14ac:dyDescent="0.2">
      <c r="B127" s="119"/>
    </row>
    <row r="128" spans="2:2" x14ac:dyDescent="0.2">
      <c r="B128" s="119"/>
    </row>
    <row r="129" spans="2:2" x14ac:dyDescent="0.2">
      <c r="B129" s="119"/>
    </row>
    <row r="130" spans="2:2" x14ac:dyDescent="0.2">
      <c r="B130" s="119"/>
    </row>
    <row r="131" spans="2:2" x14ac:dyDescent="0.2">
      <c r="B131" s="119"/>
    </row>
    <row r="132" spans="2:2" x14ac:dyDescent="0.2">
      <c r="B132" s="119"/>
    </row>
    <row r="133" spans="2:2" x14ac:dyDescent="0.2">
      <c r="B133" s="119"/>
    </row>
    <row r="134" spans="2:2" x14ac:dyDescent="0.2">
      <c r="B134" s="119"/>
    </row>
    <row r="135" spans="2:2" x14ac:dyDescent="0.2">
      <c r="B135" s="119"/>
    </row>
    <row r="136" spans="2:2" x14ac:dyDescent="0.2">
      <c r="B136" s="119"/>
    </row>
    <row r="137" spans="2:2" x14ac:dyDescent="0.2">
      <c r="B137" s="119"/>
    </row>
    <row r="138" spans="2:2" x14ac:dyDescent="0.2">
      <c r="B138" s="119"/>
    </row>
    <row r="139" spans="2:2" x14ac:dyDescent="0.2">
      <c r="B139" s="119"/>
    </row>
  </sheetData>
  <mergeCells count="13">
    <mergeCell ref="B7:F7"/>
    <mergeCell ref="D8:E8"/>
    <mergeCell ref="F8:F10"/>
    <mergeCell ref="B9:B10"/>
    <mergeCell ref="C9:C10"/>
    <mergeCell ref="D9:D10"/>
    <mergeCell ref="E9:E10"/>
    <mergeCell ref="B6:F6"/>
    <mergeCell ref="B1:F1"/>
    <mergeCell ref="B2:F2"/>
    <mergeCell ref="B3:F3"/>
    <mergeCell ref="B4:F4"/>
    <mergeCell ref="B5:F5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I-5</vt:lpstr>
      <vt:lpstr>I-3</vt:lpstr>
      <vt:lpstr>I-2</vt:lpstr>
      <vt:lpstr>'I-2'!Área_de_impresión</vt:lpstr>
      <vt:lpstr>'I-3'!Área_de_impresión</vt:lpstr>
      <vt:lpstr>'I-5'!Área_de_impresión</vt:lpstr>
      <vt:lpstr>'I-2'!Títulos_a_imprimir</vt:lpstr>
      <vt:lpstr>'I-3'!Títulos_a_imprimir</vt:lpstr>
      <vt:lpstr>'I-5'!Títulos_a_imprimir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Machado Cruz</dc:creator>
  <cp:lastModifiedBy>Admin</cp:lastModifiedBy>
  <dcterms:created xsi:type="dcterms:W3CDTF">2020-04-14T18:24:25Z</dcterms:created>
  <dcterms:modified xsi:type="dcterms:W3CDTF">2020-05-12T15:57:11Z</dcterms:modified>
</cp:coreProperties>
</file>