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FI\Oscar\Presto\2019\UAIP\UAIP-2019-ene a jun\"/>
    </mc:Choice>
  </mc:AlternateContent>
  <xr:revisionPtr revIDLastSave="0" documentId="13_ncr:1_{A051D152-BACE-4346-B752-6BFE2205C87C}" xr6:coauthVersionLast="38" xr6:coauthVersionMax="38" xr10:uidLastSave="{00000000-0000-0000-0000-000000000000}"/>
  <bookViews>
    <workbookView xWindow="0" yWindow="0" windowWidth="20490" windowHeight="7245" xr2:uid="{6C9CA7DF-4FCA-4C8F-8E16-2B766A267742}"/>
  </bookViews>
  <sheets>
    <sheet name="ESTR" sheetId="1" r:id="rId1"/>
    <sheet name="I-5" sheetId="2" r:id="rId2"/>
    <sheet name="I-3" sheetId="3" r:id="rId3"/>
    <sheet name="I-2" sheetId="4" r:id="rId4"/>
    <sheet name="I-CE" sheetId="5" state="hidden" r:id="rId5"/>
    <sheet name="E-5" sheetId="6" r:id="rId6"/>
    <sheet name="E-3" sheetId="7" r:id="rId7"/>
    <sheet name="E-2" sheetId="8" r:id="rId8"/>
    <sheet name="E-CE" sheetId="9" state="hidden" r:id="rId9"/>
    <sheet name="ADO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9">ADO!$A$26:$E$53</definedName>
    <definedName name="_xlnm.Print_Area" localSheetId="7">'E-2'!$A$1:$E$20</definedName>
    <definedName name="_xlnm.Print_Area" localSheetId="6">'E-3'!$A$1:$E$45</definedName>
    <definedName name="_xlnm.Print_Area" localSheetId="5">'E-5'!$A$1:$O$134</definedName>
    <definedName name="_xlnm.Print_Area" localSheetId="8">'E-CE'!$A$1:$G$21</definedName>
    <definedName name="_xlnm.Print_Area" localSheetId="0">ESTR!$A$1:$H$97</definedName>
    <definedName name="_xlnm.Print_Area" localSheetId="3">'I-2'!$B$1:$F$18</definedName>
    <definedName name="_xlnm.Print_Area" localSheetId="2">'I-3'!$A$1:$E$36</definedName>
    <definedName name="_xlnm.Print_Area" localSheetId="1">'I-5'!$A$1:$J$58</definedName>
    <definedName name="_xlnm.Print_Area" localSheetId="4">'I-CE'!$A$1:$P$24</definedName>
    <definedName name="_xlnm.Print_Titles" localSheetId="9">ADO!$1:$6</definedName>
    <definedName name="_xlnm.Print_Titles" localSheetId="7">'E-2'!$1:$12</definedName>
    <definedName name="_xlnm.Print_Titles" localSheetId="6">'E-3'!$1:$13</definedName>
    <definedName name="_xlnm.Print_Titles" localSheetId="5">'E-5'!$1:$13</definedName>
    <definedName name="_xlnm.Print_Titles" localSheetId="8">'E-CE'!$1:$13</definedName>
    <definedName name="_xlnm.Print_Titles" localSheetId="0">ESTR!$1:$15</definedName>
    <definedName name="_xlnm.Print_Titles" localSheetId="3">'I-2'!$1:$10</definedName>
    <definedName name="_xlnm.Print_Titles" localSheetId="2">'I-3'!$1:$13</definedName>
    <definedName name="_xlnm.Print_Titles" localSheetId="1">'I-5'!$1:$12</definedName>
    <definedName name="_xlnm.Print_Titles" localSheetId="4">'I-CE'!$1:$13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0" l="1"/>
  <c r="H43" i="10"/>
  <c r="I40" i="10"/>
  <c r="H40" i="10"/>
  <c r="F33" i="10"/>
  <c r="D39" i="9"/>
  <c r="D38" i="9"/>
  <c r="C37" i="9"/>
  <c r="G36" i="9"/>
  <c r="D36" i="9"/>
  <c r="D35" i="9"/>
  <c r="D34" i="9"/>
  <c r="C87" i="8"/>
  <c r="C69" i="8"/>
  <c r="E45" i="8"/>
  <c r="E35" i="8"/>
  <c r="D33" i="8"/>
  <c r="E55" i="7"/>
  <c r="C52" i="7"/>
  <c r="L149" i="6"/>
  <c r="F149" i="6"/>
  <c r="L147" i="6"/>
  <c r="J136" i="6"/>
  <c r="I136" i="6"/>
  <c r="H136" i="6"/>
  <c r="G136" i="6"/>
  <c r="F136" i="6"/>
  <c r="E136" i="6"/>
  <c r="D136" i="6"/>
  <c r="C136" i="6"/>
  <c r="U131" i="6"/>
  <c r="R131" i="6"/>
  <c r="N131" i="6"/>
  <c r="D43" i="7" s="1"/>
  <c r="D42" i="7" s="1"/>
  <c r="K131" i="6"/>
  <c r="U130" i="6"/>
  <c r="R130" i="6"/>
  <c r="L130" i="6"/>
  <c r="N130" i="6" s="1"/>
  <c r="J130" i="6"/>
  <c r="J129" i="6" s="1"/>
  <c r="I130" i="6"/>
  <c r="H130" i="6"/>
  <c r="G130" i="6"/>
  <c r="F130" i="6"/>
  <c r="F129" i="6" s="1"/>
  <c r="D130" i="6"/>
  <c r="C130" i="6"/>
  <c r="K130" i="6" s="1"/>
  <c r="U129" i="6"/>
  <c r="R129" i="6"/>
  <c r="L129" i="6"/>
  <c r="N129" i="6" s="1"/>
  <c r="I129" i="6"/>
  <c r="H129" i="6"/>
  <c r="G129" i="6"/>
  <c r="E129" i="6"/>
  <c r="D129" i="6"/>
  <c r="C129" i="6"/>
  <c r="K129" i="6" s="1"/>
  <c r="U128" i="6"/>
  <c r="R128" i="6"/>
  <c r="N128" i="6"/>
  <c r="O128" i="6" s="1"/>
  <c r="K128" i="6"/>
  <c r="U127" i="6"/>
  <c r="R127" i="6"/>
  <c r="L127" i="6"/>
  <c r="N127" i="6" s="1"/>
  <c r="D41" i="7" s="1"/>
  <c r="D40" i="7" s="1"/>
  <c r="J127" i="6"/>
  <c r="J126" i="6" s="1"/>
  <c r="I127" i="6"/>
  <c r="H127" i="6"/>
  <c r="G127" i="6"/>
  <c r="G126" i="6" s="1"/>
  <c r="F127" i="6"/>
  <c r="F126" i="6" s="1"/>
  <c r="E127" i="6"/>
  <c r="D127" i="6"/>
  <c r="C127" i="6"/>
  <c r="K127" i="6" s="1"/>
  <c r="U126" i="6"/>
  <c r="R126" i="6"/>
  <c r="L126" i="6"/>
  <c r="I126" i="6"/>
  <c r="H126" i="6"/>
  <c r="E126" i="6"/>
  <c r="D126" i="6"/>
  <c r="U125" i="6"/>
  <c r="R125" i="6"/>
  <c r="O125" i="6"/>
  <c r="N125" i="6"/>
  <c r="K125" i="6"/>
  <c r="U124" i="6"/>
  <c r="R124" i="6"/>
  <c r="N124" i="6"/>
  <c r="K124" i="6"/>
  <c r="O124" i="6" s="1"/>
  <c r="U123" i="6"/>
  <c r="R123" i="6"/>
  <c r="N123" i="6"/>
  <c r="J123" i="6"/>
  <c r="I123" i="6"/>
  <c r="H123" i="6"/>
  <c r="H122" i="6" s="1"/>
  <c r="G123" i="6"/>
  <c r="G122" i="6" s="1"/>
  <c r="F123" i="6"/>
  <c r="E123" i="6"/>
  <c r="D123" i="6"/>
  <c r="D122" i="6" s="1"/>
  <c r="C123" i="6"/>
  <c r="K123" i="6" s="1"/>
  <c r="O123" i="6" s="1"/>
  <c r="U122" i="6"/>
  <c r="R122" i="6"/>
  <c r="N122" i="6"/>
  <c r="D39" i="7" s="1"/>
  <c r="L122" i="6"/>
  <c r="J122" i="6"/>
  <c r="I122" i="6"/>
  <c r="F122" i="6"/>
  <c r="E122" i="6"/>
  <c r="U121" i="6"/>
  <c r="R121" i="6"/>
  <c r="N121" i="6"/>
  <c r="J121" i="6"/>
  <c r="J120" i="6" s="1"/>
  <c r="I121" i="6"/>
  <c r="H121" i="6"/>
  <c r="G121" i="6"/>
  <c r="G120" i="6" s="1"/>
  <c r="F121" i="6"/>
  <c r="F120" i="6" s="1"/>
  <c r="E121" i="6"/>
  <c r="D121" i="6"/>
  <c r="C121" i="6"/>
  <c r="K121" i="6" s="1"/>
  <c r="O121" i="6" s="1"/>
  <c r="U120" i="6"/>
  <c r="R120" i="6"/>
  <c r="L120" i="6"/>
  <c r="N120" i="6" s="1"/>
  <c r="D38" i="7" s="1"/>
  <c r="I120" i="6"/>
  <c r="H120" i="6"/>
  <c r="E120" i="6"/>
  <c r="D120" i="6"/>
  <c r="U119" i="6"/>
  <c r="R119" i="6"/>
  <c r="O119" i="6"/>
  <c r="N119" i="6"/>
  <c r="K119" i="6"/>
  <c r="U118" i="6"/>
  <c r="R118" i="6"/>
  <c r="N118" i="6"/>
  <c r="K118" i="6"/>
  <c r="O118" i="6" s="1"/>
  <c r="U117" i="6"/>
  <c r="R117" i="6"/>
  <c r="L117" i="6"/>
  <c r="N117" i="6" s="1"/>
  <c r="D37" i="7" s="1"/>
  <c r="J117" i="6"/>
  <c r="C37" i="7" s="1"/>
  <c r="I117" i="6"/>
  <c r="H117" i="6"/>
  <c r="G117" i="6"/>
  <c r="F117" i="6"/>
  <c r="D117" i="6"/>
  <c r="C117" i="6"/>
  <c r="K117" i="6" s="1"/>
  <c r="U116" i="6"/>
  <c r="R116" i="6"/>
  <c r="N116" i="6"/>
  <c r="O116" i="6" s="1"/>
  <c r="K116" i="6"/>
  <c r="U115" i="6"/>
  <c r="R115" i="6"/>
  <c r="L115" i="6"/>
  <c r="N115" i="6" s="1"/>
  <c r="J115" i="6"/>
  <c r="I115" i="6"/>
  <c r="H115" i="6"/>
  <c r="G115" i="6"/>
  <c r="F115" i="6"/>
  <c r="K115" i="6" s="1"/>
  <c r="D115" i="6"/>
  <c r="C115" i="6"/>
  <c r="U114" i="6"/>
  <c r="R114" i="6"/>
  <c r="N114" i="6"/>
  <c r="K114" i="6"/>
  <c r="O114" i="6" s="1"/>
  <c r="U113" i="6"/>
  <c r="R113" i="6"/>
  <c r="N113" i="6"/>
  <c r="K113" i="6"/>
  <c r="O113" i="6" s="1"/>
  <c r="U112" i="6"/>
  <c r="R112" i="6"/>
  <c r="N112" i="6"/>
  <c r="H112" i="6"/>
  <c r="G112" i="6"/>
  <c r="F112" i="6"/>
  <c r="E112" i="6"/>
  <c r="D112" i="6"/>
  <c r="C112" i="6"/>
  <c r="K112" i="6" s="1"/>
  <c r="O112" i="6" s="1"/>
  <c r="U111" i="6"/>
  <c r="R111" i="6"/>
  <c r="N111" i="6"/>
  <c r="J111" i="6"/>
  <c r="I111" i="6"/>
  <c r="H111" i="6"/>
  <c r="G111" i="6"/>
  <c r="F111" i="6"/>
  <c r="E111" i="6"/>
  <c r="D111" i="6"/>
  <c r="C111" i="6"/>
  <c r="K111" i="6" s="1"/>
  <c r="O111" i="6" s="1"/>
  <c r="U110" i="6"/>
  <c r="R110" i="6"/>
  <c r="N110" i="6"/>
  <c r="J110" i="6"/>
  <c r="I110" i="6"/>
  <c r="H110" i="6"/>
  <c r="H108" i="6" s="1"/>
  <c r="H107" i="6" s="1"/>
  <c r="G110" i="6"/>
  <c r="F110" i="6"/>
  <c r="E110" i="6"/>
  <c r="D110" i="6"/>
  <c r="D108" i="6" s="1"/>
  <c r="D107" i="6" s="1"/>
  <c r="C110" i="6"/>
  <c r="K110" i="6" s="1"/>
  <c r="O110" i="6" s="1"/>
  <c r="U109" i="6"/>
  <c r="R109" i="6"/>
  <c r="N109" i="6"/>
  <c r="J109" i="6"/>
  <c r="J108" i="6" s="1"/>
  <c r="J107" i="6" s="1"/>
  <c r="I109" i="6"/>
  <c r="I108" i="6" s="1"/>
  <c r="I107" i="6" s="1"/>
  <c r="H109" i="6"/>
  <c r="G109" i="6"/>
  <c r="F109" i="6"/>
  <c r="F108" i="6" s="1"/>
  <c r="F107" i="6" s="1"/>
  <c r="E109" i="6"/>
  <c r="E108" i="6" s="1"/>
  <c r="E107" i="6" s="1"/>
  <c r="D109" i="6"/>
  <c r="C109" i="6"/>
  <c r="K109" i="6" s="1"/>
  <c r="O109" i="6" s="1"/>
  <c r="U108" i="6"/>
  <c r="R108" i="6"/>
  <c r="L108" i="6"/>
  <c r="L107" i="6" s="1"/>
  <c r="G108" i="6"/>
  <c r="C108" i="6"/>
  <c r="K108" i="6" s="1"/>
  <c r="U107" i="6"/>
  <c r="R107" i="6"/>
  <c r="R106" i="6"/>
  <c r="N106" i="6"/>
  <c r="J106" i="6"/>
  <c r="I106" i="6"/>
  <c r="I105" i="6" s="1"/>
  <c r="H106" i="6"/>
  <c r="G106" i="6"/>
  <c r="F106" i="6"/>
  <c r="E106" i="6"/>
  <c r="E105" i="6" s="1"/>
  <c r="D106" i="6"/>
  <c r="C106" i="6"/>
  <c r="R105" i="6"/>
  <c r="L105" i="6"/>
  <c r="N105" i="6" s="1"/>
  <c r="J105" i="6"/>
  <c r="H105" i="6"/>
  <c r="G105" i="6"/>
  <c r="F105" i="6"/>
  <c r="D105" i="6"/>
  <c r="C105" i="6"/>
  <c r="U104" i="6"/>
  <c r="R104" i="6"/>
  <c r="N104" i="6"/>
  <c r="J104" i="6"/>
  <c r="I104" i="6"/>
  <c r="H104" i="6"/>
  <c r="H102" i="6" s="1"/>
  <c r="H99" i="6" s="1"/>
  <c r="G104" i="6"/>
  <c r="G102" i="6" s="1"/>
  <c r="G99" i="6" s="1"/>
  <c r="F104" i="6"/>
  <c r="E104" i="6"/>
  <c r="D104" i="6"/>
  <c r="D102" i="6" s="1"/>
  <c r="C104" i="6"/>
  <c r="C102" i="6" s="1"/>
  <c r="R103" i="6"/>
  <c r="N103" i="6"/>
  <c r="K103" i="6"/>
  <c r="O103" i="6" s="1"/>
  <c r="U102" i="6"/>
  <c r="R102" i="6"/>
  <c r="N102" i="6"/>
  <c r="D33" i="7" s="1"/>
  <c r="L102" i="6"/>
  <c r="J102" i="6"/>
  <c r="I102" i="6"/>
  <c r="I99" i="6" s="1"/>
  <c r="F102" i="6"/>
  <c r="E102" i="6"/>
  <c r="R101" i="6"/>
  <c r="O101" i="6"/>
  <c r="N101" i="6"/>
  <c r="K101" i="6"/>
  <c r="R100" i="6"/>
  <c r="L100" i="6"/>
  <c r="N100" i="6" s="1"/>
  <c r="D32" i="7" s="1"/>
  <c r="D31" i="7" s="1"/>
  <c r="J100" i="6"/>
  <c r="I100" i="6"/>
  <c r="H100" i="6"/>
  <c r="G100" i="6"/>
  <c r="F100" i="6"/>
  <c r="E100" i="6"/>
  <c r="D100" i="6"/>
  <c r="C100" i="6"/>
  <c r="U99" i="6"/>
  <c r="R99" i="6"/>
  <c r="L99" i="6"/>
  <c r="D99" i="6"/>
  <c r="U98" i="6"/>
  <c r="R98" i="6"/>
  <c r="O98" i="6"/>
  <c r="N98" i="6"/>
  <c r="K98" i="6"/>
  <c r="U97" i="6"/>
  <c r="R97" i="6"/>
  <c r="N97" i="6"/>
  <c r="K97" i="6"/>
  <c r="O97" i="6" s="1"/>
  <c r="U96" i="6"/>
  <c r="R96" i="6"/>
  <c r="N96" i="6"/>
  <c r="J96" i="6"/>
  <c r="I96" i="6"/>
  <c r="H96" i="6"/>
  <c r="G96" i="6"/>
  <c r="K96" i="6" s="1"/>
  <c r="F96" i="6"/>
  <c r="D96" i="6"/>
  <c r="C96" i="6"/>
  <c r="U95" i="6"/>
  <c r="R95" i="6"/>
  <c r="N95" i="6"/>
  <c r="J95" i="6"/>
  <c r="I95" i="6"/>
  <c r="H95" i="6"/>
  <c r="G95" i="6"/>
  <c r="F95" i="6"/>
  <c r="E95" i="6"/>
  <c r="D95" i="6"/>
  <c r="C95" i="6"/>
  <c r="K95" i="6" s="1"/>
  <c r="O95" i="6" s="1"/>
  <c r="U94" i="6"/>
  <c r="R94" i="6"/>
  <c r="N94" i="6"/>
  <c r="J94" i="6"/>
  <c r="I94" i="6"/>
  <c r="H94" i="6"/>
  <c r="H92" i="6" s="1"/>
  <c r="G94" i="6"/>
  <c r="F94" i="6"/>
  <c r="E94" i="6"/>
  <c r="D94" i="6"/>
  <c r="D92" i="6" s="1"/>
  <c r="C94" i="6"/>
  <c r="U93" i="6"/>
  <c r="R93" i="6"/>
  <c r="N93" i="6"/>
  <c r="J93" i="6"/>
  <c r="J92" i="6" s="1"/>
  <c r="I93" i="6"/>
  <c r="I92" i="6" s="1"/>
  <c r="H93" i="6"/>
  <c r="G93" i="6"/>
  <c r="F93" i="6"/>
  <c r="F92" i="6" s="1"/>
  <c r="E93" i="6"/>
  <c r="E92" i="6" s="1"/>
  <c r="D93" i="6"/>
  <c r="C93" i="6"/>
  <c r="U92" i="6"/>
  <c r="R92" i="6"/>
  <c r="L92" i="6"/>
  <c r="N92" i="6" s="1"/>
  <c r="D29" i="7" s="1"/>
  <c r="G92" i="6"/>
  <c r="U91" i="6"/>
  <c r="R91" i="6"/>
  <c r="N91" i="6"/>
  <c r="J91" i="6"/>
  <c r="I91" i="6"/>
  <c r="H91" i="6"/>
  <c r="G91" i="6"/>
  <c r="F91" i="6"/>
  <c r="E91" i="6"/>
  <c r="D91" i="6"/>
  <c r="C91" i="6"/>
  <c r="K91" i="6" s="1"/>
  <c r="O91" i="6" s="1"/>
  <c r="U90" i="6"/>
  <c r="R90" i="6"/>
  <c r="N90" i="6"/>
  <c r="J90" i="6"/>
  <c r="I90" i="6"/>
  <c r="I88" i="6" s="1"/>
  <c r="I87" i="6" s="1"/>
  <c r="H90" i="6"/>
  <c r="G90" i="6"/>
  <c r="F90" i="6"/>
  <c r="E90" i="6"/>
  <c r="E88" i="6" s="1"/>
  <c r="E87" i="6" s="1"/>
  <c r="D90" i="6"/>
  <c r="C90" i="6"/>
  <c r="U89" i="6"/>
  <c r="R89" i="6"/>
  <c r="N89" i="6"/>
  <c r="J89" i="6"/>
  <c r="J88" i="6" s="1"/>
  <c r="I89" i="6"/>
  <c r="H89" i="6"/>
  <c r="G89" i="6"/>
  <c r="G88" i="6" s="1"/>
  <c r="F89" i="6"/>
  <c r="F88" i="6" s="1"/>
  <c r="F87" i="6" s="1"/>
  <c r="E89" i="6"/>
  <c r="D89" i="6"/>
  <c r="C89" i="6"/>
  <c r="U88" i="6"/>
  <c r="R88" i="6"/>
  <c r="L88" i="6"/>
  <c r="H88" i="6"/>
  <c r="D88" i="6"/>
  <c r="U87" i="6"/>
  <c r="R87" i="6"/>
  <c r="J87" i="6"/>
  <c r="U86" i="6"/>
  <c r="R86" i="6"/>
  <c r="I86" i="6"/>
  <c r="E33" i="8" s="1"/>
  <c r="H86" i="6"/>
  <c r="G86" i="6"/>
  <c r="F86" i="6"/>
  <c r="E86" i="6"/>
  <c r="D86" i="6"/>
  <c r="C86" i="6"/>
  <c r="U85" i="6"/>
  <c r="R85" i="6"/>
  <c r="O85" i="6"/>
  <c r="N85" i="6"/>
  <c r="U84" i="6"/>
  <c r="R84" i="6"/>
  <c r="N84" i="6"/>
  <c r="J84" i="6"/>
  <c r="I84" i="6"/>
  <c r="H84" i="6"/>
  <c r="G84" i="6"/>
  <c r="F84" i="6"/>
  <c r="E84" i="6"/>
  <c r="D84" i="6"/>
  <c r="C84" i="6"/>
  <c r="U83" i="6"/>
  <c r="R83" i="6"/>
  <c r="N83" i="6"/>
  <c r="J83" i="6"/>
  <c r="I83" i="6"/>
  <c r="H83" i="6"/>
  <c r="H80" i="6" s="1"/>
  <c r="G83" i="6"/>
  <c r="F83" i="6"/>
  <c r="E83" i="6"/>
  <c r="D83" i="6"/>
  <c r="D80" i="6" s="1"/>
  <c r="C83" i="6"/>
  <c r="K83" i="6" s="1"/>
  <c r="O83" i="6" s="1"/>
  <c r="U82" i="6"/>
  <c r="R82" i="6"/>
  <c r="N82" i="6"/>
  <c r="J82" i="6"/>
  <c r="I82" i="6"/>
  <c r="I80" i="6" s="1"/>
  <c r="H82" i="6"/>
  <c r="G82" i="6"/>
  <c r="G80" i="6" s="1"/>
  <c r="F82" i="6"/>
  <c r="E82" i="6"/>
  <c r="E80" i="6" s="1"/>
  <c r="D82" i="6"/>
  <c r="C82" i="6"/>
  <c r="K82" i="6" s="1"/>
  <c r="O82" i="6" s="1"/>
  <c r="U81" i="6"/>
  <c r="R81" i="6"/>
  <c r="N81" i="6"/>
  <c r="O81" i="6" s="1"/>
  <c r="K81" i="6"/>
  <c r="U80" i="6"/>
  <c r="R80" i="6"/>
  <c r="F80" i="6"/>
  <c r="C80" i="6"/>
  <c r="U79" i="6"/>
  <c r="R79" i="6"/>
  <c r="N79" i="6"/>
  <c r="J79" i="6"/>
  <c r="I79" i="6"/>
  <c r="H79" i="6"/>
  <c r="G79" i="6"/>
  <c r="F79" i="6"/>
  <c r="E79" i="6"/>
  <c r="D79" i="6"/>
  <c r="C79" i="6"/>
  <c r="K79" i="6" s="1"/>
  <c r="O79" i="6" s="1"/>
  <c r="U78" i="6"/>
  <c r="R78" i="6"/>
  <c r="N78" i="6"/>
  <c r="J78" i="6"/>
  <c r="J75" i="6" s="1"/>
  <c r="I78" i="6"/>
  <c r="H78" i="6"/>
  <c r="G78" i="6"/>
  <c r="F78" i="6"/>
  <c r="F75" i="6" s="1"/>
  <c r="E78" i="6"/>
  <c r="D78" i="6"/>
  <c r="C78" i="6"/>
  <c r="U77" i="6"/>
  <c r="R77" i="6"/>
  <c r="N77" i="6"/>
  <c r="J77" i="6"/>
  <c r="I77" i="6"/>
  <c r="I75" i="6" s="1"/>
  <c r="H77" i="6"/>
  <c r="G77" i="6"/>
  <c r="F77" i="6"/>
  <c r="E77" i="6"/>
  <c r="E75" i="6" s="1"/>
  <c r="D77" i="6"/>
  <c r="C77" i="6"/>
  <c r="K77" i="6" s="1"/>
  <c r="O77" i="6" s="1"/>
  <c r="U76" i="6"/>
  <c r="R76" i="6"/>
  <c r="N76" i="6"/>
  <c r="J76" i="6"/>
  <c r="I76" i="6"/>
  <c r="H76" i="6"/>
  <c r="G76" i="6"/>
  <c r="G75" i="6" s="1"/>
  <c r="F76" i="6"/>
  <c r="E76" i="6"/>
  <c r="D76" i="6"/>
  <c r="C76" i="6"/>
  <c r="K76" i="6" s="1"/>
  <c r="O76" i="6" s="1"/>
  <c r="U75" i="6"/>
  <c r="R75" i="6"/>
  <c r="N75" i="6"/>
  <c r="D25" i="7" s="1"/>
  <c r="L75" i="6"/>
  <c r="H75" i="6"/>
  <c r="D75" i="6"/>
  <c r="U74" i="6"/>
  <c r="R74" i="6"/>
  <c r="N74" i="6"/>
  <c r="J74" i="6"/>
  <c r="I74" i="6"/>
  <c r="H74" i="6"/>
  <c r="G74" i="6"/>
  <c r="F74" i="6"/>
  <c r="E74" i="6"/>
  <c r="D74" i="6"/>
  <c r="C74" i="6"/>
  <c r="K74" i="6" s="1"/>
  <c r="O74" i="6" s="1"/>
  <c r="U73" i="6"/>
  <c r="R73" i="6"/>
  <c r="N73" i="6"/>
  <c r="J73" i="6"/>
  <c r="I73" i="6"/>
  <c r="H73" i="6"/>
  <c r="G73" i="6"/>
  <c r="F73" i="6"/>
  <c r="E73" i="6"/>
  <c r="D73" i="6"/>
  <c r="C73" i="6"/>
  <c r="K73" i="6" s="1"/>
  <c r="O73" i="6" s="1"/>
  <c r="U72" i="6"/>
  <c r="R72" i="6"/>
  <c r="N72" i="6"/>
  <c r="J72" i="6"/>
  <c r="I72" i="6"/>
  <c r="H72" i="6"/>
  <c r="G72" i="6"/>
  <c r="F72" i="6"/>
  <c r="E72" i="6"/>
  <c r="D72" i="6"/>
  <c r="C72" i="6"/>
  <c r="K72" i="6" s="1"/>
  <c r="O72" i="6" s="1"/>
  <c r="U71" i="6"/>
  <c r="R71" i="6"/>
  <c r="N71" i="6"/>
  <c r="J71" i="6"/>
  <c r="I71" i="6"/>
  <c r="H71" i="6"/>
  <c r="G71" i="6"/>
  <c r="F71" i="6"/>
  <c r="E71" i="6"/>
  <c r="D71" i="6"/>
  <c r="C71" i="6"/>
  <c r="K71" i="6" s="1"/>
  <c r="O71" i="6" s="1"/>
  <c r="U70" i="6"/>
  <c r="R70" i="6"/>
  <c r="N70" i="6"/>
  <c r="J70" i="6"/>
  <c r="I70" i="6"/>
  <c r="H70" i="6"/>
  <c r="G70" i="6"/>
  <c r="F70" i="6"/>
  <c r="E70" i="6"/>
  <c r="D70" i="6"/>
  <c r="C70" i="6"/>
  <c r="K70" i="6" s="1"/>
  <c r="O70" i="6" s="1"/>
  <c r="U69" i="6"/>
  <c r="R69" i="6"/>
  <c r="N69" i="6"/>
  <c r="J69" i="6"/>
  <c r="I69" i="6"/>
  <c r="H69" i="6"/>
  <c r="G69" i="6"/>
  <c r="F69" i="6"/>
  <c r="E69" i="6"/>
  <c r="D69" i="6"/>
  <c r="C69" i="6"/>
  <c r="K69" i="6" s="1"/>
  <c r="O69" i="6" s="1"/>
  <c r="U68" i="6"/>
  <c r="R68" i="6"/>
  <c r="N68" i="6"/>
  <c r="K68" i="6"/>
  <c r="O68" i="6" s="1"/>
  <c r="U67" i="6"/>
  <c r="R67" i="6"/>
  <c r="N67" i="6"/>
  <c r="J67" i="6"/>
  <c r="I67" i="6"/>
  <c r="H67" i="6"/>
  <c r="G67" i="6"/>
  <c r="F67" i="6"/>
  <c r="E67" i="6"/>
  <c r="D67" i="6"/>
  <c r="C67" i="6"/>
  <c r="K67" i="6" s="1"/>
  <c r="O67" i="6" s="1"/>
  <c r="U66" i="6"/>
  <c r="R66" i="6"/>
  <c r="N66" i="6"/>
  <c r="J66" i="6"/>
  <c r="I66" i="6"/>
  <c r="H66" i="6"/>
  <c r="G66" i="6"/>
  <c r="F66" i="6"/>
  <c r="E66" i="6"/>
  <c r="D66" i="6"/>
  <c r="C66" i="6"/>
  <c r="K66" i="6" s="1"/>
  <c r="O66" i="6" s="1"/>
  <c r="U65" i="6"/>
  <c r="R65" i="6"/>
  <c r="N65" i="6"/>
  <c r="J65" i="6"/>
  <c r="I65" i="6"/>
  <c r="H65" i="6"/>
  <c r="G65" i="6"/>
  <c r="F65" i="6"/>
  <c r="E65" i="6"/>
  <c r="D65" i="6"/>
  <c r="C65" i="6"/>
  <c r="K65" i="6" s="1"/>
  <c r="O65" i="6" s="1"/>
  <c r="U64" i="6"/>
  <c r="R64" i="6"/>
  <c r="N64" i="6"/>
  <c r="J64" i="6"/>
  <c r="I64" i="6"/>
  <c r="H64" i="6"/>
  <c r="G64" i="6"/>
  <c r="F64" i="6"/>
  <c r="E64" i="6"/>
  <c r="D64" i="6"/>
  <c r="C64" i="6"/>
  <c r="K64" i="6" s="1"/>
  <c r="O64" i="6" s="1"/>
  <c r="U63" i="6"/>
  <c r="R63" i="6"/>
  <c r="N63" i="6"/>
  <c r="J63" i="6"/>
  <c r="I63" i="6"/>
  <c r="H63" i="6"/>
  <c r="G63" i="6"/>
  <c r="F63" i="6"/>
  <c r="E63" i="6"/>
  <c r="D63" i="6"/>
  <c r="C63" i="6"/>
  <c r="K63" i="6" s="1"/>
  <c r="O63" i="6" s="1"/>
  <c r="U62" i="6"/>
  <c r="R62" i="6"/>
  <c r="N62" i="6"/>
  <c r="J62" i="6"/>
  <c r="I62" i="6"/>
  <c r="I60" i="6" s="1"/>
  <c r="H62" i="6"/>
  <c r="G62" i="6"/>
  <c r="G60" i="6" s="1"/>
  <c r="F62" i="6"/>
  <c r="E62" i="6"/>
  <c r="E60" i="6" s="1"/>
  <c r="D62" i="6"/>
  <c r="C62" i="6"/>
  <c r="C60" i="6" s="1"/>
  <c r="U61" i="6"/>
  <c r="R61" i="6"/>
  <c r="N61" i="6"/>
  <c r="J61" i="6"/>
  <c r="J60" i="6" s="1"/>
  <c r="I61" i="6"/>
  <c r="H61" i="6"/>
  <c r="G61" i="6"/>
  <c r="F61" i="6"/>
  <c r="F60" i="6" s="1"/>
  <c r="E61" i="6"/>
  <c r="D61" i="6"/>
  <c r="C61" i="6"/>
  <c r="K61" i="6" s="1"/>
  <c r="O61" i="6" s="1"/>
  <c r="U60" i="6"/>
  <c r="R60" i="6"/>
  <c r="L60" i="6"/>
  <c r="N60" i="6" s="1"/>
  <c r="D24" i="7" s="1"/>
  <c r="H60" i="6"/>
  <c r="D60" i="6"/>
  <c r="U59" i="6"/>
  <c r="R59" i="6"/>
  <c r="N59" i="6"/>
  <c r="J59" i="6"/>
  <c r="I59" i="6"/>
  <c r="H59" i="6"/>
  <c r="G59" i="6"/>
  <c r="F59" i="6"/>
  <c r="E59" i="6"/>
  <c r="D59" i="6"/>
  <c r="C59" i="6"/>
  <c r="K59" i="6" s="1"/>
  <c r="O59" i="6" s="1"/>
  <c r="U58" i="6"/>
  <c r="R58" i="6"/>
  <c r="N58" i="6"/>
  <c r="J58" i="6"/>
  <c r="I58" i="6"/>
  <c r="H58" i="6"/>
  <c r="G58" i="6"/>
  <c r="F58" i="6"/>
  <c r="E58" i="6"/>
  <c r="D58" i="6"/>
  <c r="C58" i="6"/>
  <c r="K58" i="6" s="1"/>
  <c r="O58" i="6" s="1"/>
  <c r="U57" i="6"/>
  <c r="R57" i="6"/>
  <c r="N57" i="6"/>
  <c r="J57" i="6"/>
  <c r="I57" i="6"/>
  <c r="I55" i="6" s="1"/>
  <c r="H57" i="6"/>
  <c r="G57" i="6"/>
  <c r="G55" i="6" s="1"/>
  <c r="F57" i="6"/>
  <c r="E57" i="6"/>
  <c r="E55" i="6" s="1"/>
  <c r="D57" i="6"/>
  <c r="C57" i="6"/>
  <c r="K57" i="6" s="1"/>
  <c r="O57" i="6" s="1"/>
  <c r="U56" i="6"/>
  <c r="R56" i="6"/>
  <c r="N56" i="6"/>
  <c r="J56" i="6"/>
  <c r="I56" i="6"/>
  <c r="H56" i="6"/>
  <c r="H55" i="6" s="1"/>
  <c r="G56" i="6"/>
  <c r="F56" i="6"/>
  <c r="E56" i="6"/>
  <c r="D56" i="6"/>
  <c r="D55" i="6" s="1"/>
  <c r="C56" i="6"/>
  <c r="K56" i="6" s="1"/>
  <c r="O56" i="6" s="1"/>
  <c r="U55" i="6"/>
  <c r="R55" i="6"/>
  <c r="L55" i="6"/>
  <c r="N55" i="6" s="1"/>
  <c r="D23" i="7" s="1"/>
  <c r="J55" i="6"/>
  <c r="F55" i="6"/>
  <c r="Z54" i="6"/>
  <c r="U54" i="6"/>
  <c r="R54" i="6"/>
  <c r="N54" i="6"/>
  <c r="J54" i="6"/>
  <c r="I54" i="6"/>
  <c r="H54" i="6"/>
  <c r="G54" i="6"/>
  <c r="F54" i="6"/>
  <c r="E54" i="6"/>
  <c r="D54" i="6"/>
  <c r="C54" i="6"/>
  <c r="K54" i="6" s="1"/>
  <c r="O54" i="6" s="1"/>
  <c r="AA54" i="6" s="1"/>
  <c r="U53" i="6"/>
  <c r="R53" i="6"/>
  <c r="N53" i="6"/>
  <c r="J53" i="6"/>
  <c r="I53" i="6"/>
  <c r="H53" i="6"/>
  <c r="G53" i="6"/>
  <c r="F53" i="6"/>
  <c r="E53" i="6"/>
  <c r="D53" i="6"/>
  <c r="C53" i="6"/>
  <c r="K53" i="6" s="1"/>
  <c r="O53" i="6" s="1"/>
  <c r="AA53" i="6" s="1"/>
  <c r="U52" i="6"/>
  <c r="R52" i="6"/>
  <c r="N52" i="6"/>
  <c r="J52" i="6"/>
  <c r="I52" i="6"/>
  <c r="H52" i="6"/>
  <c r="G52" i="6"/>
  <c r="F52" i="6"/>
  <c r="E52" i="6"/>
  <c r="D52" i="6"/>
  <c r="C52" i="6"/>
  <c r="K52" i="6" s="1"/>
  <c r="O52" i="6" s="1"/>
  <c r="AA52" i="6" s="1"/>
  <c r="U51" i="6"/>
  <c r="R51" i="6"/>
  <c r="N51" i="6"/>
  <c r="K51" i="6"/>
  <c r="O51" i="6" s="1"/>
  <c r="AA51" i="6" s="1"/>
  <c r="U50" i="6"/>
  <c r="R50" i="6"/>
  <c r="N50" i="6"/>
  <c r="J50" i="6"/>
  <c r="I50" i="6"/>
  <c r="H50" i="6"/>
  <c r="G50" i="6"/>
  <c r="F50" i="6"/>
  <c r="E50" i="6"/>
  <c r="D50" i="6"/>
  <c r="C50" i="6"/>
  <c r="K50" i="6" s="1"/>
  <c r="O50" i="6" s="1"/>
  <c r="AA50" i="6" s="1"/>
  <c r="U49" i="6"/>
  <c r="R49" i="6"/>
  <c r="N49" i="6"/>
  <c r="J49" i="6"/>
  <c r="I49" i="6"/>
  <c r="H49" i="6"/>
  <c r="G49" i="6"/>
  <c r="F49" i="6"/>
  <c r="E49" i="6"/>
  <c r="D49" i="6"/>
  <c r="C49" i="6"/>
  <c r="K49" i="6" s="1"/>
  <c r="O49" i="6" s="1"/>
  <c r="AA49" i="6" s="1"/>
  <c r="U48" i="6"/>
  <c r="R48" i="6"/>
  <c r="N48" i="6"/>
  <c r="J48" i="6"/>
  <c r="I48" i="6"/>
  <c r="H48" i="6"/>
  <c r="G48" i="6"/>
  <c r="F48" i="6"/>
  <c r="E48" i="6"/>
  <c r="D48" i="6"/>
  <c r="C48" i="6"/>
  <c r="K48" i="6" s="1"/>
  <c r="O48" i="6" s="1"/>
  <c r="AA48" i="6" s="1"/>
  <c r="U47" i="6"/>
  <c r="R47" i="6"/>
  <c r="N47" i="6"/>
  <c r="J47" i="6"/>
  <c r="I47" i="6"/>
  <c r="H47" i="6"/>
  <c r="G47" i="6"/>
  <c r="F47" i="6"/>
  <c r="E47" i="6"/>
  <c r="D47" i="6"/>
  <c r="C47" i="6"/>
  <c r="K47" i="6" s="1"/>
  <c r="O47" i="6" s="1"/>
  <c r="AA47" i="6" s="1"/>
  <c r="U46" i="6"/>
  <c r="R46" i="6"/>
  <c r="N46" i="6"/>
  <c r="J46" i="6"/>
  <c r="I46" i="6"/>
  <c r="H46" i="6"/>
  <c r="G46" i="6"/>
  <c r="F46" i="6"/>
  <c r="E46" i="6"/>
  <c r="D46" i="6"/>
  <c r="C46" i="6"/>
  <c r="K46" i="6" s="1"/>
  <c r="O46" i="6" s="1"/>
  <c r="AA46" i="6" s="1"/>
  <c r="U45" i="6"/>
  <c r="R45" i="6"/>
  <c r="N45" i="6"/>
  <c r="J45" i="6"/>
  <c r="I45" i="6"/>
  <c r="H45" i="6"/>
  <c r="G45" i="6"/>
  <c r="F45" i="6"/>
  <c r="E45" i="6"/>
  <c r="D45" i="6"/>
  <c r="C45" i="6"/>
  <c r="K45" i="6" s="1"/>
  <c r="O45" i="6" s="1"/>
  <c r="AA45" i="6" s="1"/>
  <c r="X44" i="6"/>
  <c r="U44" i="6"/>
  <c r="R44" i="6"/>
  <c r="N44" i="6"/>
  <c r="J44" i="6"/>
  <c r="I44" i="6"/>
  <c r="H44" i="6"/>
  <c r="G44" i="6"/>
  <c r="F44" i="6"/>
  <c r="E44" i="6"/>
  <c r="D44" i="6"/>
  <c r="C44" i="6"/>
  <c r="K44" i="6" s="1"/>
  <c r="O44" i="6" s="1"/>
  <c r="AA44" i="6" s="1"/>
  <c r="Y43" i="6"/>
  <c r="U43" i="6"/>
  <c r="R43" i="6"/>
  <c r="N43" i="6"/>
  <c r="J43" i="6"/>
  <c r="I43" i="6"/>
  <c r="H43" i="6"/>
  <c r="G43" i="6"/>
  <c r="F43" i="6"/>
  <c r="E43" i="6"/>
  <c r="D43" i="6"/>
  <c r="C43" i="6"/>
  <c r="K43" i="6" s="1"/>
  <c r="O43" i="6" s="1"/>
  <c r="AA43" i="6" s="1"/>
  <c r="Y42" i="6"/>
  <c r="U42" i="6"/>
  <c r="R42" i="6"/>
  <c r="N42" i="6"/>
  <c r="J42" i="6"/>
  <c r="I42" i="6"/>
  <c r="H42" i="6"/>
  <c r="G42" i="6"/>
  <c r="F42" i="6"/>
  <c r="E42" i="6"/>
  <c r="D42" i="6"/>
  <c r="C42" i="6"/>
  <c r="K42" i="6" s="1"/>
  <c r="O42" i="6" s="1"/>
  <c r="AA42" i="6" s="1"/>
  <c r="Y41" i="6"/>
  <c r="U41" i="6"/>
  <c r="R41" i="6"/>
  <c r="N41" i="6"/>
  <c r="K41" i="6"/>
  <c r="O41" i="6" s="1"/>
  <c r="AA41" i="6" s="1"/>
  <c r="Y40" i="6"/>
  <c r="U40" i="6"/>
  <c r="R40" i="6"/>
  <c r="N40" i="6"/>
  <c r="J40" i="6"/>
  <c r="I40" i="6"/>
  <c r="I36" i="6" s="1"/>
  <c r="I35" i="6" s="1"/>
  <c r="G34" i="9" s="1"/>
  <c r="H40" i="6"/>
  <c r="G40" i="6"/>
  <c r="G36" i="6" s="1"/>
  <c r="F40" i="6"/>
  <c r="E40" i="6"/>
  <c r="E36" i="6" s="1"/>
  <c r="E35" i="6" s="1"/>
  <c r="D40" i="6"/>
  <c r="C40" i="6"/>
  <c r="K40" i="6" s="1"/>
  <c r="O40" i="6" s="1"/>
  <c r="AA40" i="6" s="1"/>
  <c r="Y39" i="6"/>
  <c r="Y44" i="6" s="1"/>
  <c r="U39" i="6"/>
  <c r="R39" i="6"/>
  <c r="N39" i="6"/>
  <c r="J39" i="6"/>
  <c r="I39" i="6"/>
  <c r="H39" i="6"/>
  <c r="G39" i="6"/>
  <c r="F39" i="6"/>
  <c r="E39" i="6"/>
  <c r="D39" i="6"/>
  <c r="C39" i="6"/>
  <c r="K39" i="6" s="1"/>
  <c r="O39" i="6" s="1"/>
  <c r="AA39" i="6" s="1"/>
  <c r="U38" i="6"/>
  <c r="R38" i="6"/>
  <c r="N38" i="6"/>
  <c r="J38" i="6"/>
  <c r="I38" i="6"/>
  <c r="H38" i="6"/>
  <c r="G38" i="6"/>
  <c r="F38" i="6"/>
  <c r="E38" i="6"/>
  <c r="D38" i="6"/>
  <c r="C38" i="6"/>
  <c r="K38" i="6" s="1"/>
  <c r="O38" i="6" s="1"/>
  <c r="AA38" i="6" s="1"/>
  <c r="U37" i="6"/>
  <c r="R37" i="6"/>
  <c r="N37" i="6"/>
  <c r="J37" i="6"/>
  <c r="J36" i="6" s="1"/>
  <c r="I37" i="6"/>
  <c r="H37" i="6"/>
  <c r="G37" i="6"/>
  <c r="F37" i="6"/>
  <c r="F36" i="6" s="1"/>
  <c r="E37" i="6"/>
  <c r="D37" i="6"/>
  <c r="C37" i="6"/>
  <c r="K37" i="6" s="1"/>
  <c r="O37" i="6" s="1"/>
  <c r="AA37" i="6" s="1"/>
  <c r="U36" i="6"/>
  <c r="R36" i="6"/>
  <c r="L36" i="6"/>
  <c r="H36" i="6"/>
  <c r="H35" i="6" s="1"/>
  <c r="D36" i="6"/>
  <c r="U35" i="6"/>
  <c r="R35" i="6"/>
  <c r="U34" i="6"/>
  <c r="R34" i="6"/>
  <c r="N34" i="6"/>
  <c r="K34" i="6"/>
  <c r="O34" i="6" s="1"/>
  <c r="U33" i="6"/>
  <c r="R33" i="6"/>
  <c r="N33" i="6"/>
  <c r="D20" i="7" s="1"/>
  <c r="L33" i="6"/>
  <c r="J33" i="6"/>
  <c r="I33" i="6"/>
  <c r="H33" i="6"/>
  <c r="G33" i="6"/>
  <c r="F33" i="6"/>
  <c r="E33" i="6"/>
  <c r="D33" i="6"/>
  <c r="C33" i="6"/>
  <c r="K33" i="6" s="1"/>
  <c r="R32" i="6"/>
  <c r="N32" i="6"/>
  <c r="J32" i="6"/>
  <c r="I32" i="6"/>
  <c r="H32" i="6"/>
  <c r="G32" i="6"/>
  <c r="F32" i="6"/>
  <c r="E32" i="6"/>
  <c r="D32" i="6"/>
  <c r="C32" i="6"/>
  <c r="K32" i="6" s="1"/>
  <c r="O32" i="6" s="1"/>
  <c r="U31" i="6"/>
  <c r="R31" i="6"/>
  <c r="L31" i="6"/>
  <c r="L30" i="6" s="1"/>
  <c r="N30" i="6" s="1"/>
  <c r="D19" i="7" s="1"/>
  <c r="I31" i="6"/>
  <c r="H31" i="6"/>
  <c r="G31" i="6"/>
  <c r="G30" i="6" s="1"/>
  <c r="F31" i="6"/>
  <c r="E31" i="6"/>
  <c r="D31" i="6"/>
  <c r="C31" i="6"/>
  <c r="K31" i="6" s="1"/>
  <c r="U30" i="6"/>
  <c r="R30" i="6"/>
  <c r="J30" i="6"/>
  <c r="I30" i="6"/>
  <c r="H30" i="6"/>
  <c r="F30" i="6"/>
  <c r="E30" i="6"/>
  <c r="D30" i="6"/>
  <c r="R29" i="6"/>
  <c r="L29" i="6"/>
  <c r="N29" i="6" s="1"/>
  <c r="J29" i="6"/>
  <c r="J27" i="6" s="1"/>
  <c r="I29" i="6"/>
  <c r="H29" i="6"/>
  <c r="H27" i="6" s="1"/>
  <c r="G29" i="6"/>
  <c r="F29" i="6"/>
  <c r="F27" i="6" s="1"/>
  <c r="E29" i="6"/>
  <c r="D29" i="6"/>
  <c r="D27" i="6" s="1"/>
  <c r="C29" i="6"/>
  <c r="U28" i="6"/>
  <c r="R28" i="6"/>
  <c r="L28" i="6"/>
  <c r="I28" i="6"/>
  <c r="H28" i="6"/>
  <c r="G28" i="6"/>
  <c r="G27" i="6" s="1"/>
  <c r="F28" i="6"/>
  <c r="E28" i="6"/>
  <c r="D28" i="6"/>
  <c r="C28" i="6"/>
  <c r="U27" i="6"/>
  <c r="R27" i="6"/>
  <c r="I27" i="6"/>
  <c r="E27" i="6"/>
  <c r="U26" i="6"/>
  <c r="R26" i="6"/>
  <c r="N26" i="6"/>
  <c r="L26" i="6"/>
  <c r="I26" i="6"/>
  <c r="H26" i="6"/>
  <c r="G26" i="6"/>
  <c r="F26" i="6"/>
  <c r="F25" i="6" s="1"/>
  <c r="E26" i="6"/>
  <c r="D26" i="6"/>
  <c r="C26" i="6"/>
  <c r="U25" i="6"/>
  <c r="R25" i="6"/>
  <c r="L25" i="6"/>
  <c r="N25" i="6" s="1"/>
  <c r="D17" i="7" s="1"/>
  <c r="J25" i="6"/>
  <c r="I25" i="6"/>
  <c r="H25" i="6"/>
  <c r="H14" i="6" s="1"/>
  <c r="G25" i="6"/>
  <c r="E25" i="6"/>
  <c r="D25" i="6"/>
  <c r="C25" i="6"/>
  <c r="K25" i="6" s="1"/>
  <c r="U24" i="6"/>
  <c r="R24" i="6"/>
  <c r="N24" i="6"/>
  <c r="J24" i="6"/>
  <c r="I24" i="6"/>
  <c r="H24" i="6"/>
  <c r="G24" i="6"/>
  <c r="F24" i="6"/>
  <c r="E24" i="6"/>
  <c r="E21" i="6" s="1"/>
  <c r="D24" i="6"/>
  <c r="C24" i="6"/>
  <c r="K24" i="6" s="1"/>
  <c r="O24" i="6" s="1"/>
  <c r="U23" i="6"/>
  <c r="R23" i="6"/>
  <c r="N23" i="6"/>
  <c r="J23" i="6"/>
  <c r="J21" i="6" s="1"/>
  <c r="I23" i="6"/>
  <c r="H23" i="6"/>
  <c r="G23" i="6"/>
  <c r="F23" i="6"/>
  <c r="F21" i="6" s="1"/>
  <c r="E23" i="6"/>
  <c r="D23" i="6"/>
  <c r="C23" i="6"/>
  <c r="U22" i="6"/>
  <c r="R22" i="6"/>
  <c r="L22" i="6"/>
  <c r="I22" i="6"/>
  <c r="H22" i="6"/>
  <c r="G22" i="6"/>
  <c r="G21" i="6" s="1"/>
  <c r="F22" i="6"/>
  <c r="E22" i="6"/>
  <c r="D22" i="6"/>
  <c r="C22" i="6"/>
  <c r="U21" i="6"/>
  <c r="R21" i="6"/>
  <c r="I21" i="6"/>
  <c r="H21" i="6"/>
  <c r="D21" i="6"/>
  <c r="U20" i="6"/>
  <c r="R20" i="6"/>
  <c r="N20" i="6"/>
  <c r="L20" i="6"/>
  <c r="I20" i="6"/>
  <c r="H20" i="6"/>
  <c r="G20" i="6"/>
  <c r="F20" i="6"/>
  <c r="K20" i="6" s="1"/>
  <c r="O20" i="6" s="1"/>
  <c r="E20" i="6"/>
  <c r="D20" i="6"/>
  <c r="C20" i="6"/>
  <c r="U19" i="6"/>
  <c r="R19" i="6"/>
  <c r="N19" i="6"/>
  <c r="K19" i="6"/>
  <c r="O19" i="6" s="1"/>
  <c r="U18" i="6"/>
  <c r="R18" i="6"/>
  <c r="N18" i="6"/>
  <c r="K18" i="6"/>
  <c r="O18" i="6" s="1"/>
  <c r="C18" i="6"/>
  <c r="U17" i="6"/>
  <c r="R17" i="6"/>
  <c r="L17" i="6"/>
  <c r="N17" i="6" s="1"/>
  <c r="I17" i="6"/>
  <c r="H17" i="6"/>
  <c r="G17" i="6"/>
  <c r="F17" i="6"/>
  <c r="F15" i="6" s="1"/>
  <c r="F14" i="6" s="1"/>
  <c r="E17" i="6"/>
  <c r="D17" i="6"/>
  <c r="C17" i="6"/>
  <c r="U16" i="6"/>
  <c r="R16" i="6"/>
  <c r="L16" i="6"/>
  <c r="I16" i="6"/>
  <c r="H16" i="6"/>
  <c r="G16" i="6"/>
  <c r="G15" i="6" s="1"/>
  <c r="F16" i="6"/>
  <c r="E16" i="6"/>
  <c r="D16" i="6"/>
  <c r="C16" i="6"/>
  <c r="U15" i="6"/>
  <c r="R15" i="6"/>
  <c r="J15" i="6"/>
  <c r="I15" i="6"/>
  <c r="H15" i="6"/>
  <c r="E15" i="6"/>
  <c r="D15" i="6"/>
  <c r="D14" i="6" s="1"/>
  <c r="R14" i="6"/>
  <c r="J14" i="6"/>
  <c r="F33" i="9" s="1"/>
  <c r="E22" i="5"/>
  <c r="G21" i="5"/>
  <c r="G22" i="5" s="1"/>
  <c r="F21" i="5"/>
  <c r="F22" i="5" s="1"/>
  <c r="G23" i="5" s="1"/>
  <c r="E21" i="5"/>
  <c r="D88" i="4"/>
  <c r="D87" i="4"/>
  <c r="F82" i="4"/>
  <c r="D82" i="4"/>
  <c r="D80" i="4"/>
  <c r="D79" i="4"/>
  <c r="G70" i="4"/>
  <c r="D58" i="4"/>
  <c r="D56" i="4"/>
  <c r="D52" i="4"/>
  <c r="F52" i="4" s="1"/>
  <c r="F51" i="4"/>
  <c r="F50" i="4"/>
  <c r="G46" i="4"/>
  <c r="F45" i="4"/>
  <c r="E45" i="4"/>
  <c r="E46" i="4" s="1"/>
  <c r="F42" i="4"/>
  <c r="F46" i="4" s="1"/>
  <c r="J138" i="6" s="1"/>
  <c r="F41" i="4"/>
  <c r="G34" i="3"/>
  <c r="G33" i="3"/>
  <c r="G32" i="3"/>
  <c r="G31" i="3"/>
  <c r="G30" i="3"/>
  <c r="G29" i="3"/>
  <c r="G28" i="3"/>
  <c r="G27" i="3"/>
  <c r="G26" i="3"/>
  <c r="G25" i="3"/>
  <c r="D25" i="3"/>
  <c r="G24" i="3"/>
  <c r="G23" i="3"/>
  <c r="G22" i="3"/>
  <c r="C22" i="3"/>
  <c r="E22" i="3" s="1"/>
  <c r="G21" i="3"/>
  <c r="G20" i="3"/>
  <c r="G19" i="3"/>
  <c r="G18" i="3"/>
  <c r="G17" i="3"/>
  <c r="G16" i="3"/>
  <c r="G15" i="3"/>
  <c r="G14" i="3"/>
  <c r="D75" i="2"/>
  <c r="D85" i="2" s="1"/>
  <c r="D63" i="2"/>
  <c r="D62" i="2"/>
  <c r="J60" i="2"/>
  <c r="H57" i="2"/>
  <c r="G56" i="2"/>
  <c r="I56" i="2" s="1"/>
  <c r="L55" i="2"/>
  <c r="G55" i="2"/>
  <c r="G54" i="2" s="1"/>
  <c r="F55" i="2"/>
  <c r="L54" i="2"/>
  <c r="H54" i="2"/>
  <c r="H50" i="2" s="1"/>
  <c r="E54" i="2"/>
  <c r="E50" i="2" s="1"/>
  <c r="D54" i="2"/>
  <c r="F54" i="2" s="1"/>
  <c r="L53" i="2"/>
  <c r="I53" i="2"/>
  <c r="F53" i="2"/>
  <c r="J53" i="2" s="1"/>
  <c r="D53" i="2"/>
  <c r="D51" i="2" s="1"/>
  <c r="L52" i="2"/>
  <c r="I52" i="2"/>
  <c r="J52" i="2" s="1"/>
  <c r="F52" i="2"/>
  <c r="D52" i="2"/>
  <c r="L51" i="2"/>
  <c r="H51" i="2"/>
  <c r="G51" i="2"/>
  <c r="I51" i="2" s="1"/>
  <c r="D33" i="3" s="1"/>
  <c r="E51" i="2"/>
  <c r="L50" i="2"/>
  <c r="L49" i="2"/>
  <c r="I49" i="2"/>
  <c r="D49" i="2"/>
  <c r="D20" i="5" s="1"/>
  <c r="D22" i="5" s="1"/>
  <c r="L48" i="2"/>
  <c r="H48" i="2"/>
  <c r="G48" i="2"/>
  <c r="I48" i="2" s="1"/>
  <c r="D31" i="3" s="1"/>
  <c r="D30" i="3" s="1"/>
  <c r="E48" i="2"/>
  <c r="D48" i="2"/>
  <c r="F48" i="2" s="1"/>
  <c r="L47" i="2"/>
  <c r="H47" i="2"/>
  <c r="G47" i="2"/>
  <c r="I47" i="2" s="1"/>
  <c r="E47" i="2"/>
  <c r="D47" i="2"/>
  <c r="F47" i="2" s="1"/>
  <c r="J47" i="2" s="1"/>
  <c r="D36" i="10" s="1"/>
  <c r="L46" i="2"/>
  <c r="I46" i="2"/>
  <c r="F46" i="2"/>
  <c r="J46" i="2" s="1"/>
  <c r="L45" i="2"/>
  <c r="J45" i="2"/>
  <c r="F45" i="2"/>
  <c r="L44" i="2"/>
  <c r="J44" i="2"/>
  <c r="I44" i="2"/>
  <c r="F44" i="2"/>
  <c r="L43" i="2"/>
  <c r="J43" i="2"/>
  <c r="I43" i="2"/>
  <c r="F43" i="2"/>
  <c r="L42" i="2"/>
  <c r="H42" i="2"/>
  <c r="G42" i="2"/>
  <c r="I42" i="2" s="1"/>
  <c r="D29" i="3" s="1"/>
  <c r="D28" i="3" s="1"/>
  <c r="F42" i="2"/>
  <c r="J42" i="2" s="1"/>
  <c r="E42" i="2"/>
  <c r="D42" i="2"/>
  <c r="L41" i="2"/>
  <c r="H41" i="2"/>
  <c r="G41" i="2"/>
  <c r="I41" i="2" s="1"/>
  <c r="F41" i="2"/>
  <c r="J41" i="2" s="1"/>
  <c r="D35" i="10" s="1"/>
  <c r="E41" i="2"/>
  <c r="D41" i="2"/>
  <c r="L40" i="2"/>
  <c r="J40" i="2"/>
  <c r="I40" i="2"/>
  <c r="F40" i="2"/>
  <c r="L39" i="2"/>
  <c r="J39" i="2"/>
  <c r="I39" i="2"/>
  <c r="F39" i="2"/>
  <c r="L38" i="2"/>
  <c r="H38" i="2"/>
  <c r="G38" i="2"/>
  <c r="I38" i="2" s="1"/>
  <c r="D27" i="3" s="1"/>
  <c r="F38" i="2"/>
  <c r="J38" i="2" s="1"/>
  <c r="E38" i="2"/>
  <c r="D38" i="2"/>
  <c r="C27" i="3" s="1"/>
  <c r="E27" i="3" s="1"/>
  <c r="L37" i="2"/>
  <c r="J37" i="2"/>
  <c r="I37" i="2"/>
  <c r="F37" i="2"/>
  <c r="L36" i="2"/>
  <c r="H36" i="2"/>
  <c r="G36" i="2"/>
  <c r="I36" i="2" s="1"/>
  <c r="D26" i="3" s="1"/>
  <c r="D24" i="3" s="1"/>
  <c r="F36" i="2"/>
  <c r="J36" i="2" s="1"/>
  <c r="E36" i="2"/>
  <c r="D36" i="2"/>
  <c r="C26" i="3" s="1"/>
  <c r="L35" i="2"/>
  <c r="J35" i="2"/>
  <c r="I35" i="2"/>
  <c r="F35" i="2"/>
  <c r="L34" i="2"/>
  <c r="I34" i="2"/>
  <c r="G34" i="2"/>
  <c r="E34" i="2"/>
  <c r="E33" i="2" s="1"/>
  <c r="F33" i="2" s="1"/>
  <c r="D34" i="2"/>
  <c r="C25" i="3" s="1"/>
  <c r="L33" i="2"/>
  <c r="H33" i="2"/>
  <c r="D33" i="2"/>
  <c r="L32" i="2"/>
  <c r="I32" i="2"/>
  <c r="J32" i="2" s="1"/>
  <c r="F32" i="2"/>
  <c r="L31" i="2"/>
  <c r="F31" i="2"/>
  <c r="J31" i="2" s="1"/>
  <c r="L30" i="2"/>
  <c r="H30" i="2"/>
  <c r="H24" i="2" s="1"/>
  <c r="G30" i="2"/>
  <c r="G24" i="2" s="1"/>
  <c r="I24" i="2" s="1"/>
  <c r="E30" i="2"/>
  <c r="D30" i="2"/>
  <c r="D24" i="2" s="1"/>
  <c r="F24" i="2" s="1"/>
  <c r="J24" i="2" s="1"/>
  <c r="D33" i="10" s="1"/>
  <c r="L29" i="2"/>
  <c r="I29" i="2"/>
  <c r="F29" i="2"/>
  <c r="J29" i="2" s="1"/>
  <c r="L28" i="2"/>
  <c r="I28" i="2"/>
  <c r="F28" i="2"/>
  <c r="J28" i="2" s="1"/>
  <c r="D28" i="2"/>
  <c r="L27" i="2"/>
  <c r="I27" i="2"/>
  <c r="J27" i="2" s="1"/>
  <c r="F27" i="2"/>
  <c r="L26" i="2"/>
  <c r="I26" i="2"/>
  <c r="J26" i="2" s="1"/>
  <c r="F26" i="2"/>
  <c r="L25" i="2"/>
  <c r="I25" i="2"/>
  <c r="D21" i="3" s="1"/>
  <c r="H25" i="2"/>
  <c r="G25" i="2"/>
  <c r="E25" i="2"/>
  <c r="F25" i="2" s="1"/>
  <c r="D25" i="2"/>
  <c r="L24" i="2"/>
  <c r="E24" i="2"/>
  <c r="L23" i="2"/>
  <c r="I23" i="2"/>
  <c r="J23" i="2" s="1"/>
  <c r="F23" i="2"/>
  <c r="L22" i="2"/>
  <c r="I22" i="2"/>
  <c r="D19" i="3" s="1"/>
  <c r="H22" i="2"/>
  <c r="G22" i="2"/>
  <c r="E22" i="2"/>
  <c r="F22" i="2" s="1"/>
  <c r="D22" i="2"/>
  <c r="L21" i="2"/>
  <c r="I21" i="2"/>
  <c r="J21" i="2" s="1"/>
  <c r="F21" i="2"/>
  <c r="L20" i="2"/>
  <c r="I20" i="2"/>
  <c r="D18" i="3" s="1"/>
  <c r="D17" i="3" s="1"/>
  <c r="H20" i="2"/>
  <c r="G20" i="2"/>
  <c r="E20" i="2"/>
  <c r="F20" i="2" s="1"/>
  <c r="D20" i="2"/>
  <c r="L19" i="2"/>
  <c r="I19" i="2"/>
  <c r="H19" i="2"/>
  <c r="G19" i="2"/>
  <c r="E19" i="2"/>
  <c r="F19" i="2" s="1"/>
  <c r="J19" i="2" s="1"/>
  <c r="D32" i="10" s="1"/>
  <c r="D19" i="2"/>
  <c r="L18" i="2"/>
  <c r="I18" i="2"/>
  <c r="J18" i="2" s="1"/>
  <c r="F18" i="2"/>
  <c r="L17" i="2"/>
  <c r="I17" i="2"/>
  <c r="D16" i="3" s="1"/>
  <c r="H17" i="2"/>
  <c r="G17" i="2"/>
  <c r="E17" i="2"/>
  <c r="E13" i="2" s="1"/>
  <c r="D17" i="2"/>
  <c r="L16" i="2"/>
  <c r="I16" i="2"/>
  <c r="J16" i="2" s="1"/>
  <c r="F16" i="2"/>
  <c r="D16" i="2"/>
  <c r="L15" i="2"/>
  <c r="J15" i="2"/>
  <c r="I15" i="2"/>
  <c r="F15" i="2"/>
  <c r="L14" i="2"/>
  <c r="H14" i="2"/>
  <c r="G14" i="2"/>
  <c r="I14" i="2" s="1"/>
  <c r="D15" i="3" s="1"/>
  <c r="F14" i="2"/>
  <c r="C15" i="3" s="1"/>
  <c r="E14" i="2"/>
  <c r="D14" i="2"/>
  <c r="L13" i="2"/>
  <c r="H56" i="2" s="1"/>
  <c r="I13" i="2"/>
  <c r="D13" i="2"/>
  <c r="F13" i="2" s="1"/>
  <c r="J13" i="2" s="1"/>
  <c r="D31" i="10" s="1"/>
  <c r="H48" i="10"/>
  <c r="D70" i="4"/>
  <c r="I48" i="10" l="1"/>
  <c r="D20" i="3"/>
  <c r="I18" i="5"/>
  <c r="O18" i="5" s="1"/>
  <c r="E14" i="4"/>
  <c r="E15" i="3"/>
  <c r="J20" i="2"/>
  <c r="C18" i="3"/>
  <c r="J25" i="2"/>
  <c r="C21" i="3"/>
  <c r="E26" i="3"/>
  <c r="F51" i="2"/>
  <c r="D50" i="2"/>
  <c r="C34" i="3"/>
  <c r="D35" i="3"/>
  <c r="D14" i="3"/>
  <c r="E58" i="2"/>
  <c r="J86" i="6" s="1"/>
  <c r="C19" i="3"/>
  <c r="E19" i="3" s="1"/>
  <c r="J22" i="2"/>
  <c r="I19" i="5"/>
  <c r="O19" i="5" s="1"/>
  <c r="E15" i="4"/>
  <c r="I20" i="5"/>
  <c r="O20" i="5" s="1"/>
  <c r="E16" i="4"/>
  <c r="I54" i="2"/>
  <c r="D34" i="3" s="1"/>
  <c r="D32" i="3" s="1"/>
  <c r="G50" i="2"/>
  <c r="I50" i="2" s="1"/>
  <c r="C24" i="3"/>
  <c r="E25" i="3"/>
  <c r="C31" i="3"/>
  <c r="J48" i="2"/>
  <c r="I16" i="5"/>
  <c r="O16" i="5" s="1"/>
  <c r="E12" i="4"/>
  <c r="F17" i="2"/>
  <c r="I30" i="2"/>
  <c r="D23" i="3" s="1"/>
  <c r="D56" i="2"/>
  <c r="F30" i="2"/>
  <c r="G33" i="2"/>
  <c r="I33" i="2" s="1"/>
  <c r="J33" i="2" s="1"/>
  <c r="D34" i="10" s="1"/>
  <c r="F49" i="2"/>
  <c r="J49" i="2" s="1"/>
  <c r="I55" i="2"/>
  <c r="J55" i="2" s="1"/>
  <c r="E56" i="2"/>
  <c r="F57" i="2"/>
  <c r="H42" i="4"/>
  <c r="D89" i="4"/>
  <c r="I14" i="6"/>
  <c r="L15" i="6"/>
  <c r="N16" i="6"/>
  <c r="K23" i="6"/>
  <c r="O23" i="6" s="1"/>
  <c r="K26" i="6"/>
  <c r="O26" i="6" s="1"/>
  <c r="K29" i="6"/>
  <c r="O29" i="6" s="1"/>
  <c r="G35" i="6"/>
  <c r="G134" i="6" s="1"/>
  <c r="G135" i="6" s="1"/>
  <c r="G137" i="6" s="1"/>
  <c r="K80" i="6"/>
  <c r="D57" i="2"/>
  <c r="F34" i="2"/>
  <c r="J34" i="2" s="1"/>
  <c r="E57" i="2"/>
  <c r="F56" i="2"/>
  <c r="J56" i="2" s="1"/>
  <c r="G57" i="2"/>
  <c r="I57" i="2" s="1"/>
  <c r="D58" i="2"/>
  <c r="H58" i="2"/>
  <c r="D73" i="2"/>
  <c r="D83" i="2" s="1"/>
  <c r="C29" i="3"/>
  <c r="K16" i="6"/>
  <c r="O16" i="6" s="1"/>
  <c r="C15" i="6"/>
  <c r="G14" i="6"/>
  <c r="L21" i="6"/>
  <c r="N21" i="6" s="1"/>
  <c r="D16" i="7" s="1"/>
  <c r="N22" i="6"/>
  <c r="L27" i="6"/>
  <c r="N27" i="6" s="1"/>
  <c r="D18" i="7" s="1"/>
  <c r="N28" i="6"/>
  <c r="D35" i="6"/>
  <c r="F35" i="6"/>
  <c r="F134" i="6" s="1"/>
  <c r="F135" i="6" s="1"/>
  <c r="F137" i="6" s="1"/>
  <c r="J35" i="6"/>
  <c r="F34" i="9" s="1"/>
  <c r="F40" i="9" s="1"/>
  <c r="J14" i="2"/>
  <c r="E14" i="6"/>
  <c r="K17" i="6"/>
  <c r="O17" i="6" s="1"/>
  <c r="K22" i="6"/>
  <c r="C21" i="6"/>
  <c r="K21" i="6" s="1"/>
  <c r="K28" i="6"/>
  <c r="O28" i="6" s="1"/>
  <c r="C27" i="6"/>
  <c r="K27" i="6" s="1"/>
  <c r="K60" i="6"/>
  <c r="J80" i="6"/>
  <c r="C17" i="7"/>
  <c r="E17" i="7" s="1"/>
  <c r="O25" i="6"/>
  <c r="C20" i="7"/>
  <c r="E20" i="7" s="1"/>
  <c r="K145" i="6"/>
  <c r="O33" i="6"/>
  <c r="C30" i="7"/>
  <c r="E30" i="7" s="1"/>
  <c r="O96" i="6"/>
  <c r="J134" i="6"/>
  <c r="J133" i="6"/>
  <c r="I134" i="6"/>
  <c r="I135" i="6" s="1"/>
  <c r="I137" i="6" s="1"/>
  <c r="H133" i="6"/>
  <c r="D133" i="6"/>
  <c r="H132" i="6"/>
  <c r="D132" i="6"/>
  <c r="H134" i="6"/>
  <c r="H135" i="6" s="1"/>
  <c r="H137" i="6" s="1"/>
  <c r="G133" i="6"/>
  <c r="G132" i="6"/>
  <c r="C132" i="6"/>
  <c r="F133" i="6"/>
  <c r="J132" i="6"/>
  <c r="F132" i="6"/>
  <c r="D134" i="6"/>
  <c r="D135" i="6" s="1"/>
  <c r="D137" i="6" s="1"/>
  <c r="I133" i="6"/>
  <c r="E133" i="6"/>
  <c r="I132" i="6"/>
  <c r="E132" i="6"/>
  <c r="N31" i="6"/>
  <c r="O31" i="6" s="1"/>
  <c r="W31" i="6" s="1"/>
  <c r="N36" i="6"/>
  <c r="D22" i="7" s="1"/>
  <c r="C55" i="6"/>
  <c r="K55" i="6" s="1"/>
  <c r="K78" i="6"/>
  <c r="O78" i="6" s="1"/>
  <c r="C92" i="6"/>
  <c r="K92" i="6" s="1"/>
  <c r="J99" i="6"/>
  <c r="C99" i="6"/>
  <c r="K102" i="6"/>
  <c r="K104" i="6"/>
  <c r="O104" i="6" s="1"/>
  <c r="K105" i="6"/>
  <c r="G107" i="6"/>
  <c r="O115" i="6"/>
  <c r="O117" i="6"/>
  <c r="O127" i="6"/>
  <c r="C41" i="7"/>
  <c r="C43" i="7"/>
  <c r="O130" i="6"/>
  <c r="C30" i="6"/>
  <c r="K30" i="6" s="1"/>
  <c r="K62" i="6"/>
  <c r="O62" i="6" s="1"/>
  <c r="D34" i="8"/>
  <c r="F35" i="9"/>
  <c r="D87" i="6"/>
  <c r="K90" i="6"/>
  <c r="O90" i="6" s="1"/>
  <c r="E99" i="6"/>
  <c r="E134" i="6" s="1"/>
  <c r="E135" i="6" s="1"/>
  <c r="E137" i="6" s="1"/>
  <c r="K106" i="6"/>
  <c r="O106" i="6" s="1"/>
  <c r="H37" i="9"/>
  <c r="I37" i="9" s="1"/>
  <c r="F36" i="8"/>
  <c r="G36" i="8" s="1"/>
  <c r="N107" i="6"/>
  <c r="F20" i="9"/>
  <c r="D19" i="8"/>
  <c r="C36" i="6"/>
  <c r="C75" i="6"/>
  <c r="K75" i="6" s="1"/>
  <c r="K84" i="6"/>
  <c r="O84" i="6" s="1"/>
  <c r="K86" i="6"/>
  <c r="H87" i="6"/>
  <c r="K89" i="6"/>
  <c r="O89" i="6" s="1"/>
  <c r="G87" i="6"/>
  <c r="K93" i="6"/>
  <c r="O93" i="6" s="1"/>
  <c r="K94" i="6"/>
  <c r="O94" i="6" s="1"/>
  <c r="K100" i="6"/>
  <c r="F99" i="6"/>
  <c r="E36" i="8"/>
  <c r="G37" i="9"/>
  <c r="E37" i="7"/>
  <c r="N88" i="6"/>
  <c r="D28" i="7" s="1"/>
  <c r="D27" i="7" s="1"/>
  <c r="L87" i="6"/>
  <c r="G35" i="9"/>
  <c r="E34" i="8"/>
  <c r="E39" i="8" s="1"/>
  <c r="F47" i="4" s="1"/>
  <c r="H36" i="9"/>
  <c r="I36" i="9" s="1"/>
  <c r="N99" i="6"/>
  <c r="F35" i="8"/>
  <c r="G35" i="8" s="1"/>
  <c r="C36" i="7"/>
  <c r="F37" i="9"/>
  <c r="D36" i="8"/>
  <c r="C19" i="8"/>
  <c r="K144" i="6"/>
  <c r="C20" i="9"/>
  <c r="O129" i="6"/>
  <c r="D51" i="10" s="1"/>
  <c r="C107" i="6"/>
  <c r="N108" i="6"/>
  <c r="D36" i="7" s="1"/>
  <c r="D35" i="7" s="1"/>
  <c r="C122" i="6"/>
  <c r="K122" i="6" s="1"/>
  <c r="J37" i="9"/>
  <c r="C88" i="6"/>
  <c r="C120" i="6"/>
  <c r="K120" i="6" s="1"/>
  <c r="C126" i="6"/>
  <c r="K126" i="6" s="1"/>
  <c r="H38" i="9"/>
  <c r="I38" i="9" s="1"/>
  <c r="F37" i="8"/>
  <c r="G37" i="8" s="1"/>
  <c r="N126" i="6"/>
  <c r="H39" i="9"/>
  <c r="I39" i="9" s="1"/>
  <c r="F38" i="8"/>
  <c r="G38" i="8" s="1"/>
  <c r="O131" i="6"/>
  <c r="I21" i="5" l="1"/>
  <c r="O21" i="5" s="1"/>
  <c r="E17" i="4"/>
  <c r="O108" i="6"/>
  <c r="C19" i="9"/>
  <c r="C18" i="8"/>
  <c r="O126" i="6"/>
  <c r="K36" i="6"/>
  <c r="C35" i="6"/>
  <c r="K35" i="6" s="1"/>
  <c r="C40" i="7"/>
  <c r="E40" i="7" s="1"/>
  <c r="E41" i="7"/>
  <c r="K99" i="6"/>
  <c r="C16" i="7"/>
  <c r="E16" i="7" s="1"/>
  <c r="O21" i="6"/>
  <c r="C28" i="3"/>
  <c r="E29" i="3"/>
  <c r="C38" i="7"/>
  <c r="E38" i="7" s="1"/>
  <c r="O120" i="6"/>
  <c r="C39" i="7"/>
  <c r="E39" i="7" s="1"/>
  <c r="O122" i="6"/>
  <c r="C39" i="9"/>
  <c r="G20" i="9"/>
  <c r="D16" i="8"/>
  <c r="F17" i="9"/>
  <c r="F34" i="8"/>
  <c r="G34" i="8" s="1"/>
  <c r="H35" i="9"/>
  <c r="I35" i="9" s="1"/>
  <c r="N87" i="6"/>
  <c r="C19" i="7"/>
  <c r="E19" i="7" s="1"/>
  <c r="O30" i="6"/>
  <c r="C34" i="7"/>
  <c r="E34" i="7" s="1"/>
  <c r="O105" i="6"/>
  <c r="C23" i="7"/>
  <c r="E23" i="7" s="1"/>
  <c r="O55" i="6"/>
  <c r="C24" i="7"/>
  <c r="E24" i="7" s="1"/>
  <c r="O60" i="6"/>
  <c r="O22" i="6"/>
  <c r="G33" i="9"/>
  <c r="G40" i="9" s="1"/>
  <c r="D14" i="9"/>
  <c r="D21" i="9" s="1"/>
  <c r="D32" i="8"/>
  <c r="D39" i="8" s="1"/>
  <c r="E47" i="4" s="1"/>
  <c r="D84" i="4"/>
  <c r="G58" i="2"/>
  <c r="I15" i="5"/>
  <c r="D36" i="3"/>
  <c r="E11" i="4"/>
  <c r="E34" i="3"/>
  <c r="D18" i="8"/>
  <c r="F19" i="9"/>
  <c r="C87" i="6"/>
  <c r="K87" i="6" s="1"/>
  <c r="K88" i="6"/>
  <c r="C29" i="7"/>
  <c r="E29" i="7" s="1"/>
  <c r="O92" i="6"/>
  <c r="K132" i="6"/>
  <c r="J135" i="6"/>
  <c r="J137" i="6" s="1"/>
  <c r="J139" i="6"/>
  <c r="C18" i="7"/>
  <c r="E18" i="7" s="1"/>
  <c r="O27" i="6"/>
  <c r="K15" i="6"/>
  <c r="C14" i="6"/>
  <c r="C26" i="7"/>
  <c r="J57" i="2"/>
  <c r="J17" i="2"/>
  <c r="C16" i="3"/>
  <c r="E31" i="3"/>
  <c r="C30" i="3"/>
  <c r="D74" i="2"/>
  <c r="D84" i="2" s="1"/>
  <c r="F50" i="2"/>
  <c r="E21" i="3"/>
  <c r="I17" i="5"/>
  <c r="O17" i="5" s="1"/>
  <c r="E13" i="4"/>
  <c r="D68" i="8"/>
  <c r="E68" i="8" s="1"/>
  <c r="C38" i="8"/>
  <c r="H38" i="8" s="1"/>
  <c r="E19" i="8"/>
  <c r="C140" i="6"/>
  <c r="D72" i="2"/>
  <c r="D77" i="2" s="1"/>
  <c r="C23" i="3"/>
  <c r="E23" i="3" s="1"/>
  <c r="J30" i="2"/>
  <c r="J51" i="2"/>
  <c r="C33" i="3"/>
  <c r="K146" i="6"/>
  <c r="K107" i="6"/>
  <c r="E36" i="7"/>
  <c r="C32" i="7"/>
  <c r="O100" i="6"/>
  <c r="C25" i="7"/>
  <c r="E25" i="7" s="1"/>
  <c r="O75" i="6"/>
  <c r="F18" i="9"/>
  <c r="D17" i="8"/>
  <c r="C42" i="7"/>
  <c r="E42" i="7" s="1"/>
  <c r="E43" i="7"/>
  <c r="C33" i="7"/>
  <c r="E33" i="7" s="1"/>
  <c r="O102" i="6"/>
  <c r="C133" i="6"/>
  <c r="K133" i="6" s="1"/>
  <c r="L14" i="6"/>
  <c r="N15" i="6"/>
  <c r="D15" i="7" s="1"/>
  <c r="E24" i="3"/>
  <c r="D14" i="4"/>
  <c r="J54" i="2"/>
  <c r="C17" i="3"/>
  <c r="E18" i="3"/>
  <c r="J50" i="2" l="1"/>
  <c r="D37" i="10" s="1"/>
  <c r="D38" i="10" s="1"/>
  <c r="F58" i="2"/>
  <c r="E16" i="3"/>
  <c r="C14" i="3"/>
  <c r="C35" i="3"/>
  <c r="E35" i="3" s="1"/>
  <c r="E18" i="4"/>
  <c r="E25" i="4" s="1"/>
  <c r="C17" i="8"/>
  <c r="E18" i="9"/>
  <c r="O107" i="6"/>
  <c r="D50" i="10" s="1"/>
  <c r="K14" i="6"/>
  <c r="D69" i="4"/>
  <c r="D71" i="4" s="1"/>
  <c r="C134" i="6"/>
  <c r="C17" i="9"/>
  <c r="C16" i="8"/>
  <c r="O99" i="6"/>
  <c r="D49" i="10" s="1"/>
  <c r="C22" i="7"/>
  <c r="O36" i="6"/>
  <c r="D16" i="4"/>
  <c r="E30" i="3"/>
  <c r="F16" i="9"/>
  <c r="D15" i="8"/>
  <c r="D12" i="4"/>
  <c r="E17" i="3"/>
  <c r="D15" i="4"/>
  <c r="E28" i="3"/>
  <c r="C32" i="3"/>
  <c r="E33" i="3"/>
  <c r="L86" i="6"/>
  <c r="I58" i="2"/>
  <c r="C37" i="8"/>
  <c r="H37" i="8" s="1"/>
  <c r="D67" i="8"/>
  <c r="E67" i="8" s="1"/>
  <c r="E18" i="8"/>
  <c r="D14" i="7"/>
  <c r="C31" i="7"/>
  <c r="E31" i="7" s="1"/>
  <c r="E32" i="7"/>
  <c r="C15" i="7"/>
  <c r="O15" i="6"/>
  <c r="O15" i="5"/>
  <c r="I22" i="5"/>
  <c r="F32" i="8"/>
  <c r="H33" i="9"/>
  <c r="N14" i="6"/>
  <c r="C35" i="7"/>
  <c r="E35" i="7" s="1"/>
  <c r="K149" i="6"/>
  <c r="D82" i="2"/>
  <c r="D86" i="2" s="1"/>
  <c r="C20" i="3"/>
  <c r="C28" i="7"/>
  <c r="O88" i="6"/>
  <c r="C18" i="5"/>
  <c r="H18" i="5" s="1"/>
  <c r="P18" i="5" s="1"/>
  <c r="F14" i="4"/>
  <c r="C15" i="8"/>
  <c r="C16" i="9"/>
  <c r="O87" i="6"/>
  <c r="D48" i="10" s="1"/>
  <c r="E39" i="9"/>
  <c r="J39" i="9"/>
  <c r="C15" i="9"/>
  <c r="C14" i="8"/>
  <c r="C38" i="9"/>
  <c r="G19" i="9"/>
  <c r="C139" i="6" l="1"/>
  <c r="C141" i="6" s="1"/>
  <c r="K134" i="6"/>
  <c r="K141" i="6"/>
  <c r="K143" i="6" s="1"/>
  <c r="K147" i="6" s="1"/>
  <c r="C135" i="6"/>
  <c r="C137" i="6" s="1"/>
  <c r="D63" i="4"/>
  <c r="D65" i="4" s="1"/>
  <c r="C15" i="5"/>
  <c r="C36" i="3"/>
  <c r="D11" i="4"/>
  <c r="E14" i="3"/>
  <c r="J38" i="9"/>
  <c r="E38" i="9"/>
  <c r="D64" i="8"/>
  <c r="E64" i="8" s="1"/>
  <c r="E15" i="8"/>
  <c r="C34" i="8"/>
  <c r="H34" i="8" s="1"/>
  <c r="F14" i="9"/>
  <c r="D13" i="8"/>
  <c r="D66" i="8"/>
  <c r="E66" i="8" s="1"/>
  <c r="E17" i="8"/>
  <c r="C36" i="8"/>
  <c r="H36" i="8" s="1"/>
  <c r="F35" i="3"/>
  <c r="E28" i="7"/>
  <c r="C27" i="7"/>
  <c r="E27" i="7" s="1"/>
  <c r="K152" i="6"/>
  <c r="K155" i="6" s="1"/>
  <c r="I33" i="9"/>
  <c r="D17" i="4"/>
  <c r="E32" i="3"/>
  <c r="C16" i="5"/>
  <c r="H16" i="5" s="1"/>
  <c r="P16" i="5" s="1"/>
  <c r="D40" i="4"/>
  <c r="H40" i="4" s="1"/>
  <c r="F12" i="4"/>
  <c r="D44" i="4"/>
  <c r="F16" i="4"/>
  <c r="C20" i="5"/>
  <c r="H20" i="5" s="1"/>
  <c r="P20" i="5" s="1"/>
  <c r="D65" i="8"/>
  <c r="E65" i="8" s="1"/>
  <c r="C35" i="8"/>
  <c r="H35" i="8" s="1"/>
  <c r="E16" i="8"/>
  <c r="C14" i="9"/>
  <c r="C13" i="8"/>
  <c r="O14" i="6"/>
  <c r="D46" i="10" s="1"/>
  <c r="K138" i="6"/>
  <c r="J58" i="2"/>
  <c r="C34" i="9"/>
  <c r="C35" i="9"/>
  <c r="G16" i="9"/>
  <c r="D13" i="4"/>
  <c r="E20" i="3"/>
  <c r="N86" i="6"/>
  <c r="O86" i="6" s="1"/>
  <c r="L80" i="6"/>
  <c r="L132" i="6"/>
  <c r="N132" i="6" s="1"/>
  <c r="O132" i="6" s="1"/>
  <c r="C19" i="5"/>
  <c r="H19" i="5" s="1"/>
  <c r="P19" i="5" s="1"/>
  <c r="F15" i="4"/>
  <c r="D43" i="4"/>
  <c r="H43" i="4" s="1"/>
  <c r="E22" i="7"/>
  <c r="C21" i="7"/>
  <c r="D37" i="9"/>
  <c r="E21" i="9"/>
  <c r="G18" i="9"/>
  <c r="D63" i="8"/>
  <c r="E63" i="8" s="1"/>
  <c r="C33" i="8"/>
  <c r="G32" i="8"/>
  <c r="C44" i="7"/>
  <c r="E15" i="7"/>
  <c r="C14" i="7"/>
  <c r="C36" i="9"/>
  <c r="G17" i="9"/>
  <c r="C17" i="5" l="1"/>
  <c r="H17" i="5" s="1"/>
  <c r="P17" i="5" s="1"/>
  <c r="D41" i="4"/>
  <c r="H41" i="4" s="1"/>
  <c r="F13" i="4"/>
  <c r="E34" i="9"/>
  <c r="N80" i="6"/>
  <c r="L133" i="6"/>
  <c r="N133" i="6" s="1"/>
  <c r="O133" i="6" s="1"/>
  <c r="L35" i="6"/>
  <c r="O138" i="6"/>
  <c r="J61" i="2"/>
  <c r="H42" i="10"/>
  <c r="D55" i="4"/>
  <c r="H44" i="4"/>
  <c r="F11" i="4"/>
  <c r="D18" i="4"/>
  <c r="D39" i="4"/>
  <c r="J36" i="9"/>
  <c r="E36" i="9"/>
  <c r="E14" i="7"/>
  <c r="C45" i="7"/>
  <c r="D40" i="9"/>
  <c r="E37" i="9"/>
  <c r="J35" i="9"/>
  <c r="E35" i="9"/>
  <c r="D62" i="8"/>
  <c r="C32" i="8"/>
  <c r="E13" i="8"/>
  <c r="C20" i="8"/>
  <c r="D78" i="4"/>
  <c r="D85" i="4" s="1"/>
  <c r="D90" i="4" s="1"/>
  <c r="C21" i="5"/>
  <c r="H21" i="5" s="1"/>
  <c r="P21" i="5" s="1"/>
  <c r="D45" i="4"/>
  <c r="H45" i="4" s="1"/>
  <c r="F17" i="4"/>
  <c r="D38" i="3"/>
  <c r="C39" i="3"/>
  <c r="E36" i="3"/>
  <c r="C21" i="9"/>
  <c r="C24" i="9" s="1"/>
  <c r="C33" i="9"/>
  <c r="G14" i="9"/>
  <c r="H15" i="5"/>
  <c r="P15" i="5" s="1"/>
  <c r="K139" i="6"/>
  <c r="C40" i="9" l="1"/>
  <c r="E40" i="9" s="1"/>
  <c r="E33" i="9"/>
  <c r="J33" i="9"/>
  <c r="C39" i="8"/>
  <c r="H32" i="8"/>
  <c r="C47" i="7"/>
  <c r="C53" i="7"/>
  <c r="C54" i="7" s="1"/>
  <c r="D46" i="4"/>
  <c r="H39" i="4"/>
  <c r="H46" i="4" s="1"/>
  <c r="H49" i="4" s="1"/>
  <c r="D54" i="4"/>
  <c r="D57" i="4" s="1"/>
  <c r="D26" i="7"/>
  <c r="O80" i="6"/>
  <c r="C22" i="5"/>
  <c r="E62" i="8"/>
  <c r="E69" i="8" s="1"/>
  <c r="D69" i="8"/>
  <c r="D25" i="4"/>
  <c r="F18" i="4"/>
  <c r="E38" i="3"/>
  <c r="F37" i="3"/>
  <c r="C23" i="8"/>
  <c r="D24" i="4"/>
  <c r="I42" i="10"/>
  <c r="H44" i="10"/>
  <c r="H45" i="10" s="1"/>
  <c r="H49" i="10"/>
  <c r="H50" i="10" s="1"/>
  <c r="F33" i="8"/>
  <c r="H34" i="9"/>
  <c r="N35" i="6"/>
  <c r="L134" i="6"/>
  <c r="N134" i="6" s="1"/>
  <c r="O134" i="6" s="1"/>
  <c r="O139" i="6" s="1"/>
  <c r="D66" i="4" l="1"/>
  <c r="D59" i="4"/>
  <c r="D14" i="8"/>
  <c r="F15" i="9"/>
  <c r="O35" i="6"/>
  <c r="D47" i="10" s="1"/>
  <c r="D52" i="10" s="1"/>
  <c r="F53" i="10" s="1"/>
  <c r="D26" i="4"/>
  <c r="D27" i="4"/>
  <c r="F25" i="4"/>
  <c r="H38" i="10"/>
  <c r="H22" i="5"/>
  <c r="P22" i="5" s="1"/>
  <c r="C23" i="5"/>
  <c r="H24" i="5" s="1"/>
  <c r="G33" i="8"/>
  <c r="F39" i="8"/>
  <c r="G47" i="4" s="1"/>
  <c r="D21" i="7"/>
  <c r="D44" i="7"/>
  <c r="E26" i="7"/>
  <c r="E44" i="7" s="1"/>
  <c r="I34" i="9"/>
  <c r="H40" i="9"/>
  <c r="I44" i="10"/>
  <c r="I45" i="10" s="1"/>
  <c r="I49" i="10"/>
  <c r="I50" i="10" s="1"/>
  <c r="C73" i="8"/>
  <c r="C75" i="8" s="1"/>
  <c r="D48" i="4"/>
  <c r="C43" i="8"/>
  <c r="C44" i="8" s="1"/>
  <c r="D47" i="4"/>
  <c r="E67" i="4" l="1"/>
  <c r="D60" i="4"/>
  <c r="D49" i="4"/>
  <c r="F49" i="4" s="1"/>
  <c r="F48" i="4"/>
  <c r="H33" i="8"/>
  <c r="H39" i="8" s="1"/>
  <c r="H41" i="8" s="1"/>
  <c r="G39" i="8"/>
  <c r="H47" i="4" s="1"/>
  <c r="D67" i="4"/>
  <c r="G69" i="4" s="1"/>
  <c r="G72" i="4" s="1"/>
  <c r="D72" i="4"/>
  <c r="I40" i="9"/>
  <c r="J34" i="9"/>
  <c r="J40" i="9" s="1"/>
  <c r="D45" i="7"/>
  <c r="D48" i="7" s="1"/>
  <c r="E21" i="7"/>
  <c r="E45" i="7" s="1"/>
  <c r="E56" i="7" s="1"/>
  <c r="E57" i="7" s="1"/>
  <c r="G15" i="9"/>
  <c r="G21" i="9" s="1"/>
  <c r="F21" i="9"/>
  <c r="F23" i="9" s="1"/>
  <c r="E14" i="8"/>
  <c r="E20" i="8" s="1"/>
  <c r="E46" i="8" s="1"/>
  <c r="E47" i="8" s="1"/>
  <c r="D20" i="8"/>
  <c r="D22" i="8" l="1"/>
  <c r="E24" i="4"/>
  <c r="E26" i="4" l="1"/>
  <c r="F26" i="4" s="1"/>
  <c r="E27" i="4"/>
  <c r="F27" i="4" s="1"/>
  <c r="F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oscar.cruz</author>
  </authors>
  <commentList>
    <comment ref="H16" authorId="0" shapeId="0" xr:uid="{CED8F776-7023-4431-B553-927A67D35B33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SACAR AL OBSERVATORIO METROPOLITANO Y AGRAGAR A LA UNIDAD DE COMUNICACIONES Y EL CEINDOC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Machado Cruz</author>
  </authors>
  <commentList>
    <comment ref="D37" authorId="0" shapeId="0" xr:uid="{21CE15E0-1041-4A03-9B6D-39C41B20A366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0.25 por tonelada de mides</t>
        </r>
      </text>
    </comment>
    <comment ref="D52" authorId="0" shapeId="0" xr:uid="{5BC216B0-1779-4A4A-BEE3-797E23C42238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Caja chica + saldo caja general</t>
        </r>
      </text>
    </comment>
    <comment ref="D55" authorId="0" shapeId="0" xr:uid="{D08C0200-402D-4B88-BB5D-0BB72D648BCC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prestamos a proyecto Ressoc y pdt + 0.25 de mides + ctas por cobrar por dividendos devengados en 2015
</t>
        </r>
      </text>
    </comment>
    <comment ref="G55" authorId="0" shapeId="0" xr:uid="{8116CDA3-198C-4ABC-8396-62B5629D94D7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actualizar con los datos 2018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Machado Cruz</author>
    <author>oscar.cruz</author>
  </authors>
  <commentList>
    <comment ref="C18" authorId="0" shapeId="0" xr:uid="{1F734649-1BAF-4BF8-A9B5-C49E316B55B7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Dietas de $ 275.00 * 3 al mes por 14 alcaldes por 12 meses, menos dietas de coordinador </t>
        </r>
      </text>
    </comment>
    <comment ref="Q54" authorId="1" shapeId="0" xr:uid="{2976B7A4-2632-4297-A76E-E616C4E47CB7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REPRESENTA EL 10% DE LA CUENTA 541</t>
        </r>
      </text>
    </comment>
    <comment ref="Q73" authorId="1" shapeId="0" xr:uid="{BA0C5545-281D-4894-A2D5-12B01410994D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PREGUNTAR EL COSTO DE ARRENDAMIENTO DE LOS BIENES IMN PARA 2012</t>
        </r>
      </text>
    </comment>
    <comment ref="Q74" authorId="1" shapeId="0" xr:uid="{FD8FC647-D786-4833-AE4E-913F4F02E471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IMPREVISTOS EL 20% DE LA SUMA DE LA CUENTA 543</t>
        </r>
      </text>
    </comment>
    <comment ref="Q83" authorId="1" shapeId="0" xr:uid="{8E026F7B-23BF-4BE7-B064-897FC7BCEA47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PREGUNTAR QUE MONTO TIENEN PENSADO ASIGNAR A CAPACITACIONES</t>
        </r>
      </text>
    </comment>
    <comment ref="Q86" authorId="1" shapeId="0" xr:uid="{040A52E3-E5F0-47BF-9BA1-87B4B6EAF478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PREGUNTAR SI ESTA PROGRAMADO EFECTUAR CONTRATACIONES DE PROFESIONALES</t>
        </r>
      </text>
    </comment>
    <comment ref="O93" authorId="1" shapeId="0" xr:uid="{E3B16C86-9928-4348-B8A0-BA73CB41D583}">
      <text>
        <r>
          <rPr>
            <b/>
            <sz val="8"/>
            <color indexed="81"/>
            <rFont val="Tahoma"/>
            <family val="2"/>
          </rPr>
          <t>oscar.cruz:</t>
        </r>
        <r>
          <rPr>
            <sz val="8"/>
            <color indexed="81"/>
            <rFont val="Tahoma"/>
            <family val="2"/>
          </rPr>
          <t xml:space="preserve">
Necetido pedirle la estimación a RRHH, de del seguro medico hospitalario</t>
        </r>
      </text>
    </comment>
  </commentList>
</comments>
</file>

<file path=xl/sharedStrings.xml><?xml version="1.0" encoding="utf-8"?>
<sst xmlns="http://schemas.openxmlformats.org/spreadsheetml/2006/main" count="1080" uniqueCount="481">
  <si>
    <t>CONSEJO DE ALCALDES DEL ÁREA METROPOLITANA DE SAN SALVADOR- COAMSS</t>
  </si>
  <si>
    <t>OFICINA DE PLANIFICACIÓN DEL ÁREA METROPOLITANA DE SAN SALVADOR-OPAMSS</t>
  </si>
  <si>
    <t>ESTRUCTURA PRESUPUESTARIA DE  EGRESOS-ADICIÓN</t>
  </si>
  <si>
    <t>AÑO 2019</t>
  </si>
  <si>
    <t xml:space="preserve">ESTRUCTURA PRESUPUESTARIA </t>
  </si>
  <si>
    <t>AREA DE GESTION</t>
  </si>
  <si>
    <t>UNIDAD PRES.</t>
  </si>
  <si>
    <t>LINEA DE TRAB.</t>
  </si>
  <si>
    <t>FUEN. DE FINAC.</t>
  </si>
  <si>
    <t>SUB-FUEN. DE FIN.</t>
  </si>
  <si>
    <t>DESCRIPCIÓN</t>
  </si>
  <si>
    <t>C.E.P</t>
  </si>
  <si>
    <t xml:space="preserve">COMPOSICIÓN </t>
  </si>
  <si>
    <t>1</t>
  </si>
  <si>
    <t>CONDUCCIÓN ADMINISTRATIVA</t>
  </si>
  <si>
    <t>COAMSS, AEGEM, DIRECCIÓN EJECUTIVA, SUB DIRECCIONES.</t>
  </si>
  <si>
    <t>01</t>
  </si>
  <si>
    <t>DIRECCIÓN Y ADMINISTRACIÓN</t>
  </si>
  <si>
    <t>DIRECCIÓN Y ADMINISTRACIÓN SUPERIOR</t>
  </si>
  <si>
    <t>2</t>
  </si>
  <si>
    <t>FONDOS PROPIOS</t>
  </si>
  <si>
    <t>000</t>
  </si>
  <si>
    <t>1-01-01-2-000</t>
  </si>
  <si>
    <t xml:space="preserve"> AUDITORÍA INTERNA, ASESORÍA JURÍDICA, SIM, INFORMATICA Y UAIP</t>
  </si>
  <si>
    <t>02</t>
  </si>
  <si>
    <t>AREAS ASESORAS</t>
  </si>
  <si>
    <t>1-01-02-2-000</t>
  </si>
  <si>
    <t>3</t>
  </si>
  <si>
    <t xml:space="preserve"> UNIDAD FINANCIERA, UACI, RECURSOS HUMANOS, ADMINISTRACIÓN</t>
  </si>
  <si>
    <t>03</t>
  </si>
  <si>
    <t>ADMINISTRACIÓN Y  FINANZAS</t>
  </si>
  <si>
    <t>1-01-03-2-000</t>
  </si>
  <si>
    <t>4</t>
  </si>
  <si>
    <t>REV. PREL, LIN. DE CONT, USOS DEL SUEL, URBAN. Y CONTRUC,  MONITOREO Y RECEPCIÓN DE OBRAS, AGILIZACIÓN DE TRÁMITES.</t>
  </si>
  <si>
    <t>SERVICIOS</t>
  </si>
  <si>
    <t>CONTROL DEL DESARROLLO URBANO</t>
  </si>
  <si>
    <t>1-02-01-2-000</t>
  </si>
  <si>
    <t>5</t>
  </si>
  <si>
    <t>UNID. DE PLAN., UNID. AMB Y GESTIÓN DE GRANDES PROYECTO URBANOS</t>
  </si>
  <si>
    <t xml:space="preserve">SERVICIOS </t>
  </si>
  <si>
    <t>PLANIFICACIÓN TERRITORIAL</t>
  </si>
  <si>
    <t>1-02-02-2-000</t>
  </si>
  <si>
    <t>6</t>
  </si>
  <si>
    <t>UNIDAD DE DESARROLLO SOCIAL Y ECONÓMICO</t>
  </si>
  <si>
    <t>DESARROLLO ECONÓMICO Y SOCIAL</t>
  </si>
  <si>
    <t>1-02-03-2-000</t>
  </si>
  <si>
    <t>7</t>
  </si>
  <si>
    <t>ESCUELA METROPOLITANA</t>
  </si>
  <si>
    <t>04</t>
  </si>
  <si>
    <t>1-02-04-2-000</t>
  </si>
  <si>
    <t>8</t>
  </si>
  <si>
    <t>MANEJO DE EMPRESAS SOCIALES Y GESTION DE DESECHOS SOLIDOS/UTILIDADES DE MIDES SEM, DE C.V.</t>
  </si>
  <si>
    <t>05</t>
  </si>
  <si>
    <t>MANEJO DE EMP. SOCIALES Y GESTION DE DESECHOS SOL.</t>
  </si>
  <si>
    <t>1-02-05-2-000</t>
  </si>
  <si>
    <t>9</t>
  </si>
  <si>
    <t>GESTION DE DESECHOS SOLIDOS/DONACION MODAL MIDES</t>
  </si>
  <si>
    <t>DONACIONES</t>
  </si>
  <si>
    <t>MIDES SEM DE C.V.</t>
  </si>
  <si>
    <t>1-02-05-5-000</t>
  </si>
  <si>
    <t>DESARROLLO SOCIAL</t>
  </si>
  <si>
    <t>10</t>
  </si>
  <si>
    <t>PROYECTO: PROGRAMA PARA LA REVITALIZACIÓN DEL CENTRO HISTORICO DE SAN SALVADOR FASE II</t>
  </si>
  <si>
    <t>INVERSIÓN EN DESARROLLO SOCIAL</t>
  </si>
  <si>
    <t>PROY. PROG. PARA LA REV. DEL CH DE SAN SALVADOR</t>
  </si>
  <si>
    <t>3-03-01-2-000</t>
  </si>
  <si>
    <t>11</t>
  </si>
  <si>
    <t>FONDO METROPOLITANO DE INVERSIÓN</t>
  </si>
  <si>
    <t>3-03-02-2-000</t>
  </si>
  <si>
    <t>12</t>
  </si>
  <si>
    <t>PROYECTO: AACID-PREVENCIÓN DE VIOLENCIA Y DESARROLLO ECONÓMICO SOCIAL EN EL AMSS</t>
  </si>
  <si>
    <t>AACID-PREVENCIÓN DE VIOLENCIA</t>
  </si>
  <si>
    <t>073</t>
  </si>
  <si>
    <t>AGENCIA ANDALUCÍA DE COOPERACIÓN INTERNACIONAL. D</t>
  </si>
  <si>
    <t>3-03-03-5-073</t>
  </si>
  <si>
    <t>13</t>
  </si>
  <si>
    <t>PROYECTO: AACID-GESTION DE RIESGOS</t>
  </si>
  <si>
    <t>AACID-GESTION DE RIESGOS</t>
  </si>
  <si>
    <t>3-03-04-5-073</t>
  </si>
  <si>
    <t>14</t>
  </si>
  <si>
    <t xml:space="preserve">PROYECTO: COAMSS OPAMSS/AMB- Fortalecida la Gestión de Espacios Públicos </t>
  </si>
  <si>
    <t>AMB-ESPACIOS PUBLICOS II</t>
  </si>
  <si>
    <t>AMB</t>
  </si>
  <si>
    <t>3-03-05-5-000</t>
  </si>
  <si>
    <t>15</t>
  </si>
  <si>
    <t>PROYECTO: COAMSS OPAMSS/AMB- Gestión de Residuos Solidos en el AMSS</t>
  </si>
  <si>
    <t>06</t>
  </si>
  <si>
    <t>AMB-GESTIÓN DE RESIDUOS SOLIDOS</t>
  </si>
  <si>
    <t>3-03-06-5-000</t>
  </si>
  <si>
    <t>16</t>
  </si>
  <si>
    <t>PROYECTO: AACID- Promoción del Desarrollo Económico Territorial en el AMSS</t>
  </si>
  <si>
    <t>07</t>
  </si>
  <si>
    <t>3-03-07-5-073</t>
  </si>
  <si>
    <t>Nota: Esta estructura forma parte del presupuesto aprobado</t>
  </si>
  <si>
    <t>CONSEJO DE ALCALDES DEL ÁREA METROPOLITANA DE SAN SALVADOR-COAMSS</t>
  </si>
  <si>
    <t xml:space="preserve"> PRESUPUESTO DE INGRESOS</t>
  </si>
  <si>
    <t>(En Dólares de los Estados Unidos de América)</t>
  </si>
  <si>
    <t>CONSOLIDADO DE INGRESOS POR ESPECIFICO PRESUPUESTARIO</t>
  </si>
  <si>
    <t xml:space="preserve"> FUENTE DE FINANCIAMIENTO FONDOS PROPIOS Y DONACIONES</t>
  </si>
  <si>
    <t>CÓDIGO
PRESUPUESTARIO</t>
  </si>
  <si>
    <t>DENOMINACIÓN</t>
  </si>
  <si>
    <t>T O T A L  PRESUPUESTO</t>
  </si>
  <si>
    <t>Recursos Propios</t>
  </si>
  <si>
    <t>Utilidades MIDES</t>
  </si>
  <si>
    <t>Total Fondos Propios</t>
  </si>
  <si>
    <t>Donación Modal MIDES</t>
  </si>
  <si>
    <t>AACID</t>
  </si>
  <si>
    <t>TOTAL DONACIONES</t>
  </si>
  <si>
    <t>TASAS Y DERECHOS</t>
  </si>
  <si>
    <t>Tasas</t>
  </si>
  <si>
    <t>Por Servicios de Certificación o Visado de Documentos</t>
  </si>
  <si>
    <t>Tasas Diversas</t>
  </si>
  <si>
    <t>Derechos</t>
  </si>
  <si>
    <t>Derechos Diversos</t>
  </si>
  <si>
    <t>VENTA DE BIENES Y SERVICIOS</t>
  </si>
  <si>
    <t>Venta de Bienes</t>
  </si>
  <si>
    <t>Venta de Bienes Diversos</t>
  </si>
  <si>
    <t>Venta de Servicios</t>
  </si>
  <si>
    <t>Servicios Diversos</t>
  </si>
  <si>
    <t>INGRESOS FINANCIEROS Y OTROS</t>
  </si>
  <si>
    <t>Rendimientos de Títulosvalores</t>
  </si>
  <si>
    <t>Rentabilidad de Depósitos a Plazo</t>
  </si>
  <si>
    <t xml:space="preserve">Dividendos de Acciones </t>
  </si>
  <si>
    <t>Indemnizaciones y Valores no Reclamados</t>
  </si>
  <si>
    <t>Compensaciones por perdidas o Daños de Bienes</t>
  </si>
  <si>
    <t>Otros Ingresos no Clasificados</t>
  </si>
  <si>
    <t>Rentabilidad de Cuentas Bancarias</t>
  </si>
  <si>
    <t>Ingresos Diversos</t>
  </si>
  <si>
    <t>TRANSFERENCIAS CORRIENTES</t>
  </si>
  <si>
    <t>Transferencias Corrientes del Sector Público</t>
  </si>
  <si>
    <t>Transferencias Corrientes del Sector Privado</t>
  </si>
  <si>
    <t>De empresas Privadas No Financieras</t>
  </si>
  <si>
    <t>Transferencias Corrientes del Sector Externo</t>
  </si>
  <si>
    <t>De Gobiernos y Organismos Gubernamentales</t>
  </si>
  <si>
    <t>De Organismos sin Fines de Lucro</t>
  </si>
  <si>
    <t>VENTA DE ACTIVOS FIJOS</t>
  </si>
  <si>
    <t>Venta de Bienes Muebles</t>
  </si>
  <si>
    <t>Venta de Mobiliarios</t>
  </si>
  <si>
    <t>Ventas de Maquinarias y Equipos</t>
  </si>
  <si>
    <t>Ventas de Equipos Informáticos</t>
  </si>
  <si>
    <t>Venta de Vehículos de Transporte</t>
  </si>
  <si>
    <t>RECUPERACIÓN DE INVERSIONES FINANCIERAS</t>
  </si>
  <si>
    <t>Recuperación de Inversiones en Títulosvalores</t>
  </si>
  <si>
    <t>Liquidación de Depósitos a Plazo</t>
  </si>
  <si>
    <t>SALDOS DE AÑOS ANTERIORES</t>
  </si>
  <si>
    <t>Saldos Iniciales en Caja y Bancos</t>
  </si>
  <si>
    <t>Saldo Inicial en Caja</t>
  </si>
  <si>
    <t>Saldo Inicial en Bancos</t>
  </si>
  <si>
    <t>Cuentas por Cobrar de Años Anteriores</t>
  </si>
  <si>
    <t>TOTAL ESPECIFICO PRESUPUESTARIO</t>
  </si>
  <si>
    <t>TOTAL CUENTA PRESUPUESTARIA</t>
  </si>
  <si>
    <t>TOTAL RUBRO PRESUPUESTARIO</t>
  </si>
  <si>
    <t>ANEXO 1.1</t>
  </si>
  <si>
    <t>INGRESOS MENSUAL PREVISTO</t>
  </si>
  <si>
    <t>presupuesto de egresos</t>
  </si>
  <si>
    <t>presupuesto de ingresos</t>
  </si>
  <si>
    <t>diferencial egresos mayores a los ingresos</t>
  </si>
  <si>
    <t>diferencial ingresos mayores a los egresos</t>
  </si>
  <si>
    <t>RECURSOS DISPONIBLES</t>
  </si>
  <si>
    <t>INGRESOS</t>
  </si>
  <si>
    <t>Total Presupuesto Fondos Propios 2017</t>
  </si>
  <si>
    <t>Recuperación de Inversiones Financieras</t>
  </si>
  <si>
    <t>Saldos de Años Anteriores (ctas por cobrar y Saldos en Bancos)</t>
  </si>
  <si>
    <t>Programa especial de Rehabililación del Centro Historico de San Salvador</t>
  </si>
  <si>
    <t>Ingresos por Tasas y Derechos, Venta de Bienes y Ingresos Financieros</t>
  </si>
  <si>
    <t>DETALLE</t>
  </si>
  <si>
    <t>Ingresos por Tas. y Der., Venta de Bienes y Ing. Fin.</t>
  </si>
  <si>
    <t>CONSOLIDADO DE INGRESOS POR CUENTA PRESUPUESTARIA</t>
  </si>
  <si>
    <t>FUENTE DE FINANCIAMIENTO</t>
  </si>
  <si>
    <t>2. FONDOS PROPIOS</t>
  </si>
  <si>
    <t>5. DONACIONES</t>
  </si>
  <si>
    <t>Recuperación de Inversiones en Titulosvalores</t>
  </si>
  <si>
    <t>TOTAL INGRESOS</t>
  </si>
  <si>
    <t>ANEXO 1</t>
  </si>
  <si>
    <t>CONSOLIDADO DE INGRESOS POR RUBRO PRESUPUESTARIO</t>
  </si>
  <si>
    <t>CÓDIGO
PRESUPU-ESTARIO</t>
  </si>
  <si>
    <t>RUBRO</t>
  </si>
  <si>
    <t>DESCRIPCION</t>
  </si>
  <si>
    <t>Fondos Propios</t>
  </si>
  <si>
    <t>Mejicanos</t>
  </si>
  <si>
    <t>Mides Utilidades Y 0.25 Centavos</t>
  </si>
  <si>
    <t>Donaciones Internacionales</t>
  </si>
  <si>
    <t xml:space="preserve">Total Prespuesto </t>
  </si>
  <si>
    <t>RECUPERACION DE INVERSIONES FINANCIERAS</t>
  </si>
  <si>
    <t>TOTALES</t>
  </si>
  <si>
    <t>Sin Saldos de Años Anteriores ni recuperación de inversiones</t>
  </si>
  <si>
    <t>Ingresos 2017</t>
  </si>
  <si>
    <t>Es decir se están proyectando ingresos mensuales de:</t>
  </si>
  <si>
    <t>Prom. Mens. Est 2017</t>
  </si>
  <si>
    <t>Promedio de Ingresos reales 2016 a septiembre</t>
  </si>
  <si>
    <t>Prom. Mens. 2016 real</t>
  </si>
  <si>
    <t>Promedio de Ingresos 2016 proyectados</t>
  </si>
  <si>
    <t>Prom. Mens. 2016 Proy.</t>
  </si>
  <si>
    <t>Deficit Presupuestario mensual promedio 2016</t>
  </si>
  <si>
    <t>Deficit mensual 2016</t>
  </si>
  <si>
    <t>Ingresos por Ordinarios</t>
  </si>
  <si>
    <t>Saldos de Años Anteriores Propios</t>
  </si>
  <si>
    <t>Total Ingresos Presupuesto 2017</t>
  </si>
  <si>
    <t>Saldos de Años Anterios CXC 0.25 Ctvs MIDES</t>
  </si>
  <si>
    <t>Total Presupuesto de Ingresos 2017</t>
  </si>
  <si>
    <t>PRESUPUESTO DE EGRESOS 2017</t>
  </si>
  <si>
    <t>PRESUPUESTO DE EGRESOS REAL 2017</t>
  </si>
  <si>
    <t xml:space="preserve">PRESUPUESTO DE INGRESOS 2017 </t>
  </si>
  <si>
    <t>DEFICIT PRESUPUESTARIO 2017</t>
  </si>
  <si>
    <t>GASTO NO FINANCIADOS 2017</t>
  </si>
  <si>
    <t>REMUNERACIONES</t>
  </si>
  <si>
    <t>Deficit</t>
  </si>
  <si>
    <t>COSTOS FIJOS</t>
  </si>
  <si>
    <t>( - ) Costo URS</t>
  </si>
  <si>
    <t>TOTAL GASTOS FIJOS + REMUNERACIONES</t>
  </si>
  <si>
    <t>( - ) Req. URS</t>
  </si>
  <si>
    <t>OTROS GASTOS</t>
  </si>
  <si>
    <t>( = ) Deficit</t>
  </si>
  <si>
    <t>Total  Rubro Remuneraciones</t>
  </si>
  <si>
    <t>( - ) Dietas</t>
  </si>
  <si>
    <t>( - ) Pasivo Laboral</t>
  </si>
  <si>
    <t>( - ) Horas Extraordinarias</t>
  </si>
  <si>
    <t>( - ) Aportes patronales por Vacación No considerado Cuadro de Plaza + aportes de horas extraordinarias + aproximaciones</t>
  </si>
  <si>
    <t>( - ) Centro Historico</t>
  </si>
  <si>
    <t>( - ) Costos URS</t>
  </si>
  <si>
    <t>Conciliación</t>
  </si>
  <si>
    <t>Total Cuadro de Plaza Propuesto Permanente</t>
  </si>
  <si>
    <t>Cuadro de Plazas Eventual</t>
  </si>
  <si>
    <t>Total Planilla 2018</t>
  </si>
  <si>
    <t>AÑO 2018</t>
  </si>
  <si>
    <t xml:space="preserve">POR FUENTE DE FINACIAMIENTO Y POR CLASIFICACIÓN ECONOMICA </t>
  </si>
  <si>
    <t>CLASIFICACION ECONOMICA DE INGRESOS</t>
  </si>
  <si>
    <t>2. RECURSOS PROPIOS COAMSS/OPAMSS</t>
  </si>
  <si>
    <t>1. CORRIENTES</t>
  </si>
  <si>
    <t>2. DE CAPITAL</t>
  </si>
  <si>
    <t>3. FINANCIAMIENTO</t>
  </si>
  <si>
    <t>Total</t>
  </si>
  <si>
    <t>Fondos Propios OPAMSS</t>
  </si>
  <si>
    <t>Utilidades Mides COAMSS</t>
  </si>
  <si>
    <t>Mides
Donación Modal 0.25 OPAMSS</t>
  </si>
  <si>
    <t>PRIVADOS</t>
  </si>
  <si>
    <t>TOTAL INGRESOS PROPIOS  OPAMSS</t>
  </si>
  <si>
    <t>TOTAL INGRESOS PROPIOS  COAMSS/OPAMSS</t>
  </si>
  <si>
    <t>PRESUPUESTO DE EGRESOS</t>
  </si>
  <si>
    <t>DETALLE DE EGRESOS POR ESPECÍFICO Y ESTRUCTURA PRESUPUESTARIA</t>
  </si>
  <si>
    <t>FUENTE DE FINANCIAMIENTO-ESTRUCTURA PRESUPUESTARIA</t>
  </si>
  <si>
    <t>TOTAL PRESUPUESTO</t>
  </si>
  <si>
    <t xml:space="preserve"> Objeto Específico</t>
  </si>
  <si>
    <t>TOTAL FONDOS PROPIOS</t>
  </si>
  <si>
    <t>LARGO</t>
  </si>
  <si>
    <t>LÍNEA DE TRABAJO-CEP</t>
  </si>
  <si>
    <t>51</t>
  </si>
  <si>
    <t>511</t>
  </si>
  <si>
    <t>Remuneraciones Permanentes</t>
  </si>
  <si>
    <t>Sueldos</t>
  </si>
  <si>
    <t>Aguinaldos</t>
  </si>
  <si>
    <t>Dietas</t>
  </si>
  <si>
    <t xml:space="preserve">Complementos </t>
  </si>
  <si>
    <t>Beneficios Adicionales</t>
  </si>
  <si>
    <t>Remuneraciones Eventuales</t>
  </si>
  <si>
    <t>Remuneraciones Extraordinarias</t>
  </si>
  <si>
    <t>Horas Extraordinarias</t>
  </si>
  <si>
    <t>Contrib. Patron. a Instit. de Seg. Soc. Públicas</t>
  </si>
  <si>
    <t>51401</t>
  </si>
  <si>
    <t>Por Remuneraciones Permanentes</t>
  </si>
  <si>
    <t>51402</t>
  </si>
  <si>
    <t>Por Remuneraciones Eventuales</t>
  </si>
  <si>
    <t>515</t>
  </si>
  <si>
    <t>Contrib. Patron. a Instit. de Seg. Soc. Privadas</t>
  </si>
  <si>
    <t>Indemnizaciones</t>
  </si>
  <si>
    <t>Al Personal de Servicios Permanentes</t>
  </si>
  <si>
    <t xml:space="preserve">ADQUISICIÓN DE BIENES Y SERVICIOS </t>
  </si>
  <si>
    <t>Bienes de Uso y Consumo</t>
  </si>
  <si>
    <t>VALORES CTA 541</t>
  </si>
  <si>
    <t>Productos Alimenticios para Personas</t>
  </si>
  <si>
    <t>Productos Forestales y Agropecuarios</t>
  </si>
  <si>
    <t>LINEA DE TRABAJO</t>
  </si>
  <si>
    <t>Nº DE PERS.</t>
  </si>
  <si>
    <t>%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</si>
  <si>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</si>
  <si>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</si>
  <si>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</si>
  <si>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</si>
  <si>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</si>
  <si>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</si>
  <si>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</si>
  <si>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</si>
  <si>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</si>
  <si>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</si>
  <si>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</si>
  <si>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>Libros, Textos, Útiles de Enseñanza y Publicaciones</t>
  </si>
  <si>
    <t>Materiales de Defensa y Seguridad Pública</t>
  </si>
  <si>
    <t xml:space="preserve">Herramientas Repuestos y Accesorios </t>
  </si>
  <si>
    <t xml:space="preserve">Materiales Eléctricos </t>
  </si>
  <si>
    <t>Bienes de Uso y Consumo  Diversos</t>
  </si>
  <si>
    <t>Servicios Básicos</t>
  </si>
  <si>
    <t>Servicios de Energía Eléctrica</t>
  </si>
  <si>
    <t>Servicios Agua</t>
  </si>
  <si>
    <t>Servicios de Telecomunicaciones</t>
  </si>
  <si>
    <t>Servicios de Correos</t>
  </si>
  <si>
    <t>Servicios Generales y Arrendamientos</t>
  </si>
  <si>
    <t>Mant. Y Repar. De Bs. Muebles</t>
  </si>
  <si>
    <t>Mant. Y Repar. De Vehículos</t>
  </si>
  <si>
    <t>Mant. Y Repar. De Bs. Inmuebles</t>
  </si>
  <si>
    <t>Transporte, Fletes y Almacenamientos</t>
  </si>
  <si>
    <t>Servicios de Publicidad</t>
  </si>
  <si>
    <t>Servicios de Vigilancia</t>
  </si>
  <si>
    <t>Servicios de Limpieza y Fumigaciones</t>
  </si>
  <si>
    <t>Servicios de Laboratorios</t>
  </si>
  <si>
    <t>Servicios de Alimentación</t>
  </si>
  <si>
    <t>Impresiones, Publicaciones y Reproducciones</t>
  </si>
  <si>
    <t>Atenciones Oficiales</t>
  </si>
  <si>
    <t>Arrendamiento  de Bienes Muebles</t>
  </si>
  <si>
    <t>Arrendamiento 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</si>
  <si>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</si>
  <si>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</si>
  <si>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</si>
  <si>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</si>
  <si>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</si>
  <si>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</si>
  <si>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</si>
  <si>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</si>
  <si>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Contabilidad y Auditoría</t>
  </si>
  <si>
    <t>Servicios de Capacitación</t>
  </si>
  <si>
    <t>Desarrollo Informáticos</t>
  </si>
  <si>
    <t>Estudios e Investigaciones</t>
  </si>
  <si>
    <t>Consultorías, Estudios e Investigaciones Diversas</t>
  </si>
  <si>
    <t>GASTOS FINANCIEROS Y OTROS</t>
  </si>
  <si>
    <t>Impuestos, Tasas y 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</si>
  <si>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</si>
  <si>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</si>
  <si>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</si>
  <si>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</si>
  <si>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</si>
  <si>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</si>
  <si>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Sentencias Judiciales</t>
  </si>
  <si>
    <t>Gastos Diversos</t>
  </si>
  <si>
    <t>Transferencias Corrientes al Sector Público</t>
  </si>
  <si>
    <t>Transferencias Corrientes al Sector Privado</t>
  </si>
  <si>
    <t>A Empresas Privadas no Financieras</t>
  </si>
  <si>
    <t>Becas</t>
  </si>
  <si>
    <t>Transferencias Corrientes al Sector Externo</t>
  </si>
  <si>
    <t>A organismos Multilaterales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</si>
  <si>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</si>
  <si>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</si>
  <si>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</si>
  <si>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</si>
  <si>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</si>
  <si>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</si>
  <si>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</si>
  <si>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Bienes Muebles Diversos</t>
  </si>
  <si>
    <t>Bienes Inmuebles</t>
  </si>
  <si>
    <t>Terrenos</t>
  </si>
  <si>
    <t>Semovientes</t>
  </si>
  <si>
    <t>Ganado Vacuno</t>
  </si>
  <si>
    <t>Semovientes Diversos</t>
  </si>
  <si>
    <t>Intangibles</t>
  </si>
  <si>
    <t>Derechos de la Propiedad Intelectual</t>
  </si>
  <si>
    <t>Infraestructuras</t>
  </si>
  <si>
    <t>De Viviendas y Oficina</t>
  </si>
  <si>
    <t>Supervisión de Obras de Infraestructuras</t>
  </si>
  <si>
    <t>Obras de Ingraestructuras Diversas</t>
  </si>
  <si>
    <t>TRANSFERENCIAS DE CAPITAL</t>
  </si>
  <si>
    <t>Transferencias de Capital al Sector Privado</t>
  </si>
  <si>
    <t>A Personas Naturales</t>
  </si>
  <si>
    <t>INVERSIONES FINANCIERAS</t>
  </si>
  <si>
    <t>Inversiones en Títulosvalores</t>
  </si>
  <si>
    <t>Depósitos a Plazo</t>
  </si>
  <si>
    <t>TOTAL ESPECÍFICO PRESUPUESTARIO</t>
  </si>
  <si>
    <t>ANEXO 2.1</t>
  </si>
  <si>
    <t>Presupuesto de ingresos</t>
  </si>
  <si>
    <t>INGRESOS TOTALES</t>
  </si>
  <si>
    <t>Lineas de la 1-7 (Gastos)</t>
  </si>
  <si>
    <t>Deficit presupuestario</t>
  </si>
  <si>
    <t>Fondos propios sin mides (Ingresos)</t>
  </si>
  <si>
    <t>Ingresos por Utilidades</t>
  </si>
  <si>
    <t>Defecit o Superavit</t>
  </si>
  <si>
    <t>Deficit Total</t>
  </si>
  <si>
    <t>Presupuesto Fondos Propios</t>
  </si>
  <si>
    <t>Inversiones Financieras</t>
  </si>
  <si>
    <t>Reserva Laboral</t>
  </si>
  <si>
    <t>USOS</t>
  </si>
  <si>
    <t>EGRESOS</t>
  </si>
  <si>
    <t>INSTRUCCIONES DE LLENADO</t>
  </si>
  <si>
    <t>Inversiones en Activos Fijos</t>
  </si>
  <si>
    <t>FUNCIONAMIENTO</t>
  </si>
  <si>
    <r>
      <t>(1)</t>
    </r>
    <r>
      <rPr>
        <sz val="10"/>
        <rFont val="Arial"/>
        <family val="2"/>
      </rPr>
      <t>: Se detallará el objeto específico al que se asigne el egreso estimado</t>
    </r>
  </si>
  <si>
    <t>Presupuesto Funcionamiento</t>
  </si>
  <si>
    <t>TRANSFERENCIA CORIENTES</t>
  </si>
  <si>
    <r>
      <t>(2)</t>
    </r>
    <r>
      <rPr>
        <sz val="10"/>
        <rFont val="Arial"/>
        <family val="2"/>
      </rPr>
      <t>: Se describe el nombre del objeto especifico  a utilizar</t>
    </r>
  </si>
  <si>
    <t>PROYECTO UE</t>
  </si>
  <si>
    <r>
      <t>(3)</t>
    </r>
    <r>
      <rPr>
        <sz val="8"/>
        <rFont val="Arial"/>
        <family val="2"/>
      </rPr>
      <t>: Comprende la desagregación del presupuesto municipal en los siguientes componentes:</t>
    </r>
  </si>
  <si>
    <t>PROYECTO RESSOC</t>
  </si>
  <si>
    <t>Área de Gestión</t>
  </si>
  <si>
    <t>PROYECTO AACID</t>
  </si>
  <si>
    <t>Unidad Presupuestaria</t>
  </si>
  <si>
    <t>Línea de Trabajo</t>
  </si>
  <si>
    <t>Diferencia</t>
  </si>
  <si>
    <t>Fuente de Financiamiento</t>
  </si>
  <si>
    <t>Subfuente de Financiamiento</t>
  </si>
  <si>
    <r>
      <t>(4)</t>
    </r>
    <r>
      <rPr>
        <sz val="10"/>
        <rFont val="Arial"/>
        <family val="2"/>
      </rPr>
      <t xml:space="preserve">: Incluye la sumatoria por especifico presupuestario de gastos de todos los Códigos de Estructura Presupuestaria creados al desagregar el presupuesto </t>
    </r>
  </si>
  <si>
    <t xml:space="preserve">          municipal</t>
  </si>
  <si>
    <r>
      <t>(5)</t>
    </r>
    <r>
      <rPr>
        <sz val="10"/>
        <rFont val="Arial"/>
        <family val="2"/>
      </rPr>
      <t xml:space="preserve">: Incluye la sumatoria de todos los específicos presupuestarios de gastos de cada Código de Estructura Presupuestaria creado al desagregar el presupuesto </t>
    </r>
  </si>
  <si>
    <t>TOTAL PRESUPUESTO DE INGRESOS</t>
  </si>
  <si>
    <t>MIDES, UTILIDADES</t>
  </si>
  <si>
    <t>AMB-RESSOC II</t>
  </si>
  <si>
    <t>AACID- PREVENCION DE VIOLENCIA</t>
  </si>
  <si>
    <t>UE-PROCESOS DE GESTION</t>
  </si>
  <si>
    <t>MIDES, DONACION MODAL 0.25/TLD</t>
  </si>
  <si>
    <t>TOTAL</t>
  </si>
  <si>
    <t>TOTAL PRESUPUESTO 2015</t>
  </si>
  <si>
    <t xml:space="preserve">INGRESOS </t>
  </si>
  <si>
    <t>CONSOLIDADO DE EGRESOS POR CUENTA Y FUENTE DE FINANCIAMIENTO</t>
  </si>
  <si>
    <t>ANEXO 2</t>
  </si>
  <si>
    <t>INSUMOS BÁSICOS:</t>
  </si>
  <si>
    <t>1. ESTRUCTURA PRESUPUESTARIA</t>
  </si>
  <si>
    <t>2. CUADRO DE PLAZAS</t>
  </si>
  <si>
    <t>3. PLAN ANUAL DE COMPRAS</t>
  </si>
  <si>
    <t>propios</t>
  </si>
  <si>
    <r>
      <t>(3)</t>
    </r>
    <r>
      <rPr>
        <sz val="10"/>
        <rFont val="Arial"/>
        <family val="2"/>
      </rPr>
      <t>: Comprende la desagregación del presupuesto municipal en los siguientes componentes:</t>
    </r>
  </si>
  <si>
    <t>CONSOLIDADO DE EGRESOS POR RUBRO PRESUPUESTARIO Y FUENTE DE FINANCIAMIENTO</t>
  </si>
  <si>
    <t>TRANSFERENCIAS CAPITAL</t>
  </si>
  <si>
    <t>DENOMINACION</t>
  </si>
  <si>
    <t>OPAMSS</t>
  </si>
  <si>
    <t>Mejicanos (utilidades 1999)</t>
  </si>
  <si>
    <t>MIDES 0.25cvs</t>
  </si>
  <si>
    <r>
      <t>(1)</t>
    </r>
    <r>
      <rPr>
        <sz val="12"/>
        <rFont val="Arial"/>
        <family val="2"/>
      </rPr>
      <t>: Se detallará el objeto específico al que se asigne el egreso estimado</t>
    </r>
  </si>
  <si>
    <r>
      <t>(2)</t>
    </r>
    <r>
      <rPr>
        <sz val="12"/>
        <rFont val="Arial"/>
        <family val="2"/>
      </rPr>
      <t>: Se describe el nombre del objeto especifico  a utilizar</t>
    </r>
  </si>
  <si>
    <r>
      <t>(3)</t>
    </r>
    <r>
      <rPr>
        <sz val="12"/>
        <rFont val="Arial"/>
        <family val="2"/>
      </rPr>
      <t>: Comprende la desagregación del presupuesto municipal en los siguientes componentes:</t>
    </r>
  </si>
  <si>
    <r>
      <t>(4)</t>
    </r>
    <r>
      <rPr>
        <sz val="12"/>
        <rFont val="Arial"/>
        <family val="2"/>
      </rPr>
      <t xml:space="preserve">: Incluye la sumatoria por especifico presupuestario de gastos de todos los Códigos de Estructura Presupuestaria creados al desagregar el presupuesto </t>
    </r>
  </si>
  <si>
    <r>
      <t>(5)</t>
    </r>
    <r>
      <rPr>
        <sz val="12"/>
        <rFont val="Arial"/>
        <family val="2"/>
      </rPr>
      <t xml:space="preserve">: Incluye la sumatoria de todos los específicos presupuestarios de gastos de cada Código de Estructura Presupuestaria creado al desagregar el presupuesto </t>
    </r>
  </si>
  <si>
    <t>RUB</t>
  </si>
  <si>
    <t>NOMBRE</t>
  </si>
  <si>
    <t>DIFERENCIAS</t>
  </si>
  <si>
    <t>Proyeccion de Ingresos 2015</t>
  </si>
  <si>
    <t>Disponibilidades Liquidas iniciales</t>
  </si>
  <si>
    <t>Total de Ingresos 2015</t>
  </si>
  <si>
    <t>CLASIFICACION ECONOMICA DE GASTOS</t>
  </si>
  <si>
    <t>Rubro Presupuestario</t>
  </si>
  <si>
    <t>GASTOS CORRIENTES</t>
  </si>
  <si>
    <t>GASTOS DE CAPITAL</t>
  </si>
  <si>
    <t>FONDOS PROPIOS OPAMSS</t>
  </si>
  <si>
    <t>FONDOS MIDES</t>
  </si>
  <si>
    <t>Corriente</t>
  </si>
  <si>
    <t>De Capital</t>
  </si>
  <si>
    <t xml:space="preserve">Total Presupuesto 2018 </t>
  </si>
  <si>
    <t xml:space="preserve"> CENTRO HISTORICO</t>
  </si>
  <si>
    <t>MIDES</t>
  </si>
  <si>
    <t xml:space="preserve">ACUERDO Nº                           ACTA Nº </t>
  </si>
  <si>
    <t>El Consejo de Alcaldes del Área Metropolitana de San Salvador (COAMSS):</t>
  </si>
  <si>
    <t xml:space="preserve">En uso de las facultades que le confiere el Art.13.- de los Estatutos de la Oficina de Planificación del Área </t>
  </si>
  <si>
    <t>Metropolitana de San Salvador (OPAMSS).-</t>
  </si>
  <si>
    <r>
      <t>VISTO EL PRESUPUESTO INSTITUCIONAL,</t>
    </r>
    <r>
      <rPr>
        <sz val="10"/>
        <rFont val="Arial"/>
        <family val="2"/>
      </rPr>
      <t xml:space="preserve"> para el ejercicio que inicia el uno de enero y finaliza el treinta y</t>
    </r>
  </si>
  <si>
    <t xml:space="preserve">  uno de diciembre de dos mil diecinueve</t>
  </si>
  <si>
    <t>ACUERDA:</t>
  </si>
  <si>
    <t>Art. 1.- Apruébese el presupuesto de ingresos y egresos de la Oficina de Planificación del Área Metropolitana</t>
  </si>
  <si>
    <t>de San Salvador (OPAMSS) con sus disposiciones generales siguientes:</t>
  </si>
  <si>
    <t>SUMARIO DE INGRESOS PARA EL AÑO 2019</t>
  </si>
  <si>
    <t>EN DÓLARES DE LOS ESTADOS UNIDOS DE AMÉRICA</t>
  </si>
  <si>
    <t>PRIMERA PARTE</t>
  </si>
  <si>
    <t>CLASIFICACIÓN PRESUPUESTARIA DE INGRESOS</t>
  </si>
  <si>
    <t xml:space="preserve">VENTA DE BIENES Y SERVICIOS </t>
  </si>
  <si>
    <t xml:space="preserve">VENTA DE ACTIVOS FIJOS </t>
  </si>
  <si>
    <t>Ingresos Propios</t>
  </si>
  <si>
    <t>Escenarios</t>
  </si>
  <si>
    <t>conservador</t>
  </si>
  <si>
    <t>moderado</t>
  </si>
  <si>
    <t>Ingresos 2018</t>
  </si>
  <si>
    <t>SUMARIO DE EGRESOS PARA EL AÑO 2019</t>
  </si>
  <si>
    <t xml:space="preserve">Total Remuneraciones </t>
  </si>
  <si>
    <t>SEGUNDA  PARTE</t>
  </si>
  <si>
    <t xml:space="preserve">Otros Gastos </t>
  </si>
  <si>
    <t>Total presupuesto 2018</t>
  </si>
  <si>
    <t>CLASIFICACIÓN PRESUPUESTARIA DE EGRESOS</t>
  </si>
  <si>
    <t>Diferencia Ingresos - Gastos</t>
  </si>
  <si>
    <t xml:space="preserve">ADQUISICIONES DE BIENES Y SERVICIOS </t>
  </si>
  <si>
    <t>con solicitudes</t>
  </si>
  <si>
    <t xml:space="preserve">TRANSFERENCIAS CORRIENTES </t>
  </si>
  <si>
    <t>Total Presupuesto 2018</t>
  </si>
  <si>
    <t>TOTAL EGRESOS</t>
  </si>
  <si>
    <t>Deficit Presupuestario</t>
  </si>
  <si>
    <t>Art. 2.- El presente presupuesto se aplicará bajo la modalidad de ÁREAS DE GESTIÓN, a fin de facilitar</t>
  </si>
  <si>
    <t>el cumplimiento de la técnica del registro de los hechos económicos de la contabilidad gubernamental.</t>
  </si>
  <si>
    <t>Art.3.- El presente acuerdo, entrará en vigencia a partir del primero de enero de 2019</t>
  </si>
  <si>
    <t xml:space="preserve">Aprobado en el salón de reuniones del Consejo de Alcaldes del Área Metropolitana de San Salvador, en reunión </t>
  </si>
  <si>
    <t>ordinaria, ocho días del mes de noviembre de dos mil dieciocho.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</si>
</sst>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_(&quot;$&quot;* #,##0_);_(&quot;$&quot;* \(#,##0\);_(&quot;$&quot;* &quot;-&quot;_);_(@_)"/>
    <numFmt numFmtId="169" formatCode="_(* #,##0_);_(* \(#,##0\);_(* &quot;-&quot;??_);_(@_)"/>
  </numFmts>
  <fonts count="72" x14ac:knownFonts="1">
    <font>
      <sz val="10"/>
      <name val="Arial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9"/>
      <name val="Arial"/>
      <family val="2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b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9"/>
      <color theme="0"/>
      <name val="Trebuchet MS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b/>
      <sz val="8"/>
      <color indexed="12"/>
      <name val="Trebuchet MS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0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b/>
      <sz val="7"/>
      <color theme="0"/>
      <name val="Arial"/>
      <family val="2"/>
    </font>
    <font>
      <b/>
      <sz val="7"/>
      <name val="Arial"/>
      <family val="2"/>
    </font>
    <font>
      <sz val="7"/>
      <color theme="0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6"/>
      <name val="Arial"/>
      <family val="2"/>
    </font>
    <font>
      <b/>
      <sz val="8"/>
      <color indexed="12"/>
      <name val="Arial"/>
      <family val="2"/>
    </font>
    <font>
      <b/>
      <sz val="6"/>
      <color indexed="12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Arial"/>
      <family val="2"/>
    </font>
    <font>
      <sz val="8"/>
      <color theme="0"/>
      <name val="Arial"/>
      <family val="2"/>
    </font>
    <font>
      <b/>
      <sz val="6"/>
      <color theme="0"/>
      <name val="Arial"/>
      <family val="2"/>
    </font>
    <font>
      <sz val="5"/>
      <name val="Arial"/>
      <family val="2"/>
    </font>
    <font>
      <b/>
      <sz val="5"/>
      <color theme="0"/>
      <name val="Arial"/>
      <family val="2"/>
    </font>
    <font>
      <b/>
      <sz val="8"/>
      <name val="Arial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8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theme="0"/>
      <name val="Arial"/>
      <family val="2"/>
    </font>
    <font>
      <sz val="10"/>
      <color indexed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6">
    <xf numFmtId="0" fontId="0" fillId="0" borderId="0" xfId="0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5" borderId="6" xfId="2" applyNumberFormat="1" applyFont="1" applyFill="1" applyBorder="1" applyAlignment="1">
      <alignment horizontal="center"/>
    </xf>
    <xf numFmtId="49" fontId="10" fillId="6" borderId="5" xfId="2" applyNumberFormat="1" applyFont="1" applyFill="1" applyBorder="1" applyAlignment="1">
      <alignment horizontal="center"/>
    </xf>
    <xf numFmtId="0" fontId="11" fillId="0" borderId="14" xfId="2" applyNumberFormat="1" applyFont="1" applyFill="1" applyBorder="1" applyAlignment="1">
      <alignment horizontal="left" indent="1"/>
    </xf>
    <xf numFmtId="49" fontId="12" fillId="0" borderId="7" xfId="2" applyNumberFormat="1" applyFont="1" applyFill="1" applyBorder="1" applyAlignment="1">
      <alignment horizontal="center" vertical="center" wrapText="1"/>
    </xf>
    <xf numFmtId="165" fontId="11" fillId="0" borderId="7" xfId="2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center" vertical="center" wrapText="1"/>
    </xf>
    <xf numFmtId="49" fontId="10" fillId="4" borderId="15" xfId="0" applyNumberFormat="1" applyFont="1" applyFill="1" applyBorder="1" applyAlignment="1">
      <alignment horizontal="center" vertical="center" wrapText="1"/>
    </xf>
    <xf numFmtId="49" fontId="10" fillId="5" borderId="16" xfId="2" applyNumberFormat="1" applyFont="1" applyFill="1" applyBorder="1" applyAlignment="1">
      <alignment horizontal="center"/>
    </xf>
    <xf numFmtId="49" fontId="10" fillId="6" borderId="15" xfId="2" applyNumberFormat="1" applyFont="1" applyFill="1" applyBorder="1" applyAlignment="1">
      <alignment horizontal="center"/>
    </xf>
    <xf numFmtId="0" fontId="11" fillId="0" borderId="17" xfId="2" applyNumberFormat="1" applyFont="1" applyFill="1" applyBorder="1" applyAlignment="1">
      <alignment horizontal="left" indent="1"/>
    </xf>
    <xf numFmtId="49" fontId="12" fillId="0" borderId="18" xfId="2" applyNumberFormat="1" applyFont="1" applyFill="1" applyBorder="1" applyAlignment="1">
      <alignment horizontal="center" vertical="center" wrapText="1"/>
    </xf>
    <xf numFmtId="165" fontId="11" fillId="0" borderId="18" xfId="2" applyNumberFormat="1" applyFont="1" applyFill="1" applyBorder="1" applyAlignment="1">
      <alignment horizontal="center" vertical="center" wrapText="1"/>
    </xf>
    <xf numFmtId="0" fontId="11" fillId="0" borderId="19" xfId="2" applyNumberFormat="1" applyFont="1" applyFill="1" applyBorder="1" applyAlignment="1">
      <alignment horizontal="left" indent="1"/>
    </xf>
    <xf numFmtId="49" fontId="12" fillId="0" borderId="20" xfId="2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/>
    </xf>
    <xf numFmtId="49" fontId="10" fillId="3" borderId="11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5" borderId="12" xfId="2" applyNumberFormat="1" applyFont="1" applyFill="1" applyBorder="1" applyAlignment="1">
      <alignment horizontal="center"/>
    </xf>
    <xf numFmtId="49" fontId="10" fillId="6" borderId="11" xfId="2" applyNumberFormat="1" applyFont="1" applyFill="1" applyBorder="1" applyAlignment="1">
      <alignment horizontal="center"/>
    </xf>
    <xf numFmtId="0" fontId="11" fillId="0" borderId="21" xfId="2" applyNumberFormat="1" applyFont="1" applyFill="1" applyBorder="1" applyAlignment="1">
      <alignment horizontal="left" indent="1"/>
    </xf>
    <xf numFmtId="49" fontId="12" fillId="0" borderId="11" xfId="2" applyNumberFormat="1" applyFont="1" applyFill="1" applyBorder="1" applyAlignment="1">
      <alignment horizontal="left" indent="1"/>
    </xf>
    <xf numFmtId="165" fontId="11" fillId="0" borderId="13" xfId="2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20" xfId="0" applyNumberFormat="1" applyFont="1" applyFill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 vertical="center" wrapText="1"/>
    </xf>
    <xf numFmtId="49" fontId="10" fillId="5" borderId="22" xfId="2" applyNumberFormat="1" applyFont="1" applyFill="1" applyBorder="1" applyAlignment="1">
      <alignment horizontal="center"/>
    </xf>
    <xf numFmtId="49" fontId="10" fillId="6" borderId="20" xfId="2" applyNumberFormat="1" applyFont="1" applyFill="1" applyBorder="1" applyAlignment="1">
      <alignment horizontal="center"/>
    </xf>
    <xf numFmtId="165" fontId="13" fillId="0" borderId="7" xfId="2" applyNumberFormat="1" applyFont="1" applyFill="1" applyBorder="1" applyAlignment="1">
      <alignment horizontal="justify" vertical="center" wrapText="1"/>
    </xf>
    <xf numFmtId="165" fontId="13" fillId="0" borderId="18" xfId="2" applyNumberFormat="1" applyFont="1" applyFill="1" applyBorder="1" applyAlignment="1">
      <alignment horizontal="justify" vertical="center" wrapText="1"/>
    </xf>
    <xf numFmtId="165" fontId="13" fillId="0" borderId="13" xfId="2" applyNumberFormat="1" applyFont="1" applyFill="1" applyBorder="1" applyAlignment="1">
      <alignment horizontal="justify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10" fillId="4" borderId="15" xfId="2" applyNumberFormat="1" applyFont="1" applyFill="1" applyBorder="1" applyAlignment="1">
      <alignment horizontal="center"/>
    </xf>
    <xf numFmtId="49" fontId="9" fillId="2" borderId="23" xfId="0" applyNumberFormat="1" applyFont="1" applyFill="1" applyBorder="1" applyAlignment="1">
      <alignment horizontal="center" vertical="center" wrapText="1"/>
    </xf>
    <xf numFmtId="49" fontId="10" fillId="3" borderId="23" xfId="0" applyNumberFormat="1" applyFont="1" applyFill="1" applyBorder="1" applyAlignment="1">
      <alignment horizontal="center" vertical="center" wrapText="1"/>
    </xf>
    <xf numFmtId="49" fontId="10" fillId="4" borderId="23" xfId="2" applyNumberFormat="1" applyFont="1" applyFill="1" applyBorder="1" applyAlignment="1">
      <alignment horizontal="center"/>
    </xf>
    <xf numFmtId="49" fontId="10" fillId="5" borderId="24" xfId="2" applyNumberFormat="1" applyFont="1" applyFill="1" applyBorder="1" applyAlignment="1">
      <alignment horizontal="center"/>
    </xf>
    <xf numFmtId="49" fontId="10" fillId="6" borderId="23" xfId="2" applyNumberFormat="1" applyFont="1" applyFill="1" applyBorder="1" applyAlignment="1">
      <alignment horizontal="center"/>
    </xf>
    <xf numFmtId="49" fontId="12" fillId="0" borderId="23" xfId="2" applyNumberFormat="1" applyFont="1" applyFill="1" applyBorder="1" applyAlignment="1">
      <alignment horizontal="left" indent="1"/>
    </xf>
    <xf numFmtId="0" fontId="11" fillId="0" borderId="6" xfId="2" applyNumberFormat="1" applyFont="1" applyFill="1" applyBorder="1" applyAlignment="1">
      <alignment horizontal="left" inden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4" borderId="5" xfId="2" applyNumberFormat="1" applyFont="1" applyFill="1" applyBorder="1" applyAlignment="1">
      <alignment horizontal="center"/>
    </xf>
    <xf numFmtId="0" fontId="14" fillId="0" borderId="0" xfId="0" applyFont="1" applyFill="1"/>
    <xf numFmtId="0" fontId="11" fillId="0" borderId="16" xfId="2" applyNumberFormat="1" applyFont="1" applyFill="1" applyBorder="1" applyAlignment="1">
      <alignment horizontal="left" indent="1"/>
    </xf>
    <xf numFmtId="49" fontId="12" fillId="0" borderId="18" xfId="2" applyNumberFormat="1" applyFont="1" applyFill="1" applyBorder="1" applyAlignment="1">
      <alignment horizontal="left" inden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0" borderId="6" xfId="2" applyNumberFormat="1" applyFont="1" applyFill="1" applyBorder="1" applyAlignment="1">
      <alignment horizontal="left" indent="1"/>
    </xf>
    <xf numFmtId="49" fontId="15" fillId="0" borderId="7" xfId="2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0" borderId="16" xfId="2" applyNumberFormat="1" applyFont="1" applyFill="1" applyBorder="1" applyAlignment="1">
      <alignment horizontal="left" indent="1"/>
    </xf>
    <xf numFmtId="49" fontId="15" fillId="0" borderId="18" xfId="2" applyNumberFormat="1" applyFont="1" applyFill="1" applyBorder="1" applyAlignment="1">
      <alignment horizontal="center" vertical="center" wrapText="1"/>
    </xf>
    <xf numFmtId="49" fontId="15" fillId="0" borderId="20" xfId="2" applyNumberFormat="1" applyFont="1" applyFill="1" applyBorder="1" applyAlignment="1">
      <alignment horizontal="center" vertical="center" wrapText="1"/>
    </xf>
    <xf numFmtId="49" fontId="15" fillId="0" borderId="18" xfId="2" applyNumberFormat="1" applyFont="1" applyFill="1" applyBorder="1" applyAlignment="1">
      <alignment horizontal="left" indent="1"/>
    </xf>
    <xf numFmtId="165" fontId="10" fillId="0" borderId="7" xfId="2" applyNumberFormat="1" applyFont="1" applyFill="1" applyBorder="1" applyAlignment="1">
      <alignment horizontal="center" vertical="center" wrapText="1"/>
    </xf>
    <xf numFmtId="165" fontId="10" fillId="0" borderId="18" xfId="2" applyNumberFormat="1" applyFont="1" applyFill="1" applyBorder="1" applyAlignment="1">
      <alignment horizontal="center" vertical="center" wrapText="1"/>
    </xf>
    <xf numFmtId="165" fontId="10" fillId="0" borderId="13" xfId="2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8" fillId="0" borderId="0" xfId="0" applyFont="1" applyFill="1" applyAlignment="1">
      <alignment horizontal="center"/>
    </xf>
    <xf numFmtId="0" fontId="0" fillId="0" borderId="0" xfId="0" applyFill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  <protection locked="0" hidden="1"/>
    </xf>
    <xf numFmtId="0" fontId="19" fillId="2" borderId="26" xfId="0" applyFont="1" applyFill="1" applyBorder="1" applyAlignment="1">
      <alignment horizontal="center" vertical="center" wrapText="1"/>
    </xf>
    <xf numFmtId="0" fontId="0" fillId="0" borderId="0" xfId="0" applyFill="1"/>
    <xf numFmtId="0" fontId="20" fillId="4" borderId="27" xfId="0" applyFont="1" applyFill="1" applyBorder="1" applyAlignment="1">
      <alignment horizontal="left" vertical="center" wrapText="1"/>
    </xf>
    <xf numFmtId="0" fontId="20" fillId="4" borderId="27" xfId="0" applyFont="1" applyFill="1" applyBorder="1" applyAlignment="1">
      <alignment horizontal="left"/>
    </xf>
    <xf numFmtId="166" fontId="20" fillId="4" borderId="27" xfId="2" applyNumberFormat="1" applyFont="1" applyFill="1" applyBorder="1" applyAlignment="1">
      <alignment horizontal="center"/>
    </xf>
    <xf numFmtId="0" fontId="20" fillId="5" borderId="28" xfId="0" applyFont="1" applyFill="1" applyBorder="1" applyAlignment="1">
      <alignment horizontal="left" vertical="center" wrapText="1"/>
    </xf>
    <xf numFmtId="0" fontId="20" fillId="5" borderId="28" xfId="0" applyFont="1" applyFill="1" applyBorder="1" applyAlignment="1">
      <alignment horizontal="left"/>
    </xf>
    <xf numFmtId="166" fontId="20" fillId="5" borderId="28" xfId="2" applyNumberFormat="1" applyFont="1" applyFill="1" applyBorder="1" applyAlignment="1">
      <alignment horizontal="center"/>
    </xf>
    <xf numFmtId="0" fontId="8" fillId="0" borderId="28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/>
    </xf>
    <xf numFmtId="166" fontId="8" fillId="0" borderId="28" xfId="2" applyNumberFormat="1" applyFont="1" applyFill="1" applyBorder="1" applyAlignment="1">
      <alignment horizontal="center"/>
    </xf>
    <xf numFmtId="166" fontId="20" fillId="0" borderId="28" xfId="2" applyNumberFormat="1" applyFont="1" applyFill="1" applyBorder="1" applyAlignment="1">
      <alignment horizontal="center"/>
    </xf>
    <xf numFmtId="0" fontId="8" fillId="0" borderId="28" xfId="0" applyNumberFormat="1" applyFont="1" applyFill="1" applyBorder="1" applyAlignment="1">
      <alignment horizontal="left"/>
    </xf>
    <xf numFmtId="0" fontId="8" fillId="0" borderId="29" xfId="0" applyNumberFormat="1" applyFont="1" applyFill="1" applyBorder="1" applyAlignment="1">
      <alignment horizontal="left"/>
    </xf>
    <xf numFmtId="0" fontId="8" fillId="0" borderId="29" xfId="0" applyFont="1" applyFill="1" applyBorder="1" applyAlignment="1">
      <alignment horizontal="left"/>
    </xf>
    <xf numFmtId="166" fontId="8" fillId="0" borderId="29" xfId="2" applyNumberFormat="1" applyFont="1" applyFill="1" applyBorder="1" applyAlignment="1">
      <alignment horizontal="center"/>
    </xf>
    <xf numFmtId="166" fontId="20" fillId="0" borderId="29" xfId="2" applyNumberFormat="1" applyFont="1" applyFill="1" applyBorder="1" applyAlignment="1">
      <alignment horizontal="center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/>
    </xf>
    <xf numFmtId="166" fontId="20" fillId="4" borderId="28" xfId="2" applyNumberFormat="1" applyFont="1" applyFill="1" applyBorder="1" applyAlignment="1">
      <alignment horizontal="center"/>
    </xf>
    <xf numFmtId="0" fontId="0" fillId="0" borderId="18" xfId="0" applyFill="1" applyBorder="1"/>
    <xf numFmtId="0" fontId="8" fillId="0" borderId="30" xfId="0" applyNumberFormat="1" applyFont="1" applyFill="1" applyBorder="1" applyAlignment="1">
      <alignment horizontal="left"/>
    </xf>
    <xf numFmtId="0" fontId="8" fillId="0" borderId="30" xfId="0" applyFont="1" applyFill="1" applyBorder="1" applyAlignment="1">
      <alignment horizontal="left"/>
    </xf>
    <xf numFmtId="166" fontId="8" fillId="0" borderId="30" xfId="2" applyNumberFormat="1" applyFont="1" applyFill="1" applyBorder="1" applyAlignment="1">
      <alignment horizontal="center"/>
    </xf>
    <xf numFmtId="0" fontId="20" fillId="5" borderId="27" xfId="0" applyFont="1" applyFill="1" applyBorder="1" applyAlignment="1">
      <alignment horizontal="left" vertical="center" wrapText="1"/>
    </xf>
    <xf numFmtId="0" fontId="20" fillId="5" borderId="27" xfId="0" applyFont="1" applyFill="1" applyBorder="1" applyAlignment="1">
      <alignment horizontal="left"/>
    </xf>
    <xf numFmtId="166" fontId="20" fillId="5" borderId="27" xfId="2" applyNumberFormat="1" applyFont="1" applyFill="1" applyBorder="1" applyAlignment="1">
      <alignment horizontal="center"/>
    </xf>
    <xf numFmtId="166" fontId="8" fillId="0" borderId="18" xfId="2" applyNumberFormat="1" applyFont="1" applyFill="1" applyBorder="1" applyAlignment="1">
      <alignment horizontal="center"/>
    </xf>
    <xf numFmtId="0" fontId="8" fillId="0" borderId="28" xfId="0" applyFont="1" applyFill="1" applyBorder="1"/>
    <xf numFmtId="166" fontId="8" fillId="0" borderId="28" xfId="2" applyNumberFormat="1" applyFont="1" applyFill="1" applyBorder="1"/>
    <xf numFmtId="166" fontId="8" fillId="0" borderId="29" xfId="2" applyNumberFormat="1" applyFont="1" applyFill="1" applyBorder="1"/>
    <xf numFmtId="49" fontId="20" fillId="7" borderId="23" xfId="0" applyNumberFormat="1" applyFont="1" applyFill="1" applyBorder="1" applyAlignment="1">
      <alignment horizontal="left"/>
    </xf>
    <xf numFmtId="0" fontId="20" fillId="7" borderId="23" xfId="0" applyFont="1" applyFill="1" applyBorder="1" applyAlignment="1">
      <alignment horizontal="left"/>
    </xf>
    <xf numFmtId="166" fontId="20" fillId="7" borderId="15" xfId="2" applyNumberFormat="1" applyFont="1" applyFill="1" applyBorder="1" applyAlignment="1">
      <alignment horizontal="center"/>
    </xf>
    <xf numFmtId="166" fontId="20" fillId="7" borderId="28" xfId="2" applyNumberFormat="1" applyFont="1" applyFill="1" applyBorder="1" applyAlignment="1">
      <alignment horizontal="center"/>
    </xf>
    <xf numFmtId="166" fontId="20" fillId="8" borderId="26" xfId="2" applyNumberFormat="1" applyFont="1" applyFill="1" applyBorder="1" applyAlignment="1">
      <alignment horizontal="center"/>
    </xf>
    <xf numFmtId="49" fontId="20" fillId="5" borderId="23" xfId="0" applyNumberFormat="1" applyFont="1" applyFill="1" applyBorder="1" applyAlignment="1">
      <alignment horizontal="left"/>
    </xf>
    <xf numFmtId="0" fontId="20" fillId="5" borderId="23" xfId="0" applyFont="1" applyFill="1" applyBorder="1" applyAlignment="1">
      <alignment horizontal="left"/>
    </xf>
    <xf numFmtId="166" fontId="20" fillId="5" borderId="15" xfId="2" applyNumberFormat="1" applyFont="1" applyFill="1" applyBorder="1" applyAlignment="1">
      <alignment horizontal="center"/>
    </xf>
    <xf numFmtId="49" fontId="21" fillId="2" borderId="11" xfId="0" applyNumberFormat="1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166" fontId="21" fillId="2" borderId="11" xfId="2" applyNumberFormat="1" applyFont="1" applyFill="1" applyBorder="1" applyAlignment="1">
      <alignment horizontal="center"/>
    </xf>
    <xf numFmtId="166" fontId="21" fillId="2" borderId="31" xfId="2" applyNumberFormat="1" applyFont="1" applyFill="1" applyBorder="1" applyAlignment="1">
      <alignment horizontal="center"/>
    </xf>
    <xf numFmtId="49" fontId="3" fillId="9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center" wrapText="1"/>
    </xf>
    <xf numFmtId="0" fontId="2" fillId="9" borderId="0" xfId="0" applyFont="1" applyFill="1"/>
    <xf numFmtId="0" fontId="23" fillId="9" borderId="0" xfId="0" applyFont="1" applyFill="1"/>
    <xf numFmtId="166" fontId="0" fillId="0" borderId="0" xfId="0" applyNumberFormat="1" applyFill="1" applyBorder="1"/>
    <xf numFmtId="0" fontId="2" fillId="9" borderId="0" xfId="0" applyFont="1" applyFill="1" applyAlignment="1">
      <alignment horizontal="center"/>
    </xf>
    <xf numFmtId="167" fontId="2" fillId="0" borderId="0" xfId="0" applyNumberFormat="1" applyFont="1" applyFill="1"/>
    <xf numFmtId="164" fontId="2" fillId="0" borderId="0" xfId="0" applyNumberFormat="1" applyFont="1" applyFill="1"/>
    <xf numFmtId="165" fontId="24" fillId="9" borderId="0" xfId="0" applyNumberFormat="1" applyFont="1" applyFill="1"/>
    <xf numFmtId="0" fontId="25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/>
    <xf numFmtId="0" fontId="24" fillId="9" borderId="0" xfId="0" applyFont="1" applyFill="1"/>
    <xf numFmtId="168" fontId="26" fillId="0" borderId="0" xfId="0" applyNumberFormat="1" applyFont="1" applyFill="1" applyAlignment="1"/>
    <xf numFmtId="168" fontId="18" fillId="0" borderId="0" xfId="0" applyNumberFormat="1" applyFont="1" applyFill="1" applyAlignment="1"/>
    <xf numFmtId="0" fontId="18" fillId="0" borderId="0" xfId="0" applyFont="1" applyFill="1" applyAlignment="1"/>
    <xf numFmtId="166" fontId="18" fillId="0" borderId="0" xfId="0" applyNumberFormat="1" applyFont="1" applyAlignment="1"/>
    <xf numFmtId="0" fontId="18" fillId="0" borderId="0" xfId="0" applyFont="1" applyAlignment="1"/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7" fillId="10" borderId="7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7" fillId="1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166" fontId="2" fillId="0" borderId="32" xfId="0" applyNumberFormat="1" applyFont="1" applyFill="1" applyBorder="1"/>
    <xf numFmtId="166" fontId="2" fillId="0" borderId="0" xfId="0" applyNumberFormat="1" applyFont="1" applyFill="1" applyBorder="1"/>
    <xf numFmtId="0" fontId="2" fillId="0" borderId="18" xfId="0" applyFont="1" applyFill="1" applyBorder="1" applyAlignment="1">
      <alignment horizontal="left" vertical="center" wrapText="1"/>
    </xf>
    <xf numFmtId="166" fontId="2" fillId="0" borderId="33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166" fontId="28" fillId="10" borderId="4" xfId="0" applyNumberFormat="1" applyFont="1" applyFill="1" applyBorder="1" applyAlignment="1">
      <alignment horizontal="left" vertical="center" wrapText="1"/>
    </xf>
    <xf numFmtId="166" fontId="28" fillId="10" borderId="34" xfId="0" applyNumberFormat="1" applyFont="1" applyFill="1" applyBorder="1" applyAlignment="1">
      <alignment horizontal="left" vertical="center"/>
    </xf>
    <xf numFmtId="166" fontId="28" fillId="10" borderId="0" xfId="0" applyNumberFormat="1" applyFont="1" applyFill="1" applyBorder="1" applyAlignment="1">
      <alignment horizontal="left" vertical="center"/>
    </xf>
    <xf numFmtId="166" fontId="2" fillId="0" borderId="0" xfId="0" applyNumberFormat="1" applyFont="1" applyFill="1"/>
    <xf numFmtId="0" fontId="27" fillId="10" borderId="35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164" fontId="2" fillId="0" borderId="38" xfId="2" applyFont="1" applyFill="1" applyBorder="1" applyAlignment="1">
      <alignment vertical="center"/>
    </xf>
    <xf numFmtId="164" fontId="2" fillId="0" borderId="0" xfId="2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 wrapText="1"/>
    </xf>
    <xf numFmtId="164" fontId="2" fillId="0" borderId="38" xfId="2" applyFont="1" applyFill="1" applyBorder="1" applyAlignment="1">
      <alignment horizontal="left" vertical="center"/>
    </xf>
    <xf numFmtId="164" fontId="2" fillId="0" borderId="0" xfId="2" applyFont="1" applyFill="1" applyBorder="1" applyAlignment="1">
      <alignment horizontal="left" vertical="center"/>
    </xf>
    <xf numFmtId="166" fontId="28" fillId="10" borderId="39" xfId="0" applyNumberFormat="1" applyFont="1" applyFill="1" applyBorder="1" applyAlignment="1">
      <alignment horizontal="left" vertical="center" wrapText="1"/>
    </xf>
    <xf numFmtId="164" fontId="28" fillId="10" borderId="40" xfId="2" applyFont="1" applyFill="1" applyBorder="1" applyAlignment="1">
      <alignment horizontal="left" vertical="center"/>
    </xf>
    <xf numFmtId="164" fontId="28" fillId="10" borderId="0" xfId="2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/>
    <xf numFmtId="0" fontId="18" fillId="0" borderId="0" xfId="0" applyFont="1" applyFill="1" applyBorder="1" applyAlignment="1">
      <alignment horizontal="left"/>
    </xf>
    <xf numFmtId="0" fontId="31" fillId="2" borderId="7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7" xfId="0" applyFont="1" applyFill="1" applyBorder="1" applyAlignment="1" applyProtection="1">
      <alignment horizontal="center" vertical="center" wrapText="1"/>
      <protection locked="0" hidden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 applyProtection="1">
      <alignment horizontal="center" vertical="center" wrapText="1"/>
      <protection locked="0" hidden="1"/>
    </xf>
    <xf numFmtId="0" fontId="31" fillId="2" borderId="41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 applyProtection="1">
      <alignment horizontal="center" vertical="center" wrapText="1"/>
      <protection locked="0" hidden="1"/>
    </xf>
    <xf numFmtId="0" fontId="18" fillId="4" borderId="42" xfId="0" applyFont="1" applyFill="1" applyBorder="1" applyAlignment="1">
      <alignment horizontal="left" vertical="center" wrapText="1"/>
    </xf>
    <xf numFmtId="0" fontId="18" fillId="4" borderId="43" xfId="0" applyFont="1" applyFill="1" applyBorder="1" applyAlignment="1">
      <alignment horizontal="left" vertical="center"/>
    </xf>
    <xf numFmtId="166" fontId="18" fillId="4" borderId="43" xfId="2" applyNumberFormat="1" applyFont="1" applyFill="1" applyBorder="1" applyAlignment="1">
      <alignment horizontal="center" vertical="center"/>
    </xf>
    <xf numFmtId="166" fontId="18" fillId="4" borderId="44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45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/>
    </xf>
    <xf numFmtId="166" fontId="14" fillId="0" borderId="46" xfId="2" applyNumberFormat="1" applyFont="1" applyFill="1" applyBorder="1" applyAlignment="1">
      <alignment horizontal="center" vertical="center"/>
    </xf>
    <xf numFmtId="166" fontId="14" fillId="0" borderId="47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4" fillId="0" borderId="45" xfId="0" applyNumberFormat="1" applyFont="1" applyFill="1" applyBorder="1" applyAlignment="1">
      <alignment horizontal="left" vertical="center"/>
    </xf>
    <xf numFmtId="0" fontId="18" fillId="4" borderId="45" xfId="0" applyNumberFormat="1" applyFont="1" applyFill="1" applyBorder="1" applyAlignment="1">
      <alignment horizontal="left" vertical="center"/>
    </xf>
    <xf numFmtId="0" fontId="18" fillId="4" borderId="46" xfId="0" applyFont="1" applyFill="1" applyBorder="1" applyAlignment="1">
      <alignment horizontal="left" vertical="center"/>
    </xf>
    <xf numFmtId="166" fontId="18" fillId="4" borderId="46" xfId="2" applyNumberFormat="1" applyFont="1" applyFill="1" applyBorder="1" applyAlignment="1">
      <alignment horizontal="center" vertical="center"/>
    </xf>
    <xf numFmtId="166" fontId="18" fillId="4" borderId="47" xfId="2" applyNumberFormat="1" applyFont="1" applyFill="1" applyBorder="1" applyAlignment="1">
      <alignment horizontal="center" vertical="center"/>
    </xf>
    <xf numFmtId="49" fontId="18" fillId="4" borderId="48" xfId="0" applyNumberFormat="1" applyFont="1" applyFill="1" applyBorder="1" applyAlignment="1">
      <alignment horizontal="left" vertical="center"/>
    </xf>
    <xf numFmtId="0" fontId="18" fillId="4" borderId="49" xfId="0" applyFont="1" applyFill="1" applyBorder="1" applyAlignment="1">
      <alignment horizontal="left" vertical="center"/>
    </xf>
    <xf numFmtId="166" fontId="18" fillId="4" borderId="26" xfId="2" applyNumberFormat="1" applyFont="1" applyFill="1" applyBorder="1" applyAlignment="1">
      <alignment horizontal="center" vertical="center"/>
    </xf>
    <xf numFmtId="166" fontId="20" fillId="8" borderId="26" xfId="2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vertical="center" wrapText="1"/>
    </xf>
    <xf numFmtId="166" fontId="31" fillId="2" borderId="3" xfId="2" applyNumberFormat="1" applyFont="1" applyFill="1" applyBorder="1" applyAlignment="1">
      <alignment vertical="center" wrapText="1"/>
    </xf>
    <xf numFmtId="49" fontId="26" fillId="9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vertical="center" wrapText="1"/>
    </xf>
    <xf numFmtId="0" fontId="1" fillId="9" borderId="0" xfId="0" applyFont="1" applyFill="1"/>
    <xf numFmtId="0" fontId="32" fillId="9" borderId="0" xfId="0" applyFont="1" applyFill="1"/>
    <xf numFmtId="166" fontId="1" fillId="0" borderId="0" xfId="0" applyNumberFormat="1" applyFont="1" applyFill="1" applyBorder="1"/>
    <xf numFmtId="0" fontId="1" fillId="9" borderId="0" xfId="0" applyFont="1" applyFill="1" applyAlignment="1">
      <alignment horizontal="center"/>
    </xf>
    <xf numFmtId="167" fontId="1" fillId="0" borderId="0" xfId="0" applyNumberFormat="1" applyFont="1" applyFill="1"/>
    <xf numFmtId="166" fontId="1" fillId="9" borderId="0" xfId="0" applyNumberFormat="1" applyFont="1" applyFill="1"/>
    <xf numFmtId="165" fontId="32" fillId="9" borderId="0" xfId="0" applyNumberFormat="1" applyFont="1" applyFill="1"/>
    <xf numFmtId="164" fontId="1" fillId="0" borderId="0" xfId="0" applyNumberFormat="1" applyFont="1" applyFill="1"/>
    <xf numFmtId="49" fontId="1" fillId="0" borderId="0" xfId="0" applyNumberFormat="1" applyFont="1" applyFill="1" applyBorder="1" applyAlignment="1"/>
    <xf numFmtId="0" fontId="1" fillId="0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8" fillId="11" borderId="50" xfId="0" applyFont="1" applyFill="1" applyBorder="1" applyAlignment="1">
      <alignment horizontal="center"/>
    </xf>
    <xf numFmtId="0" fontId="8" fillId="11" borderId="7" xfId="0" applyFont="1" applyFill="1" applyBorder="1"/>
    <xf numFmtId="0" fontId="33" fillId="11" borderId="1" xfId="0" applyFont="1" applyFill="1" applyBorder="1" applyAlignment="1">
      <alignment horizontal="center" vertical="center"/>
    </xf>
    <xf numFmtId="0" fontId="33" fillId="11" borderId="3" xfId="0" applyFont="1" applyFill="1" applyBorder="1" applyAlignment="1">
      <alignment horizontal="center" vertical="center"/>
    </xf>
    <xf numFmtId="0" fontId="33" fillId="11" borderId="7" xfId="0" applyFont="1" applyFill="1" applyBorder="1" applyAlignment="1" applyProtection="1">
      <alignment horizontal="center" vertical="center" wrapText="1"/>
      <protection locked="0" hidden="1"/>
    </xf>
    <xf numFmtId="0" fontId="21" fillId="11" borderId="50" xfId="0" applyFont="1" applyFill="1" applyBorder="1" applyAlignment="1">
      <alignment horizontal="center" vertical="center" wrapText="1"/>
    </xf>
    <xf numFmtId="0" fontId="33" fillId="11" borderId="5" xfId="0" applyFont="1" applyFill="1" applyBorder="1" applyAlignment="1">
      <alignment horizontal="center" vertical="center" wrapText="1"/>
    </xf>
    <xf numFmtId="0" fontId="33" fillId="11" borderId="18" xfId="0" applyFont="1" applyFill="1" applyBorder="1" applyAlignment="1" applyProtection="1">
      <alignment horizontal="center" vertical="center" wrapText="1"/>
      <protection locked="0" hidden="1"/>
    </xf>
    <xf numFmtId="0" fontId="21" fillId="11" borderId="51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0" fontId="33" fillId="11" borderId="13" xfId="0" applyFont="1" applyFill="1" applyBorder="1" applyAlignment="1" applyProtection="1">
      <alignment horizontal="center" vertical="center" wrapText="1"/>
      <protection locked="0" hidden="1"/>
    </xf>
    <xf numFmtId="0" fontId="26" fillId="0" borderId="52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left" vertical="center"/>
    </xf>
    <xf numFmtId="166" fontId="26" fillId="0" borderId="53" xfId="2" applyNumberFormat="1" applyFont="1" applyFill="1" applyBorder="1" applyAlignment="1">
      <alignment horizontal="center" vertical="center"/>
    </xf>
    <xf numFmtId="166" fontId="26" fillId="0" borderId="54" xfId="2" applyNumberFormat="1" applyFont="1" applyFill="1" applyBorder="1" applyAlignment="1">
      <alignment horizontal="center" vertical="center"/>
    </xf>
    <xf numFmtId="0" fontId="26" fillId="0" borderId="45" xfId="0" applyNumberFormat="1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left" vertical="center"/>
    </xf>
    <xf numFmtId="166" fontId="26" fillId="0" borderId="46" xfId="2" applyNumberFormat="1" applyFont="1" applyFill="1" applyBorder="1" applyAlignment="1">
      <alignment horizontal="center" vertical="center"/>
    </xf>
    <xf numFmtId="166" fontId="26" fillId="0" borderId="47" xfId="2" applyNumberFormat="1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vertical="center" wrapText="1"/>
    </xf>
    <xf numFmtId="0" fontId="34" fillId="11" borderId="3" xfId="0" applyFont="1" applyFill="1" applyBorder="1" applyAlignment="1">
      <alignment vertical="center" wrapText="1"/>
    </xf>
    <xf numFmtId="166" fontId="34" fillId="11" borderId="3" xfId="2" applyNumberFormat="1" applyFont="1" applyFill="1" applyBorder="1" applyAlignment="1">
      <alignment vertical="center" wrapText="1"/>
    </xf>
    <xf numFmtId="0" fontId="35" fillId="0" borderId="26" xfId="0" applyFont="1" applyFill="1" applyBorder="1" applyAlignment="1">
      <alignment horizontal="left"/>
    </xf>
    <xf numFmtId="164" fontId="1" fillId="0" borderId="26" xfId="2" applyFont="1" applyBorder="1"/>
    <xf numFmtId="164" fontId="1" fillId="0" borderId="26" xfId="0" applyNumberFormat="1" applyFont="1" applyBorder="1" applyAlignment="1">
      <alignment horizontal="center"/>
    </xf>
    <xf numFmtId="164" fontId="36" fillId="9" borderId="26" xfId="0" applyNumberFormat="1" applyFont="1" applyFill="1" applyBorder="1"/>
    <xf numFmtId="49" fontId="34" fillId="2" borderId="26" xfId="0" applyNumberFormat="1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/>
    </xf>
    <xf numFmtId="0" fontId="35" fillId="0" borderId="26" xfId="0" applyFont="1" applyFill="1" applyBorder="1"/>
    <xf numFmtId="164" fontId="35" fillId="0" borderId="26" xfId="2" applyFont="1" applyFill="1" applyBorder="1"/>
    <xf numFmtId="0" fontId="35" fillId="12" borderId="26" xfId="0" applyFont="1" applyFill="1" applyBorder="1" applyAlignment="1">
      <alignment horizontal="center"/>
    </xf>
    <xf numFmtId="0" fontId="35" fillId="12" borderId="26" xfId="0" applyFont="1" applyFill="1" applyBorder="1"/>
    <xf numFmtId="164" fontId="35" fillId="12" borderId="26" xfId="2" applyFont="1" applyFill="1" applyBorder="1"/>
    <xf numFmtId="164" fontId="33" fillId="2" borderId="26" xfId="2" applyFont="1" applyFill="1" applyBorder="1" applyAlignment="1">
      <alignment horizontal="center" vertical="center" wrapText="1"/>
    </xf>
    <xf numFmtId="166" fontId="1" fillId="0" borderId="0" xfId="0" applyNumberFormat="1" applyFont="1" applyFill="1"/>
    <xf numFmtId="0" fontId="0" fillId="0" borderId="0" xfId="0" applyFont="1" applyFill="1" applyBorder="1"/>
    <xf numFmtId="165" fontId="1" fillId="0" borderId="0" xfId="0" applyNumberFormat="1" applyFont="1" applyFill="1"/>
    <xf numFmtId="169" fontId="32" fillId="0" borderId="0" xfId="0" applyNumberFormat="1" applyFont="1" applyFill="1"/>
    <xf numFmtId="164" fontId="1" fillId="0" borderId="0" xfId="2" applyFont="1" applyFill="1"/>
    <xf numFmtId="0" fontId="32" fillId="0" borderId="0" xfId="0" applyFont="1" applyFill="1"/>
    <xf numFmtId="0" fontId="0" fillId="0" borderId="0" xfId="0" applyFont="1" applyFill="1"/>
    <xf numFmtId="0" fontId="0" fillId="0" borderId="0" xfId="0" applyFont="1"/>
    <xf numFmtId="164" fontId="1" fillId="0" borderId="0" xfId="0" applyNumberFormat="1" applyFont="1"/>
    <xf numFmtId="0" fontId="37" fillId="13" borderId="0" xfId="0" applyFont="1" applyFill="1"/>
    <xf numFmtId="165" fontId="37" fillId="13" borderId="0" xfId="0" applyNumberFormat="1" applyFont="1" applyFill="1"/>
    <xf numFmtId="49" fontId="1" fillId="0" borderId="0" xfId="0" applyNumberFormat="1" applyFont="1" applyFill="1" applyBorder="1" applyAlignment="1">
      <alignment vertical="center"/>
    </xf>
    <xf numFmtId="0" fontId="0" fillId="14" borderId="7" xfId="0" applyFont="1" applyFill="1" applyBorder="1" applyAlignment="1">
      <alignment vertical="center"/>
    </xf>
    <xf numFmtId="164" fontId="1" fillId="14" borderId="32" xfId="2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0" fillId="14" borderId="18" xfId="0" applyFont="1" applyFill="1" applyBorder="1" applyAlignment="1">
      <alignment vertical="center"/>
    </xf>
    <xf numFmtId="164" fontId="1" fillId="14" borderId="33" xfId="2" applyFont="1" applyFill="1" applyBorder="1" applyAlignment="1">
      <alignment vertical="center"/>
    </xf>
    <xf numFmtId="0" fontId="0" fillId="15" borderId="18" xfId="0" applyFont="1" applyFill="1" applyBorder="1" applyAlignment="1">
      <alignment vertical="center"/>
    </xf>
    <xf numFmtId="164" fontId="1" fillId="15" borderId="33" xfId="2" applyFont="1" applyFill="1" applyBorder="1" applyAlignment="1">
      <alignment vertical="center"/>
    </xf>
    <xf numFmtId="164" fontId="1" fillId="0" borderId="0" xfId="2" applyFont="1" applyFill="1" applyBorder="1" applyAlignment="1">
      <alignment vertical="center"/>
    </xf>
    <xf numFmtId="0" fontId="37" fillId="16" borderId="18" xfId="0" applyFont="1" applyFill="1" applyBorder="1" applyAlignment="1">
      <alignment vertical="center"/>
    </xf>
    <xf numFmtId="164" fontId="37" fillId="16" borderId="33" xfId="2" applyFont="1" applyFill="1" applyBorder="1" applyAlignment="1">
      <alignment vertical="center"/>
    </xf>
    <xf numFmtId="0" fontId="37" fillId="2" borderId="13" xfId="0" applyFont="1" applyFill="1" applyBorder="1" applyAlignment="1">
      <alignment vertical="center"/>
    </xf>
    <xf numFmtId="164" fontId="37" fillId="2" borderId="55" xfId="2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0" fillId="0" borderId="50" xfId="0" applyFont="1" applyFill="1" applyBorder="1"/>
    <xf numFmtId="166" fontId="1" fillId="0" borderId="32" xfId="0" applyNumberFormat="1" applyFont="1" applyFill="1" applyBorder="1"/>
    <xf numFmtId="164" fontId="1" fillId="0" borderId="0" xfId="0" applyNumberFormat="1" applyFont="1" applyFill="1" applyBorder="1"/>
    <xf numFmtId="0" fontId="0" fillId="0" borderId="51" xfId="0" applyFont="1" applyFill="1" applyBorder="1"/>
    <xf numFmtId="166" fontId="1" fillId="0" borderId="55" xfId="0" applyNumberFormat="1" applyFont="1" applyFill="1" applyBorder="1"/>
    <xf numFmtId="164" fontId="1" fillId="0" borderId="0" xfId="2" applyFont="1" applyFill="1" applyBorder="1"/>
    <xf numFmtId="0" fontId="0" fillId="17" borderId="1" xfId="0" applyFont="1" applyFill="1" applyBorder="1"/>
    <xf numFmtId="166" fontId="1" fillId="17" borderId="3" xfId="0" applyNumberFormat="1" applyFont="1" applyFill="1" applyBorder="1"/>
    <xf numFmtId="0" fontId="34" fillId="11" borderId="50" xfId="0" applyFont="1" applyFill="1" applyBorder="1" applyAlignment="1">
      <alignment vertical="center"/>
    </xf>
    <xf numFmtId="164" fontId="34" fillId="11" borderId="32" xfId="2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32" fillId="9" borderId="0" xfId="0" applyFont="1" applyFill="1" applyAlignment="1">
      <alignment vertical="center"/>
    </xf>
    <xf numFmtId="0" fontId="1" fillId="0" borderId="41" xfId="0" applyFont="1" applyFill="1" applyBorder="1" applyAlignment="1">
      <alignment vertical="center"/>
    </xf>
    <xf numFmtId="164" fontId="1" fillId="0" borderId="33" xfId="2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/>
    </xf>
    <xf numFmtId="164" fontId="37" fillId="3" borderId="3" xfId="2" applyFont="1" applyFill="1" applyBorder="1" applyAlignment="1">
      <alignment vertical="center"/>
    </xf>
    <xf numFmtId="0" fontId="37" fillId="11" borderId="1" xfId="0" applyFont="1" applyFill="1" applyBorder="1" applyAlignment="1">
      <alignment vertical="center"/>
    </xf>
    <xf numFmtId="164" fontId="37" fillId="11" borderId="3" xfId="2" applyFont="1" applyFill="1" applyBorder="1" applyAlignment="1">
      <alignment vertical="center"/>
    </xf>
    <xf numFmtId="0" fontId="0" fillId="3" borderId="50" xfId="0" applyFont="1" applyFill="1" applyBorder="1" applyAlignment="1">
      <alignment vertical="center"/>
    </xf>
    <xf numFmtId="164" fontId="1" fillId="3" borderId="32" xfId="2" applyFont="1" applyFill="1" applyBorder="1" applyAlignment="1">
      <alignment vertical="center"/>
    </xf>
    <xf numFmtId="0" fontId="37" fillId="2" borderId="51" xfId="0" applyFont="1" applyFill="1" applyBorder="1" applyAlignment="1">
      <alignment vertical="center"/>
    </xf>
    <xf numFmtId="0" fontId="8" fillId="11" borderId="26" xfId="0" applyFont="1" applyFill="1" applyBorder="1" applyAlignment="1">
      <alignment horizontal="center"/>
    </xf>
    <xf numFmtId="0" fontId="8" fillId="11" borderId="26" xfId="0" applyFont="1" applyFill="1" applyBorder="1"/>
    <xf numFmtId="0" fontId="38" fillId="11" borderId="26" xfId="0" applyFont="1" applyFill="1" applyBorder="1" applyAlignment="1">
      <alignment horizontal="center" vertical="center"/>
    </xf>
    <xf numFmtId="0" fontId="38" fillId="11" borderId="26" xfId="0" applyFont="1" applyFill="1" applyBorder="1" applyAlignment="1" applyProtection="1">
      <alignment horizontal="center" vertical="center" wrapText="1"/>
      <protection locked="0" hidden="1"/>
    </xf>
    <xf numFmtId="0" fontId="21" fillId="11" borderId="26" xfId="0" applyFont="1" applyFill="1" applyBorder="1" applyAlignment="1">
      <alignment horizontal="center" vertical="center" wrapText="1"/>
    </xf>
    <xf numFmtId="0" fontId="38" fillId="11" borderId="26" xfId="0" applyFont="1" applyFill="1" applyBorder="1" applyAlignment="1">
      <alignment horizontal="center" vertical="center" wrapText="1"/>
    </xf>
    <xf numFmtId="0" fontId="38" fillId="11" borderId="26" xfId="0" applyFont="1" applyFill="1" applyBorder="1" applyAlignment="1">
      <alignment horizontal="center" vertical="center" wrapText="1"/>
    </xf>
    <xf numFmtId="0" fontId="38" fillId="11" borderId="56" xfId="0" applyFont="1" applyFill="1" applyBorder="1" applyAlignment="1">
      <alignment horizontal="center" vertical="center" wrapText="1"/>
    </xf>
    <xf numFmtId="0" fontId="38" fillId="11" borderId="57" xfId="0" applyFont="1" applyFill="1" applyBorder="1" applyAlignment="1">
      <alignment horizontal="center" vertical="center" wrapText="1"/>
    </xf>
    <xf numFmtId="0" fontId="38" fillId="11" borderId="16" xfId="0" applyFont="1" applyFill="1" applyBorder="1" applyAlignment="1">
      <alignment horizontal="center" vertical="center" wrapText="1"/>
    </xf>
    <xf numFmtId="0" fontId="38" fillId="11" borderId="58" xfId="0" applyFont="1" applyFill="1" applyBorder="1" applyAlignment="1">
      <alignment horizontal="center" vertical="center" wrapText="1"/>
    </xf>
    <xf numFmtId="0" fontId="38" fillId="11" borderId="48" xfId="0" applyFont="1" applyFill="1" applyBorder="1" applyAlignment="1">
      <alignment horizontal="center" vertical="center" wrapText="1"/>
    </xf>
    <xf numFmtId="0" fontId="38" fillId="11" borderId="24" xfId="0" applyFont="1" applyFill="1" applyBorder="1" applyAlignment="1">
      <alignment horizontal="center" vertical="center" wrapText="1"/>
    </xf>
    <xf numFmtId="0" fontId="38" fillId="11" borderId="49" xfId="0" applyFont="1" applyFill="1" applyBorder="1" applyAlignment="1">
      <alignment horizontal="center" vertical="center" wrapText="1"/>
    </xf>
    <xf numFmtId="0" fontId="21" fillId="11" borderId="26" xfId="0" applyFont="1" applyFill="1" applyBorder="1" applyAlignment="1">
      <alignment horizontal="center" vertical="center" wrapText="1"/>
    </xf>
    <xf numFmtId="0" fontId="38" fillId="11" borderId="59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left" vertical="center"/>
    </xf>
    <xf numFmtId="166" fontId="39" fillId="0" borderId="26" xfId="2" applyNumberFormat="1" applyFont="1" applyFill="1" applyBorder="1" applyAlignment="1">
      <alignment horizontal="center" vertical="center"/>
    </xf>
    <xf numFmtId="0" fontId="26" fillId="0" borderId="26" xfId="0" applyNumberFormat="1" applyFont="1" applyFill="1" applyBorder="1" applyAlignment="1">
      <alignment horizontal="center" vertical="center"/>
    </xf>
    <xf numFmtId="0" fontId="34" fillId="11" borderId="26" xfId="0" applyFont="1" applyFill="1" applyBorder="1" applyAlignment="1">
      <alignment vertical="center" wrapText="1"/>
    </xf>
    <xf numFmtId="166" fontId="38" fillId="11" borderId="26" xfId="2" applyNumberFormat="1" applyFont="1" applyFill="1" applyBorder="1" applyAlignment="1">
      <alignment vertical="center" wrapText="1"/>
    </xf>
    <xf numFmtId="49" fontId="34" fillId="11" borderId="26" xfId="0" applyNumberFormat="1" applyFont="1" applyFill="1" applyBorder="1" applyAlignment="1">
      <alignment horizontal="center"/>
    </xf>
    <xf numFmtId="166" fontId="38" fillId="11" borderId="26" xfId="0" applyNumberFormat="1" applyFont="1" applyFill="1" applyBorder="1" applyAlignment="1">
      <alignment horizontal="center" vertical="center"/>
    </xf>
    <xf numFmtId="0" fontId="38" fillId="11" borderId="26" xfId="0" applyFont="1" applyFill="1" applyBorder="1"/>
    <xf numFmtId="166" fontId="38" fillId="11" borderId="26" xfId="0" applyNumberFormat="1" applyFont="1" applyFill="1" applyBorder="1" applyAlignment="1">
      <alignment vertical="center"/>
    </xf>
    <xf numFmtId="0" fontId="40" fillId="11" borderId="26" xfId="0" applyFont="1" applyFill="1" applyBorder="1"/>
    <xf numFmtId="0" fontId="1" fillId="11" borderId="26" xfId="0" applyFont="1" applyFill="1" applyBorder="1" applyAlignment="1">
      <alignment horizontal="center"/>
    </xf>
    <xf numFmtId="167" fontId="39" fillId="11" borderId="26" xfId="0" applyNumberFormat="1" applyFont="1" applyFill="1" applyBorder="1"/>
    <xf numFmtId="167" fontId="38" fillId="11" borderId="26" xfId="0" applyNumberFormat="1" applyFont="1" applyFill="1" applyBorder="1"/>
    <xf numFmtId="0" fontId="41" fillId="9" borderId="26" xfId="0" applyFont="1" applyFill="1" applyBorder="1"/>
    <xf numFmtId="165" fontId="42" fillId="9" borderId="26" xfId="0" applyNumberFormat="1" applyFont="1" applyFill="1" applyBorder="1"/>
    <xf numFmtId="0" fontId="4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2" applyFont="1"/>
    <xf numFmtId="0" fontId="43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45" fillId="11" borderId="7" xfId="0" applyFont="1" applyFill="1" applyBorder="1" applyAlignment="1"/>
    <xf numFmtId="0" fontId="45" fillId="11" borderId="32" xfId="0" applyFont="1" applyFill="1" applyBorder="1" applyAlignment="1"/>
    <xf numFmtId="0" fontId="46" fillId="11" borderId="2" xfId="0" applyFont="1" applyFill="1" applyBorder="1" applyAlignment="1">
      <alignment horizontal="center"/>
    </xf>
    <xf numFmtId="0" fontId="46" fillId="11" borderId="3" xfId="0" applyFont="1" applyFill="1" applyBorder="1" applyAlignment="1">
      <alignment horizontal="center"/>
    </xf>
    <xf numFmtId="0" fontId="46" fillId="11" borderId="7" xfId="0" applyFont="1" applyFill="1" applyBorder="1" applyAlignment="1" applyProtection="1">
      <alignment horizontal="center" vertical="center" wrapText="1"/>
      <protection locked="0" hidden="1"/>
    </xf>
    <xf numFmtId="0" fontId="45" fillId="11" borderId="18" xfId="0" applyFont="1" applyFill="1" applyBorder="1" applyAlignment="1"/>
    <xf numFmtId="0" fontId="45" fillId="11" borderId="33" xfId="0" applyFont="1" applyFill="1" applyBorder="1" applyAlignment="1"/>
    <xf numFmtId="0" fontId="46" fillId="11" borderId="18" xfId="0" applyFont="1" applyFill="1" applyBorder="1" applyAlignment="1" applyProtection="1">
      <alignment horizontal="center" vertical="center" wrapText="1"/>
      <protection locked="0" hidden="1"/>
    </xf>
    <xf numFmtId="0" fontId="46" fillId="11" borderId="18" xfId="0" applyFont="1" applyFill="1" applyBorder="1" applyAlignment="1">
      <alignment horizontal="center" vertical="center" textRotation="90" wrapText="1"/>
    </xf>
    <xf numFmtId="0" fontId="46" fillId="11" borderId="33" xfId="0" applyFont="1" applyFill="1" applyBorder="1" applyAlignment="1">
      <alignment horizontal="center" vertical="center" wrapText="1"/>
    </xf>
    <xf numFmtId="0" fontId="46" fillId="11" borderId="17" xfId="0" applyFont="1" applyFill="1" applyBorder="1" applyAlignment="1">
      <alignment horizontal="center" vertical="center" textRotation="90" wrapText="1"/>
    </xf>
    <xf numFmtId="0" fontId="46" fillId="11" borderId="20" xfId="0" applyFont="1" applyFill="1" applyBorder="1" applyAlignment="1">
      <alignment horizontal="center" vertical="center" textRotation="90" wrapText="1"/>
    </xf>
    <xf numFmtId="0" fontId="46" fillId="11" borderId="7" xfId="0" applyFont="1" applyFill="1" applyBorder="1" applyAlignment="1">
      <alignment horizontal="center" vertical="center" wrapText="1"/>
    </xf>
    <xf numFmtId="0" fontId="46" fillId="11" borderId="7" xfId="0" applyFont="1" applyFill="1" applyBorder="1" applyAlignment="1">
      <alignment horizontal="center" vertical="center" textRotation="90" wrapText="1"/>
    </xf>
    <xf numFmtId="0" fontId="46" fillId="11" borderId="7" xfId="0" applyFont="1" applyFill="1" applyBorder="1" applyAlignment="1">
      <alignment horizontal="center" vertical="center" textRotation="90" wrapText="1"/>
    </xf>
    <xf numFmtId="0" fontId="46" fillId="11" borderId="19" xfId="0" applyFont="1" applyFill="1" applyBorder="1" applyAlignment="1">
      <alignment horizontal="center" vertical="center" textRotation="90" wrapText="1"/>
    </xf>
    <xf numFmtId="0" fontId="46" fillId="11" borderId="15" xfId="0" applyFont="1" applyFill="1" applyBorder="1" applyAlignment="1">
      <alignment horizontal="center" vertical="center" textRotation="90" wrapText="1"/>
    </xf>
    <xf numFmtId="0" fontId="46" fillId="11" borderId="18" xfId="0" applyFont="1" applyFill="1" applyBorder="1" applyAlignment="1">
      <alignment horizontal="center" vertical="center" wrapText="1"/>
    </xf>
    <xf numFmtId="0" fontId="46" fillId="11" borderId="18" xfId="0" applyFont="1" applyFill="1" applyBorder="1" applyAlignment="1">
      <alignment horizontal="center" vertical="center" textRotation="90" wrapText="1"/>
    </xf>
    <xf numFmtId="0" fontId="46" fillId="11" borderId="13" xfId="0" applyFont="1" applyFill="1" applyBorder="1" applyAlignment="1">
      <alignment horizontal="center" vertical="center" textRotation="90" wrapText="1"/>
    </xf>
    <xf numFmtId="0" fontId="46" fillId="11" borderId="55" xfId="0" applyFont="1" applyFill="1" applyBorder="1" applyAlignment="1">
      <alignment horizontal="center" vertical="center" wrapText="1"/>
    </xf>
    <xf numFmtId="0" fontId="46" fillId="11" borderId="20" xfId="0" applyFont="1" applyFill="1" applyBorder="1" applyAlignment="1">
      <alignment horizontal="center" vertical="center" wrapText="1"/>
    </xf>
    <xf numFmtId="0" fontId="46" fillId="11" borderId="20" xfId="0" applyFont="1" applyFill="1" applyBorder="1" applyAlignment="1">
      <alignment horizontal="center" vertical="center" textRotation="90" wrapText="1"/>
    </xf>
    <xf numFmtId="0" fontId="46" fillId="11" borderId="20" xfId="0" applyFont="1" applyFill="1" applyBorder="1" applyAlignment="1" applyProtection="1">
      <alignment horizontal="center" vertical="center" wrapText="1"/>
      <protection locked="0" hidden="1"/>
    </xf>
    <xf numFmtId="0" fontId="26" fillId="0" borderId="0" xfId="0" applyFont="1" applyFill="1" applyAlignment="1">
      <alignment horizontal="center"/>
    </xf>
    <xf numFmtId="0" fontId="47" fillId="3" borderId="20" xfId="0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vertical="center"/>
    </xf>
    <xf numFmtId="0" fontId="44" fillId="3" borderId="15" xfId="0" applyFont="1" applyFill="1" applyBorder="1" applyAlignment="1">
      <alignment horizontal="center" vertical="center" wrapText="1"/>
    </xf>
    <xf numFmtId="0" fontId="47" fillId="3" borderId="15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49" fontId="44" fillId="18" borderId="15" xfId="0" applyNumberFormat="1" applyFont="1" applyFill="1" applyBorder="1" applyAlignment="1">
      <alignment horizontal="left" vertical="center" wrapText="1"/>
    </xf>
    <xf numFmtId="0" fontId="44" fillId="18" borderId="15" xfId="0" applyFont="1" applyFill="1" applyBorder="1" applyAlignment="1">
      <alignment horizontal="left" vertical="center" wrapText="1"/>
    </xf>
    <xf numFmtId="166" fontId="44" fillId="18" borderId="15" xfId="2" applyNumberFormat="1" applyFont="1" applyFill="1" applyBorder="1" applyAlignment="1">
      <alignment horizontal="right" vertical="center"/>
    </xf>
    <xf numFmtId="49" fontId="44" fillId="19" borderId="15" xfId="0" applyNumberFormat="1" applyFont="1" applyFill="1" applyBorder="1" applyAlignment="1">
      <alignment horizontal="left" vertical="center" wrapText="1"/>
    </xf>
    <xf numFmtId="0" fontId="44" fillId="19" borderId="15" xfId="0" applyFont="1" applyFill="1" applyBorder="1" applyAlignment="1">
      <alignment horizontal="left" vertical="center" wrapText="1"/>
    </xf>
    <xf numFmtId="166" fontId="44" fillId="19" borderId="15" xfId="2" applyNumberFormat="1" applyFont="1" applyFill="1" applyBorder="1" applyAlignment="1">
      <alignment horizontal="right" vertical="center"/>
    </xf>
    <xf numFmtId="0" fontId="47" fillId="0" borderId="15" xfId="0" applyFont="1" applyFill="1" applyBorder="1" applyAlignment="1">
      <alignment horizontal="left" vertical="center" wrapText="1"/>
    </xf>
    <xf numFmtId="0" fontId="47" fillId="0" borderId="15" xfId="0" applyFont="1" applyFill="1" applyBorder="1" applyAlignment="1">
      <alignment horizontal="left" vertical="center"/>
    </xf>
    <xf numFmtId="166" fontId="47" fillId="0" borderId="15" xfId="2" applyNumberFormat="1" applyFont="1" applyFill="1" applyBorder="1" applyAlignment="1">
      <alignment horizontal="right" vertical="center"/>
    </xf>
    <xf numFmtId="166" fontId="47" fillId="20" borderId="15" xfId="2" applyNumberFormat="1" applyFont="1" applyFill="1" applyBorder="1" applyAlignment="1">
      <alignment horizontal="right" vertical="center"/>
    </xf>
    <xf numFmtId="164" fontId="1" fillId="0" borderId="18" xfId="2" applyFont="1" applyFill="1" applyBorder="1" applyAlignment="1">
      <alignment horizontal="right"/>
    </xf>
    <xf numFmtId="164" fontId="1" fillId="9" borderId="0" xfId="2" applyFont="1" applyFill="1" applyBorder="1"/>
    <xf numFmtId="164" fontId="1" fillId="9" borderId="0" xfId="2" applyFont="1" applyFill="1"/>
    <xf numFmtId="0" fontId="44" fillId="19" borderId="15" xfId="0" applyFont="1" applyFill="1" applyBorder="1" applyAlignment="1">
      <alignment horizontal="left" vertical="center"/>
    </xf>
    <xf numFmtId="166" fontId="44" fillId="0" borderId="15" xfId="2" applyNumberFormat="1" applyFont="1" applyFill="1" applyBorder="1" applyAlignment="1">
      <alignment horizontal="right" vertical="center"/>
    </xf>
    <xf numFmtId="0" fontId="48" fillId="19" borderId="15" xfId="0" applyFont="1" applyFill="1" applyBorder="1" applyAlignment="1">
      <alignment horizontal="left" vertical="center" wrapText="1"/>
    </xf>
    <xf numFmtId="49" fontId="47" fillId="0" borderId="15" xfId="0" applyNumberFormat="1" applyFont="1" applyFill="1" applyBorder="1" applyAlignment="1">
      <alignment horizontal="left" vertical="center"/>
    </xf>
    <xf numFmtId="49" fontId="44" fillId="19" borderId="15" xfId="0" applyNumberFormat="1" applyFont="1" applyFill="1" applyBorder="1" applyAlignment="1">
      <alignment horizontal="left" vertical="center"/>
    </xf>
    <xf numFmtId="0" fontId="44" fillId="18" borderId="15" xfId="0" applyFont="1" applyFill="1" applyBorder="1" applyAlignment="1">
      <alignment horizontal="left" vertical="center"/>
    </xf>
    <xf numFmtId="164" fontId="1" fillId="15" borderId="0" xfId="2" applyFont="1" applyFill="1"/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9" fontId="1" fillId="0" borderId="26" xfId="3" applyFont="1" applyFill="1" applyBorder="1" applyAlignment="1">
      <alignment horizontal="center"/>
    </xf>
    <xf numFmtId="0" fontId="1" fillId="0" borderId="60" xfId="0" applyNumberFormat="1" applyFont="1" applyFill="1" applyBorder="1"/>
    <xf numFmtId="0" fontId="1" fillId="0" borderId="0" xfId="0" applyNumberFormat="1" applyFont="1" applyFill="1"/>
    <xf numFmtId="9" fontId="26" fillId="0" borderId="26" xfId="3" applyFont="1" applyFill="1" applyBorder="1" applyAlignment="1">
      <alignment horizontal="center"/>
    </xf>
    <xf numFmtId="0" fontId="47" fillId="0" borderId="15" xfId="0" applyNumberFormat="1" applyFont="1" applyFill="1" applyBorder="1" applyAlignment="1">
      <alignment horizontal="left" vertical="center"/>
    </xf>
    <xf numFmtId="164" fontId="47" fillId="0" borderId="15" xfId="2" applyFont="1" applyFill="1" applyBorder="1" applyAlignment="1">
      <alignment horizontal="right" vertical="center"/>
    </xf>
    <xf numFmtId="164" fontId="26" fillId="9" borderId="0" xfId="2" applyFont="1" applyFill="1"/>
    <xf numFmtId="164" fontId="26" fillId="0" borderId="0" xfId="2" applyFont="1" applyFill="1"/>
    <xf numFmtId="0" fontId="26" fillId="0" borderId="0" xfId="0" applyFont="1" applyFill="1"/>
    <xf numFmtId="164" fontId="1" fillId="21" borderId="0" xfId="2" applyFont="1" applyFill="1"/>
    <xf numFmtId="166" fontId="47" fillId="19" borderId="15" xfId="2" applyNumberFormat="1" applyFont="1" applyFill="1" applyBorder="1" applyAlignment="1">
      <alignment horizontal="right" vertical="center"/>
    </xf>
    <xf numFmtId="164" fontId="1" fillId="0" borderId="41" xfId="2" applyFont="1" applyFill="1" applyBorder="1" applyAlignment="1">
      <alignment horizontal="right"/>
    </xf>
    <xf numFmtId="0" fontId="44" fillId="22" borderId="61" xfId="0" applyFont="1" applyFill="1" applyBorder="1" applyAlignment="1">
      <alignment horizontal="left" vertical="center"/>
    </xf>
    <xf numFmtId="0" fontId="44" fillId="22" borderId="19" xfId="0" applyFont="1" applyFill="1" applyBorder="1" applyAlignment="1">
      <alignment horizontal="left" vertical="center"/>
    </xf>
    <xf numFmtId="166" fontId="44" fillId="22" borderId="15" xfId="2" applyNumberFormat="1" applyFont="1" applyFill="1" applyBorder="1" applyAlignment="1">
      <alignment horizontal="right" vertical="center" wrapText="1"/>
    </xf>
    <xf numFmtId="166" fontId="44" fillId="22" borderId="15" xfId="2" applyNumberFormat="1" applyFont="1" applyFill="1" applyBorder="1" applyAlignment="1">
      <alignment horizontal="right" vertical="center"/>
    </xf>
    <xf numFmtId="0" fontId="44" fillId="19" borderId="61" xfId="0" applyFont="1" applyFill="1" applyBorder="1" applyAlignment="1">
      <alignment horizontal="left" vertical="center"/>
    </xf>
    <xf numFmtId="0" fontId="44" fillId="19" borderId="19" xfId="0" applyFont="1" applyFill="1" applyBorder="1" applyAlignment="1">
      <alignment horizontal="left" vertical="center"/>
    </xf>
    <xf numFmtId="166" fontId="44" fillId="19" borderId="15" xfId="2" applyNumberFormat="1" applyFont="1" applyFill="1" applyBorder="1" applyAlignment="1">
      <alignment horizontal="right" vertical="center" wrapText="1"/>
    </xf>
    <xf numFmtId="0" fontId="44" fillId="18" borderId="62" xfId="0" applyFont="1" applyFill="1" applyBorder="1" applyAlignment="1">
      <alignment horizontal="left" vertical="center"/>
    </xf>
    <xf numFmtId="0" fontId="44" fillId="18" borderId="21" xfId="0" applyFont="1" applyFill="1" applyBorder="1" applyAlignment="1">
      <alignment horizontal="left" vertical="center"/>
    </xf>
    <xf numFmtId="166" fontId="44" fillId="18" borderId="11" xfId="2" applyNumberFormat="1" applyFont="1" applyFill="1" applyBorder="1" applyAlignment="1">
      <alignment horizontal="right" vertical="center" wrapText="1"/>
    </xf>
    <xf numFmtId="49" fontId="26" fillId="9" borderId="0" xfId="0" applyNumberFormat="1" applyFont="1" applyFill="1" applyBorder="1" applyAlignment="1">
      <alignment horizontal="left"/>
    </xf>
    <xf numFmtId="166" fontId="49" fillId="9" borderId="0" xfId="0" applyNumberFormat="1" applyFont="1" applyFill="1"/>
    <xf numFmtId="165" fontId="1" fillId="9" borderId="0" xfId="0" applyNumberFormat="1" applyFont="1" applyFill="1"/>
    <xf numFmtId="165" fontId="50" fillId="9" borderId="0" xfId="0" applyNumberFormat="1" applyFont="1" applyFill="1"/>
    <xf numFmtId="49" fontId="1" fillId="9" borderId="0" xfId="0" applyNumberFormat="1" applyFont="1" applyFill="1" applyBorder="1" applyAlignment="1">
      <alignment horizontal="left"/>
    </xf>
    <xf numFmtId="164" fontId="49" fillId="9" borderId="0" xfId="2" applyFont="1" applyFill="1"/>
    <xf numFmtId="0" fontId="49" fillId="9" borderId="0" xfId="0" applyFont="1" applyFill="1"/>
    <xf numFmtId="165" fontId="51" fillId="9" borderId="0" xfId="0" applyNumberFormat="1" applyFont="1" applyFill="1"/>
    <xf numFmtId="49" fontId="1" fillId="9" borderId="0" xfId="0" applyNumberFormat="1" applyFont="1" applyFill="1" applyBorder="1" applyAlignment="1"/>
    <xf numFmtId="49" fontId="0" fillId="16" borderId="26" xfId="0" applyNumberFormat="1" applyFont="1" applyFill="1" applyBorder="1" applyAlignment="1">
      <alignment vertical="center"/>
    </xf>
    <xf numFmtId="166" fontId="41" fillId="16" borderId="26" xfId="0" applyNumberFormat="1" applyFont="1" applyFill="1" applyBorder="1" applyAlignment="1">
      <alignment vertical="center"/>
    </xf>
    <xf numFmtId="166" fontId="52" fillId="9" borderId="0" xfId="1" applyFont="1" applyFill="1"/>
    <xf numFmtId="165" fontId="52" fillId="9" borderId="0" xfId="0" applyNumberFormat="1" applyFont="1" applyFill="1"/>
    <xf numFmtId="165" fontId="53" fillId="9" borderId="0" xfId="0" applyNumberFormat="1" applyFont="1" applyFill="1"/>
    <xf numFmtId="165" fontId="53" fillId="15" borderId="0" xfId="0" applyNumberFormat="1" applyFont="1" applyFill="1"/>
    <xf numFmtId="165" fontId="49" fillId="9" borderId="0" xfId="0" applyNumberFormat="1" applyFont="1" applyFill="1"/>
    <xf numFmtId="164" fontId="0" fillId="0" borderId="0" xfId="2" applyFont="1"/>
    <xf numFmtId="49" fontId="0" fillId="9" borderId="0" xfId="0" applyNumberFormat="1" applyFont="1" applyFill="1" applyBorder="1" applyAlignment="1"/>
    <xf numFmtId="49" fontId="49" fillId="9" borderId="0" xfId="0" applyNumberFormat="1" applyFont="1" applyFill="1" applyBorder="1" applyAlignment="1"/>
    <xf numFmtId="165" fontId="49" fillId="9" borderId="0" xfId="0" applyNumberFormat="1" applyFont="1" applyFill="1" applyBorder="1" applyAlignment="1"/>
    <xf numFmtId="166" fontId="1" fillId="0" borderId="0" xfId="0" applyNumberFormat="1" applyFont="1" applyAlignment="1">
      <alignment horizontal="center"/>
    </xf>
    <xf numFmtId="49" fontId="1" fillId="9" borderId="0" xfId="0" applyNumberFormat="1" applyFont="1" applyFill="1" applyBorder="1" applyAlignment="1">
      <alignment vertical="center"/>
    </xf>
    <xf numFmtId="49" fontId="54" fillId="23" borderId="26" xfId="0" applyNumberFormat="1" applyFont="1" applyFill="1" applyBorder="1" applyAlignment="1">
      <alignment vertical="center"/>
    </xf>
    <xf numFmtId="166" fontId="54" fillId="23" borderId="26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165" fontId="55" fillId="2" borderId="0" xfId="0" applyNumberFormat="1" applyFont="1" applyFill="1" applyAlignment="1">
      <alignment vertical="center"/>
    </xf>
    <xf numFmtId="164" fontId="1" fillId="9" borderId="0" xfId="2" applyFont="1" applyFill="1" applyAlignment="1">
      <alignment vertical="center"/>
    </xf>
    <xf numFmtId="164" fontId="36" fillId="9" borderId="0" xfId="2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2" applyFont="1" applyAlignment="1">
      <alignment vertical="center"/>
    </xf>
    <xf numFmtId="49" fontId="35" fillId="9" borderId="0" xfId="0" applyNumberFormat="1" applyFont="1" applyFill="1" applyBorder="1" applyAlignment="1"/>
    <xf numFmtId="164" fontId="35" fillId="9" borderId="0" xfId="2" applyFont="1" applyFill="1" applyBorder="1" applyAlignment="1">
      <alignment horizontal="center" vertical="center"/>
    </xf>
    <xf numFmtId="49" fontId="35" fillId="9" borderId="0" xfId="0" applyNumberFormat="1" applyFont="1" applyFill="1" applyBorder="1" applyAlignment="1">
      <alignment horizontal="center" vertical="center"/>
    </xf>
    <xf numFmtId="167" fontId="32" fillId="9" borderId="0" xfId="2" applyNumberFormat="1" applyFont="1" applyFill="1"/>
    <xf numFmtId="49" fontId="49" fillId="9" borderId="50" xfId="0" applyNumberFormat="1" applyFont="1" applyFill="1" applyBorder="1" applyAlignment="1"/>
    <xf numFmtId="49" fontId="49" fillId="9" borderId="25" xfId="0" applyNumberFormat="1" applyFont="1" applyFill="1" applyBorder="1" applyAlignment="1"/>
    <xf numFmtId="49" fontId="49" fillId="9" borderId="25" xfId="0" applyNumberFormat="1" applyFont="1" applyFill="1" applyBorder="1" applyAlignment="1"/>
    <xf numFmtId="164" fontId="56" fillId="9" borderId="7" xfId="2" applyFont="1" applyFill="1" applyBorder="1"/>
    <xf numFmtId="49" fontId="1" fillId="9" borderId="0" xfId="0" applyNumberFormat="1" applyFont="1" applyFill="1" applyAlignment="1">
      <alignment horizontal="center"/>
    </xf>
    <xf numFmtId="49" fontId="49" fillId="9" borderId="41" xfId="0" applyNumberFormat="1" applyFont="1" applyFill="1" applyBorder="1" applyAlignment="1"/>
    <xf numFmtId="49" fontId="49" fillId="9" borderId="0" xfId="0" applyNumberFormat="1" applyFont="1" applyFill="1" applyBorder="1" applyAlignment="1"/>
    <xf numFmtId="164" fontId="56" fillId="9" borderId="18" xfId="2" applyFont="1" applyFill="1" applyBorder="1"/>
    <xf numFmtId="0" fontId="26" fillId="9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49" fillId="9" borderId="41" xfId="0" applyFont="1" applyFill="1" applyBorder="1"/>
    <xf numFmtId="0" fontId="49" fillId="9" borderId="0" xfId="0" applyFont="1" applyFill="1" applyBorder="1"/>
    <xf numFmtId="0" fontId="49" fillId="9" borderId="0" xfId="0" applyFont="1" applyFill="1" applyBorder="1"/>
    <xf numFmtId="49" fontId="26" fillId="9" borderId="0" xfId="0" applyNumberFormat="1" applyFont="1" applyFill="1" applyAlignment="1">
      <alignment horizontal="left"/>
    </xf>
    <xf numFmtId="49" fontId="55" fillId="2" borderId="1" xfId="0" applyNumberFormat="1" applyFont="1" applyFill="1" applyBorder="1" applyAlignment="1"/>
    <xf numFmtId="49" fontId="55" fillId="2" borderId="2" xfId="0" applyNumberFormat="1" applyFont="1" applyFill="1" applyBorder="1" applyAlignment="1"/>
    <xf numFmtId="49" fontId="55" fillId="2" borderId="2" xfId="0" applyNumberFormat="1" applyFont="1" applyFill="1" applyBorder="1" applyAlignment="1"/>
    <xf numFmtId="164" fontId="57" fillId="2" borderId="4" xfId="2" applyFont="1" applyFill="1" applyBorder="1"/>
    <xf numFmtId="164" fontId="55" fillId="2" borderId="4" xfId="2" applyFont="1" applyFill="1" applyBorder="1"/>
    <xf numFmtId="164" fontId="55" fillId="2" borderId="0" xfId="2" applyFont="1" applyFill="1" applyBorder="1"/>
    <xf numFmtId="165" fontId="36" fillId="9" borderId="0" xfId="0" applyNumberFormat="1" applyFont="1" applyFill="1"/>
    <xf numFmtId="0" fontId="56" fillId="9" borderId="0" xfId="0" applyFont="1" applyFill="1"/>
    <xf numFmtId="49" fontId="58" fillId="9" borderId="0" xfId="0" applyNumberFormat="1" applyFont="1" applyFill="1" applyAlignment="1">
      <alignment horizontal="left"/>
    </xf>
    <xf numFmtId="49" fontId="55" fillId="3" borderId="50" xfId="0" applyNumberFormat="1" applyFont="1" applyFill="1" applyBorder="1" applyAlignment="1">
      <alignment horizontal="left" vertical="center" wrapText="1"/>
    </xf>
    <xf numFmtId="49" fontId="55" fillId="3" borderId="25" xfId="0" applyNumberFormat="1" applyFont="1" applyFill="1" applyBorder="1" applyAlignment="1">
      <alignment horizontal="left" vertical="center" wrapText="1"/>
    </xf>
    <xf numFmtId="49" fontId="55" fillId="3" borderId="25" xfId="0" applyNumberFormat="1" applyFont="1" applyFill="1" applyBorder="1" applyAlignment="1">
      <alignment horizontal="left" vertical="center" wrapText="1"/>
    </xf>
    <xf numFmtId="164" fontId="57" fillId="3" borderId="7" xfId="2" applyFont="1" applyFill="1" applyBorder="1" applyAlignment="1">
      <alignment horizontal="left" vertical="center"/>
    </xf>
    <xf numFmtId="164" fontId="55" fillId="3" borderId="7" xfId="2" applyFont="1" applyFill="1" applyBorder="1" applyAlignment="1">
      <alignment horizontal="left" vertical="center"/>
    </xf>
    <xf numFmtId="164" fontId="55" fillId="3" borderId="0" xfId="2" applyFont="1" applyFill="1" applyBorder="1" applyAlignment="1">
      <alignment horizontal="left" vertical="center"/>
    </xf>
    <xf numFmtId="49" fontId="55" fillId="3" borderId="51" xfId="0" applyNumberFormat="1" applyFont="1" applyFill="1" applyBorder="1" applyAlignment="1">
      <alignment horizontal="left" vertical="center" wrapText="1"/>
    </xf>
    <xf numFmtId="49" fontId="55" fillId="3" borderId="63" xfId="0" applyNumberFormat="1" applyFont="1" applyFill="1" applyBorder="1" applyAlignment="1">
      <alignment horizontal="left" vertical="center" wrapText="1"/>
    </xf>
    <xf numFmtId="49" fontId="55" fillId="3" borderId="63" xfId="0" applyNumberFormat="1" applyFont="1" applyFill="1" applyBorder="1" applyAlignment="1">
      <alignment horizontal="left" vertical="center" wrapText="1"/>
    </xf>
    <xf numFmtId="164" fontId="57" fillId="3" borderId="13" xfId="2" applyFont="1" applyFill="1" applyBorder="1" applyAlignment="1">
      <alignment horizontal="left" vertical="center"/>
    </xf>
    <xf numFmtId="164" fontId="55" fillId="3" borderId="13" xfId="2" applyFont="1" applyFill="1" applyBorder="1" applyAlignment="1">
      <alignment horizontal="left" vertical="center"/>
    </xf>
    <xf numFmtId="0" fontId="59" fillId="24" borderId="1" xfId="0" applyFont="1" applyFill="1" applyBorder="1"/>
    <xf numFmtId="0" fontId="59" fillId="24" borderId="2" xfId="0" applyFont="1" applyFill="1" applyBorder="1"/>
    <xf numFmtId="164" fontId="60" fillId="24" borderId="3" xfId="2" applyFont="1" applyFill="1" applyBorder="1"/>
    <xf numFmtId="164" fontId="56" fillId="9" borderId="0" xfId="2" applyFont="1" applyFill="1"/>
    <xf numFmtId="166" fontId="56" fillId="9" borderId="0" xfId="0" applyNumberFormat="1" applyFont="1" applyFill="1"/>
    <xf numFmtId="165" fontId="35" fillId="9" borderId="0" xfId="0" applyNumberFormat="1" applyFont="1" applyFill="1"/>
    <xf numFmtId="0" fontId="0" fillId="9" borderId="0" xfId="0" applyFont="1" applyFill="1"/>
    <xf numFmtId="0" fontId="14" fillId="0" borderId="0" xfId="0" applyFont="1" applyFill="1" applyAlignment="1"/>
    <xf numFmtId="0" fontId="18" fillId="0" borderId="0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 vertical="center" textRotation="90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 textRotation="90" wrapText="1"/>
    </xf>
    <xf numFmtId="0" fontId="31" fillId="2" borderId="20" xfId="0" applyFont="1" applyFill="1" applyBorder="1" applyAlignment="1">
      <alignment horizontal="center" vertical="center" wrapText="1"/>
    </xf>
    <xf numFmtId="0" fontId="61" fillId="2" borderId="15" xfId="0" applyFont="1" applyFill="1" applyBorder="1" applyAlignment="1">
      <alignment horizontal="center" vertical="center"/>
    </xf>
    <xf numFmtId="0" fontId="61" fillId="2" borderId="15" xfId="0" applyFont="1" applyFill="1" applyBorder="1" applyAlignment="1">
      <alignment vertical="center"/>
    </xf>
    <xf numFmtId="0" fontId="31" fillId="2" borderId="20" xfId="0" applyFont="1" applyFill="1" applyBorder="1" applyAlignment="1" applyProtection="1">
      <alignment horizontal="center" vertical="center" wrapText="1"/>
      <protection locked="0" hidden="1"/>
    </xf>
    <xf numFmtId="0" fontId="31" fillId="3" borderId="15" xfId="0" applyNumberFormat="1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166" fontId="31" fillId="3" borderId="15" xfId="2" applyNumberFormat="1" applyFont="1" applyFill="1" applyBorder="1" applyAlignment="1">
      <alignment horizontal="right" vertical="center"/>
    </xf>
    <xf numFmtId="0" fontId="14" fillId="0" borderId="15" xfId="0" applyNumberFormat="1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166" fontId="14" fillId="0" borderId="15" xfId="2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5" xfId="0" applyNumberFormat="1" applyFont="1" applyFill="1" applyBorder="1" applyAlignment="1">
      <alignment horizontal="left" vertical="center"/>
    </xf>
    <xf numFmtId="0" fontId="31" fillId="3" borderId="15" xfId="0" applyFont="1" applyFill="1" applyBorder="1" applyAlignment="1">
      <alignment horizontal="left" vertical="center"/>
    </xf>
    <xf numFmtId="166" fontId="18" fillId="0" borderId="15" xfId="2" applyNumberFormat="1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/>
    </xf>
    <xf numFmtId="166" fontId="14" fillId="0" borderId="23" xfId="2" applyNumberFormat="1" applyFont="1" applyFill="1" applyBorder="1" applyAlignment="1">
      <alignment horizontal="right" vertical="center"/>
    </xf>
    <xf numFmtId="0" fontId="61" fillId="3" borderId="50" xfId="0" applyFont="1" applyFill="1" applyBorder="1" applyAlignment="1">
      <alignment horizontal="left" vertical="center" wrapText="1"/>
    </xf>
    <xf numFmtId="0" fontId="31" fillId="3" borderId="32" xfId="0" applyFont="1" applyFill="1" applyBorder="1" applyAlignment="1">
      <alignment horizontal="left" vertical="center"/>
    </xf>
    <xf numFmtId="166" fontId="31" fillId="3" borderId="4" xfId="2" applyNumberFormat="1" applyFont="1" applyFill="1" applyBorder="1" applyAlignment="1">
      <alignment horizontal="right" vertical="center"/>
    </xf>
    <xf numFmtId="0" fontId="61" fillId="2" borderId="1" xfId="0" applyFont="1" applyFill="1" applyBorder="1" applyAlignment="1">
      <alignment vertical="center" wrapText="1"/>
    </xf>
    <xf numFmtId="166" fontId="31" fillId="2" borderId="4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49" fontId="25" fillId="9" borderId="0" xfId="0" applyNumberFormat="1" applyFont="1" applyFill="1" applyBorder="1" applyAlignment="1">
      <alignment horizontal="left"/>
    </xf>
    <xf numFmtId="0" fontId="62" fillId="9" borderId="0" xfId="0" applyFont="1" applyFill="1"/>
    <xf numFmtId="165" fontId="63" fillId="9" borderId="0" xfId="0" applyNumberFormat="1" applyFont="1" applyFill="1"/>
    <xf numFmtId="49" fontId="62" fillId="9" borderId="0" xfId="0" applyNumberFormat="1" applyFont="1" applyFill="1" applyBorder="1" applyAlignment="1">
      <alignment horizontal="left"/>
    </xf>
    <xf numFmtId="166" fontId="62" fillId="9" borderId="0" xfId="0" applyNumberFormat="1" applyFont="1" applyFill="1"/>
    <xf numFmtId="49" fontId="62" fillId="9" borderId="0" xfId="0" applyNumberFormat="1" applyFont="1" applyFill="1" applyBorder="1" applyAlignment="1"/>
    <xf numFmtId="165" fontId="62" fillId="9" borderId="0" xfId="0" applyNumberFormat="1" applyFont="1" applyFill="1"/>
    <xf numFmtId="0" fontId="63" fillId="9" borderId="0" xfId="0" applyFont="1" applyFill="1"/>
    <xf numFmtId="0" fontId="18" fillId="9" borderId="0" xfId="0" applyFont="1" applyFill="1" applyAlignment="1">
      <alignment horizontal="left"/>
    </xf>
    <xf numFmtId="165" fontId="64" fillId="9" borderId="0" xfId="0" applyNumberFormat="1" applyFont="1" applyFill="1"/>
    <xf numFmtId="0" fontId="18" fillId="0" borderId="0" xfId="0" applyFont="1" applyFill="1" applyAlignment="1">
      <alignment horizontal="center" vertical="center"/>
    </xf>
    <xf numFmtId="0" fontId="14" fillId="9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9" borderId="0" xfId="0" applyFont="1" applyFill="1"/>
    <xf numFmtId="0" fontId="14" fillId="0" borderId="0" xfId="0" applyFont="1"/>
    <xf numFmtId="0" fontId="21" fillId="11" borderId="56" xfId="0" applyFont="1" applyFill="1" applyBorder="1" applyAlignment="1">
      <alignment horizontal="center" vertical="center" wrapText="1"/>
    </xf>
    <xf numFmtId="0" fontId="31" fillId="11" borderId="56" xfId="0" applyFont="1" applyFill="1" applyBorder="1" applyAlignment="1">
      <alignment horizontal="center" vertical="center" wrapText="1"/>
    </xf>
    <xf numFmtId="0" fontId="31" fillId="11" borderId="26" xfId="0" applyFont="1" applyFill="1" applyBorder="1" applyAlignment="1">
      <alignment horizontal="center"/>
    </xf>
    <xf numFmtId="0" fontId="31" fillId="11" borderId="26" xfId="0" applyFont="1" applyFill="1" applyBorder="1" applyAlignment="1" applyProtection="1">
      <alignment horizontal="center" vertical="center" wrapText="1"/>
      <protection locked="0" hidden="1"/>
    </xf>
    <xf numFmtId="0" fontId="21" fillId="11" borderId="64" xfId="0" applyFont="1" applyFill="1" applyBorder="1" applyAlignment="1">
      <alignment horizontal="center" vertical="center" wrapText="1"/>
    </xf>
    <xf numFmtId="0" fontId="31" fillId="11" borderId="64" xfId="0" applyFont="1" applyFill="1" applyBorder="1" applyAlignment="1">
      <alignment horizontal="center" vertical="center" wrapText="1"/>
    </xf>
    <xf numFmtId="0" fontId="31" fillId="11" borderId="26" xfId="0" applyFont="1" applyFill="1" applyBorder="1" applyAlignment="1">
      <alignment horizontal="center" vertical="center" wrapText="1"/>
    </xf>
    <xf numFmtId="0" fontId="21" fillId="11" borderId="59" xfId="0" applyFont="1" applyFill="1" applyBorder="1" applyAlignment="1">
      <alignment horizontal="center" vertical="center" wrapText="1"/>
    </xf>
    <xf numFmtId="0" fontId="31" fillId="11" borderId="59" xfId="0" applyFont="1" applyFill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left" vertical="center" wrapText="1"/>
    </xf>
    <xf numFmtId="166" fontId="18" fillId="0" borderId="26" xfId="2" applyNumberFormat="1" applyFont="1" applyFill="1" applyBorder="1" applyAlignment="1">
      <alignment horizontal="right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left" vertical="center"/>
    </xf>
    <xf numFmtId="0" fontId="61" fillId="11" borderId="26" xfId="0" applyFont="1" applyFill="1" applyBorder="1" applyAlignment="1">
      <alignment vertical="center" wrapText="1"/>
    </xf>
    <xf numFmtId="0" fontId="31" fillId="11" borderId="26" xfId="0" applyFont="1" applyFill="1" applyBorder="1" applyAlignment="1">
      <alignment vertical="center" wrapText="1"/>
    </xf>
    <xf numFmtId="166" fontId="31" fillId="11" borderId="26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166" fontId="18" fillId="0" borderId="0" xfId="2" applyNumberFormat="1" applyFont="1" applyFill="1" applyBorder="1" applyAlignment="1">
      <alignment horizontal="right"/>
    </xf>
    <xf numFmtId="49" fontId="18" fillId="9" borderId="0" xfId="0" applyNumberFormat="1" applyFont="1" applyFill="1" applyBorder="1" applyAlignment="1">
      <alignment horizontal="left"/>
    </xf>
    <xf numFmtId="166" fontId="14" fillId="9" borderId="0" xfId="0" applyNumberFormat="1" applyFont="1" applyFill="1"/>
    <xf numFmtId="165" fontId="65" fillId="9" borderId="0" xfId="0" applyNumberFormat="1" applyFont="1" applyFill="1"/>
    <xf numFmtId="49" fontId="14" fillId="9" borderId="0" xfId="0" applyNumberFormat="1" applyFont="1" applyFill="1" applyBorder="1" applyAlignment="1">
      <alignment horizontal="left"/>
    </xf>
    <xf numFmtId="49" fontId="14" fillId="9" borderId="0" xfId="0" applyNumberFormat="1" applyFont="1" applyFill="1" applyBorder="1" applyAlignment="1"/>
    <xf numFmtId="165" fontId="14" fillId="9" borderId="0" xfId="0" applyNumberFormat="1" applyFont="1" applyFill="1"/>
    <xf numFmtId="0" fontId="65" fillId="9" borderId="0" xfId="0" applyFont="1" applyFill="1"/>
    <xf numFmtId="0" fontId="31" fillId="11" borderId="26" xfId="0" applyFont="1" applyFill="1" applyBorder="1" applyAlignment="1">
      <alignment horizontal="center" vertical="center" textRotation="90" wrapText="1"/>
    </xf>
    <xf numFmtId="49" fontId="61" fillId="11" borderId="26" xfId="0" applyNumberFormat="1" applyFont="1" applyFill="1" applyBorder="1" applyAlignment="1">
      <alignment horizontal="center" vertical="center"/>
    </xf>
    <xf numFmtId="0" fontId="61" fillId="11" borderId="26" xfId="0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vertical="center"/>
    </xf>
    <xf numFmtId="49" fontId="61" fillId="11" borderId="26" xfId="0" applyNumberFormat="1" applyFont="1" applyFill="1" applyBorder="1" applyAlignment="1">
      <alignment horizontal="center" vertical="center" wrapText="1"/>
    </xf>
    <xf numFmtId="0" fontId="61" fillId="11" borderId="26" xfId="0" applyFont="1" applyFill="1" applyBorder="1" applyAlignment="1">
      <alignment horizontal="center" vertical="center" wrapText="1"/>
    </xf>
    <xf numFmtId="0" fontId="14" fillId="0" borderId="26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left" vertical="center" wrapText="1"/>
    </xf>
    <xf numFmtId="166" fontId="14" fillId="9" borderId="26" xfId="1" applyFont="1" applyFill="1" applyBorder="1" applyAlignment="1"/>
    <xf numFmtId="166" fontId="14" fillId="0" borderId="26" xfId="1" applyFont="1" applyBorder="1"/>
    <xf numFmtId="0" fontId="14" fillId="0" borderId="2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left" vertical="center"/>
    </xf>
    <xf numFmtId="0" fontId="31" fillId="11" borderId="26" xfId="0" applyFont="1" applyFill="1" applyBorder="1" applyAlignment="1">
      <alignment horizontal="center" vertical="center" textRotation="90" wrapText="1"/>
    </xf>
    <xf numFmtId="0" fontId="31" fillId="11" borderId="26" xfId="0" applyFont="1" applyFill="1" applyBorder="1" applyAlignment="1">
      <alignment horizontal="center" vertical="center" wrapText="1"/>
    </xf>
    <xf numFmtId="166" fontId="31" fillId="11" borderId="26" xfId="1" applyFont="1" applyFill="1" applyBorder="1" applyAlignment="1">
      <alignment horizontal="center" vertical="center"/>
    </xf>
    <xf numFmtId="166" fontId="14" fillId="0" borderId="0" xfId="0" applyNumberFormat="1" applyFont="1"/>
    <xf numFmtId="166" fontId="14" fillId="9" borderId="59" xfId="1" applyFont="1" applyFill="1" applyBorder="1" applyAlignment="1"/>
    <xf numFmtId="49" fontId="18" fillId="9" borderId="0" xfId="0" applyNumberFormat="1" applyFont="1" applyFill="1" applyAlignment="1">
      <alignment horizontal="left"/>
    </xf>
    <xf numFmtId="0" fontId="14" fillId="9" borderId="0" xfId="0" applyFont="1" applyFill="1" applyAlignment="1">
      <alignment horizontal="left"/>
    </xf>
    <xf numFmtId="165" fontId="66" fillId="9" borderId="0" xfId="0" applyNumberFormat="1" applyFont="1" applyFill="1"/>
    <xf numFmtId="0" fontId="14" fillId="9" borderId="0" xfId="0" applyFont="1" applyFill="1" applyAlignment="1">
      <alignment horizontal="center"/>
    </xf>
    <xf numFmtId="0" fontId="18" fillId="22" borderId="65" xfId="0" applyFont="1" applyFill="1" applyBorder="1" applyAlignment="1">
      <alignment horizontal="center"/>
    </xf>
    <xf numFmtId="0" fontId="18" fillId="22" borderId="66" xfId="0" applyFont="1" applyFill="1" applyBorder="1" applyAlignment="1">
      <alignment horizontal="center"/>
    </xf>
    <xf numFmtId="0" fontId="18" fillId="22" borderId="34" xfId="2" applyNumberFormat="1" applyFont="1" applyFill="1" applyBorder="1" applyAlignment="1">
      <alignment horizontal="center"/>
    </xf>
    <xf numFmtId="0" fontId="14" fillId="22" borderId="52" xfId="0" applyFont="1" applyFill="1" applyBorder="1" applyAlignment="1">
      <alignment horizontal="center"/>
    </xf>
    <xf numFmtId="0" fontId="14" fillId="22" borderId="53" xfId="0" applyFont="1" applyFill="1" applyBorder="1"/>
    <xf numFmtId="164" fontId="14" fillId="22" borderId="54" xfId="2" applyFont="1" applyFill="1" applyBorder="1"/>
    <xf numFmtId="0" fontId="14" fillId="22" borderId="45" xfId="0" applyFont="1" applyFill="1" applyBorder="1" applyAlignment="1">
      <alignment horizontal="center"/>
    </xf>
    <xf numFmtId="0" fontId="14" fillId="22" borderId="46" xfId="0" applyFont="1" applyFill="1" applyBorder="1"/>
    <xf numFmtId="164" fontId="14" fillId="22" borderId="47" xfId="2" applyFont="1" applyFill="1" applyBorder="1"/>
    <xf numFmtId="0" fontId="14" fillId="22" borderId="67" xfId="0" applyFont="1" applyFill="1" applyBorder="1" applyAlignment="1">
      <alignment horizontal="center"/>
    </xf>
    <xf numFmtId="0" fontId="14" fillId="22" borderId="68" xfId="0" applyFont="1" applyFill="1" applyBorder="1"/>
    <xf numFmtId="164" fontId="14" fillId="22" borderId="69" xfId="2" applyFont="1" applyFill="1" applyBorder="1"/>
    <xf numFmtId="0" fontId="18" fillId="22" borderId="1" xfId="0" applyFont="1" applyFill="1" applyBorder="1" applyAlignment="1">
      <alignment horizontal="center"/>
    </xf>
    <xf numFmtId="0" fontId="18" fillId="22" borderId="2" xfId="0" applyFont="1" applyFill="1" applyBorder="1"/>
    <xf numFmtId="164" fontId="18" fillId="22" borderId="3" xfId="2" applyFont="1" applyFill="1" applyBorder="1"/>
    <xf numFmtId="164" fontId="14" fillId="9" borderId="0" xfId="2" applyFont="1" applyFill="1"/>
    <xf numFmtId="0" fontId="67" fillId="9" borderId="0" xfId="0" applyFont="1" applyFill="1" applyAlignment="1">
      <alignment horizontal="left"/>
    </xf>
    <xf numFmtId="164" fontId="62" fillId="9" borderId="0" xfId="2" applyFont="1" applyFill="1"/>
    <xf numFmtId="0" fontId="68" fillId="9" borderId="0" xfId="0" applyFont="1" applyFill="1"/>
    <xf numFmtId="165" fontId="69" fillId="9" borderId="0" xfId="0" applyNumberFormat="1" applyFont="1" applyFill="1"/>
    <xf numFmtId="0" fontId="18" fillId="0" borderId="0" xfId="0" applyFont="1" applyFill="1" applyBorder="1" applyAlignment="1">
      <alignment horizontal="center" wrapText="1"/>
    </xf>
    <xf numFmtId="0" fontId="14" fillId="11" borderId="26" xfId="0" applyFont="1" applyFill="1" applyBorder="1"/>
    <xf numFmtId="0" fontId="70" fillId="11" borderId="26" xfId="0" applyFont="1" applyFill="1" applyBorder="1" applyAlignment="1">
      <alignment horizontal="center" vertical="center" textRotation="90" wrapText="1"/>
    </xf>
    <xf numFmtId="0" fontId="14" fillId="0" borderId="26" xfId="0" applyFont="1" applyBorder="1" applyAlignment="1">
      <alignment vertical="center"/>
    </xf>
    <xf numFmtId="49" fontId="31" fillId="11" borderId="26" xfId="0" applyNumberFormat="1" applyFont="1" applyFill="1" applyBorder="1" applyAlignment="1">
      <alignment horizontal="center" vertical="center"/>
    </xf>
    <xf numFmtId="49" fontId="31" fillId="11" borderId="26" xfId="0" applyNumberFormat="1" applyFont="1" applyFill="1" applyBorder="1" applyAlignment="1">
      <alignment horizontal="center" vertical="center" wrapText="1"/>
    </xf>
    <xf numFmtId="166" fontId="14" fillId="9" borderId="26" xfId="1" applyFont="1" applyFill="1" applyBorder="1" applyAlignment="1">
      <alignment vertical="center"/>
    </xf>
    <xf numFmtId="166" fontId="14" fillId="0" borderId="26" xfId="1" applyFont="1" applyBorder="1" applyAlignment="1">
      <alignment vertical="center"/>
    </xf>
    <xf numFmtId="0" fontId="0" fillId="0" borderId="0" xfId="0" applyBorder="1"/>
    <xf numFmtId="0" fontId="26" fillId="0" borderId="0" xfId="0" applyFont="1" applyFill="1" applyBorder="1" applyAlignment="1">
      <alignment horizontal="center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ont="1" applyBorder="1"/>
    <xf numFmtId="0" fontId="26" fillId="0" borderId="0" xfId="0" applyFont="1" applyFill="1" applyBorder="1" applyAlignment="1">
      <alignment horizontal="left"/>
    </xf>
    <xf numFmtId="0" fontId="34" fillId="2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  <xf numFmtId="164" fontId="0" fillId="0" borderId="26" xfId="2" applyNumberFormat="1" applyFont="1" applyBorder="1"/>
    <xf numFmtId="0" fontId="34" fillId="2" borderId="26" xfId="0" applyFont="1" applyFill="1" applyBorder="1" applyAlignment="1">
      <alignment horizontal="center"/>
    </xf>
    <xf numFmtId="164" fontId="34" fillId="2" borderId="26" xfId="2" applyNumberFormat="1" applyFont="1" applyFill="1" applyBorder="1"/>
    <xf numFmtId="166" fontId="0" fillId="0" borderId="0" xfId="0" applyNumberFormat="1"/>
    <xf numFmtId="0" fontId="34" fillId="16" borderId="26" xfId="0" applyFont="1" applyFill="1" applyBorder="1" applyAlignment="1">
      <alignment horizontal="center"/>
    </xf>
    <xf numFmtId="165" fontId="0" fillId="0" borderId="26" xfId="0" applyNumberFormat="1" applyBorder="1"/>
    <xf numFmtId="164" fontId="0" fillId="0" borderId="26" xfId="2" applyFont="1" applyBorder="1"/>
    <xf numFmtId="164" fontId="0" fillId="0" borderId="26" xfId="0" applyNumberFormat="1" applyBorder="1"/>
    <xf numFmtId="165" fontId="34" fillId="16" borderId="26" xfId="0" applyNumberFormat="1" applyFont="1" applyFill="1" applyBorder="1"/>
    <xf numFmtId="165" fontId="0" fillId="0" borderId="0" xfId="0" applyNumberFormat="1"/>
    <xf numFmtId="164" fontId="0" fillId="0" borderId="26" xfId="2" applyNumberFormat="1" applyFont="1" applyFill="1" applyBorder="1"/>
    <xf numFmtId="165" fontId="0" fillId="0" borderId="0" xfId="0" applyNumberFormat="1" applyBorder="1"/>
    <xf numFmtId="164" fontId="26" fillId="0" borderId="0" xfId="2" applyNumberFormat="1" applyFont="1" applyFill="1" applyBorder="1"/>
    <xf numFmtId="165" fontId="0" fillId="0" borderId="0" xfId="0" applyNumberFormat="1" applyFill="1"/>
    <xf numFmtId="0" fontId="71" fillId="0" borderId="0" xfId="0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268836688301"/>
          <c:y val="2.814258911819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7127821773897828"/>
          <c:y val="0.14071294559099451"/>
          <c:w val="0.81027772238055129"/>
          <c:h val="0.69793621013133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'I-5'!$D$71</c:f>
              <c:strCache>
                <c:ptCount val="1"/>
                <c:pt idx="0">
                  <c:v>INGRESOS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1-4B16-8247-591005485847}"/>
              </c:ext>
            </c:extLst>
          </c:dPt>
          <c:dLbls>
            <c:dLbl>
              <c:idx val="4"/>
              <c:layout>
                <c:manualLayout>
                  <c:x val="-1.03764210674946E-3"/>
                  <c:y val="-1.7057511338287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A1-4B16-8247-591005485847}"/>
                </c:ext>
              </c:extLst>
            </c:dLbl>
            <c:dLbl>
              <c:idx val="5"/>
              <c:layout>
                <c:manualLayout>
                  <c:x val="4.8847046421718126E-4"/>
                  <c:y val="-3.0879535930428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1-4B16-8247-5910054858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'I-5'!$C$72:$C$74</c:f>
            </c:strRef>
          </c:cat>
          <c:val>
            <c:numRef>
              <c:f>'I-5'!$D$72:$D$74</c:f>
            </c:numRef>
          </c:val>
          <c:extLst>
            <c:ext xmlns:c16="http://schemas.microsoft.com/office/drawing/2014/chart" uri="{C3380CC4-5D6E-409C-BE32-E72D297353CC}">
              <c16:uniqueId val="{00000007-8EA1-4B16-8247-59100548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731280"/>
        <c:axId val="511744392"/>
      </c:barChart>
      <c:catAx>
        <c:axId val="4617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51174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1744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461731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invertIfNegative val="0"/>
          <c:cat>
            <c:strRef>
              <c:f>'I-2'!$E$48:$E$50</c:f>
            </c:strRef>
          </c:cat>
          <c:val>
            <c:numRef>
              <c:f>'I-2'!$F$48:$F$50</c:f>
            </c:numRef>
          </c:val>
          <c:extLst>
            <c:ext xmlns:c16="http://schemas.microsoft.com/office/drawing/2014/chart" uri="{C3380CC4-5D6E-409C-BE32-E72D297353CC}">
              <c16:uniqueId val="{00000000-996F-4990-9A0B-0257607E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1745176"/>
        <c:axId val="511745568"/>
        <c:axId val="510850304"/>
      </c:bar3DChart>
      <c:catAx>
        <c:axId val="51174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1745568"/>
        <c:crosses val="autoZero"/>
        <c:auto val="1"/>
        <c:lblAlgn val="ctr"/>
        <c:lblOffset val="100"/>
        <c:noMultiLvlLbl val="0"/>
      </c:catAx>
      <c:valAx>
        <c:axId val="51174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1745176"/>
        <c:crosses val="autoZero"/>
        <c:crossBetween val="between"/>
      </c:valAx>
      <c:serAx>
        <c:axId val="510850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174556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'I-CE'!#REF!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'I-CE'!#REF!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3FC-45F5-A02A-3EA8462E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340000"/>
        <c:axId val="512340392"/>
        <c:axId val="510851152"/>
      </c:bar3DChart>
      <c:catAx>
        <c:axId val="5123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2340392"/>
        <c:crosses val="autoZero"/>
        <c:auto val="1"/>
        <c:lblAlgn val="ctr"/>
        <c:lblOffset val="100"/>
        <c:noMultiLvlLbl val="0"/>
      </c:catAx>
      <c:valAx>
        <c:axId val="51234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2340000"/>
        <c:crosses val="autoZero"/>
        <c:crossBetween val="between"/>
      </c:valAx>
      <c:serAx>
        <c:axId val="510851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23403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9521652586874"/>
          <c:y val="4.1543086898250453E-2"/>
          <c:w val="0.78024785427258692"/>
          <c:h val="0.65578730032238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'E-2'!$C$61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'E-2'!$B$62:$B$68</c:f>
            </c:strRef>
          </c:cat>
          <c:val>
            <c:numRef>
              <c:f>'E-2'!$C$62:$C$68</c:f>
            </c:numRef>
          </c:val>
          <c:extLst>
            <c:ext xmlns:c16="http://schemas.microsoft.com/office/drawing/2014/chart" uri="{C3380CC4-5D6E-409C-BE32-E72D297353CC}">
              <c16:uniqueId val="{00000000-99EF-4690-A3EA-C59EAC17F7A4}"/>
            </c:ext>
          </c:extLst>
        </c:ser>
        <c:ser>
          <c:idx val="1"/>
          <c:order val="1"/>
          <c:tx>
            <c:strRef>
              <c:f>'E-2'!$D$61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'E-2'!$B$62:$B$68</c:f>
            </c:strRef>
          </c:cat>
          <c:val>
            <c:numRef>
              <c:f>'E-2'!$D$62:$D$68</c:f>
            </c:numRef>
          </c:val>
          <c:extLst>
            <c:ext xmlns:c16="http://schemas.microsoft.com/office/drawing/2014/chart" uri="{C3380CC4-5D6E-409C-BE32-E72D297353CC}">
              <c16:uniqueId val="{00000001-99EF-4690-A3EA-C59EAC17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771368"/>
        <c:axId val="389771760"/>
      </c:barChart>
      <c:catAx>
        <c:axId val="38977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9771760"/>
        <c:crosses val="autoZero"/>
        <c:auto val="1"/>
        <c:lblAlgn val="ctr"/>
        <c:lblOffset val="100"/>
        <c:noMultiLvlLbl val="0"/>
      </c:catAx>
      <c:valAx>
        <c:axId val="389771760"/>
        <c:scaling>
          <c:orientation val="minMax"/>
        </c:scaling>
        <c:delete val="0"/>
        <c:axPos val="l"/>
        <c:majorGridlines/>
        <c:numFmt formatCode="_(&quot;$&quot;\ * #,##0.00_);_(&quot;$&quot;\ * \(#,##0.00\);_(&quot;$&quot;\ * &quot;-&quot;??_);_(@_)" sourceLinked="1"/>
        <c:majorTickMark val="out"/>
        <c:minorTickMark val="none"/>
        <c:tickLblPos val="nextTo"/>
        <c:crossAx val="38977136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93086536405171549"/>
          <c:y val="0.504451661643185"/>
          <c:w val="6.0493956773921803E-2"/>
          <c:h val="0.1424335459551236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AE91361-ABDF-4326-B052-03B65ADCE79B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B61422E-199F-46BB-9DEC-3DDA80803BEE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83</xdr:row>
      <xdr:rowOff>2485</xdr:rowOff>
    </xdr:from>
    <xdr:to>
      <xdr:col>2</xdr:col>
      <xdr:colOff>2807391</xdr:colOff>
      <xdr:row>91</xdr:row>
      <xdr:rowOff>88210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8F25C2-5089-4594-9C29-28B9834C58D6}"/>
            </a:ext>
          </a:extLst>
        </xdr:cNvPr>
        <xdr:cNvSpPr txBox="1">
          <a:spLocks noChangeArrowheads="1"/>
        </xdr:cNvSpPr>
      </xdr:nvSpPr>
      <xdr:spPr bwMode="auto">
        <a:xfrm>
          <a:off x="1771650" y="13442260"/>
          <a:ext cx="2254941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190500</xdr:colOff>
      <xdr:row>72</xdr:row>
      <xdr:rowOff>5384</xdr:rowOff>
    </xdr:from>
    <xdr:to>
      <xdr:col>2</xdr:col>
      <xdr:colOff>1276350</xdr:colOff>
      <xdr:row>80</xdr:row>
      <xdr:rowOff>5384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0828456-874C-4526-892F-1A58CF4F2EBE}"/>
            </a:ext>
          </a:extLst>
        </xdr:cNvPr>
        <xdr:cNvSpPr txBox="1">
          <a:spLocks noChangeArrowheads="1"/>
        </xdr:cNvSpPr>
      </xdr:nvSpPr>
      <xdr:spPr bwMode="auto">
        <a:xfrm>
          <a:off x="190500" y="11663984"/>
          <a:ext cx="2305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Presentado: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OPAMSS</a:t>
          </a:r>
        </a:p>
      </xdr:txBody>
    </xdr:sp>
    <xdr:clientData/>
  </xdr:twoCellAnchor>
  <xdr:twoCellAnchor>
    <xdr:from>
      <xdr:col>2</xdr:col>
      <xdr:colOff>2647950</xdr:colOff>
      <xdr:row>72</xdr:row>
      <xdr:rowOff>9524</xdr:rowOff>
    </xdr:from>
    <xdr:to>
      <xdr:col>4</xdr:col>
      <xdr:colOff>504825</xdr:colOff>
      <xdr:row>82</xdr:row>
      <xdr:rowOff>57149</xdr:rowOff>
    </xdr:to>
    <xdr:sp macro="" textlink="">
      <xdr:nvSpPr>
        <xdr:cNvPr id="4" name="Text Box 71">
          <a:extLst>
            <a:ext uri="{FF2B5EF4-FFF2-40B4-BE49-F238E27FC236}">
              <a16:creationId xmlns:a16="http://schemas.microsoft.com/office/drawing/2014/main" id="{FE9131DF-94F6-429C-8BF1-BACFD4884081}"/>
            </a:ext>
          </a:extLst>
        </xdr:cNvPr>
        <xdr:cNvSpPr txBox="1">
          <a:spLocks noChangeArrowheads="1"/>
        </xdr:cNvSpPr>
      </xdr:nvSpPr>
      <xdr:spPr bwMode="auto">
        <a:xfrm>
          <a:off x="3867150" y="11668124"/>
          <a:ext cx="2257425" cy="1666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 la Unidad Financiera Institucional-OPAMSS</a:t>
          </a:r>
        </a:p>
      </xdr:txBody>
    </xdr:sp>
    <xdr:clientData/>
  </xdr:twoCellAnchor>
  <xdr:twoCellAnchor>
    <xdr:from>
      <xdr:col>2</xdr:col>
      <xdr:colOff>2622274</xdr:colOff>
      <xdr:row>64</xdr:row>
      <xdr:rowOff>33132</xdr:rowOff>
    </xdr:from>
    <xdr:to>
      <xdr:col>4</xdr:col>
      <xdr:colOff>348466</xdr:colOff>
      <xdr:row>70</xdr:row>
      <xdr:rowOff>136951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734F6F15-A294-4C1D-911B-E7364CE75C0B}"/>
            </a:ext>
          </a:extLst>
        </xdr:cNvPr>
        <xdr:cNvSpPr txBox="1">
          <a:spLocks noChangeArrowheads="1"/>
        </xdr:cNvSpPr>
      </xdr:nvSpPr>
      <xdr:spPr bwMode="auto">
        <a:xfrm>
          <a:off x="3841474" y="10396332"/>
          <a:ext cx="2126742" cy="107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0</xdr:col>
      <xdr:colOff>165652</xdr:colOff>
      <xdr:row>64</xdr:row>
      <xdr:rowOff>57979</xdr:rowOff>
    </xdr:from>
    <xdr:to>
      <xdr:col>2</xdr:col>
      <xdr:colOff>1357934</xdr:colOff>
      <xdr:row>69</xdr:row>
      <xdr:rowOff>156829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0AEAAFE-9207-4384-87DB-C22D8DBE026D}"/>
            </a:ext>
          </a:extLst>
        </xdr:cNvPr>
        <xdr:cNvSpPr txBox="1">
          <a:spLocks noChangeArrowheads="1"/>
        </xdr:cNvSpPr>
      </xdr:nvSpPr>
      <xdr:spPr bwMode="auto">
        <a:xfrm>
          <a:off x="165652" y="10421179"/>
          <a:ext cx="2411482" cy="90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C0B87D97-E4EF-4793-937B-6C42813E41FE}"/>
            </a:ext>
          </a:extLst>
        </xdr:cNvPr>
        <xdr:cNvSpPr>
          <a:spLocks noChangeArrowheads="1"/>
        </xdr:cNvSpPr>
      </xdr:nvSpPr>
      <xdr:spPr bwMode="auto">
        <a:xfrm>
          <a:off x="101727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6FAC1A2-D0C3-4375-B2B8-8956F63A9D29}"/>
            </a:ext>
          </a:extLst>
        </xdr:cNvPr>
        <xdr:cNvSpPr>
          <a:spLocks noChangeArrowheads="1"/>
        </xdr:cNvSpPr>
      </xdr:nvSpPr>
      <xdr:spPr bwMode="auto">
        <a:xfrm>
          <a:off x="72485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82</xdr:row>
      <xdr:rowOff>93179</xdr:rowOff>
    </xdr:from>
    <xdr:to>
      <xdr:col>14</xdr:col>
      <xdr:colOff>732182</xdr:colOff>
      <xdr:row>107</xdr:row>
      <xdr:rowOff>26504</xdr:rowOff>
    </xdr:to>
    <xdr:graphicFrame macro="">
      <xdr:nvGraphicFramePr>
        <xdr:cNvPr id="4" name="Chart 145">
          <a:extLst>
            <a:ext uri="{FF2B5EF4-FFF2-40B4-BE49-F238E27FC236}">
              <a16:creationId xmlns:a16="http://schemas.microsoft.com/office/drawing/2014/main" id="{D04AF732-1E03-46D3-AFFC-E59E6B40A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B3B1EFA-137B-46BA-B52F-574587327732}"/>
            </a:ext>
          </a:extLst>
        </xdr:cNvPr>
        <xdr:cNvSpPr>
          <a:spLocks noChangeArrowheads="1"/>
        </xdr:cNvSpPr>
      </xdr:nvSpPr>
      <xdr:spPr bwMode="auto">
        <a:xfrm>
          <a:off x="88677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21373B3-A64E-4637-9A37-E059F67F89BF}"/>
            </a:ext>
          </a:extLst>
        </xdr:cNvPr>
        <xdr:cNvSpPr>
          <a:spLocks noChangeArrowheads="1"/>
        </xdr:cNvSpPr>
      </xdr:nvSpPr>
      <xdr:spPr bwMode="auto">
        <a:xfrm>
          <a:off x="62007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FDD943D-D9C1-406F-BC54-1E69EB12BB08}"/>
            </a:ext>
          </a:extLst>
        </xdr:cNvPr>
        <xdr:cNvSpPr>
          <a:spLocks noChangeArrowheads="1"/>
        </xdr:cNvSpPr>
      </xdr:nvSpPr>
      <xdr:spPr bwMode="auto">
        <a:xfrm>
          <a:off x="68675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47F2996-90B0-4A25-B2D7-9EADE5FE76EC}"/>
            </a:ext>
          </a:extLst>
        </xdr:cNvPr>
        <xdr:cNvSpPr>
          <a:spLocks noChangeArrowheads="1"/>
        </xdr:cNvSpPr>
      </xdr:nvSpPr>
      <xdr:spPr bwMode="auto">
        <a:xfrm>
          <a:off x="51339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77</xdr:row>
      <xdr:rowOff>33337</xdr:rowOff>
    </xdr:from>
    <xdr:to>
      <xdr:col>9</xdr:col>
      <xdr:colOff>514350</xdr:colOff>
      <xdr:row>94</xdr:row>
      <xdr:rowOff>147637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6AF8C7-564C-4A4E-8FDD-18112BE65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C914782-6A03-4307-AA3B-8DB1B317B058}"/>
            </a:ext>
          </a:extLst>
        </xdr:cNvPr>
        <xdr:cNvSpPr>
          <a:spLocks noChangeArrowheads="1"/>
        </xdr:cNvSpPr>
      </xdr:nvSpPr>
      <xdr:spPr bwMode="auto">
        <a:xfrm>
          <a:off x="139541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1491056-1182-4940-A7F1-D74774F178C4}"/>
            </a:ext>
          </a:extLst>
        </xdr:cNvPr>
        <xdr:cNvSpPr>
          <a:spLocks noChangeArrowheads="1"/>
        </xdr:cNvSpPr>
      </xdr:nvSpPr>
      <xdr:spPr bwMode="auto">
        <a:xfrm>
          <a:off x="8886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47625</xdr:colOff>
      <xdr:row>25</xdr:row>
      <xdr:rowOff>0</xdr:rowOff>
    </xdr:from>
    <xdr:to>
      <xdr:col>19</xdr:col>
      <xdr:colOff>514350</xdr:colOff>
      <xdr:row>25</xdr:row>
      <xdr:rowOff>147637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E0A927-EDF1-468D-8F41-0FA1801E4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1E5323C-56F8-4CFE-A5DD-5682A08FB0E4}"/>
            </a:ext>
          </a:extLst>
        </xdr:cNvPr>
        <xdr:cNvSpPr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2070</xdr:colOff>
      <xdr:row>0</xdr:row>
      <xdr:rowOff>0</xdr:rowOff>
    </xdr:from>
    <xdr:to>
      <xdr:col>15</xdr:col>
      <xdr:colOff>2070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FD97E14-3658-4F1C-8F76-179C72B87F1A}"/>
            </a:ext>
          </a:extLst>
        </xdr:cNvPr>
        <xdr:cNvSpPr>
          <a:spLocks noChangeArrowheads="1"/>
        </xdr:cNvSpPr>
      </xdr:nvSpPr>
      <xdr:spPr bwMode="auto">
        <a:xfrm>
          <a:off x="1119394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DD5C712-6037-4B0E-BAEA-8B52A7B649D1}"/>
            </a:ext>
          </a:extLst>
        </xdr:cNvPr>
        <xdr:cNvSpPr>
          <a:spLocks noChangeArrowheads="1"/>
        </xdr:cNvSpPr>
      </xdr:nvSpPr>
      <xdr:spPr bwMode="auto">
        <a:xfrm>
          <a:off x="8248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810F865-FF3A-44D4-A8CC-D63ED27CECC4}"/>
            </a:ext>
          </a:extLst>
        </xdr:cNvPr>
        <xdr:cNvSpPr>
          <a:spLocks noChangeArrowheads="1"/>
        </xdr:cNvSpPr>
      </xdr:nvSpPr>
      <xdr:spPr bwMode="auto">
        <a:xfrm>
          <a:off x="82486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5685915-1F58-42D3-ACA3-1E794053BB86}"/>
            </a:ext>
          </a:extLst>
        </xdr:cNvPr>
        <xdr:cNvSpPr>
          <a:spLocks noChangeArrowheads="1"/>
        </xdr:cNvSpPr>
      </xdr:nvSpPr>
      <xdr:spPr bwMode="auto">
        <a:xfrm>
          <a:off x="81915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BA3BE5-65B2-4001-BEA7-8B3367A88932}"/>
            </a:ext>
          </a:extLst>
        </xdr:cNvPr>
        <xdr:cNvSpPr>
          <a:spLocks noChangeArrowheads="1"/>
        </xdr:cNvSpPr>
      </xdr:nvSpPr>
      <xdr:spPr bwMode="auto">
        <a:xfrm>
          <a:off x="819542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552450</xdr:colOff>
      <xdr:row>45</xdr:row>
      <xdr:rowOff>161925</xdr:rowOff>
    </xdr:from>
    <xdr:to>
      <xdr:col>15</xdr:col>
      <xdr:colOff>371475</xdr:colOff>
      <xdr:row>61</xdr:row>
      <xdr:rowOff>152400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1B1ACA9-D6FB-48F5-B633-3A92CEAAC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57F3FFE-77E9-4372-AD4A-4998817461B9}"/>
            </a:ext>
          </a:extLst>
        </xdr:cNvPr>
        <xdr:cNvSpPr>
          <a:spLocks noChangeArrowheads="1"/>
        </xdr:cNvSpPr>
      </xdr:nvSpPr>
      <xdr:spPr bwMode="auto">
        <a:xfrm>
          <a:off x="102012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3922</xdr:colOff>
      <xdr:row>0</xdr:row>
      <xdr:rowOff>0</xdr:rowOff>
    </xdr:from>
    <xdr:to>
      <xdr:col>7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8A9DA8DE-3E4F-44B6-9981-A480653DA0FE}"/>
            </a:ext>
          </a:extLst>
        </xdr:cNvPr>
        <xdr:cNvSpPr>
          <a:spLocks noChangeArrowheads="1"/>
        </xdr:cNvSpPr>
      </xdr:nvSpPr>
      <xdr:spPr bwMode="auto">
        <a:xfrm>
          <a:off x="10205197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I/Oscar/Presto/PRESUPUESTO%202019/Pres%202019%20Borra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FI/Oscar/Presto/PRESUPUESTO%202019/Proy_Ingreso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FI/Oscar/Presupuesto/PRESUPUESTO%202018/Proy_Ingresos_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FI/Oscar/Presupuesto/PRESUPUESTO%202018/Costos%20Fij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FI/Oscar/Presupuesto/PRESUPUESTO%202018/CONSOLIDADO-UNIDADES-PAAC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"/>
      <sheetName val="agosto-dic."/>
      <sheetName val="I-5"/>
      <sheetName val="I-3"/>
      <sheetName val="I-2"/>
      <sheetName val="I-CE"/>
      <sheetName val="E-5"/>
      <sheetName val="E-3"/>
      <sheetName val="E-2"/>
      <sheetName val="E-CE"/>
      <sheetName val="ADO"/>
      <sheetName val="RSAL-2019"/>
      <sheetName val="S-b-2019"/>
      <sheetName val="KARLA"/>
      <sheetName val="CODxCEP"/>
      <sheetName val="dist xdep"/>
      <sheetName val="bd-consol"/>
      <sheetName val="principales gastos"/>
    </sheetNames>
    <sheetDataSet>
      <sheetData sheetId="0"/>
      <sheetData sheetId="1">
        <row r="46">
          <cell r="F46">
            <v>811</v>
          </cell>
        </row>
        <row r="47">
          <cell r="F47">
            <v>250592</v>
          </cell>
        </row>
        <row r="52">
          <cell r="F52" t="e">
            <v>#REF!</v>
          </cell>
        </row>
        <row r="58">
          <cell r="F58">
            <v>124646</v>
          </cell>
        </row>
        <row r="61">
          <cell r="F61">
            <v>96000</v>
          </cell>
        </row>
        <row r="62">
          <cell r="F62">
            <v>96000</v>
          </cell>
        </row>
        <row r="66">
          <cell r="F66">
            <v>811</v>
          </cell>
        </row>
      </sheetData>
      <sheetData sheetId="2">
        <row r="71">
          <cell r="D71" t="str">
            <v>INGRESOS</v>
          </cell>
        </row>
        <row r="72">
          <cell r="C72" t="str">
            <v>Total Presupuesto Fondos Propios 2017</v>
          </cell>
          <cell r="D72">
            <v>3757455</v>
          </cell>
        </row>
        <row r="73">
          <cell r="C73" t="str">
            <v>Recuperación de Inversiones Financieras</v>
          </cell>
          <cell r="D73">
            <v>-842000</v>
          </cell>
        </row>
        <row r="74">
          <cell r="C74" t="str">
            <v>Saldos de Años Anteriores (ctas por cobrar y Saldos en Bancos)</v>
          </cell>
          <cell r="D74">
            <v>-304459</v>
          </cell>
        </row>
      </sheetData>
      <sheetData sheetId="3"/>
      <sheetData sheetId="4">
        <row r="48">
          <cell r="E48" t="str">
            <v>Ingresos 2017</v>
          </cell>
          <cell r="F48">
            <v>2610996</v>
          </cell>
        </row>
        <row r="49">
          <cell r="E49" t="str">
            <v>Prom. Mens. Est 2017</v>
          </cell>
          <cell r="F49">
            <v>217583</v>
          </cell>
        </row>
        <row r="50">
          <cell r="E50" t="str">
            <v>Prom. Mens. 2016 real</v>
          </cell>
          <cell r="F50">
            <v>200670.97</v>
          </cell>
        </row>
      </sheetData>
      <sheetData sheetId="5"/>
      <sheetData sheetId="6"/>
      <sheetData sheetId="7"/>
      <sheetData sheetId="8">
        <row r="61">
          <cell r="C61">
            <v>2014</v>
          </cell>
          <cell r="D61">
            <v>2015</v>
          </cell>
        </row>
        <row r="62">
          <cell r="B62" t="str">
            <v>REMUNERACIONES</v>
          </cell>
          <cell r="C62">
            <v>1791502</v>
          </cell>
          <cell r="D62">
            <v>2874593</v>
          </cell>
        </row>
        <row r="63">
          <cell r="B63" t="str">
            <v xml:space="preserve">ADQUISICIÓN DE BIENES Y SERVICIOS </v>
          </cell>
          <cell r="C63">
            <v>440922</v>
          </cell>
          <cell r="D63">
            <v>902369</v>
          </cell>
        </row>
        <row r="64">
          <cell r="B64" t="str">
            <v>GASTOS FINANCIEROS Y OTROS</v>
          </cell>
          <cell r="C64">
            <v>81021</v>
          </cell>
          <cell r="D64">
            <v>165968</v>
          </cell>
        </row>
        <row r="65">
          <cell r="B65" t="str">
            <v>TRANSFERENCIAS CORRIENTES</v>
          </cell>
          <cell r="C65">
            <v>1000</v>
          </cell>
          <cell r="D65">
            <v>7401</v>
          </cell>
        </row>
        <row r="66">
          <cell r="B66" t="str">
            <v>INVERSIONES EN ACTIVOS FIJOS</v>
          </cell>
          <cell r="C66">
            <v>226590</v>
          </cell>
          <cell r="D66">
            <v>142024</v>
          </cell>
        </row>
        <row r="67">
          <cell r="B67" t="str">
            <v>TRANSFERENCIAS CAPITAL</v>
          </cell>
          <cell r="C67">
            <v>0</v>
          </cell>
          <cell r="D67">
            <v>0</v>
          </cell>
        </row>
        <row r="68">
          <cell r="B68" t="str">
            <v>INVERSIONES FINANCIERAS</v>
          </cell>
          <cell r="C68">
            <v>500000</v>
          </cell>
          <cell r="D68">
            <v>0</v>
          </cell>
        </row>
      </sheetData>
      <sheetData sheetId="9"/>
      <sheetData sheetId="10"/>
      <sheetData sheetId="11">
        <row r="61">
          <cell r="B61">
            <v>240612</v>
          </cell>
          <cell r="C61">
            <v>187452</v>
          </cell>
          <cell r="D61">
            <v>241068</v>
          </cell>
          <cell r="E61">
            <v>633888</v>
          </cell>
          <cell r="F61">
            <v>139692</v>
          </cell>
          <cell r="G61">
            <v>60732</v>
          </cell>
          <cell r="H61">
            <v>3312</v>
          </cell>
          <cell r="I61">
            <v>60468</v>
          </cell>
        </row>
        <row r="62">
          <cell r="B62">
            <v>13071</v>
          </cell>
          <cell r="C62">
            <v>9864</v>
          </cell>
          <cell r="D62">
            <v>12917</v>
          </cell>
          <cell r="E62">
            <v>34450</v>
          </cell>
          <cell r="F62">
            <v>7506</v>
          </cell>
          <cell r="G62">
            <v>2912</v>
          </cell>
          <cell r="H62">
            <v>562</v>
          </cell>
          <cell r="I62">
            <v>3388</v>
          </cell>
        </row>
        <row r="63">
          <cell r="B63">
            <v>44322</v>
          </cell>
          <cell r="C63">
            <v>34532</v>
          </cell>
          <cell r="D63">
            <v>44418</v>
          </cell>
          <cell r="E63">
            <v>116750</v>
          </cell>
          <cell r="F63">
            <v>25776</v>
          </cell>
          <cell r="G63">
            <v>11194</v>
          </cell>
          <cell r="H63">
            <v>1189</v>
          </cell>
          <cell r="I63">
            <v>11145</v>
          </cell>
        </row>
        <row r="64">
          <cell r="B64">
            <v>11633</v>
          </cell>
          <cell r="C64">
            <v>12467</v>
          </cell>
          <cell r="D64">
            <v>18587</v>
          </cell>
          <cell r="E64">
            <v>40055</v>
          </cell>
          <cell r="F64">
            <v>8682</v>
          </cell>
          <cell r="G64">
            <v>4092</v>
          </cell>
          <cell r="H64">
            <v>267</v>
          </cell>
          <cell r="I64">
            <v>4024</v>
          </cell>
        </row>
        <row r="65">
          <cell r="B65">
            <v>18984</v>
          </cell>
          <cell r="C65">
            <v>14792</v>
          </cell>
          <cell r="D65">
            <v>17100</v>
          </cell>
          <cell r="E65">
            <v>49997</v>
          </cell>
          <cell r="F65">
            <v>11029</v>
          </cell>
          <cell r="G65">
            <v>4800</v>
          </cell>
          <cell r="H65">
            <v>273</v>
          </cell>
          <cell r="I65">
            <v>4779</v>
          </cell>
        </row>
        <row r="66">
          <cell r="B66">
            <v>0</v>
          </cell>
          <cell r="C66">
            <v>10000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5000</v>
          </cell>
        </row>
        <row r="68">
          <cell r="B68">
            <v>11052</v>
          </cell>
          <cell r="C68">
            <v>13212</v>
          </cell>
          <cell r="D68">
            <v>25596</v>
          </cell>
          <cell r="E68">
            <v>24212</v>
          </cell>
          <cell r="F68">
            <v>38272</v>
          </cell>
          <cell r="G68">
            <v>0</v>
          </cell>
          <cell r="H68">
            <v>9912</v>
          </cell>
          <cell r="I68">
            <v>0</v>
          </cell>
        </row>
        <row r="69">
          <cell r="B69">
            <v>932</v>
          </cell>
          <cell r="C69">
            <v>612</v>
          </cell>
          <cell r="D69">
            <v>957</v>
          </cell>
          <cell r="E69">
            <v>1112</v>
          </cell>
          <cell r="F69">
            <v>1482</v>
          </cell>
          <cell r="G69">
            <v>0</v>
          </cell>
          <cell r="H69">
            <v>0</v>
          </cell>
          <cell r="I69">
            <v>0</v>
          </cell>
        </row>
        <row r="70">
          <cell r="B70">
            <v>398</v>
          </cell>
          <cell r="C70">
            <v>264</v>
          </cell>
          <cell r="D70">
            <v>447</v>
          </cell>
          <cell r="E70">
            <v>474</v>
          </cell>
          <cell r="F70">
            <v>757</v>
          </cell>
          <cell r="G70">
            <v>0</v>
          </cell>
          <cell r="H70">
            <v>166</v>
          </cell>
          <cell r="I70">
            <v>0</v>
          </cell>
        </row>
        <row r="71">
          <cell r="B71">
            <v>522</v>
          </cell>
          <cell r="C71">
            <v>947</v>
          </cell>
          <cell r="D71">
            <v>1873</v>
          </cell>
          <cell r="E71">
            <v>1882</v>
          </cell>
          <cell r="F71">
            <v>2222</v>
          </cell>
          <cell r="G71">
            <v>0</v>
          </cell>
          <cell r="H71">
            <v>777</v>
          </cell>
          <cell r="I71">
            <v>0</v>
          </cell>
        </row>
        <row r="72">
          <cell r="B72">
            <v>897</v>
          </cell>
          <cell r="C72">
            <v>1054</v>
          </cell>
          <cell r="D72">
            <v>2028</v>
          </cell>
          <cell r="E72">
            <v>1923</v>
          </cell>
          <cell r="F72">
            <v>3034</v>
          </cell>
          <cell r="G72">
            <v>0</v>
          </cell>
          <cell r="H72">
            <v>0</v>
          </cell>
          <cell r="I72">
            <v>0</v>
          </cell>
        </row>
      </sheetData>
      <sheetData sheetId="12">
        <row r="119">
          <cell r="N119">
            <v>83648.146666666682</v>
          </cell>
        </row>
        <row r="176">
          <cell r="N176">
            <v>2159918.4300000002</v>
          </cell>
        </row>
        <row r="193">
          <cell r="M193">
            <v>147241.51999999999</v>
          </cell>
        </row>
      </sheetData>
      <sheetData sheetId="13" refreshError="1"/>
      <sheetData sheetId="14">
        <row r="7">
          <cell r="B7">
            <v>768</v>
          </cell>
          <cell r="D7">
            <v>10628</v>
          </cell>
          <cell r="G7">
            <v>720</v>
          </cell>
          <cell r="H7">
            <v>667</v>
          </cell>
        </row>
        <row r="8">
          <cell r="C8">
            <v>150</v>
          </cell>
          <cell r="D8">
            <v>300</v>
          </cell>
        </row>
        <row r="9">
          <cell r="D9">
            <v>4962</v>
          </cell>
        </row>
        <row r="10">
          <cell r="D10">
            <v>11421</v>
          </cell>
          <cell r="E10">
            <v>8795</v>
          </cell>
        </row>
        <row r="11">
          <cell r="D11">
            <v>6075</v>
          </cell>
          <cell r="H11">
            <v>450</v>
          </cell>
          <cell r="I11">
            <v>96</v>
          </cell>
        </row>
        <row r="12">
          <cell r="D12">
            <v>357</v>
          </cell>
        </row>
        <row r="13">
          <cell r="D13">
            <v>2500</v>
          </cell>
        </row>
        <row r="14">
          <cell r="D14">
            <v>15758</v>
          </cell>
        </row>
        <row r="15">
          <cell r="D15">
            <v>150</v>
          </cell>
        </row>
        <row r="16">
          <cell r="D16">
            <v>150</v>
          </cell>
        </row>
        <row r="17">
          <cell r="D17">
            <v>3754</v>
          </cell>
          <cell r="F17">
            <v>300</v>
          </cell>
        </row>
        <row r="18">
          <cell r="D18">
            <v>15575</v>
          </cell>
          <cell r="E18">
            <v>1300</v>
          </cell>
        </row>
        <row r="19">
          <cell r="C19">
            <v>243</v>
          </cell>
          <cell r="D19">
            <v>200</v>
          </cell>
          <cell r="F19">
            <v>450</v>
          </cell>
        </row>
        <row r="20">
          <cell r="D20">
            <v>9603</v>
          </cell>
          <cell r="E20">
            <v>240</v>
          </cell>
          <cell r="I20">
            <v>400</v>
          </cell>
        </row>
        <row r="21">
          <cell r="D21">
            <v>13206</v>
          </cell>
        </row>
        <row r="22">
          <cell r="B22">
            <v>480</v>
          </cell>
          <cell r="D22">
            <v>9473</v>
          </cell>
          <cell r="E22">
            <v>258</v>
          </cell>
          <cell r="F22">
            <v>400</v>
          </cell>
          <cell r="H22">
            <v>800</v>
          </cell>
        </row>
        <row r="24">
          <cell r="D24">
            <v>42600</v>
          </cell>
        </row>
        <row r="25">
          <cell r="D25">
            <v>4784</v>
          </cell>
        </row>
        <row r="26">
          <cell r="C26">
            <v>23420</v>
          </cell>
          <cell r="D26">
            <v>16328</v>
          </cell>
          <cell r="E26">
            <v>3000</v>
          </cell>
        </row>
        <row r="27">
          <cell r="C27">
            <v>300</v>
          </cell>
          <cell r="D27">
            <v>2028</v>
          </cell>
        </row>
        <row r="29">
          <cell r="C29">
            <v>7900</v>
          </cell>
          <cell r="D29">
            <v>8347</v>
          </cell>
        </row>
        <row r="30">
          <cell r="D30">
            <v>4647</v>
          </cell>
        </row>
        <row r="31">
          <cell r="D31">
            <v>10089</v>
          </cell>
        </row>
        <row r="32">
          <cell r="I32">
            <v>540</v>
          </cell>
        </row>
        <row r="33">
          <cell r="B33">
            <v>3000</v>
          </cell>
          <cell r="D33">
            <v>2500</v>
          </cell>
          <cell r="E33">
            <v>3000</v>
          </cell>
          <cell r="F33">
            <v>1875</v>
          </cell>
        </row>
        <row r="34">
          <cell r="D34">
            <v>21776</v>
          </cell>
        </row>
        <row r="35">
          <cell r="D35">
            <v>16100</v>
          </cell>
        </row>
        <row r="36">
          <cell r="B36">
            <v>1429</v>
          </cell>
          <cell r="D36">
            <v>273</v>
          </cell>
          <cell r="E36">
            <v>2400</v>
          </cell>
          <cell r="G36">
            <v>8328</v>
          </cell>
          <cell r="H36">
            <v>405</v>
          </cell>
          <cell r="I36">
            <v>1200</v>
          </cell>
        </row>
        <row r="37">
          <cell r="B37">
            <v>2500</v>
          </cell>
          <cell r="C37">
            <v>2300</v>
          </cell>
          <cell r="D37">
            <v>1514</v>
          </cell>
          <cell r="G37">
            <v>2000</v>
          </cell>
          <cell r="H37">
            <v>3200</v>
          </cell>
          <cell r="I37">
            <v>1200</v>
          </cell>
        </row>
        <row r="38">
          <cell r="B38">
            <v>2500</v>
          </cell>
          <cell r="C38">
            <v>3200</v>
          </cell>
          <cell r="D38">
            <v>6597</v>
          </cell>
          <cell r="H38">
            <v>19012</v>
          </cell>
        </row>
        <row r="39">
          <cell r="C39">
            <v>900</v>
          </cell>
        </row>
        <row r="40">
          <cell r="D40">
            <v>7800</v>
          </cell>
        </row>
        <row r="41">
          <cell r="C41">
            <v>6575</v>
          </cell>
          <cell r="D41">
            <v>15055.999999999996</v>
          </cell>
          <cell r="F41">
            <v>400</v>
          </cell>
        </row>
        <row r="43">
          <cell r="D43">
            <v>300</v>
          </cell>
          <cell r="H43">
            <v>200</v>
          </cell>
        </row>
        <row r="44">
          <cell r="B44">
            <v>12800</v>
          </cell>
          <cell r="E44">
            <v>4600</v>
          </cell>
          <cell r="F44">
            <v>4000</v>
          </cell>
          <cell r="G44">
            <v>4600</v>
          </cell>
          <cell r="H44">
            <v>2000</v>
          </cell>
          <cell r="I44">
            <v>2575</v>
          </cell>
        </row>
        <row r="45">
          <cell r="G45">
            <v>96</v>
          </cell>
        </row>
        <row r="46">
          <cell r="B46">
            <v>12800</v>
          </cell>
          <cell r="C46">
            <v>450</v>
          </cell>
          <cell r="E46">
            <v>2500</v>
          </cell>
          <cell r="F46">
            <v>3000</v>
          </cell>
          <cell r="G46">
            <v>1600</v>
          </cell>
        </row>
        <row r="48">
          <cell r="D48">
            <v>15000</v>
          </cell>
        </row>
        <row r="49">
          <cell r="C49">
            <v>600</v>
          </cell>
          <cell r="D49">
            <v>7000</v>
          </cell>
        </row>
        <row r="50">
          <cell r="C50">
            <v>50000</v>
          </cell>
        </row>
        <row r="51">
          <cell r="B51">
            <v>12140</v>
          </cell>
          <cell r="C51">
            <v>20686</v>
          </cell>
          <cell r="D51">
            <v>9050</v>
          </cell>
          <cell r="E51">
            <v>12000</v>
          </cell>
          <cell r="F51">
            <v>10000</v>
          </cell>
          <cell r="G51">
            <v>4500</v>
          </cell>
          <cell r="H51">
            <v>500</v>
          </cell>
        </row>
        <row r="54">
          <cell r="D54">
            <v>4800</v>
          </cell>
        </row>
        <row r="55">
          <cell r="D55">
            <v>568</v>
          </cell>
        </row>
        <row r="56">
          <cell r="D56">
            <v>500</v>
          </cell>
        </row>
        <row r="58">
          <cell r="D58">
            <v>140000</v>
          </cell>
        </row>
        <row r="59">
          <cell r="D59">
            <v>15000</v>
          </cell>
        </row>
        <row r="60">
          <cell r="D60">
            <v>5100</v>
          </cell>
        </row>
        <row r="63">
          <cell r="D63">
            <v>3900</v>
          </cell>
        </row>
        <row r="65">
          <cell r="B65">
            <v>3501</v>
          </cell>
        </row>
        <row r="68">
          <cell r="C68">
            <v>500</v>
          </cell>
          <cell r="D68">
            <v>3165</v>
          </cell>
          <cell r="G68">
            <v>150</v>
          </cell>
          <cell r="I68">
            <v>50</v>
          </cell>
        </row>
        <row r="69">
          <cell r="D69">
            <v>9997</v>
          </cell>
          <cell r="E69">
            <v>560</v>
          </cell>
          <cell r="F69">
            <v>5000</v>
          </cell>
          <cell r="G69">
            <v>835</v>
          </cell>
          <cell r="I69">
            <v>119</v>
          </cell>
        </row>
        <row r="70">
          <cell r="C70">
            <v>35850</v>
          </cell>
          <cell r="D70">
            <v>3435</v>
          </cell>
          <cell r="G70">
            <v>1933</v>
          </cell>
          <cell r="I70">
            <v>1000</v>
          </cell>
        </row>
        <row r="71">
          <cell r="D71">
            <v>40000</v>
          </cell>
        </row>
        <row r="72">
          <cell r="C72">
            <v>6430</v>
          </cell>
        </row>
        <row r="74">
          <cell r="D74">
            <v>33000</v>
          </cell>
        </row>
        <row r="75">
          <cell r="D75">
            <v>33000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ites Ingresados"/>
      <sheetName val="ingres vr # trami"/>
      <sheetName val="Pres-2019vr2018"/>
      <sheetName val="Hoja1"/>
      <sheetName val="Res-ing"/>
      <sheetName val="Pres-Egr-Eje2014-2018"/>
      <sheetName val="Pres-Ing-Eje"/>
      <sheetName val="Ana-ing (2)"/>
      <sheetName val="An-egr (2)"/>
      <sheetName val="Proy_Ingr_2019"/>
      <sheetName val="TABLAS"/>
      <sheetName val="BDIng2012-2017"/>
      <sheetName val="Eg2015-2017"/>
      <sheetName val="BDEg2015-2017"/>
      <sheetName val="Seging-2017"/>
      <sheetName val="Pres2015-2017"/>
      <sheetName val="INGR2017"/>
      <sheetName val="ing-men2012-2017"/>
      <sheetName val="BDing2017"/>
      <sheetName val="cxpag-17"/>
      <sheetName val="pres16"/>
      <sheetName val="resegre2016"/>
      <sheetName val="egres2016"/>
      <sheetName val="FC"/>
      <sheetName val="plan.histo"/>
    </sheetNames>
    <sheetDataSet>
      <sheetData sheetId="0"/>
      <sheetData sheetId="1"/>
      <sheetData sheetId="2">
        <row r="77">
          <cell r="E77">
            <v>5105000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ites Ingresados"/>
      <sheetName val="ingres vr # trami"/>
      <sheetName val="Pres-2018vr2017"/>
      <sheetName val="Res-ing"/>
      <sheetName val="Pres-Egr-Eje2014-2017"/>
      <sheetName val="Pres-Ing-Eje"/>
      <sheetName val="Proy_Ingr_2018"/>
      <sheetName val="TABLAS"/>
      <sheetName val="BDIng2012-2017"/>
      <sheetName val="Eg2015-2017"/>
      <sheetName val="BDEg2015-2017"/>
      <sheetName val="Seging-2017"/>
      <sheetName val="Ana-ing"/>
      <sheetName val="An-egr"/>
      <sheetName val="Pres2015-2017"/>
      <sheetName val="INGR2017"/>
      <sheetName val="ing-men2012-2017"/>
      <sheetName val="BDing2017"/>
      <sheetName val="cxpag-17"/>
      <sheetName val="pres16"/>
      <sheetName val="resegre2016"/>
      <sheetName val="egres2016"/>
      <sheetName val="FC"/>
      <sheetName val="plan.histo"/>
    </sheetNames>
    <sheetDataSet>
      <sheetData sheetId="0"/>
      <sheetData sheetId="1"/>
      <sheetData sheetId="2">
        <row r="39">
          <cell r="E39">
            <v>2772354</v>
          </cell>
        </row>
        <row r="52">
          <cell r="E52">
            <v>2896354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5">
          <cell r="G25">
            <v>250528.29900003807</v>
          </cell>
        </row>
      </sheetData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stfijo2018"/>
      <sheetName val="ejecución 2017"/>
      <sheetName val="Costos Fijos Historicos"/>
      <sheetName val="proy-ing5 años"/>
    </sheetNames>
    <sheetDataSet>
      <sheetData sheetId="0"/>
      <sheetData sheetId="1">
        <row r="39">
          <cell r="G39">
            <v>381680</v>
          </cell>
        </row>
        <row r="43">
          <cell r="G43">
            <v>250330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DICIONALES"/>
      <sheetName val="montos techos"/>
      <sheetName val="Hoja4"/>
      <sheetName val="Hoja1"/>
      <sheetName val="RESUMENXUNIDAD"/>
      <sheetName val="CONSOLIDADO"/>
      <sheetName val="no financiado"/>
      <sheetName val="Dirección Ejec"/>
      <sheetName val="Subd Desarrollo Económico"/>
      <sheetName val="AEGEM"/>
      <sheetName val="Juridico"/>
      <sheetName val="SUBDIR CTROL 1"/>
      <sheetName val="SUBDIR CTROL2"/>
      <sheetName val="SUBDIR CTROL3"/>
      <sheetName val="SUBDIRE CTROL4"/>
      <sheetName val="SIM"/>
      <sheetName val="Auditoría"/>
      <sheetName val="Admon"/>
      <sheetName val="Planificación"/>
      <sheetName val="UFI"/>
      <sheetName val="UACI"/>
      <sheetName val="Proveeduría"/>
      <sheetName val="Informática"/>
      <sheetName val="Recursos Humanos"/>
    </sheetNames>
    <sheetDataSet>
      <sheetData sheetId="0"/>
      <sheetData sheetId="1">
        <row r="3">
          <cell r="A3" t="str">
            <v>Etiquetas de fila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8761-A653-4D16-A4F9-4337059A5EF2}">
  <sheetPr>
    <tabColor indexed="44"/>
  </sheetPr>
  <dimension ref="A6:H98"/>
  <sheetViews>
    <sheetView showGridLines="0" tabSelected="1" topLeftCell="A40" zoomScale="115" zoomScaleNormal="115" zoomScaleSheetLayoutView="85" workbookViewId="0">
      <selection activeCell="I54" sqref="I54"/>
    </sheetView>
  </sheetViews>
  <sheetFormatPr baseColWidth="10" defaultRowHeight="15" x14ac:dyDescent="0.3"/>
  <cols>
    <col min="1" max="4" width="4.28515625" style="1" customWidth="1"/>
    <col min="5" max="5" width="4.7109375" style="1" customWidth="1"/>
    <col min="6" max="6" width="55.42578125" style="82" customWidth="1"/>
    <col min="7" max="7" width="15.42578125" style="2" customWidth="1"/>
    <col min="8" max="8" width="43.5703125" style="82" customWidth="1"/>
    <col min="9" max="16384" width="11.42578125" style="3"/>
  </cols>
  <sheetData>
    <row r="6" spans="1:8" x14ac:dyDescent="0.3">
      <c r="F6" s="1"/>
      <c r="H6" s="1"/>
    </row>
    <row r="7" spans="1:8" ht="15.75" x14ac:dyDescent="0.25">
      <c r="A7" s="4"/>
      <c r="B7" s="4"/>
      <c r="C7" s="4"/>
      <c r="D7" s="4"/>
      <c r="E7" s="4"/>
      <c r="F7" s="4"/>
      <c r="G7" s="4"/>
      <c r="H7" s="4"/>
    </row>
    <row r="8" spans="1:8" ht="15.75" x14ac:dyDescent="0.25">
      <c r="A8" s="4" t="s">
        <v>0</v>
      </c>
      <c r="B8" s="4"/>
      <c r="C8" s="4"/>
      <c r="D8" s="4"/>
      <c r="E8" s="4"/>
      <c r="F8" s="4"/>
      <c r="G8" s="4"/>
      <c r="H8" s="4"/>
    </row>
    <row r="9" spans="1:8" ht="15.75" x14ac:dyDescent="0.25">
      <c r="A9" s="4" t="s">
        <v>1</v>
      </c>
      <c r="B9" s="4"/>
      <c r="C9" s="4"/>
      <c r="D9" s="4"/>
      <c r="E9" s="4"/>
      <c r="F9" s="4"/>
      <c r="G9" s="4"/>
      <c r="H9" s="4"/>
    </row>
    <row r="10" spans="1:8" ht="15.75" x14ac:dyDescent="0.25">
      <c r="A10" s="4" t="s">
        <v>2</v>
      </c>
      <c r="B10" s="4"/>
      <c r="C10" s="4"/>
      <c r="D10" s="4"/>
      <c r="E10" s="4"/>
      <c r="F10" s="4"/>
      <c r="G10" s="4"/>
      <c r="H10" s="4"/>
    </row>
    <row r="11" spans="1:8" ht="15.75" x14ac:dyDescent="0.25">
      <c r="A11" s="4" t="s">
        <v>3</v>
      </c>
      <c r="B11" s="4"/>
      <c r="C11" s="4"/>
      <c r="D11" s="4"/>
      <c r="E11" s="4"/>
      <c r="F11" s="4"/>
      <c r="G11" s="4"/>
      <c r="H11" s="4"/>
    </row>
    <row r="12" spans="1:8" ht="9.75" customHeight="1" thickBot="1" x14ac:dyDescent="0.35">
      <c r="A12" s="5"/>
      <c r="B12" s="5"/>
      <c r="C12" s="5"/>
      <c r="D12" s="5"/>
      <c r="E12" s="5"/>
      <c r="F12" s="5"/>
      <c r="G12" s="5"/>
      <c r="H12" s="5"/>
    </row>
    <row r="13" spans="1:8" ht="24.75" customHeight="1" thickBot="1" x14ac:dyDescent="0.35">
      <c r="A13" s="6" t="s">
        <v>4</v>
      </c>
      <c r="B13" s="7"/>
      <c r="C13" s="7"/>
      <c r="D13" s="7"/>
      <c r="E13" s="7"/>
      <c r="F13" s="7"/>
      <c r="G13" s="7"/>
      <c r="H13" s="8"/>
    </row>
    <row r="14" spans="1:8" s="13" customFormat="1" ht="97.5" customHeight="1" thickBot="1" x14ac:dyDescent="0.25">
      <c r="A14" s="9" t="s">
        <v>5</v>
      </c>
      <c r="B14" s="9" t="s">
        <v>6</v>
      </c>
      <c r="C14" s="9" t="s">
        <v>7</v>
      </c>
      <c r="D14" s="9" t="s">
        <v>8</v>
      </c>
      <c r="E14" s="9" t="s">
        <v>9</v>
      </c>
      <c r="F14" s="10" t="s">
        <v>10</v>
      </c>
      <c r="G14" s="11" t="s">
        <v>11</v>
      </c>
      <c r="H14" s="12" t="s">
        <v>12</v>
      </c>
    </row>
    <row r="15" spans="1:8" s="13" customFormat="1" ht="15" customHeight="1" thickBot="1" x14ac:dyDescent="0.25">
      <c r="A15" s="14">
        <v>1</v>
      </c>
      <c r="B15" s="15">
        <v>2</v>
      </c>
      <c r="C15" s="15">
        <v>2</v>
      </c>
      <c r="D15" s="15">
        <v>1</v>
      </c>
      <c r="E15" s="16">
        <v>3</v>
      </c>
      <c r="F15" s="17"/>
      <c r="G15" s="18"/>
      <c r="H15" s="19"/>
    </row>
    <row r="16" spans="1:8" ht="15.75" customHeight="1" x14ac:dyDescent="0.2">
      <c r="A16" s="20" t="s">
        <v>13</v>
      </c>
      <c r="B16" s="21"/>
      <c r="C16" s="22"/>
      <c r="D16" s="23"/>
      <c r="E16" s="24"/>
      <c r="F16" s="25" t="s">
        <v>14</v>
      </c>
      <c r="G16" s="26" t="s">
        <v>13</v>
      </c>
      <c r="H16" s="27" t="s">
        <v>15</v>
      </c>
    </row>
    <row r="17" spans="1:8" ht="15.75" customHeight="1" x14ac:dyDescent="0.2">
      <c r="A17" s="28" t="s">
        <v>13</v>
      </c>
      <c r="B17" s="29" t="s">
        <v>16</v>
      </c>
      <c r="C17" s="30"/>
      <c r="D17" s="31"/>
      <c r="E17" s="32"/>
      <c r="F17" s="33" t="s">
        <v>17</v>
      </c>
      <c r="G17" s="34"/>
      <c r="H17" s="35"/>
    </row>
    <row r="18" spans="1:8" ht="15.75" customHeight="1" x14ac:dyDescent="0.2">
      <c r="A18" s="28" t="s">
        <v>13</v>
      </c>
      <c r="B18" s="29" t="s">
        <v>16</v>
      </c>
      <c r="C18" s="30" t="s">
        <v>16</v>
      </c>
      <c r="D18" s="31"/>
      <c r="E18" s="32"/>
      <c r="F18" s="36" t="s">
        <v>18</v>
      </c>
      <c r="G18" s="34"/>
      <c r="H18" s="35"/>
    </row>
    <row r="19" spans="1:8" ht="15.75" customHeight="1" x14ac:dyDescent="0.2">
      <c r="A19" s="28" t="s">
        <v>13</v>
      </c>
      <c r="B19" s="29" t="s">
        <v>16</v>
      </c>
      <c r="C19" s="30" t="s">
        <v>16</v>
      </c>
      <c r="D19" s="31" t="s">
        <v>19</v>
      </c>
      <c r="E19" s="32"/>
      <c r="F19" s="36" t="s">
        <v>20</v>
      </c>
      <c r="G19" s="37"/>
      <c r="H19" s="35"/>
    </row>
    <row r="20" spans="1:8" ht="15.75" customHeight="1" thickBot="1" x14ac:dyDescent="0.25">
      <c r="A20" s="38" t="s">
        <v>13</v>
      </c>
      <c r="B20" s="39" t="s">
        <v>16</v>
      </c>
      <c r="C20" s="40" t="s">
        <v>16</v>
      </c>
      <c r="D20" s="41" t="s">
        <v>19</v>
      </c>
      <c r="E20" s="42" t="s">
        <v>21</v>
      </c>
      <c r="F20" s="43" t="s">
        <v>20</v>
      </c>
      <c r="G20" s="44" t="s">
        <v>22</v>
      </c>
      <c r="H20" s="45"/>
    </row>
    <row r="21" spans="1:8" ht="15.75" customHeight="1" x14ac:dyDescent="0.2">
      <c r="A21" s="20" t="s">
        <v>13</v>
      </c>
      <c r="B21" s="46"/>
      <c r="C21" s="22"/>
      <c r="D21" s="23"/>
      <c r="E21" s="24"/>
      <c r="F21" s="25" t="s">
        <v>14</v>
      </c>
      <c r="G21" s="26" t="s">
        <v>19</v>
      </c>
      <c r="H21" s="27" t="s">
        <v>23</v>
      </c>
    </row>
    <row r="22" spans="1:8" ht="15.75" customHeight="1" x14ac:dyDescent="0.2">
      <c r="A22" s="28" t="s">
        <v>13</v>
      </c>
      <c r="B22" s="47" t="s">
        <v>16</v>
      </c>
      <c r="C22" s="48"/>
      <c r="D22" s="49"/>
      <c r="E22" s="50"/>
      <c r="F22" s="33" t="s">
        <v>17</v>
      </c>
      <c r="G22" s="34"/>
      <c r="H22" s="35"/>
    </row>
    <row r="23" spans="1:8" ht="15.75" customHeight="1" x14ac:dyDescent="0.2">
      <c r="A23" s="28" t="s">
        <v>13</v>
      </c>
      <c r="B23" s="29" t="s">
        <v>16</v>
      </c>
      <c r="C23" s="30" t="s">
        <v>24</v>
      </c>
      <c r="D23" s="31"/>
      <c r="E23" s="32"/>
      <c r="F23" s="36" t="s">
        <v>25</v>
      </c>
      <c r="G23" s="34"/>
      <c r="H23" s="35"/>
    </row>
    <row r="24" spans="1:8" ht="15.75" customHeight="1" x14ac:dyDescent="0.2">
      <c r="A24" s="28" t="s">
        <v>13</v>
      </c>
      <c r="B24" s="29" t="s">
        <v>16</v>
      </c>
      <c r="C24" s="30" t="s">
        <v>24</v>
      </c>
      <c r="D24" s="31" t="s">
        <v>19</v>
      </c>
      <c r="E24" s="32"/>
      <c r="F24" s="36" t="s">
        <v>20</v>
      </c>
      <c r="G24" s="37"/>
      <c r="H24" s="35"/>
    </row>
    <row r="25" spans="1:8" ht="15.75" customHeight="1" thickBot="1" x14ac:dyDescent="0.25">
      <c r="A25" s="38" t="s">
        <v>13</v>
      </c>
      <c r="B25" s="39" t="s">
        <v>16</v>
      </c>
      <c r="C25" s="40" t="s">
        <v>24</v>
      </c>
      <c r="D25" s="41" t="s">
        <v>19</v>
      </c>
      <c r="E25" s="42" t="s">
        <v>21</v>
      </c>
      <c r="F25" s="36" t="s">
        <v>20</v>
      </c>
      <c r="G25" s="44" t="s">
        <v>26</v>
      </c>
      <c r="H25" s="45"/>
    </row>
    <row r="26" spans="1:8" ht="15.75" customHeight="1" x14ac:dyDescent="0.2">
      <c r="A26" s="20" t="s">
        <v>13</v>
      </c>
      <c r="B26" s="46"/>
      <c r="C26" s="22"/>
      <c r="D26" s="23"/>
      <c r="E26" s="24"/>
      <c r="F26" s="25" t="s">
        <v>14</v>
      </c>
      <c r="G26" s="26" t="s">
        <v>27</v>
      </c>
      <c r="H26" s="27" t="s">
        <v>28</v>
      </c>
    </row>
    <row r="27" spans="1:8" ht="15.75" customHeight="1" x14ac:dyDescent="0.2">
      <c r="A27" s="28" t="s">
        <v>13</v>
      </c>
      <c r="B27" s="47" t="s">
        <v>16</v>
      </c>
      <c r="C27" s="48"/>
      <c r="D27" s="49"/>
      <c r="E27" s="50"/>
      <c r="F27" s="33" t="s">
        <v>17</v>
      </c>
      <c r="G27" s="34"/>
      <c r="H27" s="35"/>
    </row>
    <row r="28" spans="1:8" ht="15.75" customHeight="1" x14ac:dyDescent="0.2">
      <c r="A28" s="28" t="s">
        <v>13</v>
      </c>
      <c r="B28" s="29" t="s">
        <v>16</v>
      </c>
      <c r="C28" s="30" t="s">
        <v>29</v>
      </c>
      <c r="D28" s="31"/>
      <c r="E28" s="32"/>
      <c r="F28" s="36" t="s">
        <v>30</v>
      </c>
      <c r="G28" s="34"/>
      <c r="H28" s="35"/>
    </row>
    <row r="29" spans="1:8" ht="15.75" customHeight="1" x14ac:dyDescent="0.2">
      <c r="A29" s="28" t="s">
        <v>13</v>
      </c>
      <c r="B29" s="29" t="s">
        <v>16</v>
      </c>
      <c r="C29" s="30" t="s">
        <v>29</v>
      </c>
      <c r="D29" s="31" t="s">
        <v>19</v>
      </c>
      <c r="E29" s="32"/>
      <c r="F29" s="36" t="s">
        <v>20</v>
      </c>
      <c r="G29" s="37"/>
      <c r="H29" s="35"/>
    </row>
    <row r="30" spans="1:8" ht="15.75" customHeight="1" thickBot="1" x14ac:dyDescent="0.25">
      <c r="A30" s="38" t="s">
        <v>13</v>
      </c>
      <c r="B30" s="39" t="s">
        <v>16</v>
      </c>
      <c r="C30" s="40" t="s">
        <v>29</v>
      </c>
      <c r="D30" s="41" t="s">
        <v>19</v>
      </c>
      <c r="E30" s="42" t="s">
        <v>21</v>
      </c>
      <c r="F30" s="36" t="s">
        <v>20</v>
      </c>
      <c r="G30" s="44" t="s">
        <v>31</v>
      </c>
      <c r="H30" s="45"/>
    </row>
    <row r="31" spans="1:8" ht="15.75" customHeight="1" x14ac:dyDescent="0.2">
      <c r="A31" s="20" t="s">
        <v>13</v>
      </c>
      <c r="B31" s="46"/>
      <c r="C31" s="22"/>
      <c r="D31" s="23"/>
      <c r="E31" s="24"/>
      <c r="F31" s="25" t="s">
        <v>14</v>
      </c>
      <c r="G31" s="26" t="s">
        <v>32</v>
      </c>
      <c r="H31" s="51" t="s">
        <v>33</v>
      </c>
    </row>
    <row r="32" spans="1:8" ht="15.75" customHeight="1" x14ac:dyDescent="0.2">
      <c r="A32" s="28" t="s">
        <v>13</v>
      </c>
      <c r="B32" s="29" t="s">
        <v>24</v>
      </c>
      <c r="C32" s="30"/>
      <c r="D32" s="31"/>
      <c r="E32" s="32"/>
      <c r="F32" s="36" t="s">
        <v>34</v>
      </c>
      <c r="G32" s="34"/>
      <c r="H32" s="52"/>
    </row>
    <row r="33" spans="1:8" ht="15.75" customHeight="1" x14ac:dyDescent="0.2">
      <c r="A33" s="28" t="s">
        <v>13</v>
      </c>
      <c r="B33" s="29" t="s">
        <v>24</v>
      </c>
      <c r="C33" s="30" t="s">
        <v>16</v>
      </c>
      <c r="D33" s="31"/>
      <c r="E33" s="32"/>
      <c r="F33" s="36" t="s">
        <v>35</v>
      </c>
      <c r="G33" s="34"/>
      <c r="H33" s="52"/>
    </row>
    <row r="34" spans="1:8" ht="15.75" customHeight="1" x14ac:dyDescent="0.2">
      <c r="A34" s="28" t="s">
        <v>13</v>
      </c>
      <c r="B34" s="29" t="s">
        <v>24</v>
      </c>
      <c r="C34" s="30" t="s">
        <v>16</v>
      </c>
      <c r="D34" s="31" t="s">
        <v>19</v>
      </c>
      <c r="E34" s="32"/>
      <c r="F34" s="36" t="s">
        <v>20</v>
      </c>
      <c r="G34" s="37"/>
      <c r="H34" s="52"/>
    </row>
    <row r="35" spans="1:8" ht="16.5" customHeight="1" thickBot="1" x14ac:dyDescent="0.25">
      <c r="A35" s="38" t="s">
        <v>13</v>
      </c>
      <c r="B35" s="39" t="s">
        <v>24</v>
      </c>
      <c r="C35" s="40" t="s">
        <v>16</v>
      </c>
      <c r="D35" s="41" t="s">
        <v>19</v>
      </c>
      <c r="E35" s="42" t="s">
        <v>21</v>
      </c>
      <c r="F35" s="36" t="s">
        <v>20</v>
      </c>
      <c r="G35" s="44" t="s">
        <v>36</v>
      </c>
      <c r="H35" s="53"/>
    </row>
    <row r="36" spans="1:8" ht="16.5" customHeight="1" x14ac:dyDescent="0.2">
      <c r="A36" s="20" t="s">
        <v>13</v>
      </c>
      <c r="B36" s="46"/>
      <c r="C36" s="22"/>
      <c r="D36" s="23"/>
      <c r="E36" s="24"/>
      <c r="F36" s="25" t="s">
        <v>14</v>
      </c>
      <c r="G36" s="26" t="s">
        <v>37</v>
      </c>
      <c r="H36" s="51" t="s">
        <v>38</v>
      </c>
    </row>
    <row r="37" spans="1:8" ht="16.5" customHeight="1" x14ac:dyDescent="0.2">
      <c r="A37" s="54" t="s">
        <v>13</v>
      </c>
      <c r="B37" s="29" t="s">
        <v>24</v>
      </c>
      <c r="C37" s="55"/>
      <c r="D37" s="31"/>
      <c r="E37" s="32"/>
      <c r="F37" s="36" t="s">
        <v>39</v>
      </c>
      <c r="G37" s="34"/>
      <c r="H37" s="52"/>
    </row>
    <row r="38" spans="1:8" ht="16.5" customHeight="1" x14ac:dyDescent="0.2">
      <c r="A38" s="54" t="s">
        <v>13</v>
      </c>
      <c r="B38" s="29" t="s">
        <v>24</v>
      </c>
      <c r="C38" s="55" t="s">
        <v>24</v>
      </c>
      <c r="D38" s="31"/>
      <c r="E38" s="32"/>
      <c r="F38" s="36" t="s">
        <v>40</v>
      </c>
      <c r="G38" s="34"/>
      <c r="H38" s="52"/>
    </row>
    <row r="39" spans="1:8" ht="16.5" customHeight="1" x14ac:dyDescent="0.2">
      <c r="A39" s="54" t="s">
        <v>13</v>
      </c>
      <c r="B39" s="29" t="s">
        <v>24</v>
      </c>
      <c r="C39" s="55" t="s">
        <v>24</v>
      </c>
      <c r="D39" s="31" t="s">
        <v>19</v>
      </c>
      <c r="E39" s="32"/>
      <c r="F39" s="36" t="s">
        <v>20</v>
      </c>
      <c r="G39" s="37"/>
      <c r="H39" s="52"/>
    </row>
    <row r="40" spans="1:8" ht="16.5" customHeight="1" thickBot="1" x14ac:dyDescent="0.25">
      <c r="A40" s="56" t="s">
        <v>13</v>
      </c>
      <c r="B40" s="57" t="s">
        <v>24</v>
      </c>
      <c r="C40" s="58" t="s">
        <v>24</v>
      </c>
      <c r="D40" s="59" t="s">
        <v>19</v>
      </c>
      <c r="E40" s="60" t="s">
        <v>21</v>
      </c>
      <c r="F40" s="36" t="s">
        <v>20</v>
      </c>
      <c r="G40" s="61" t="s">
        <v>41</v>
      </c>
      <c r="H40" s="53"/>
    </row>
    <row r="41" spans="1:8" ht="15.75" customHeight="1" x14ac:dyDescent="0.2">
      <c r="A41" s="20" t="s">
        <v>13</v>
      </c>
      <c r="B41" s="46"/>
      <c r="C41" s="22"/>
      <c r="D41" s="23"/>
      <c r="E41" s="24"/>
      <c r="F41" s="25" t="s">
        <v>14</v>
      </c>
      <c r="G41" s="26" t="s">
        <v>42</v>
      </c>
      <c r="H41" s="27" t="s">
        <v>43</v>
      </c>
    </row>
    <row r="42" spans="1:8" ht="15.75" customHeight="1" x14ac:dyDescent="0.2">
      <c r="A42" s="54" t="s">
        <v>13</v>
      </c>
      <c r="B42" s="29" t="s">
        <v>24</v>
      </c>
      <c r="C42" s="55"/>
      <c r="D42" s="31"/>
      <c r="E42" s="32"/>
      <c r="F42" s="36" t="s">
        <v>39</v>
      </c>
      <c r="G42" s="34"/>
      <c r="H42" s="35"/>
    </row>
    <row r="43" spans="1:8" ht="15.75" customHeight="1" x14ac:dyDescent="0.2">
      <c r="A43" s="54" t="s">
        <v>13</v>
      </c>
      <c r="B43" s="29" t="s">
        <v>24</v>
      </c>
      <c r="C43" s="55" t="s">
        <v>29</v>
      </c>
      <c r="D43" s="31"/>
      <c r="E43" s="32"/>
      <c r="F43" s="36" t="s">
        <v>44</v>
      </c>
      <c r="G43" s="34"/>
      <c r="H43" s="35"/>
    </row>
    <row r="44" spans="1:8" ht="15.75" customHeight="1" x14ac:dyDescent="0.2">
      <c r="A44" s="54" t="s">
        <v>13</v>
      </c>
      <c r="B44" s="29" t="s">
        <v>24</v>
      </c>
      <c r="C44" s="55" t="s">
        <v>29</v>
      </c>
      <c r="D44" s="31" t="s">
        <v>19</v>
      </c>
      <c r="E44" s="32"/>
      <c r="F44" s="36" t="s">
        <v>20</v>
      </c>
      <c r="G44" s="37"/>
      <c r="H44" s="35"/>
    </row>
    <row r="45" spans="1:8" ht="15.75" customHeight="1" thickBot="1" x14ac:dyDescent="0.25">
      <c r="A45" s="56" t="s">
        <v>13</v>
      </c>
      <c r="B45" s="57" t="s">
        <v>24</v>
      </c>
      <c r="C45" s="55" t="s">
        <v>29</v>
      </c>
      <c r="D45" s="59" t="s">
        <v>19</v>
      </c>
      <c r="E45" s="60" t="s">
        <v>21</v>
      </c>
      <c r="F45" s="36" t="s">
        <v>20</v>
      </c>
      <c r="G45" s="61" t="s">
        <v>45</v>
      </c>
      <c r="H45" s="45"/>
    </row>
    <row r="46" spans="1:8" ht="15.75" customHeight="1" x14ac:dyDescent="0.2">
      <c r="A46" s="20" t="s">
        <v>13</v>
      </c>
      <c r="B46" s="21"/>
      <c r="C46" s="22"/>
      <c r="D46" s="23"/>
      <c r="E46" s="24"/>
      <c r="F46" s="25" t="s">
        <v>14</v>
      </c>
      <c r="G46" s="26" t="s">
        <v>46</v>
      </c>
      <c r="H46" s="27" t="s">
        <v>47</v>
      </c>
    </row>
    <row r="47" spans="1:8" ht="15.75" customHeight="1" x14ac:dyDescent="0.2">
      <c r="A47" s="28" t="s">
        <v>13</v>
      </c>
      <c r="B47" s="29" t="s">
        <v>24</v>
      </c>
      <c r="C47" s="30"/>
      <c r="D47" s="31"/>
      <c r="E47" s="32"/>
      <c r="F47" s="36" t="s">
        <v>39</v>
      </c>
      <c r="G47" s="34"/>
      <c r="H47" s="35"/>
    </row>
    <row r="48" spans="1:8" ht="15.75" customHeight="1" x14ac:dyDescent="0.2">
      <c r="A48" s="28" t="s">
        <v>13</v>
      </c>
      <c r="B48" s="29" t="s">
        <v>24</v>
      </c>
      <c r="C48" s="30" t="s">
        <v>48</v>
      </c>
      <c r="D48" s="31"/>
      <c r="E48" s="32"/>
      <c r="F48" s="36" t="s">
        <v>47</v>
      </c>
      <c r="G48" s="34"/>
      <c r="H48" s="35"/>
    </row>
    <row r="49" spans="1:8" ht="15.75" customHeight="1" x14ac:dyDescent="0.2">
      <c r="A49" s="28" t="s">
        <v>13</v>
      </c>
      <c r="B49" s="29" t="s">
        <v>24</v>
      </c>
      <c r="C49" s="30" t="s">
        <v>48</v>
      </c>
      <c r="D49" s="31" t="s">
        <v>19</v>
      </c>
      <c r="E49" s="32"/>
      <c r="F49" s="36" t="s">
        <v>20</v>
      </c>
      <c r="G49" s="37"/>
      <c r="H49" s="35"/>
    </row>
    <row r="50" spans="1:8" ht="15.75" customHeight="1" thickBot="1" x14ac:dyDescent="0.25">
      <c r="A50" s="38" t="s">
        <v>13</v>
      </c>
      <c r="B50" s="39" t="s">
        <v>24</v>
      </c>
      <c r="C50" s="40" t="s">
        <v>48</v>
      </c>
      <c r="D50" s="41" t="s">
        <v>19</v>
      </c>
      <c r="E50" s="42" t="s">
        <v>21</v>
      </c>
      <c r="F50" s="36" t="s">
        <v>20</v>
      </c>
      <c r="G50" s="44" t="s">
        <v>49</v>
      </c>
      <c r="H50" s="45"/>
    </row>
    <row r="51" spans="1:8" ht="15.75" customHeight="1" x14ac:dyDescent="0.2">
      <c r="A51" s="20" t="s">
        <v>13</v>
      </c>
      <c r="B51" s="46"/>
      <c r="C51" s="22"/>
      <c r="D51" s="23"/>
      <c r="E51" s="24"/>
      <c r="F51" s="25" t="s">
        <v>14</v>
      </c>
      <c r="G51" s="26" t="s">
        <v>50</v>
      </c>
      <c r="H51" s="27" t="s">
        <v>51</v>
      </c>
    </row>
    <row r="52" spans="1:8" ht="15.75" customHeight="1" x14ac:dyDescent="0.2">
      <c r="A52" s="54" t="s">
        <v>13</v>
      </c>
      <c r="B52" s="29" t="s">
        <v>24</v>
      </c>
      <c r="C52" s="55"/>
      <c r="D52" s="31"/>
      <c r="E52" s="32"/>
      <c r="F52" s="36" t="s">
        <v>39</v>
      </c>
      <c r="G52" s="34"/>
      <c r="H52" s="35"/>
    </row>
    <row r="53" spans="1:8" ht="15.75" customHeight="1" x14ac:dyDescent="0.2">
      <c r="A53" s="54" t="s">
        <v>13</v>
      </c>
      <c r="B53" s="29" t="s">
        <v>24</v>
      </c>
      <c r="C53" s="55" t="s">
        <v>52</v>
      </c>
      <c r="D53" s="31"/>
      <c r="E53" s="32"/>
      <c r="F53" s="36" t="s">
        <v>53</v>
      </c>
      <c r="G53" s="34"/>
      <c r="H53" s="35"/>
    </row>
    <row r="54" spans="1:8" ht="15.75" customHeight="1" x14ac:dyDescent="0.2">
      <c r="A54" s="54" t="s">
        <v>13</v>
      </c>
      <c r="B54" s="29" t="s">
        <v>24</v>
      </c>
      <c r="C54" s="55" t="s">
        <v>52</v>
      </c>
      <c r="D54" s="31" t="s">
        <v>19</v>
      </c>
      <c r="E54" s="32"/>
      <c r="F54" s="36" t="s">
        <v>20</v>
      </c>
      <c r="G54" s="37"/>
      <c r="H54" s="35"/>
    </row>
    <row r="55" spans="1:8" ht="15.75" customHeight="1" thickBot="1" x14ac:dyDescent="0.25">
      <c r="A55" s="54" t="s">
        <v>13</v>
      </c>
      <c r="B55" s="29" t="s">
        <v>24</v>
      </c>
      <c r="C55" s="55" t="s">
        <v>52</v>
      </c>
      <c r="D55" s="31" t="s">
        <v>19</v>
      </c>
      <c r="E55" s="32" t="s">
        <v>21</v>
      </c>
      <c r="F55" s="36" t="s">
        <v>20</v>
      </c>
      <c r="G55" s="61" t="s">
        <v>54</v>
      </c>
      <c r="H55" s="45"/>
    </row>
    <row r="56" spans="1:8" ht="15.75" customHeight="1" x14ac:dyDescent="0.2">
      <c r="A56" s="20" t="s">
        <v>13</v>
      </c>
      <c r="B56" s="21"/>
      <c r="C56" s="22"/>
      <c r="D56" s="23"/>
      <c r="E56" s="24"/>
      <c r="F56" s="25" t="s">
        <v>14</v>
      </c>
      <c r="G56" s="26" t="s">
        <v>55</v>
      </c>
      <c r="H56" s="27" t="s">
        <v>56</v>
      </c>
    </row>
    <row r="57" spans="1:8" ht="15.75" customHeight="1" x14ac:dyDescent="0.2">
      <c r="A57" s="28" t="s">
        <v>13</v>
      </c>
      <c r="B57" s="29" t="s">
        <v>24</v>
      </c>
      <c r="C57" s="30"/>
      <c r="D57" s="31"/>
      <c r="E57" s="32"/>
      <c r="F57" s="36" t="s">
        <v>39</v>
      </c>
      <c r="G57" s="34"/>
      <c r="H57" s="35"/>
    </row>
    <row r="58" spans="1:8" ht="15.75" customHeight="1" x14ac:dyDescent="0.2">
      <c r="A58" s="28" t="s">
        <v>13</v>
      </c>
      <c r="B58" s="29" t="s">
        <v>24</v>
      </c>
      <c r="C58" s="30" t="s">
        <v>52</v>
      </c>
      <c r="D58" s="31"/>
      <c r="E58" s="32"/>
      <c r="F58" s="36" t="s">
        <v>53</v>
      </c>
      <c r="G58" s="34"/>
      <c r="H58" s="35"/>
    </row>
    <row r="59" spans="1:8" ht="15.75" customHeight="1" x14ac:dyDescent="0.2">
      <c r="A59" s="28" t="s">
        <v>13</v>
      </c>
      <c r="B59" s="29" t="s">
        <v>24</v>
      </c>
      <c r="C59" s="30" t="s">
        <v>52</v>
      </c>
      <c r="D59" s="31" t="s">
        <v>37</v>
      </c>
      <c r="E59" s="32"/>
      <c r="F59" s="36" t="s">
        <v>57</v>
      </c>
      <c r="G59" s="37"/>
      <c r="H59" s="35"/>
    </row>
    <row r="60" spans="1:8" ht="15.75" customHeight="1" thickBot="1" x14ac:dyDescent="0.25">
      <c r="A60" s="38" t="s">
        <v>13</v>
      </c>
      <c r="B60" s="39" t="s">
        <v>24</v>
      </c>
      <c r="C60" s="40" t="s">
        <v>52</v>
      </c>
      <c r="D60" s="41" t="s">
        <v>37</v>
      </c>
      <c r="E60" s="42" t="s">
        <v>21</v>
      </c>
      <c r="F60" s="43" t="s">
        <v>58</v>
      </c>
      <c r="G60" s="44" t="s">
        <v>59</v>
      </c>
      <c r="H60" s="45"/>
    </row>
    <row r="61" spans="1:8" ht="15.75" customHeight="1" x14ac:dyDescent="0.2">
      <c r="A61" s="20" t="s">
        <v>27</v>
      </c>
      <c r="B61" s="46"/>
      <c r="C61" s="22"/>
      <c r="D61" s="23"/>
      <c r="E61" s="24"/>
      <c r="F61" s="62" t="s">
        <v>60</v>
      </c>
      <c r="G61" s="26" t="s">
        <v>61</v>
      </c>
      <c r="H61" s="27" t="s">
        <v>62</v>
      </c>
    </row>
    <row r="62" spans="1:8" ht="15.75" customHeight="1" x14ac:dyDescent="0.2">
      <c r="A62" s="54" t="s">
        <v>27</v>
      </c>
      <c r="B62" s="29" t="s">
        <v>29</v>
      </c>
      <c r="C62" s="55"/>
      <c r="D62" s="31"/>
      <c r="E62" s="32"/>
      <c r="F62" s="36" t="s">
        <v>63</v>
      </c>
      <c r="G62" s="34"/>
      <c r="H62" s="35"/>
    </row>
    <row r="63" spans="1:8" ht="15.75" customHeight="1" x14ac:dyDescent="0.2">
      <c r="A63" s="54" t="s">
        <v>27</v>
      </c>
      <c r="B63" s="29" t="s">
        <v>29</v>
      </c>
      <c r="C63" s="55" t="s">
        <v>16</v>
      </c>
      <c r="D63" s="31"/>
      <c r="E63" s="32"/>
      <c r="F63" s="36" t="s">
        <v>64</v>
      </c>
      <c r="G63" s="34"/>
      <c r="H63" s="35"/>
    </row>
    <row r="64" spans="1:8" ht="15.75" customHeight="1" x14ac:dyDescent="0.2">
      <c r="A64" s="54" t="s">
        <v>27</v>
      </c>
      <c r="B64" s="29" t="s">
        <v>29</v>
      </c>
      <c r="C64" s="55" t="s">
        <v>16</v>
      </c>
      <c r="D64" s="31" t="s">
        <v>19</v>
      </c>
      <c r="E64" s="32"/>
      <c r="F64" s="36" t="s">
        <v>20</v>
      </c>
      <c r="G64" s="37"/>
      <c r="H64" s="35"/>
    </row>
    <row r="65" spans="1:8" ht="15.75" customHeight="1" thickBot="1" x14ac:dyDescent="0.25">
      <c r="A65" s="54" t="s">
        <v>27</v>
      </c>
      <c r="B65" s="29" t="s">
        <v>29</v>
      </c>
      <c r="C65" s="55" t="s">
        <v>16</v>
      </c>
      <c r="D65" s="31" t="s">
        <v>19</v>
      </c>
      <c r="E65" s="32" t="s">
        <v>21</v>
      </c>
      <c r="F65" s="36" t="s">
        <v>20</v>
      </c>
      <c r="G65" s="61" t="s">
        <v>65</v>
      </c>
      <c r="H65" s="45"/>
    </row>
    <row r="66" spans="1:8" s="65" customFormat="1" ht="15.75" customHeight="1" x14ac:dyDescent="0.2">
      <c r="A66" s="63" t="s">
        <v>27</v>
      </c>
      <c r="B66" s="46"/>
      <c r="C66" s="64"/>
      <c r="D66" s="23"/>
      <c r="E66" s="24"/>
      <c r="F66" s="62" t="s">
        <v>60</v>
      </c>
      <c r="G66" s="26" t="s">
        <v>66</v>
      </c>
      <c r="H66" s="27" t="s">
        <v>67</v>
      </c>
    </row>
    <row r="67" spans="1:8" s="65" customFormat="1" ht="15.75" customHeight="1" x14ac:dyDescent="0.2">
      <c r="A67" s="54" t="s">
        <v>27</v>
      </c>
      <c r="B67" s="29" t="s">
        <v>29</v>
      </c>
      <c r="C67" s="55"/>
      <c r="D67" s="31"/>
      <c r="E67" s="32"/>
      <c r="F67" s="66" t="s">
        <v>63</v>
      </c>
      <c r="G67" s="34"/>
      <c r="H67" s="35"/>
    </row>
    <row r="68" spans="1:8" s="65" customFormat="1" ht="15.75" customHeight="1" x14ac:dyDescent="0.2">
      <c r="A68" s="54" t="s">
        <v>27</v>
      </c>
      <c r="B68" s="29" t="s">
        <v>29</v>
      </c>
      <c r="C68" s="55" t="s">
        <v>24</v>
      </c>
      <c r="D68" s="31"/>
      <c r="E68" s="32"/>
      <c r="F68" s="66" t="s">
        <v>67</v>
      </c>
      <c r="G68" s="34"/>
      <c r="H68" s="35"/>
    </row>
    <row r="69" spans="1:8" s="65" customFormat="1" ht="15.75" customHeight="1" x14ac:dyDescent="0.2">
      <c r="A69" s="54" t="s">
        <v>27</v>
      </c>
      <c r="B69" s="29" t="s">
        <v>29</v>
      </c>
      <c r="C69" s="55" t="s">
        <v>24</v>
      </c>
      <c r="D69" s="31" t="s">
        <v>19</v>
      </c>
      <c r="E69" s="32"/>
      <c r="F69" s="36" t="s">
        <v>20</v>
      </c>
      <c r="G69" s="37"/>
      <c r="H69" s="35"/>
    </row>
    <row r="70" spans="1:8" s="65" customFormat="1" ht="15.75" customHeight="1" thickBot="1" x14ac:dyDescent="0.25">
      <c r="A70" s="54" t="s">
        <v>27</v>
      </c>
      <c r="B70" s="29" t="s">
        <v>29</v>
      </c>
      <c r="C70" s="55" t="s">
        <v>24</v>
      </c>
      <c r="D70" s="31" t="s">
        <v>19</v>
      </c>
      <c r="E70" s="32" t="s">
        <v>21</v>
      </c>
      <c r="F70" s="36" t="s">
        <v>20</v>
      </c>
      <c r="G70" s="67" t="s">
        <v>68</v>
      </c>
      <c r="H70" s="45"/>
    </row>
    <row r="71" spans="1:8" s="65" customFormat="1" ht="15.75" customHeight="1" x14ac:dyDescent="0.2">
      <c r="A71" s="63" t="s">
        <v>27</v>
      </c>
      <c r="B71" s="46"/>
      <c r="C71" s="64"/>
      <c r="D71" s="23"/>
      <c r="E71" s="24"/>
      <c r="F71" s="62" t="s">
        <v>60</v>
      </c>
      <c r="G71" s="26" t="s">
        <v>69</v>
      </c>
      <c r="H71" s="27" t="s">
        <v>70</v>
      </c>
    </row>
    <row r="72" spans="1:8" s="65" customFormat="1" ht="15.75" customHeight="1" x14ac:dyDescent="0.2">
      <c r="A72" s="54" t="s">
        <v>27</v>
      </c>
      <c r="B72" s="29" t="s">
        <v>29</v>
      </c>
      <c r="C72" s="55"/>
      <c r="D72" s="31"/>
      <c r="E72" s="32"/>
      <c r="F72" s="66" t="s">
        <v>63</v>
      </c>
      <c r="G72" s="34"/>
      <c r="H72" s="35"/>
    </row>
    <row r="73" spans="1:8" s="65" customFormat="1" ht="15.75" customHeight="1" x14ac:dyDescent="0.2">
      <c r="A73" s="54" t="s">
        <v>27</v>
      </c>
      <c r="B73" s="29" t="s">
        <v>29</v>
      </c>
      <c r="C73" s="55" t="s">
        <v>29</v>
      </c>
      <c r="D73" s="31"/>
      <c r="E73" s="32"/>
      <c r="F73" s="66" t="s">
        <v>71</v>
      </c>
      <c r="G73" s="34"/>
      <c r="H73" s="35"/>
    </row>
    <row r="74" spans="1:8" s="65" customFormat="1" ht="15.75" customHeight="1" x14ac:dyDescent="0.2">
      <c r="A74" s="54" t="s">
        <v>27</v>
      </c>
      <c r="B74" s="29" t="s">
        <v>29</v>
      </c>
      <c r="C74" s="55" t="s">
        <v>29</v>
      </c>
      <c r="D74" s="31" t="s">
        <v>37</v>
      </c>
      <c r="E74" s="32"/>
      <c r="F74" s="66" t="s">
        <v>57</v>
      </c>
      <c r="G74" s="37"/>
      <c r="H74" s="35"/>
    </row>
    <row r="75" spans="1:8" s="65" customFormat="1" ht="15.75" customHeight="1" thickBot="1" x14ac:dyDescent="0.25">
      <c r="A75" s="54" t="s">
        <v>27</v>
      </c>
      <c r="B75" s="29" t="s">
        <v>29</v>
      </c>
      <c r="C75" s="55" t="s">
        <v>29</v>
      </c>
      <c r="D75" s="31" t="s">
        <v>37</v>
      </c>
      <c r="E75" s="32" t="s">
        <v>72</v>
      </c>
      <c r="F75" s="66" t="s">
        <v>73</v>
      </c>
      <c r="G75" s="67" t="s">
        <v>74</v>
      </c>
      <c r="H75" s="45"/>
    </row>
    <row r="76" spans="1:8" s="65" customFormat="1" ht="15.75" customHeight="1" x14ac:dyDescent="0.2">
      <c r="A76" s="63" t="s">
        <v>27</v>
      </c>
      <c r="B76" s="46"/>
      <c r="C76" s="64"/>
      <c r="D76" s="23"/>
      <c r="E76" s="24"/>
      <c r="F76" s="62" t="s">
        <v>60</v>
      </c>
      <c r="G76" s="26" t="s">
        <v>75</v>
      </c>
      <c r="H76" s="27" t="s">
        <v>76</v>
      </c>
    </row>
    <row r="77" spans="1:8" s="65" customFormat="1" ht="15.75" customHeight="1" x14ac:dyDescent="0.2">
      <c r="A77" s="54" t="s">
        <v>27</v>
      </c>
      <c r="B77" s="29" t="s">
        <v>29</v>
      </c>
      <c r="C77" s="55"/>
      <c r="D77" s="31"/>
      <c r="E77" s="32"/>
      <c r="F77" s="66" t="s">
        <v>63</v>
      </c>
      <c r="G77" s="34"/>
      <c r="H77" s="35"/>
    </row>
    <row r="78" spans="1:8" s="65" customFormat="1" ht="15.75" customHeight="1" x14ac:dyDescent="0.2">
      <c r="A78" s="54" t="s">
        <v>27</v>
      </c>
      <c r="B78" s="29" t="s">
        <v>29</v>
      </c>
      <c r="C78" s="55" t="s">
        <v>48</v>
      </c>
      <c r="D78" s="31"/>
      <c r="E78" s="32"/>
      <c r="F78" s="66" t="s">
        <v>77</v>
      </c>
      <c r="G78" s="34"/>
      <c r="H78" s="35"/>
    </row>
    <row r="79" spans="1:8" s="65" customFormat="1" ht="15.75" customHeight="1" x14ac:dyDescent="0.2">
      <c r="A79" s="54" t="s">
        <v>27</v>
      </c>
      <c r="B79" s="29" t="s">
        <v>29</v>
      </c>
      <c r="C79" s="55" t="s">
        <v>48</v>
      </c>
      <c r="D79" s="31" t="s">
        <v>37</v>
      </c>
      <c r="E79" s="32"/>
      <c r="F79" s="66" t="s">
        <v>57</v>
      </c>
      <c r="G79" s="37"/>
      <c r="H79" s="35"/>
    </row>
    <row r="80" spans="1:8" s="65" customFormat="1" ht="15.75" customHeight="1" thickBot="1" x14ac:dyDescent="0.25">
      <c r="A80" s="54" t="s">
        <v>27</v>
      </c>
      <c r="B80" s="29" t="s">
        <v>29</v>
      </c>
      <c r="C80" s="55" t="s">
        <v>48</v>
      </c>
      <c r="D80" s="31" t="s">
        <v>37</v>
      </c>
      <c r="E80" s="32" t="s">
        <v>72</v>
      </c>
      <c r="F80" s="66" t="s">
        <v>73</v>
      </c>
      <c r="G80" s="67" t="s">
        <v>78</v>
      </c>
      <c r="H80" s="45"/>
    </row>
    <row r="81" spans="1:8" s="65" customFormat="1" ht="15.75" customHeight="1" x14ac:dyDescent="0.2">
      <c r="A81" s="68" t="s">
        <v>27</v>
      </c>
      <c r="B81" s="46"/>
      <c r="C81" s="64"/>
      <c r="D81" s="23"/>
      <c r="E81" s="24"/>
      <c r="F81" s="69" t="s">
        <v>60</v>
      </c>
      <c r="G81" s="70" t="s">
        <v>79</v>
      </c>
      <c r="H81" s="27" t="s">
        <v>80</v>
      </c>
    </row>
    <row r="82" spans="1:8" s="65" customFormat="1" ht="15.75" customHeight="1" x14ac:dyDescent="0.2">
      <c r="A82" s="71" t="s">
        <v>27</v>
      </c>
      <c r="B82" s="29" t="s">
        <v>29</v>
      </c>
      <c r="C82" s="55"/>
      <c r="D82" s="31"/>
      <c r="E82" s="32"/>
      <c r="F82" s="72" t="s">
        <v>63</v>
      </c>
      <c r="G82" s="73"/>
      <c r="H82" s="35"/>
    </row>
    <row r="83" spans="1:8" s="65" customFormat="1" ht="15.75" customHeight="1" x14ac:dyDescent="0.2">
      <c r="A83" s="71" t="s">
        <v>27</v>
      </c>
      <c r="B83" s="29" t="s">
        <v>29</v>
      </c>
      <c r="C83" s="55" t="s">
        <v>52</v>
      </c>
      <c r="D83" s="31"/>
      <c r="E83" s="32"/>
      <c r="F83" s="72" t="s">
        <v>81</v>
      </c>
      <c r="G83" s="73"/>
      <c r="H83" s="35"/>
    </row>
    <row r="84" spans="1:8" s="65" customFormat="1" ht="15.75" customHeight="1" x14ac:dyDescent="0.2">
      <c r="A84" s="71" t="s">
        <v>27</v>
      </c>
      <c r="B84" s="29" t="s">
        <v>29</v>
      </c>
      <c r="C84" s="55" t="s">
        <v>52</v>
      </c>
      <c r="D84" s="31" t="s">
        <v>37</v>
      </c>
      <c r="E84" s="32"/>
      <c r="F84" s="72" t="s">
        <v>57</v>
      </c>
      <c r="G84" s="74"/>
      <c r="H84" s="35"/>
    </row>
    <row r="85" spans="1:8" s="65" customFormat="1" ht="15.75" customHeight="1" thickBot="1" x14ac:dyDescent="0.25">
      <c r="A85" s="71" t="s">
        <v>27</v>
      </c>
      <c r="B85" s="29" t="s">
        <v>29</v>
      </c>
      <c r="C85" s="55" t="s">
        <v>52</v>
      </c>
      <c r="D85" s="31" t="s">
        <v>37</v>
      </c>
      <c r="E85" s="32" t="s">
        <v>21</v>
      </c>
      <c r="F85" s="72" t="s">
        <v>82</v>
      </c>
      <c r="G85" s="75" t="s">
        <v>83</v>
      </c>
      <c r="H85" s="45"/>
    </row>
    <row r="86" spans="1:8" s="65" customFormat="1" ht="15.75" customHeight="1" x14ac:dyDescent="0.2">
      <c r="A86" s="68" t="s">
        <v>27</v>
      </c>
      <c r="B86" s="46"/>
      <c r="C86" s="64"/>
      <c r="D86" s="23"/>
      <c r="E86" s="24"/>
      <c r="F86" s="69" t="s">
        <v>60</v>
      </c>
      <c r="G86" s="70" t="s">
        <v>84</v>
      </c>
      <c r="H86" s="76" t="s">
        <v>85</v>
      </c>
    </row>
    <row r="87" spans="1:8" s="65" customFormat="1" ht="15.75" customHeight="1" x14ac:dyDescent="0.2">
      <c r="A87" s="71" t="s">
        <v>27</v>
      </c>
      <c r="B87" s="29" t="s">
        <v>29</v>
      </c>
      <c r="C87" s="55"/>
      <c r="D87" s="31"/>
      <c r="E87" s="32"/>
      <c r="F87" s="72" t="s">
        <v>63</v>
      </c>
      <c r="G87" s="73"/>
      <c r="H87" s="77"/>
    </row>
    <row r="88" spans="1:8" s="65" customFormat="1" ht="15.75" customHeight="1" x14ac:dyDescent="0.2">
      <c r="A88" s="71" t="s">
        <v>27</v>
      </c>
      <c r="B88" s="29" t="s">
        <v>29</v>
      </c>
      <c r="C88" s="55" t="s">
        <v>86</v>
      </c>
      <c r="D88" s="31"/>
      <c r="E88" s="32"/>
      <c r="F88" s="72" t="s">
        <v>87</v>
      </c>
      <c r="G88" s="73"/>
      <c r="H88" s="77"/>
    </row>
    <row r="89" spans="1:8" s="65" customFormat="1" ht="15.75" customHeight="1" x14ac:dyDescent="0.2">
      <c r="A89" s="71" t="s">
        <v>27</v>
      </c>
      <c r="B89" s="29" t="s">
        <v>29</v>
      </c>
      <c r="C89" s="55" t="s">
        <v>86</v>
      </c>
      <c r="D89" s="31" t="s">
        <v>37</v>
      </c>
      <c r="E89" s="32"/>
      <c r="F89" s="72" t="s">
        <v>57</v>
      </c>
      <c r="G89" s="74"/>
      <c r="H89" s="77"/>
    </row>
    <row r="90" spans="1:8" s="65" customFormat="1" ht="15.75" customHeight="1" thickBot="1" x14ac:dyDescent="0.25">
      <c r="A90" s="71" t="s">
        <v>27</v>
      </c>
      <c r="B90" s="29" t="s">
        <v>29</v>
      </c>
      <c r="C90" s="55" t="s">
        <v>86</v>
      </c>
      <c r="D90" s="31" t="s">
        <v>37</v>
      </c>
      <c r="E90" s="32" t="s">
        <v>21</v>
      </c>
      <c r="F90" s="72" t="s">
        <v>82</v>
      </c>
      <c r="G90" s="75" t="s">
        <v>88</v>
      </c>
      <c r="H90" s="78"/>
    </row>
    <row r="91" spans="1:8" s="65" customFormat="1" ht="15.75" customHeight="1" x14ac:dyDescent="0.2">
      <c r="A91" s="68" t="s">
        <v>27</v>
      </c>
      <c r="B91" s="46"/>
      <c r="C91" s="64"/>
      <c r="D91" s="23"/>
      <c r="E91" s="24"/>
      <c r="F91" s="69" t="s">
        <v>60</v>
      </c>
      <c r="G91" s="70" t="s">
        <v>89</v>
      </c>
      <c r="H91" s="76" t="s">
        <v>90</v>
      </c>
    </row>
    <row r="92" spans="1:8" s="65" customFormat="1" ht="15.75" customHeight="1" x14ac:dyDescent="0.2">
      <c r="A92" s="71" t="s">
        <v>27</v>
      </c>
      <c r="B92" s="29" t="s">
        <v>29</v>
      </c>
      <c r="C92" s="55"/>
      <c r="D92" s="31"/>
      <c r="E92" s="32"/>
      <c r="F92" s="72" t="s">
        <v>63</v>
      </c>
      <c r="G92" s="73"/>
      <c r="H92" s="77"/>
    </row>
    <row r="93" spans="1:8" s="65" customFormat="1" ht="15.75" customHeight="1" x14ac:dyDescent="0.2">
      <c r="A93" s="71" t="s">
        <v>27</v>
      </c>
      <c r="B93" s="29" t="s">
        <v>29</v>
      </c>
      <c r="C93" s="55" t="s">
        <v>91</v>
      </c>
      <c r="D93" s="31"/>
      <c r="E93" s="32"/>
      <c r="F93" s="72" t="s">
        <v>81</v>
      </c>
      <c r="G93" s="73"/>
      <c r="H93" s="77"/>
    </row>
    <row r="94" spans="1:8" s="65" customFormat="1" ht="15.75" customHeight="1" x14ac:dyDescent="0.2">
      <c r="A94" s="71" t="s">
        <v>27</v>
      </c>
      <c r="B94" s="29" t="s">
        <v>29</v>
      </c>
      <c r="C94" s="55" t="s">
        <v>91</v>
      </c>
      <c r="D94" s="31" t="s">
        <v>37</v>
      </c>
      <c r="E94" s="32"/>
      <c r="F94" s="72" t="s">
        <v>57</v>
      </c>
      <c r="G94" s="74"/>
      <c r="H94" s="77"/>
    </row>
    <row r="95" spans="1:8" s="65" customFormat="1" ht="15.75" customHeight="1" thickBot="1" x14ac:dyDescent="0.25">
      <c r="A95" s="71" t="s">
        <v>27</v>
      </c>
      <c r="B95" s="29" t="s">
        <v>29</v>
      </c>
      <c r="C95" s="55" t="s">
        <v>91</v>
      </c>
      <c r="D95" s="31" t="s">
        <v>37</v>
      </c>
      <c r="E95" s="32" t="s">
        <v>72</v>
      </c>
      <c r="F95" s="66" t="s">
        <v>73</v>
      </c>
      <c r="G95" s="75" t="s">
        <v>92</v>
      </c>
      <c r="H95" s="78"/>
    </row>
    <row r="96" spans="1:8" ht="15" customHeight="1" x14ac:dyDescent="0.2">
      <c r="A96" s="79" t="s">
        <v>93</v>
      </c>
      <c r="B96" s="79"/>
      <c r="C96" s="79"/>
      <c r="D96" s="79"/>
      <c r="E96" s="79"/>
      <c r="F96" s="79"/>
      <c r="G96" s="79"/>
      <c r="H96" s="79"/>
    </row>
    <row r="97" spans="1:8" ht="8.25" customHeight="1" x14ac:dyDescent="0.2">
      <c r="A97" s="80"/>
      <c r="B97" s="80"/>
      <c r="C97" s="80"/>
      <c r="D97" s="80"/>
      <c r="E97" s="80"/>
      <c r="F97" s="80"/>
      <c r="G97" s="80"/>
      <c r="H97" s="80"/>
    </row>
    <row r="98" spans="1:8" x14ac:dyDescent="0.3">
      <c r="B98" s="81"/>
      <c r="C98" s="81"/>
      <c r="D98" s="81"/>
      <c r="E98" s="81"/>
      <c r="F98" s="81"/>
    </row>
  </sheetData>
  <mergeCells count="44">
    <mergeCell ref="A96:H97"/>
    <mergeCell ref="B98:F98"/>
    <mergeCell ref="G81:G84"/>
    <mergeCell ref="H81:H85"/>
    <mergeCell ref="G86:G89"/>
    <mergeCell ref="H86:H90"/>
    <mergeCell ref="G91:G94"/>
    <mergeCell ref="H91:H95"/>
    <mergeCell ref="G66:G69"/>
    <mergeCell ref="H66:H70"/>
    <mergeCell ref="G71:G74"/>
    <mergeCell ref="H71:H75"/>
    <mergeCell ref="G76:G79"/>
    <mergeCell ref="H76:H80"/>
    <mergeCell ref="G51:G54"/>
    <mergeCell ref="H51:H55"/>
    <mergeCell ref="G56:G59"/>
    <mergeCell ref="H56:H60"/>
    <mergeCell ref="G61:G64"/>
    <mergeCell ref="H61:H65"/>
    <mergeCell ref="G36:G39"/>
    <mergeCell ref="H36:H40"/>
    <mergeCell ref="G41:G44"/>
    <mergeCell ref="H41:H45"/>
    <mergeCell ref="G46:G49"/>
    <mergeCell ref="H46:H50"/>
    <mergeCell ref="G21:G24"/>
    <mergeCell ref="H21:H25"/>
    <mergeCell ref="G26:G29"/>
    <mergeCell ref="H26:H30"/>
    <mergeCell ref="G31:G34"/>
    <mergeCell ref="H31:H35"/>
    <mergeCell ref="A13:H13"/>
    <mergeCell ref="F14:F15"/>
    <mergeCell ref="G14:G15"/>
    <mergeCell ref="H14:H15"/>
    <mergeCell ref="G16:G19"/>
    <mergeCell ref="H16:H20"/>
    <mergeCell ref="A7:H7"/>
    <mergeCell ref="A8:H8"/>
    <mergeCell ref="A9:H9"/>
    <mergeCell ref="A10:H10"/>
    <mergeCell ref="A11:H11"/>
    <mergeCell ref="A12:H12"/>
  </mergeCells>
  <pageMargins left="0.56000000000000005" right="0.25" top="0.61" bottom="0.4" header="0" footer="0"/>
  <pageSetup paperSize="9" scale="70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00EE-A8B9-43A2-B837-EF3C693B4049}">
  <sheetPr>
    <tabColor indexed="14"/>
  </sheetPr>
  <dimension ref="A1:I87"/>
  <sheetViews>
    <sheetView showGridLines="0" topLeftCell="A43" zoomScale="115" zoomScaleNormal="115" workbookViewId="0">
      <selection activeCell="F31" sqref="F1:I1048576"/>
    </sheetView>
  </sheetViews>
  <sheetFormatPr baseColWidth="10" defaultRowHeight="12.75" x14ac:dyDescent="0.2"/>
  <cols>
    <col min="1" max="1" width="6.5703125" customWidth="1"/>
    <col min="2" max="2" width="11.7109375" customWidth="1"/>
    <col min="3" max="3" width="50.7109375" customWidth="1"/>
    <col min="4" max="4" width="15.28515625" customWidth="1"/>
    <col min="5" max="5" width="8" customWidth="1"/>
    <col min="6" max="6" width="14.42578125" hidden="1" customWidth="1"/>
    <col min="7" max="7" width="33.42578125" hidden="1" customWidth="1"/>
    <col min="8" max="9" width="14.42578125" hidden="1" customWidth="1"/>
  </cols>
  <sheetData>
    <row r="1" spans="1:5" x14ac:dyDescent="0.2">
      <c r="A1" s="620"/>
      <c r="B1" s="620"/>
      <c r="C1" s="620"/>
      <c r="D1" s="620"/>
      <c r="E1" s="620"/>
    </row>
    <row r="2" spans="1:5" x14ac:dyDescent="0.2">
      <c r="A2" s="620"/>
      <c r="B2" s="620"/>
      <c r="C2" s="620"/>
      <c r="D2" s="620"/>
      <c r="E2" s="620"/>
    </row>
    <row r="3" spans="1:5" x14ac:dyDescent="0.2">
      <c r="A3" s="620"/>
      <c r="B3" s="620"/>
      <c r="C3" s="620"/>
      <c r="D3" s="620"/>
      <c r="E3" s="620"/>
    </row>
    <row r="4" spans="1:5" x14ac:dyDescent="0.2">
      <c r="A4" s="620"/>
      <c r="B4" s="620"/>
      <c r="C4" s="620"/>
      <c r="D4" s="620"/>
      <c r="E4" s="620"/>
    </row>
    <row r="5" spans="1:5" x14ac:dyDescent="0.2">
      <c r="A5" s="620"/>
      <c r="B5" s="620"/>
      <c r="C5" s="620"/>
      <c r="D5" s="620"/>
      <c r="E5" s="620"/>
    </row>
    <row r="6" spans="1:5" x14ac:dyDescent="0.2">
      <c r="A6" s="620"/>
      <c r="B6" s="620"/>
      <c r="C6" s="620"/>
      <c r="D6" s="620"/>
      <c r="E6" s="620"/>
    </row>
    <row r="7" spans="1:5" x14ac:dyDescent="0.2">
      <c r="A7" s="621" t="s">
        <v>443</v>
      </c>
      <c r="B7" s="621"/>
      <c r="C7" s="621"/>
      <c r="D7" s="621"/>
      <c r="E7" s="621"/>
    </row>
    <row r="8" spans="1:5" x14ac:dyDescent="0.2">
      <c r="A8" s="622"/>
      <c r="B8" s="622"/>
      <c r="C8" s="622"/>
      <c r="D8" s="622"/>
      <c r="E8" s="622"/>
    </row>
    <row r="9" spans="1:5" x14ac:dyDescent="0.2">
      <c r="A9" s="623"/>
      <c r="B9" s="623"/>
      <c r="C9" s="623"/>
      <c r="D9" s="623"/>
      <c r="E9" s="623"/>
    </row>
    <row r="10" spans="1:5" x14ac:dyDescent="0.2">
      <c r="A10" s="624" t="s">
        <v>1</v>
      </c>
      <c r="B10" s="624"/>
      <c r="C10" s="624"/>
      <c r="D10" s="624"/>
      <c r="E10" s="624"/>
    </row>
    <row r="11" spans="1:5" x14ac:dyDescent="0.2">
      <c r="A11" s="623"/>
      <c r="B11" s="623"/>
      <c r="C11" s="623"/>
      <c r="D11" s="623"/>
      <c r="E11" s="623"/>
    </row>
    <row r="12" spans="1:5" x14ac:dyDescent="0.2">
      <c r="A12" s="623"/>
      <c r="B12" s="623"/>
      <c r="C12" s="623"/>
      <c r="D12" s="623"/>
      <c r="E12" s="623"/>
    </row>
    <row r="13" spans="1:5" x14ac:dyDescent="0.2">
      <c r="A13" s="622" t="s">
        <v>444</v>
      </c>
      <c r="B13" s="620"/>
      <c r="C13" s="620"/>
      <c r="D13" s="620"/>
      <c r="E13" s="620"/>
    </row>
    <row r="14" spans="1:5" x14ac:dyDescent="0.2">
      <c r="A14" s="620" t="s">
        <v>445</v>
      </c>
      <c r="B14" s="620"/>
      <c r="C14" s="620"/>
      <c r="D14" s="620"/>
      <c r="E14" s="620"/>
    </row>
    <row r="15" spans="1:5" x14ac:dyDescent="0.2">
      <c r="A15" s="620" t="s">
        <v>446</v>
      </c>
      <c r="B15" s="620"/>
      <c r="C15" s="620"/>
      <c r="D15" s="620"/>
      <c r="E15" s="620"/>
    </row>
    <row r="16" spans="1:5" x14ac:dyDescent="0.2">
      <c r="A16" s="621"/>
      <c r="B16" s="621"/>
      <c r="C16" s="621"/>
      <c r="D16" s="621"/>
      <c r="E16" s="621"/>
    </row>
    <row r="17" spans="1:5" x14ac:dyDescent="0.2">
      <c r="A17" s="625"/>
      <c r="B17" s="625"/>
      <c r="C17" s="625"/>
      <c r="D17" s="625"/>
      <c r="E17" s="625"/>
    </row>
    <row r="18" spans="1:5" x14ac:dyDescent="0.2">
      <c r="A18" s="622" t="s">
        <v>447</v>
      </c>
      <c r="B18" s="620"/>
      <c r="C18" s="620"/>
      <c r="D18" s="620"/>
      <c r="E18" s="620"/>
    </row>
    <row r="19" spans="1:5" x14ac:dyDescent="0.2">
      <c r="A19" s="626" t="s">
        <v>448</v>
      </c>
      <c r="B19" s="620"/>
      <c r="C19" s="620"/>
      <c r="D19" s="620"/>
      <c r="E19" s="620"/>
    </row>
    <row r="20" spans="1:5" x14ac:dyDescent="0.2">
      <c r="A20" s="620"/>
      <c r="B20" s="620"/>
      <c r="C20" s="620"/>
      <c r="D20" s="620"/>
      <c r="E20" s="620"/>
    </row>
    <row r="21" spans="1:5" x14ac:dyDescent="0.2">
      <c r="A21" s="627" t="s">
        <v>449</v>
      </c>
      <c r="B21" s="627"/>
      <c r="C21" s="627"/>
      <c r="D21" s="627"/>
      <c r="E21" s="627"/>
    </row>
    <row r="22" spans="1:5" x14ac:dyDescent="0.2">
      <c r="A22" s="620"/>
      <c r="B22" s="620"/>
      <c r="C22" s="620"/>
      <c r="D22" s="620"/>
      <c r="E22" s="620"/>
    </row>
    <row r="23" spans="1:5" x14ac:dyDescent="0.2">
      <c r="A23" s="620" t="s">
        <v>450</v>
      </c>
      <c r="B23" s="620"/>
      <c r="C23" s="620"/>
      <c r="D23" s="620"/>
      <c r="E23" s="620"/>
    </row>
    <row r="24" spans="1:5" x14ac:dyDescent="0.2">
      <c r="A24" s="620" t="s">
        <v>451</v>
      </c>
      <c r="B24" s="620"/>
      <c r="C24" s="620"/>
      <c r="D24" s="620"/>
      <c r="E24" s="620"/>
    </row>
    <row r="25" spans="1:5" x14ac:dyDescent="0.2">
      <c r="A25" s="620"/>
      <c r="B25" s="620"/>
      <c r="C25" s="620"/>
      <c r="D25" s="620"/>
      <c r="E25" s="620"/>
    </row>
    <row r="26" spans="1:5" x14ac:dyDescent="0.2">
      <c r="A26" s="624" t="s">
        <v>452</v>
      </c>
      <c r="B26" s="624"/>
      <c r="C26" s="624"/>
      <c r="D26" s="624"/>
      <c r="E26" s="624"/>
    </row>
    <row r="27" spans="1:5" x14ac:dyDescent="0.2">
      <c r="A27" s="624" t="s">
        <v>453</v>
      </c>
      <c r="B27" s="624"/>
      <c r="C27" s="624"/>
      <c r="D27" s="624"/>
      <c r="E27" s="624"/>
    </row>
    <row r="28" spans="1:5" x14ac:dyDescent="0.2">
      <c r="A28" s="624" t="s">
        <v>454</v>
      </c>
      <c r="B28" s="624"/>
      <c r="C28" s="624"/>
      <c r="D28" s="624"/>
      <c r="E28" s="624"/>
    </row>
    <row r="29" spans="1:5" x14ac:dyDescent="0.2">
      <c r="A29" s="623"/>
      <c r="B29" s="623"/>
      <c r="C29" s="623"/>
      <c r="D29" s="623"/>
      <c r="E29" s="623"/>
    </row>
    <row r="30" spans="1:5" x14ac:dyDescent="0.2">
      <c r="A30" s="620"/>
      <c r="B30" s="628" t="s">
        <v>176</v>
      </c>
      <c r="C30" s="628" t="s">
        <v>455</v>
      </c>
      <c r="D30" s="628" t="s">
        <v>404</v>
      </c>
      <c r="E30" s="620"/>
    </row>
    <row r="31" spans="1:5" x14ac:dyDescent="0.2">
      <c r="A31" s="620"/>
      <c r="B31" s="629">
        <v>12</v>
      </c>
      <c r="C31" s="630" t="s">
        <v>108</v>
      </c>
      <c r="D31" s="631">
        <f>+'I-5'!J13</f>
        <v>2332273</v>
      </c>
      <c r="E31" s="620"/>
    </row>
    <row r="32" spans="1:5" x14ac:dyDescent="0.2">
      <c r="A32" s="620"/>
      <c r="B32" s="629">
        <v>14</v>
      </c>
      <c r="C32" s="630" t="s">
        <v>456</v>
      </c>
      <c r="D32" s="631">
        <f>+'I-5'!J19</f>
        <v>67600</v>
      </c>
      <c r="E32" s="620"/>
    </row>
    <row r="33" spans="1:9" x14ac:dyDescent="0.2">
      <c r="A33" s="620"/>
      <c r="B33" s="629">
        <v>15</v>
      </c>
      <c r="C33" s="630" t="s">
        <v>119</v>
      </c>
      <c r="D33" s="631">
        <f>+'I-5'!J24</f>
        <v>209623</v>
      </c>
      <c r="E33" s="620"/>
      <c r="F33">
        <f>3000000*0.0575</f>
        <v>172500</v>
      </c>
    </row>
    <row r="34" spans="1:9" x14ac:dyDescent="0.2">
      <c r="A34" s="620"/>
      <c r="B34" s="629">
        <v>16</v>
      </c>
      <c r="C34" s="630" t="s">
        <v>128</v>
      </c>
      <c r="D34" s="631">
        <f>+'I-5'!J33</f>
        <v>0</v>
      </c>
      <c r="E34" s="620"/>
    </row>
    <row r="35" spans="1:9" x14ac:dyDescent="0.2">
      <c r="A35" s="620"/>
      <c r="B35" s="629">
        <v>21</v>
      </c>
      <c r="C35" s="630" t="s">
        <v>457</v>
      </c>
      <c r="D35" s="631">
        <f>+'I-5'!J41</f>
        <v>1500</v>
      </c>
      <c r="E35" s="620"/>
    </row>
    <row r="36" spans="1:9" x14ac:dyDescent="0.2">
      <c r="A36" s="620"/>
      <c r="B36" s="629">
        <v>23</v>
      </c>
      <c r="C36" s="630" t="s">
        <v>141</v>
      </c>
      <c r="D36" s="631">
        <f>+'I-5'!J47</f>
        <v>842000</v>
      </c>
      <c r="E36" s="620"/>
    </row>
    <row r="37" spans="1:9" x14ac:dyDescent="0.2">
      <c r="A37" s="620"/>
      <c r="B37" s="629">
        <v>32</v>
      </c>
      <c r="C37" s="630" t="s">
        <v>144</v>
      </c>
      <c r="D37" s="631">
        <f>+'I-5'!J50</f>
        <v>1652004</v>
      </c>
      <c r="E37" s="620"/>
    </row>
    <row r="38" spans="1:9" x14ac:dyDescent="0.2">
      <c r="A38" s="620"/>
      <c r="B38" s="632" t="s">
        <v>172</v>
      </c>
      <c r="C38" s="632"/>
      <c r="D38" s="633">
        <f>+SUM(D31:D37)</f>
        <v>5105000</v>
      </c>
      <c r="E38" s="620"/>
      <c r="F38" t="s">
        <v>458</v>
      </c>
      <c r="H38" s="634" t="e">
        <f>+'I-CE'!C22+'I-CE'!E22</f>
        <v>#REF!</v>
      </c>
    </row>
    <row r="39" spans="1:9" x14ac:dyDescent="0.2">
      <c r="A39" s="620"/>
      <c r="B39" s="620"/>
      <c r="C39" s="620"/>
      <c r="D39" s="620"/>
      <c r="E39" s="620"/>
      <c r="G39" s="635" t="s">
        <v>459</v>
      </c>
      <c r="H39" s="635" t="s">
        <v>460</v>
      </c>
      <c r="I39" s="635" t="s">
        <v>461</v>
      </c>
    </row>
    <row r="40" spans="1:9" x14ac:dyDescent="0.2">
      <c r="A40" s="620"/>
      <c r="B40" s="620"/>
      <c r="C40" s="620"/>
      <c r="D40" s="620"/>
      <c r="E40" s="620"/>
      <c r="G40" s="630" t="s">
        <v>462</v>
      </c>
      <c r="H40" s="636">
        <f>+'[3]Pres-2018vr2017'!$E$39</f>
        <v>2772354</v>
      </c>
      <c r="I40" s="636">
        <f>+'[3]Pres-2018vr2017'!$E$52</f>
        <v>2896354</v>
      </c>
    </row>
    <row r="41" spans="1:9" x14ac:dyDescent="0.2">
      <c r="A41" s="624" t="s">
        <v>463</v>
      </c>
      <c r="B41" s="624"/>
      <c r="C41" s="624"/>
      <c r="D41" s="624"/>
      <c r="E41" s="624"/>
      <c r="G41" s="630"/>
      <c r="H41" s="630"/>
      <c r="I41" s="630"/>
    </row>
    <row r="42" spans="1:9" x14ac:dyDescent="0.2">
      <c r="A42" s="624" t="s">
        <v>453</v>
      </c>
      <c r="B42" s="624"/>
      <c r="C42" s="624"/>
      <c r="D42" s="624"/>
      <c r="E42" s="624"/>
      <c r="G42" s="630" t="s">
        <v>464</v>
      </c>
      <c r="H42" s="637">
        <f>+D46-'E-5'!I14-200000</f>
        <v>2746939</v>
      </c>
      <c r="I42" s="638">
        <f>+H42</f>
        <v>2746939</v>
      </c>
    </row>
    <row r="43" spans="1:9" x14ac:dyDescent="0.2">
      <c r="A43" s="624" t="s">
        <v>465</v>
      </c>
      <c r="B43" s="624"/>
      <c r="C43" s="624"/>
      <c r="D43" s="624"/>
      <c r="E43" s="624"/>
      <c r="G43" s="630" t="s">
        <v>466</v>
      </c>
      <c r="H43" s="637">
        <f>+[4]costfijo2018!$G$39+[4]costfijo2018!$G$43</f>
        <v>632010</v>
      </c>
      <c r="I43" s="638">
        <f>+H43</f>
        <v>632010</v>
      </c>
    </row>
    <row r="44" spans="1:9" x14ac:dyDescent="0.2">
      <c r="A44" s="623"/>
      <c r="B44" s="623"/>
      <c r="C44" s="623"/>
      <c r="D44" s="623"/>
      <c r="E44" s="623"/>
      <c r="G44" s="630" t="s">
        <v>467</v>
      </c>
      <c r="H44" s="637">
        <f>+H42+H43</f>
        <v>3378949</v>
      </c>
      <c r="I44" s="637">
        <f>+I42+I43</f>
        <v>3378949</v>
      </c>
    </row>
    <row r="45" spans="1:9" x14ac:dyDescent="0.2">
      <c r="A45" s="620"/>
      <c r="B45" s="628" t="s">
        <v>176</v>
      </c>
      <c r="C45" s="628" t="s">
        <v>468</v>
      </c>
      <c r="D45" s="628" t="s">
        <v>404</v>
      </c>
      <c r="E45" s="620"/>
      <c r="G45" s="635" t="s">
        <v>469</v>
      </c>
      <c r="H45" s="639">
        <f>+H40-H44</f>
        <v>-606595</v>
      </c>
      <c r="I45" s="639">
        <f>+I40-I44</f>
        <v>-482595</v>
      </c>
    </row>
    <row r="46" spans="1:9" x14ac:dyDescent="0.2">
      <c r="A46" s="620"/>
      <c r="B46" s="629">
        <v>51</v>
      </c>
      <c r="C46" s="630" t="s">
        <v>205</v>
      </c>
      <c r="D46" s="631">
        <f>+'E-5'!O14</f>
        <v>2963397</v>
      </c>
      <c r="E46" s="620"/>
      <c r="F46" s="640"/>
      <c r="H46" s="640"/>
    </row>
    <row r="47" spans="1:9" x14ac:dyDescent="0.2">
      <c r="A47" s="620"/>
      <c r="B47" s="629">
        <v>54</v>
      </c>
      <c r="C47" s="630" t="s">
        <v>470</v>
      </c>
      <c r="D47" s="641">
        <f>+'E-5'!O35</f>
        <v>1826210</v>
      </c>
      <c r="E47" s="620"/>
    </row>
    <row r="48" spans="1:9" x14ac:dyDescent="0.2">
      <c r="A48" s="620"/>
      <c r="B48" s="629">
        <v>55</v>
      </c>
      <c r="C48" s="630" t="s">
        <v>322</v>
      </c>
      <c r="D48" s="641">
        <f>+'E-5'!O87</f>
        <v>165968</v>
      </c>
      <c r="E48" s="620"/>
      <c r="G48" s="630" t="s">
        <v>471</v>
      </c>
      <c r="H48" s="637" t="e">
        <f>+GETPIVOTDATA("TOTAL",'[5]montos techos'!$A$3)+54000</f>
        <v>#REF!</v>
      </c>
      <c r="I48" s="638" t="e">
        <f>+H48</f>
        <v>#REF!</v>
      </c>
    </row>
    <row r="49" spans="1:9" x14ac:dyDescent="0.2">
      <c r="A49" s="620"/>
      <c r="B49" s="629">
        <v>56</v>
      </c>
      <c r="C49" s="630" t="s">
        <v>472</v>
      </c>
      <c r="D49" s="641">
        <f>+'E-5'!O99</f>
        <v>7401</v>
      </c>
      <c r="E49" s="620"/>
      <c r="G49" s="630" t="s">
        <v>473</v>
      </c>
      <c r="H49" s="637" t="e">
        <f>+H48+H42</f>
        <v>#REF!</v>
      </c>
      <c r="I49" s="637" t="e">
        <f>+I48+I42</f>
        <v>#REF!</v>
      </c>
    </row>
    <row r="50" spans="1:9" x14ac:dyDescent="0.2">
      <c r="A50" s="620"/>
      <c r="B50" s="629">
        <v>61</v>
      </c>
      <c r="C50" s="630" t="s">
        <v>338</v>
      </c>
      <c r="D50" s="641">
        <f>+'E-5'!O107</f>
        <v>142024</v>
      </c>
      <c r="E50" s="620"/>
      <c r="G50" s="635" t="s">
        <v>469</v>
      </c>
      <c r="H50" s="639" t="e">
        <f>+H40-H49</f>
        <v>#REF!</v>
      </c>
      <c r="I50" s="639" t="e">
        <f>+I40-I49</f>
        <v>#REF!</v>
      </c>
    </row>
    <row r="51" spans="1:9" x14ac:dyDescent="0.2">
      <c r="A51" s="620"/>
      <c r="B51" s="629">
        <v>63</v>
      </c>
      <c r="C51" s="630" t="s">
        <v>360</v>
      </c>
      <c r="D51" s="641">
        <f>+'E-5'!O129</f>
        <v>0</v>
      </c>
      <c r="E51" s="620"/>
    </row>
    <row r="52" spans="1:9" x14ac:dyDescent="0.2">
      <c r="A52" s="620"/>
      <c r="B52" s="632" t="s">
        <v>474</v>
      </c>
      <c r="C52" s="632"/>
      <c r="D52" s="633">
        <f>+SUM(D46:D51)</f>
        <v>5105000</v>
      </c>
      <c r="E52" s="620"/>
      <c r="F52" s="642"/>
    </row>
    <row r="53" spans="1:9" x14ac:dyDescent="0.2">
      <c r="A53" s="620"/>
      <c r="B53" s="625"/>
      <c r="D53" s="643"/>
      <c r="E53" s="620"/>
      <c r="F53" s="640">
        <f>+D52-D38</f>
        <v>0</v>
      </c>
      <c r="G53" s="625" t="s">
        <v>475</v>
      </c>
    </row>
    <row r="54" spans="1:9" x14ac:dyDescent="0.2">
      <c r="A54" s="620"/>
      <c r="B54" s="620"/>
      <c r="C54" s="90"/>
      <c r="D54" s="644"/>
      <c r="E54" s="620"/>
    </row>
    <row r="55" spans="1:9" x14ac:dyDescent="0.2">
      <c r="A55" s="620" t="s">
        <v>476</v>
      </c>
      <c r="B55" s="620"/>
      <c r="C55" s="620"/>
      <c r="D55" s="620"/>
      <c r="E55" s="620"/>
    </row>
    <row r="56" spans="1:9" x14ac:dyDescent="0.2">
      <c r="A56" s="620" t="s">
        <v>477</v>
      </c>
      <c r="B56" s="620"/>
      <c r="C56" s="620"/>
      <c r="D56" s="620"/>
      <c r="E56" s="620"/>
    </row>
    <row r="57" spans="1:9" x14ac:dyDescent="0.2">
      <c r="A57" s="620"/>
      <c r="B57" s="620"/>
      <c r="C57" s="620"/>
      <c r="D57" s="620"/>
      <c r="E57" s="620"/>
    </row>
    <row r="58" spans="1:9" x14ac:dyDescent="0.2">
      <c r="A58" s="620"/>
      <c r="B58" s="620"/>
      <c r="C58" s="620"/>
      <c r="D58" s="620"/>
      <c r="E58" s="620"/>
    </row>
    <row r="59" spans="1:9" x14ac:dyDescent="0.2">
      <c r="A59" s="626" t="s">
        <v>478</v>
      </c>
      <c r="B59" s="645"/>
      <c r="C59" s="645"/>
      <c r="D59" s="620"/>
      <c r="E59" s="620"/>
    </row>
    <row r="60" spans="1:9" x14ac:dyDescent="0.2">
      <c r="A60" s="620"/>
      <c r="B60" s="620"/>
      <c r="C60" s="620"/>
      <c r="D60" s="620"/>
      <c r="E60" s="620"/>
    </row>
    <row r="61" spans="1:9" x14ac:dyDescent="0.2">
      <c r="A61" s="620"/>
      <c r="B61" s="620"/>
      <c r="C61" s="620"/>
      <c r="D61" s="620"/>
      <c r="E61" s="620"/>
    </row>
    <row r="62" spans="1:9" x14ac:dyDescent="0.2">
      <c r="A62" s="620" t="s">
        <v>479</v>
      </c>
      <c r="B62" s="620"/>
      <c r="C62" s="620"/>
      <c r="D62" s="620"/>
      <c r="E62" s="620"/>
    </row>
    <row r="63" spans="1:9" x14ac:dyDescent="0.2">
      <c r="A63" s="626" t="s">
        <v>480</v>
      </c>
      <c r="B63" s="620"/>
      <c r="C63" s="620"/>
      <c r="D63" s="620"/>
      <c r="E63" s="620"/>
    </row>
    <row r="64" spans="1:9" x14ac:dyDescent="0.2">
      <c r="A64" s="620"/>
      <c r="B64" s="620"/>
      <c r="C64" s="620"/>
      <c r="D64" s="620"/>
      <c r="E64" s="620"/>
    </row>
    <row r="65" spans="1:5" x14ac:dyDescent="0.2">
      <c r="A65" s="620"/>
      <c r="B65" s="620"/>
      <c r="C65" s="620"/>
      <c r="D65" s="620"/>
      <c r="E65" s="620"/>
    </row>
    <row r="66" spans="1:5" x14ac:dyDescent="0.2">
      <c r="A66" s="620"/>
      <c r="B66" s="620"/>
      <c r="C66" s="620"/>
      <c r="D66" s="620"/>
      <c r="E66" s="620"/>
    </row>
    <row r="67" spans="1:5" x14ac:dyDescent="0.2">
      <c r="A67" s="620"/>
      <c r="B67" s="620"/>
      <c r="C67" s="620"/>
      <c r="D67" s="620"/>
      <c r="E67" s="620"/>
    </row>
    <row r="68" spans="1:5" x14ac:dyDescent="0.2">
      <c r="A68" s="620"/>
      <c r="B68" s="620"/>
      <c r="C68" s="620"/>
      <c r="D68" s="620"/>
      <c r="E68" s="620"/>
    </row>
    <row r="69" spans="1:5" x14ac:dyDescent="0.2">
      <c r="A69" s="620"/>
      <c r="B69" s="620"/>
      <c r="C69" s="620"/>
      <c r="D69" s="620"/>
      <c r="E69" s="620"/>
    </row>
    <row r="70" spans="1:5" x14ac:dyDescent="0.2">
      <c r="A70" s="620"/>
      <c r="B70" s="620"/>
      <c r="C70" s="620"/>
      <c r="D70" s="620"/>
      <c r="E70" s="620"/>
    </row>
    <row r="71" spans="1:5" x14ac:dyDescent="0.2">
      <c r="A71" s="620"/>
      <c r="B71" s="620"/>
      <c r="C71" s="620"/>
      <c r="D71" s="620"/>
      <c r="E71" s="620"/>
    </row>
    <row r="72" spans="1:5" x14ac:dyDescent="0.2">
      <c r="A72" s="620"/>
      <c r="B72" s="620"/>
      <c r="C72" s="620"/>
      <c r="D72" s="620"/>
      <c r="E72" s="620"/>
    </row>
    <row r="73" spans="1:5" x14ac:dyDescent="0.2">
      <c r="A73" s="620"/>
      <c r="B73" s="620"/>
      <c r="C73" s="620"/>
      <c r="D73" s="620"/>
      <c r="E73" s="620"/>
    </row>
    <row r="74" spans="1:5" x14ac:dyDescent="0.2">
      <c r="A74" s="620"/>
      <c r="B74" s="620"/>
      <c r="C74" s="620"/>
      <c r="D74" s="620"/>
      <c r="E74" s="620"/>
    </row>
    <row r="75" spans="1:5" x14ac:dyDescent="0.2">
      <c r="A75" s="620"/>
      <c r="B75" s="620"/>
      <c r="C75" s="620"/>
      <c r="D75" s="620"/>
      <c r="E75" s="620"/>
    </row>
    <row r="76" spans="1:5" x14ac:dyDescent="0.2">
      <c r="A76" s="620"/>
      <c r="B76" s="620"/>
      <c r="C76" s="620"/>
      <c r="D76" s="620"/>
      <c r="E76" s="620"/>
    </row>
    <row r="77" spans="1:5" x14ac:dyDescent="0.2">
      <c r="A77" s="620"/>
      <c r="B77" s="620"/>
      <c r="C77" s="620"/>
      <c r="D77" s="620"/>
      <c r="E77" s="620"/>
    </row>
    <row r="78" spans="1:5" x14ac:dyDescent="0.2">
      <c r="A78" s="620"/>
      <c r="B78" s="620"/>
      <c r="C78" s="620"/>
      <c r="D78" s="620"/>
      <c r="E78" s="620"/>
    </row>
    <row r="79" spans="1:5" x14ac:dyDescent="0.2">
      <c r="A79" s="620"/>
      <c r="B79" s="620"/>
      <c r="C79" s="620"/>
      <c r="D79" s="620"/>
      <c r="E79" s="620"/>
    </row>
    <row r="80" spans="1:5" x14ac:dyDescent="0.2">
      <c r="A80" s="620"/>
      <c r="B80" s="620"/>
      <c r="C80" s="620"/>
      <c r="D80" s="620"/>
      <c r="E80" s="620"/>
    </row>
    <row r="81" spans="1:5" x14ac:dyDescent="0.2">
      <c r="A81" s="620"/>
      <c r="B81" s="620"/>
      <c r="C81" s="620"/>
      <c r="D81" s="620"/>
      <c r="E81" s="620"/>
    </row>
    <row r="82" spans="1:5" x14ac:dyDescent="0.2">
      <c r="A82" s="620"/>
      <c r="B82" s="620"/>
      <c r="C82" s="620"/>
      <c r="D82" s="620"/>
      <c r="E82" s="620"/>
    </row>
    <row r="83" spans="1:5" x14ac:dyDescent="0.2">
      <c r="A83" s="620"/>
      <c r="B83" s="620"/>
      <c r="C83" s="620"/>
      <c r="D83" s="620"/>
      <c r="E83" s="620"/>
    </row>
    <row r="84" spans="1:5" x14ac:dyDescent="0.2">
      <c r="A84" s="620"/>
      <c r="B84" s="620"/>
      <c r="C84" s="620"/>
      <c r="D84" s="620"/>
      <c r="E84" s="620"/>
    </row>
    <row r="85" spans="1:5" x14ac:dyDescent="0.2">
      <c r="A85" s="620"/>
      <c r="B85" s="620"/>
      <c r="C85" s="620"/>
      <c r="D85" s="620"/>
      <c r="E85" s="620"/>
    </row>
    <row r="86" spans="1:5" x14ac:dyDescent="0.2">
      <c r="A86" s="620"/>
      <c r="B86" s="620"/>
      <c r="C86" s="620"/>
      <c r="D86" s="620"/>
      <c r="E86" s="620"/>
    </row>
    <row r="87" spans="1:5" x14ac:dyDescent="0.2">
      <c r="A87" s="620"/>
      <c r="B87" s="620"/>
      <c r="C87" s="620"/>
      <c r="D87" s="620"/>
      <c r="E87" s="620"/>
    </row>
  </sheetData>
  <mergeCells count="12">
    <mergeCell ref="A28:E28"/>
    <mergeCell ref="B38:C38"/>
    <mergeCell ref="A41:E41"/>
    <mergeCell ref="A42:E42"/>
    <mergeCell ref="A43:E43"/>
    <mergeCell ref="B52:C52"/>
    <mergeCell ref="A7:E7"/>
    <mergeCell ref="A10:E10"/>
    <mergeCell ref="A16:E16"/>
    <mergeCell ref="A21:E21"/>
    <mergeCell ref="A26:E26"/>
    <mergeCell ref="A27:E27"/>
  </mergeCells>
  <pageMargins left="0.74803149606299213" right="0.35433070866141736" top="0.62992125984251968" bottom="0.51181102362204722" header="0" footer="0"/>
  <pageSetup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94EF-F4A1-457B-B80F-C093259372F8}">
  <sheetPr>
    <tabColor indexed="12"/>
  </sheetPr>
  <dimension ref="B1:L150"/>
  <sheetViews>
    <sheetView showGridLines="0" topLeftCell="A33" zoomScaleNormal="100" workbookViewId="0">
      <selection activeCell="A59" sqref="A59:XFD128"/>
    </sheetView>
  </sheetViews>
  <sheetFormatPr baseColWidth="10" defaultRowHeight="15" x14ac:dyDescent="0.3"/>
  <cols>
    <col min="1" max="1" width="4.5703125" customWidth="1"/>
    <col min="2" max="2" width="15" style="137" customWidth="1"/>
    <col min="3" max="3" width="43.7109375" style="82" customWidth="1"/>
    <col min="4" max="6" width="15.140625" style="82" customWidth="1"/>
    <col min="7" max="7" width="15" style="82" customWidth="1"/>
    <col min="8" max="8" width="14.42578125" style="82" hidden="1" customWidth="1"/>
    <col min="9" max="9" width="14.42578125" style="134" customWidth="1"/>
    <col min="10" max="10" width="14.42578125" style="135" customWidth="1"/>
    <col min="11" max="11" width="14.5703125" style="84" hidden="1" customWidth="1"/>
    <col min="12" max="13" width="0" hidden="1" customWidth="1"/>
  </cols>
  <sheetData>
    <row r="1" spans="2:12" ht="15.75" x14ac:dyDescent="0.25">
      <c r="B1" s="83" t="s">
        <v>94</v>
      </c>
      <c r="C1" s="83"/>
      <c r="D1" s="83"/>
      <c r="E1" s="83"/>
      <c r="F1" s="83"/>
      <c r="G1" s="83"/>
      <c r="H1" s="83"/>
      <c r="I1" s="83"/>
      <c r="J1" s="83"/>
    </row>
    <row r="2" spans="2:12" ht="15.75" x14ac:dyDescent="0.25">
      <c r="B2" s="83" t="s">
        <v>1</v>
      </c>
      <c r="C2" s="83"/>
      <c r="D2" s="83"/>
      <c r="E2" s="83"/>
      <c r="F2" s="83"/>
      <c r="G2" s="83"/>
      <c r="H2" s="83"/>
      <c r="I2" s="83"/>
      <c r="J2" s="83"/>
    </row>
    <row r="3" spans="2:12" ht="15.75" x14ac:dyDescent="0.25">
      <c r="B3" s="83" t="s">
        <v>95</v>
      </c>
      <c r="C3" s="83"/>
      <c r="D3" s="83"/>
      <c r="E3" s="83"/>
      <c r="F3" s="83"/>
      <c r="G3" s="83"/>
      <c r="H3" s="83"/>
      <c r="I3" s="83"/>
      <c r="J3" s="83"/>
    </row>
    <row r="4" spans="2:12" ht="15.75" x14ac:dyDescent="0.25">
      <c r="B4" s="83" t="s">
        <v>3</v>
      </c>
      <c r="C4" s="83"/>
      <c r="D4" s="83"/>
      <c r="E4" s="83"/>
      <c r="F4" s="83"/>
      <c r="G4" s="83"/>
      <c r="H4" s="83"/>
      <c r="I4" s="83"/>
      <c r="J4" s="83"/>
    </row>
    <row r="5" spans="2:12" ht="15.75" x14ac:dyDescent="0.25">
      <c r="B5" s="83" t="s">
        <v>96</v>
      </c>
      <c r="C5" s="83"/>
      <c r="D5" s="83"/>
      <c r="E5" s="83"/>
      <c r="F5" s="83"/>
      <c r="G5" s="83"/>
      <c r="H5" s="83"/>
      <c r="I5" s="83"/>
      <c r="J5" s="83"/>
    </row>
    <row r="6" spans="2:12" ht="6.75" customHeight="1" x14ac:dyDescent="0.25">
      <c r="B6" s="83"/>
      <c r="C6" s="83"/>
      <c r="D6" s="83"/>
      <c r="E6" s="83"/>
      <c r="F6" s="83"/>
      <c r="G6" s="83"/>
      <c r="H6" s="83"/>
      <c r="I6" s="83"/>
      <c r="J6" s="83"/>
    </row>
    <row r="7" spans="2:12" ht="15.75" x14ac:dyDescent="0.25">
      <c r="B7" s="83" t="s">
        <v>97</v>
      </c>
      <c r="C7" s="83"/>
      <c r="D7" s="83"/>
      <c r="E7" s="83"/>
      <c r="F7" s="83"/>
      <c r="G7" s="83"/>
      <c r="H7" s="83"/>
      <c r="I7" s="83"/>
      <c r="J7" s="83"/>
    </row>
    <row r="8" spans="2:12" ht="6" customHeight="1" x14ac:dyDescent="0.25">
      <c r="B8" s="85"/>
      <c r="C8" s="85"/>
      <c r="D8" s="85"/>
      <c r="E8" s="85"/>
      <c r="F8" s="85"/>
      <c r="G8" s="85"/>
      <c r="H8" s="85"/>
      <c r="I8" s="85"/>
      <c r="J8" s="85"/>
    </row>
    <row r="9" spans="2:12" ht="15.75" x14ac:dyDescent="0.25">
      <c r="B9" s="86" t="s">
        <v>98</v>
      </c>
      <c r="C9" s="86"/>
      <c r="D9" s="86"/>
      <c r="E9" s="86"/>
      <c r="F9" s="86"/>
      <c r="G9" s="86"/>
      <c r="H9" s="86"/>
      <c r="I9" s="86"/>
      <c r="J9" s="86"/>
    </row>
    <row r="10" spans="2:12" ht="21.75" customHeight="1" x14ac:dyDescent="0.2">
      <c r="B10" s="87" t="s">
        <v>99</v>
      </c>
      <c r="C10" s="87" t="s">
        <v>100</v>
      </c>
      <c r="D10" s="87" t="s">
        <v>20</v>
      </c>
      <c r="E10" s="87"/>
      <c r="F10" s="87"/>
      <c r="G10" s="87" t="s">
        <v>57</v>
      </c>
      <c r="H10" s="87"/>
      <c r="I10" s="87"/>
      <c r="J10" s="88" t="s">
        <v>101</v>
      </c>
    </row>
    <row r="11" spans="2:12" ht="21.75" customHeight="1" x14ac:dyDescent="0.2">
      <c r="B11" s="87"/>
      <c r="C11" s="87"/>
      <c r="D11" s="87" t="s">
        <v>102</v>
      </c>
      <c r="E11" s="87" t="s">
        <v>103</v>
      </c>
      <c r="F11" s="87" t="s">
        <v>104</v>
      </c>
      <c r="G11" s="87"/>
      <c r="H11" s="87"/>
      <c r="I11" s="87"/>
      <c r="J11" s="88"/>
    </row>
    <row r="12" spans="2:12" s="90" customFormat="1" ht="30.75" customHeight="1" x14ac:dyDescent="0.2">
      <c r="B12" s="87"/>
      <c r="C12" s="87"/>
      <c r="D12" s="87"/>
      <c r="E12" s="87"/>
      <c r="F12" s="87"/>
      <c r="G12" s="89" t="s">
        <v>105</v>
      </c>
      <c r="H12" s="89" t="s">
        <v>106</v>
      </c>
      <c r="I12" s="89" t="s">
        <v>107</v>
      </c>
      <c r="J12" s="88"/>
      <c r="K12" s="84"/>
    </row>
    <row r="13" spans="2:12" ht="15.75" customHeight="1" x14ac:dyDescent="0.2">
      <c r="B13" s="91">
        <v>12</v>
      </c>
      <c r="C13" s="92" t="s">
        <v>108</v>
      </c>
      <c r="D13" s="93">
        <f>+D14+D17</f>
        <v>2332273</v>
      </c>
      <c r="E13" s="93">
        <f>+E14+E17</f>
        <v>0</v>
      </c>
      <c r="F13" s="93">
        <f>+D13+E13</f>
        <v>2332273</v>
      </c>
      <c r="G13" s="93"/>
      <c r="H13" s="93"/>
      <c r="I13" s="93">
        <f>+SUM(G13:H13)</f>
        <v>0</v>
      </c>
      <c r="J13" s="93">
        <f>+F13+I13</f>
        <v>2332273</v>
      </c>
      <c r="L13">
        <f t="shared" ref="L13:L55" si="0">+LEN(B13)</f>
        <v>2</v>
      </c>
    </row>
    <row r="14" spans="2:12" ht="15.75" customHeight="1" x14ac:dyDescent="0.2">
      <c r="B14" s="94">
        <v>121</v>
      </c>
      <c r="C14" s="95" t="s">
        <v>109</v>
      </c>
      <c r="D14" s="96">
        <f>+SUM(D15:D16)</f>
        <v>2322273</v>
      </c>
      <c r="E14" s="96">
        <f>+SUM(E15:E16)</f>
        <v>0</v>
      </c>
      <c r="F14" s="96">
        <f t="shared" ref="F14:F55" si="1">+D14+E14</f>
        <v>2322273</v>
      </c>
      <c r="G14" s="96">
        <f>+SUM(G15:G16)</f>
        <v>0</v>
      </c>
      <c r="H14" s="96">
        <f>+SUM(H15:H16)</f>
        <v>0</v>
      </c>
      <c r="I14" s="96">
        <f t="shared" ref="I14:I30" si="2">+SUM(G14:H14)</f>
        <v>0</v>
      </c>
      <c r="J14" s="96">
        <f t="shared" ref="J14:J54" si="3">+F14+I14</f>
        <v>2322273</v>
      </c>
      <c r="L14">
        <f t="shared" si="0"/>
        <v>3</v>
      </c>
    </row>
    <row r="15" spans="2:12" ht="15.75" customHeight="1" x14ac:dyDescent="0.2">
      <c r="B15" s="97">
        <v>12105</v>
      </c>
      <c r="C15" s="98" t="s">
        <v>110</v>
      </c>
      <c r="D15" s="99">
        <v>1262</v>
      </c>
      <c r="E15" s="99"/>
      <c r="F15" s="99">
        <f t="shared" si="1"/>
        <v>1262</v>
      </c>
      <c r="G15" s="100"/>
      <c r="H15" s="100"/>
      <c r="I15" s="100">
        <f t="shared" si="2"/>
        <v>0</v>
      </c>
      <c r="J15" s="99">
        <f t="shared" si="3"/>
        <v>1262</v>
      </c>
      <c r="L15">
        <f t="shared" si="0"/>
        <v>5</v>
      </c>
    </row>
    <row r="16" spans="2:12" ht="15.75" customHeight="1" x14ac:dyDescent="0.2">
      <c r="B16" s="101">
        <v>12199</v>
      </c>
      <c r="C16" s="98" t="s">
        <v>111</v>
      </c>
      <c r="D16" s="99">
        <f>2283011-D18+48000</f>
        <v>2321011</v>
      </c>
      <c r="E16" s="99"/>
      <c r="F16" s="99">
        <f t="shared" si="1"/>
        <v>2321011</v>
      </c>
      <c r="G16" s="100"/>
      <c r="H16" s="100"/>
      <c r="I16" s="100">
        <f t="shared" si="2"/>
        <v>0</v>
      </c>
      <c r="J16" s="99">
        <f t="shared" si="3"/>
        <v>2321011</v>
      </c>
      <c r="L16">
        <f t="shared" si="0"/>
        <v>5</v>
      </c>
    </row>
    <row r="17" spans="2:12" ht="15.75" customHeight="1" x14ac:dyDescent="0.2">
      <c r="B17" s="94">
        <v>122</v>
      </c>
      <c r="C17" s="95" t="s">
        <v>112</v>
      </c>
      <c r="D17" s="96">
        <f>+SUM(D18)</f>
        <v>10000</v>
      </c>
      <c r="E17" s="96">
        <f>+SUM(E18)</f>
        <v>0</v>
      </c>
      <c r="F17" s="96">
        <f t="shared" si="1"/>
        <v>10000</v>
      </c>
      <c r="G17" s="96">
        <f>+SUM(G18)</f>
        <v>0</v>
      </c>
      <c r="H17" s="96">
        <f>+SUM(H18)</f>
        <v>0</v>
      </c>
      <c r="I17" s="96">
        <f t="shared" si="2"/>
        <v>0</v>
      </c>
      <c r="J17" s="96">
        <f t="shared" si="3"/>
        <v>10000</v>
      </c>
      <c r="L17">
        <f t="shared" si="0"/>
        <v>3</v>
      </c>
    </row>
    <row r="18" spans="2:12" ht="15.75" customHeight="1" x14ac:dyDescent="0.2">
      <c r="B18" s="102">
        <v>12299</v>
      </c>
      <c r="C18" s="103" t="s">
        <v>113</v>
      </c>
      <c r="D18" s="104">
        <v>10000</v>
      </c>
      <c r="E18" s="104"/>
      <c r="F18" s="104">
        <f t="shared" si="1"/>
        <v>10000</v>
      </c>
      <c r="G18" s="105"/>
      <c r="H18" s="105"/>
      <c r="I18" s="105">
        <f t="shared" si="2"/>
        <v>0</v>
      </c>
      <c r="J18" s="104">
        <f t="shared" si="3"/>
        <v>10000</v>
      </c>
      <c r="L18">
        <f t="shared" si="0"/>
        <v>5</v>
      </c>
    </row>
    <row r="19" spans="2:12" ht="15.75" customHeight="1" x14ac:dyDescent="0.2">
      <c r="B19" s="106">
        <v>14</v>
      </c>
      <c r="C19" s="107" t="s">
        <v>114</v>
      </c>
      <c r="D19" s="108">
        <f>+D20+D22</f>
        <v>67600</v>
      </c>
      <c r="E19" s="108">
        <f>+E20+E22</f>
        <v>0</v>
      </c>
      <c r="F19" s="108">
        <f t="shared" si="1"/>
        <v>67600</v>
      </c>
      <c r="G19" s="108">
        <f>+G20+G22</f>
        <v>0</v>
      </c>
      <c r="H19" s="108">
        <f>+H20+H22</f>
        <v>0</v>
      </c>
      <c r="I19" s="108">
        <f t="shared" si="2"/>
        <v>0</v>
      </c>
      <c r="J19" s="108">
        <f t="shared" si="3"/>
        <v>67600</v>
      </c>
      <c r="L19">
        <f t="shared" si="0"/>
        <v>2</v>
      </c>
    </row>
    <row r="20" spans="2:12" ht="15.75" customHeight="1" x14ac:dyDescent="0.2">
      <c r="B20" s="94">
        <v>141</v>
      </c>
      <c r="C20" s="95" t="s">
        <v>115</v>
      </c>
      <c r="D20" s="96">
        <f>+SUM(D21)</f>
        <v>29900</v>
      </c>
      <c r="E20" s="96">
        <f>+SUM(E21)</f>
        <v>0</v>
      </c>
      <c r="F20" s="96">
        <f t="shared" si="1"/>
        <v>29900</v>
      </c>
      <c r="G20" s="96">
        <f>+SUM(G21)</f>
        <v>0</v>
      </c>
      <c r="H20" s="96">
        <f>+SUM(H21)</f>
        <v>0</v>
      </c>
      <c r="I20" s="96">
        <f t="shared" si="2"/>
        <v>0</v>
      </c>
      <c r="J20" s="96">
        <f t="shared" si="3"/>
        <v>29900</v>
      </c>
      <c r="L20">
        <f t="shared" si="0"/>
        <v>3</v>
      </c>
    </row>
    <row r="21" spans="2:12" ht="15.75" customHeight="1" x14ac:dyDescent="0.2">
      <c r="B21" s="101">
        <v>14199</v>
      </c>
      <c r="C21" s="98" t="s">
        <v>116</v>
      </c>
      <c r="D21" s="99">
        <v>29900</v>
      </c>
      <c r="E21" s="99"/>
      <c r="F21" s="99">
        <f t="shared" si="1"/>
        <v>29900</v>
      </c>
      <c r="G21" s="100"/>
      <c r="H21" s="100"/>
      <c r="I21" s="100">
        <f t="shared" si="2"/>
        <v>0</v>
      </c>
      <c r="J21" s="99">
        <f t="shared" si="3"/>
        <v>29900</v>
      </c>
      <c r="L21">
        <f t="shared" si="0"/>
        <v>5</v>
      </c>
    </row>
    <row r="22" spans="2:12" ht="15.75" customHeight="1" x14ac:dyDescent="0.2">
      <c r="B22" s="94">
        <v>142</v>
      </c>
      <c r="C22" s="95" t="s">
        <v>117</v>
      </c>
      <c r="D22" s="96">
        <f>+SUM(D23)</f>
        <v>37700</v>
      </c>
      <c r="E22" s="96">
        <f>+SUM(E23)</f>
        <v>0</v>
      </c>
      <c r="F22" s="96">
        <f t="shared" si="1"/>
        <v>37700</v>
      </c>
      <c r="G22" s="96">
        <f>+SUM(G23)</f>
        <v>0</v>
      </c>
      <c r="H22" s="96">
        <f>+SUM(H23)</f>
        <v>0</v>
      </c>
      <c r="I22" s="96">
        <f t="shared" si="2"/>
        <v>0</v>
      </c>
      <c r="J22" s="96">
        <f t="shared" si="3"/>
        <v>37700</v>
      </c>
      <c r="L22">
        <f t="shared" si="0"/>
        <v>3</v>
      </c>
    </row>
    <row r="23" spans="2:12" ht="15.75" customHeight="1" x14ac:dyDescent="0.2">
      <c r="B23" s="101">
        <v>14299</v>
      </c>
      <c r="C23" s="98" t="s">
        <v>118</v>
      </c>
      <c r="D23" s="99">
        <v>37700</v>
      </c>
      <c r="E23" s="99"/>
      <c r="F23" s="99">
        <f t="shared" si="1"/>
        <v>37700</v>
      </c>
      <c r="G23" s="100"/>
      <c r="H23" s="100"/>
      <c r="I23" s="100">
        <f t="shared" si="2"/>
        <v>0</v>
      </c>
      <c r="J23" s="99">
        <f t="shared" si="3"/>
        <v>37700</v>
      </c>
      <c r="L23">
        <f t="shared" si="0"/>
        <v>5</v>
      </c>
    </row>
    <row r="24" spans="2:12" ht="15.75" customHeight="1" x14ac:dyDescent="0.2">
      <c r="B24" s="106">
        <v>15</v>
      </c>
      <c r="C24" s="107" t="s">
        <v>119</v>
      </c>
      <c r="D24" s="108">
        <f>+D25+D28+D30</f>
        <v>209623</v>
      </c>
      <c r="E24" s="108">
        <f>+E25+E28+E30</f>
        <v>0</v>
      </c>
      <c r="F24" s="108">
        <f t="shared" si="1"/>
        <v>209623</v>
      </c>
      <c r="G24" s="108">
        <f>+G25+G30</f>
        <v>0</v>
      </c>
      <c r="H24" s="108">
        <f>+H25+H30</f>
        <v>0</v>
      </c>
      <c r="I24" s="108">
        <f t="shared" si="2"/>
        <v>0</v>
      </c>
      <c r="J24" s="108">
        <f t="shared" si="3"/>
        <v>209623</v>
      </c>
      <c r="L24">
        <f t="shared" si="0"/>
        <v>2</v>
      </c>
    </row>
    <row r="25" spans="2:12" ht="15.75" customHeight="1" x14ac:dyDescent="0.2">
      <c r="B25" s="94">
        <v>151</v>
      </c>
      <c r="C25" s="95" t="s">
        <v>120</v>
      </c>
      <c r="D25" s="96">
        <f>+SUM(D26:D27)</f>
        <v>189623</v>
      </c>
      <c r="E25" s="96">
        <f>+SUM(E26:E27)</f>
        <v>0</v>
      </c>
      <c r="F25" s="96">
        <f t="shared" si="1"/>
        <v>189623</v>
      </c>
      <c r="G25" s="96">
        <f>+SUM(G26:G27)</f>
        <v>0</v>
      </c>
      <c r="H25" s="96">
        <f>+SUM(H26:H27)</f>
        <v>0</v>
      </c>
      <c r="I25" s="96">
        <f t="shared" si="2"/>
        <v>0</v>
      </c>
      <c r="J25" s="96">
        <f t="shared" si="3"/>
        <v>189623</v>
      </c>
      <c r="L25">
        <f t="shared" si="0"/>
        <v>3</v>
      </c>
    </row>
    <row r="26" spans="2:12" ht="12.75" x14ac:dyDescent="0.2">
      <c r="B26" s="101">
        <v>15105</v>
      </c>
      <c r="C26" s="98" t="s">
        <v>121</v>
      </c>
      <c r="D26" s="99">
        <v>189623</v>
      </c>
      <c r="E26" s="99"/>
      <c r="F26" s="99">
        <f t="shared" si="1"/>
        <v>189623</v>
      </c>
      <c r="G26" s="100"/>
      <c r="H26" s="100"/>
      <c r="I26" s="100">
        <f t="shared" si="2"/>
        <v>0</v>
      </c>
      <c r="J26" s="99">
        <f t="shared" si="3"/>
        <v>189623</v>
      </c>
      <c r="L26">
        <f t="shared" si="0"/>
        <v>5</v>
      </c>
    </row>
    <row r="27" spans="2:12" ht="12.75" x14ac:dyDescent="0.2">
      <c r="B27" s="101">
        <v>15106</v>
      </c>
      <c r="C27" s="98" t="s">
        <v>122</v>
      </c>
      <c r="D27" s="99"/>
      <c r="E27" s="99"/>
      <c r="F27" s="99">
        <f t="shared" si="1"/>
        <v>0</v>
      </c>
      <c r="G27" s="100"/>
      <c r="H27" s="100"/>
      <c r="I27" s="100">
        <f t="shared" si="2"/>
        <v>0</v>
      </c>
      <c r="J27" s="99">
        <f t="shared" si="3"/>
        <v>0</v>
      </c>
      <c r="L27">
        <f t="shared" si="0"/>
        <v>5</v>
      </c>
    </row>
    <row r="28" spans="2:12" ht="12.75" x14ac:dyDescent="0.2">
      <c r="B28" s="94">
        <v>156</v>
      </c>
      <c r="C28" s="95" t="s">
        <v>123</v>
      </c>
      <c r="D28" s="96">
        <f>+D29</f>
        <v>0</v>
      </c>
      <c r="E28" s="96"/>
      <c r="F28" s="96">
        <f t="shared" si="1"/>
        <v>0</v>
      </c>
      <c r="G28" s="96"/>
      <c r="H28" s="96"/>
      <c r="I28" s="96">
        <f t="shared" si="2"/>
        <v>0</v>
      </c>
      <c r="J28" s="96">
        <f t="shared" si="3"/>
        <v>0</v>
      </c>
      <c r="L28">
        <f t="shared" si="0"/>
        <v>3</v>
      </c>
    </row>
    <row r="29" spans="2:12" ht="12.75" x14ac:dyDescent="0.2">
      <c r="B29" s="101">
        <v>15602</v>
      </c>
      <c r="C29" s="98" t="s">
        <v>124</v>
      </c>
      <c r="D29" s="99">
        <v>0</v>
      </c>
      <c r="E29" s="99"/>
      <c r="F29" s="99">
        <f t="shared" si="1"/>
        <v>0</v>
      </c>
      <c r="G29" s="100"/>
      <c r="H29" s="100"/>
      <c r="I29" s="100">
        <f t="shared" si="2"/>
        <v>0</v>
      </c>
      <c r="J29" s="99">
        <f t="shared" si="3"/>
        <v>0</v>
      </c>
      <c r="L29">
        <f t="shared" si="0"/>
        <v>5</v>
      </c>
    </row>
    <row r="30" spans="2:12" ht="12.75" x14ac:dyDescent="0.2">
      <c r="B30" s="94">
        <v>157</v>
      </c>
      <c r="C30" s="95" t="s">
        <v>125</v>
      </c>
      <c r="D30" s="96">
        <f>+SUM(D31:D32)</f>
        <v>20000</v>
      </c>
      <c r="E30" s="96">
        <f>+SUM(E31:E32)</f>
        <v>0</v>
      </c>
      <c r="F30" s="96">
        <f t="shared" si="1"/>
        <v>20000</v>
      </c>
      <c r="G30" s="96">
        <f>+SUM(G32:G32)</f>
        <v>0</v>
      </c>
      <c r="H30" s="96">
        <f>+SUM(H32:H32)</f>
        <v>0</v>
      </c>
      <c r="I30" s="96">
        <f t="shared" si="2"/>
        <v>0</v>
      </c>
      <c r="J30" s="96">
        <f t="shared" si="3"/>
        <v>20000</v>
      </c>
      <c r="L30">
        <f t="shared" si="0"/>
        <v>3</v>
      </c>
    </row>
    <row r="31" spans="2:12" ht="12.75" x14ac:dyDescent="0.2">
      <c r="B31" s="101">
        <v>15703</v>
      </c>
      <c r="C31" s="98" t="s">
        <v>126</v>
      </c>
      <c r="D31" s="99">
        <v>8000</v>
      </c>
      <c r="E31" s="99"/>
      <c r="F31" s="99">
        <f t="shared" si="1"/>
        <v>8000</v>
      </c>
      <c r="G31" s="100"/>
      <c r="H31" s="100"/>
      <c r="I31" s="100"/>
      <c r="J31" s="99">
        <f t="shared" si="3"/>
        <v>8000</v>
      </c>
      <c r="L31">
        <f t="shared" si="0"/>
        <v>5</v>
      </c>
    </row>
    <row r="32" spans="2:12" ht="12.75" x14ac:dyDescent="0.2">
      <c r="B32" s="101">
        <v>15799</v>
      </c>
      <c r="C32" s="98" t="s">
        <v>127</v>
      </c>
      <c r="D32" s="99">
        <v>12000</v>
      </c>
      <c r="E32" s="99"/>
      <c r="F32" s="99">
        <f t="shared" si="1"/>
        <v>12000</v>
      </c>
      <c r="G32" s="100"/>
      <c r="H32" s="100"/>
      <c r="I32" s="100">
        <f t="shared" ref="I32:I58" si="4">+SUM(G32:H32)</f>
        <v>0</v>
      </c>
      <c r="J32" s="99">
        <f t="shared" si="3"/>
        <v>12000</v>
      </c>
      <c r="L32">
        <f t="shared" si="0"/>
        <v>5</v>
      </c>
    </row>
    <row r="33" spans="2:12" ht="12.75" x14ac:dyDescent="0.2">
      <c r="B33" s="106">
        <v>16</v>
      </c>
      <c r="C33" s="107" t="s">
        <v>128</v>
      </c>
      <c r="D33" s="108">
        <f>++D34+D38+D36</f>
        <v>0</v>
      </c>
      <c r="E33" s="108">
        <f>++E34+E38+E36</f>
        <v>0</v>
      </c>
      <c r="F33" s="108">
        <f t="shared" si="1"/>
        <v>0</v>
      </c>
      <c r="G33" s="108">
        <f>++G34+G38+G36</f>
        <v>0</v>
      </c>
      <c r="H33" s="108">
        <f>++H34+H38+H36</f>
        <v>0</v>
      </c>
      <c r="I33" s="108">
        <f t="shared" si="4"/>
        <v>0</v>
      </c>
      <c r="J33" s="108">
        <f t="shared" si="3"/>
        <v>0</v>
      </c>
      <c r="L33">
        <f t="shared" si="0"/>
        <v>2</v>
      </c>
    </row>
    <row r="34" spans="2:12" ht="12.75" hidden="1" x14ac:dyDescent="0.2">
      <c r="B34" s="94">
        <v>162</v>
      </c>
      <c r="C34" s="95" t="s">
        <v>129</v>
      </c>
      <c r="D34" s="96">
        <f>+SUM(D35)</f>
        <v>0</v>
      </c>
      <c r="E34" s="96">
        <f>+SUM(E35)</f>
        <v>0</v>
      </c>
      <c r="F34" s="96">
        <f t="shared" si="1"/>
        <v>0</v>
      </c>
      <c r="G34" s="96">
        <f>+SUM(G35)</f>
        <v>0</v>
      </c>
      <c r="H34" s="96"/>
      <c r="I34" s="96">
        <f t="shared" si="4"/>
        <v>0</v>
      </c>
      <c r="J34" s="96">
        <f t="shared" si="3"/>
        <v>0</v>
      </c>
      <c r="L34">
        <f t="shared" si="0"/>
        <v>3</v>
      </c>
    </row>
    <row r="35" spans="2:12" s="90" customFormat="1" ht="12.75" hidden="1" x14ac:dyDescent="0.2">
      <c r="B35" s="101">
        <v>16201</v>
      </c>
      <c r="C35" s="98" t="s">
        <v>129</v>
      </c>
      <c r="D35" s="99">
        <v>0</v>
      </c>
      <c r="E35" s="99"/>
      <c r="F35" s="99">
        <f t="shared" si="1"/>
        <v>0</v>
      </c>
      <c r="G35" s="99"/>
      <c r="H35" s="109"/>
      <c r="I35" s="99">
        <f t="shared" si="4"/>
        <v>0</v>
      </c>
      <c r="J35" s="99">
        <f t="shared" si="3"/>
        <v>0</v>
      </c>
      <c r="K35" s="84"/>
      <c r="L35">
        <f t="shared" si="0"/>
        <v>5</v>
      </c>
    </row>
    <row r="36" spans="2:12" s="90" customFormat="1" ht="12.75" x14ac:dyDescent="0.2">
      <c r="B36" s="94">
        <v>163</v>
      </c>
      <c r="C36" s="95" t="s">
        <v>130</v>
      </c>
      <c r="D36" s="96">
        <f>SUM(D37)</f>
        <v>0</v>
      </c>
      <c r="E36" s="96">
        <f>SUM(E37)</f>
        <v>0</v>
      </c>
      <c r="F36" s="96">
        <f t="shared" si="1"/>
        <v>0</v>
      </c>
      <c r="G36" s="96">
        <f>SUM(G37)</f>
        <v>0</v>
      </c>
      <c r="H36" s="96">
        <f>SUM(H37)</f>
        <v>0</v>
      </c>
      <c r="I36" s="96">
        <f t="shared" si="4"/>
        <v>0</v>
      </c>
      <c r="J36" s="96">
        <f t="shared" si="3"/>
        <v>0</v>
      </c>
      <c r="K36" s="84"/>
      <c r="L36">
        <f t="shared" si="0"/>
        <v>3</v>
      </c>
    </row>
    <row r="37" spans="2:12" s="90" customFormat="1" ht="12.75" x14ac:dyDescent="0.2">
      <c r="B37" s="110">
        <v>16301</v>
      </c>
      <c r="C37" s="111" t="s">
        <v>131</v>
      </c>
      <c r="D37" s="112">
        <v>0</v>
      </c>
      <c r="E37" s="112"/>
      <c r="F37" s="112">
        <f t="shared" si="1"/>
        <v>0</v>
      </c>
      <c r="G37" s="112"/>
      <c r="H37" s="112"/>
      <c r="I37" s="112">
        <f t="shared" si="4"/>
        <v>0</v>
      </c>
      <c r="J37" s="112">
        <f t="shared" si="3"/>
        <v>0</v>
      </c>
      <c r="K37" s="84"/>
      <c r="L37">
        <f t="shared" si="0"/>
        <v>5</v>
      </c>
    </row>
    <row r="38" spans="2:12" s="90" customFormat="1" ht="12.75" x14ac:dyDescent="0.2">
      <c r="B38" s="113">
        <v>164</v>
      </c>
      <c r="C38" s="114" t="s">
        <v>132</v>
      </c>
      <c r="D38" s="115">
        <f>+SUM(D39)</f>
        <v>0</v>
      </c>
      <c r="E38" s="115">
        <f>+SUM(E39)</f>
        <v>0</v>
      </c>
      <c r="F38" s="115">
        <f t="shared" si="1"/>
        <v>0</v>
      </c>
      <c r="G38" s="115">
        <f>+G39+G40</f>
        <v>0</v>
      </c>
      <c r="H38" s="115">
        <f>+H39+H40</f>
        <v>0</v>
      </c>
      <c r="I38" s="115">
        <f t="shared" si="4"/>
        <v>0</v>
      </c>
      <c r="J38" s="115">
        <f t="shared" si="3"/>
        <v>0</v>
      </c>
      <c r="K38" s="84"/>
      <c r="L38">
        <f t="shared" si="0"/>
        <v>3</v>
      </c>
    </row>
    <row r="39" spans="2:12" s="90" customFormat="1" ht="12.75" x14ac:dyDescent="0.2">
      <c r="B39" s="101">
        <v>16403</v>
      </c>
      <c r="C39" s="98" t="s">
        <v>133</v>
      </c>
      <c r="D39" s="99">
        <v>0</v>
      </c>
      <c r="E39" s="99"/>
      <c r="F39" s="99">
        <f t="shared" si="1"/>
        <v>0</v>
      </c>
      <c r="G39" s="100">
        <v>0</v>
      </c>
      <c r="H39" s="100">
        <v>0</v>
      </c>
      <c r="I39" s="100">
        <f t="shared" si="4"/>
        <v>0</v>
      </c>
      <c r="J39" s="99">
        <f t="shared" si="3"/>
        <v>0</v>
      </c>
      <c r="K39" s="84"/>
      <c r="L39">
        <f t="shared" si="0"/>
        <v>5</v>
      </c>
    </row>
    <row r="40" spans="2:12" s="90" customFormat="1" ht="12.75" hidden="1" x14ac:dyDescent="0.2">
      <c r="B40" s="101">
        <v>16405</v>
      </c>
      <c r="C40" s="98" t="s">
        <v>134</v>
      </c>
      <c r="D40" s="99"/>
      <c r="E40" s="99"/>
      <c r="F40" s="99">
        <f t="shared" si="1"/>
        <v>0</v>
      </c>
      <c r="G40" s="100"/>
      <c r="H40" s="100"/>
      <c r="I40" s="100">
        <f t="shared" si="4"/>
        <v>0</v>
      </c>
      <c r="J40" s="99">
        <f t="shared" si="3"/>
        <v>0</v>
      </c>
      <c r="K40" s="84"/>
      <c r="L40">
        <f t="shared" si="0"/>
        <v>5</v>
      </c>
    </row>
    <row r="41" spans="2:12" s="90" customFormat="1" ht="12.75" x14ac:dyDescent="0.2">
      <c r="B41" s="106">
        <v>21</v>
      </c>
      <c r="C41" s="107" t="s">
        <v>135</v>
      </c>
      <c r="D41" s="108">
        <f>+D42</f>
        <v>1500</v>
      </c>
      <c r="E41" s="108">
        <f>+E42</f>
        <v>0</v>
      </c>
      <c r="F41" s="108">
        <f t="shared" si="1"/>
        <v>1500</v>
      </c>
      <c r="G41" s="108">
        <f>+G42</f>
        <v>0</v>
      </c>
      <c r="H41" s="108">
        <f>+H42</f>
        <v>0</v>
      </c>
      <c r="I41" s="108">
        <f t="shared" si="4"/>
        <v>0</v>
      </c>
      <c r="J41" s="108">
        <f t="shared" si="3"/>
        <v>1500</v>
      </c>
      <c r="K41" s="84"/>
      <c r="L41">
        <f t="shared" si="0"/>
        <v>2</v>
      </c>
    </row>
    <row r="42" spans="2:12" s="90" customFormat="1" ht="12.75" x14ac:dyDescent="0.2">
      <c r="B42" s="94">
        <v>211</v>
      </c>
      <c r="C42" s="95" t="s">
        <v>136</v>
      </c>
      <c r="D42" s="96">
        <f>+SUM(D43:D46)</f>
        <v>1500</v>
      </c>
      <c r="E42" s="96">
        <f>+SUM(E43:E46)</f>
        <v>0</v>
      </c>
      <c r="F42" s="96">
        <f t="shared" si="1"/>
        <v>1500</v>
      </c>
      <c r="G42" s="96">
        <f>+SUM(G43:G46)</f>
        <v>0</v>
      </c>
      <c r="H42" s="96">
        <f>+SUM(H43:H46)</f>
        <v>0</v>
      </c>
      <c r="I42" s="96">
        <f t="shared" si="4"/>
        <v>0</v>
      </c>
      <c r="J42" s="96">
        <f t="shared" si="3"/>
        <v>1500</v>
      </c>
      <c r="K42" s="84"/>
      <c r="L42">
        <f t="shared" si="0"/>
        <v>3</v>
      </c>
    </row>
    <row r="43" spans="2:12" s="90" customFormat="1" ht="12.75" x14ac:dyDescent="0.2">
      <c r="B43" s="101">
        <v>21101</v>
      </c>
      <c r="C43" s="98" t="s">
        <v>137</v>
      </c>
      <c r="D43" s="99">
        <v>500</v>
      </c>
      <c r="E43" s="99"/>
      <c r="F43" s="99">
        <f t="shared" si="1"/>
        <v>500</v>
      </c>
      <c r="G43" s="99">
        <v>0</v>
      </c>
      <c r="H43" s="99">
        <v>0</v>
      </c>
      <c r="I43" s="99">
        <f t="shared" si="4"/>
        <v>0</v>
      </c>
      <c r="J43" s="99">
        <f t="shared" si="3"/>
        <v>500</v>
      </c>
      <c r="K43" s="84"/>
      <c r="L43">
        <f t="shared" si="0"/>
        <v>5</v>
      </c>
    </row>
    <row r="44" spans="2:12" s="90" customFormat="1" ht="12.75" x14ac:dyDescent="0.2">
      <c r="B44" s="101">
        <v>21102</v>
      </c>
      <c r="C44" s="98" t="s">
        <v>138</v>
      </c>
      <c r="D44" s="99">
        <v>500</v>
      </c>
      <c r="E44" s="99"/>
      <c r="F44" s="99">
        <f t="shared" si="1"/>
        <v>500</v>
      </c>
      <c r="G44" s="99">
        <v>0</v>
      </c>
      <c r="H44" s="99">
        <v>0</v>
      </c>
      <c r="I44" s="99">
        <f t="shared" si="4"/>
        <v>0</v>
      </c>
      <c r="J44" s="99">
        <f t="shared" si="3"/>
        <v>500</v>
      </c>
      <c r="K44" s="84"/>
      <c r="L44">
        <f t="shared" si="0"/>
        <v>5</v>
      </c>
    </row>
    <row r="45" spans="2:12" s="90" customFormat="1" ht="12.75" x14ac:dyDescent="0.2">
      <c r="B45" s="101">
        <v>21104</v>
      </c>
      <c r="C45" s="98" t="s">
        <v>139</v>
      </c>
      <c r="D45" s="99">
        <v>500</v>
      </c>
      <c r="E45" s="99"/>
      <c r="F45" s="99">
        <f t="shared" si="1"/>
        <v>500</v>
      </c>
      <c r="G45" s="99"/>
      <c r="H45" s="99"/>
      <c r="I45" s="99"/>
      <c r="J45" s="99">
        <f t="shared" si="3"/>
        <v>500</v>
      </c>
      <c r="K45" s="84"/>
      <c r="L45">
        <f t="shared" si="0"/>
        <v>5</v>
      </c>
    </row>
    <row r="46" spans="2:12" s="90" customFormat="1" ht="12.75" hidden="1" x14ac:dyDescent="0.2">
      <c r="B46" s="101">
        <v>21105</v>
      </c>
      <c r="C46" s="98" t="s">
        <v>140</v>
      </c>
      <c r="D46" s="99"/>
      <c r="E46" s="99"/>
      <c r="F46" s="99">
        <f t="shared" si="1"/>
        <v>0</v>
      </c>
      <c r="G46" s="99">
        <v>0</v>
      </c>
      <c r="H46" s="99">
        <v>0</v>
      </c>
      <c r="I46" s="99">
        <f t="shared" si="4"/>
        <v>0</v>
      </c>
      <c r="J46" s="99">
        <f t="shared" si="3"/>
        <v>0</v>
      </c>
      <c r="K46" s="84"/>
      <c r="L46">
        <f t="shared" si="0"/>
        <v>5</v>
      </c>
    </row>
    <row r="47" spans="2:12" s="90" customFormat="1" ht="12.75" x14ac:dyDescent="0.2">
      <c r="B47" s="106">
        <v>23</v>
      </c>
      <c r="C47" s="107" t="s">
        <v>141</v>
      </c>
      <c r="D47" s="108">
        <f>+D48</f>
        <v>842000</v>
      </c>
      <c r="E47" s="108">
        <f>+E48</f>
        <v>0</v>
      </c>
      <c r="F47" s="108">
        <f t="shared" si="1"/>
        <v>842000</v>
      </c>
      <c r="G47" s="108">
        <f>+G48</f>
        <v>0</v>
      </c>
      <c r="H47" s="108">
        <f>+H48</f>
        <v>0</v>
      </c>
      <c r="I47" s="108">
        <f t="shared" si="4"/>
        <v>0</v>
      </c>
      <c r="J47" s="108">
        <f t="shared" si="3"/>
        <v>842000</v>
      </c>
      <c r="K47" s="84"/>
      <c r="L47">
        <f t="shared" si="0"/>
        <v>2</v>
      </c>
    </row>
    <row r="48" spans="2:12" s="90" customFormat="1" ht="12.75" x14ac:dyDescent="0.2">
      <c r="B48" s="94">
        <v>231</v>
      </c>
      <c r="C48" s="95" t="s">
        <v>142</v>
      </c>
      <c r="D48" s="96">
        <f>+SUM(D49)</f>
        <v>842000</v>
      </c>
      <c r="E48" s="96">
        <f>+SUM(E49)</f>
        <v>0</v>
      </c>
      <c r="F48" s="96">
        <f t="shared" si="1"/>
        <v>842000</v>
      </c>
      <c r="G48" s="96">
        <f>+SUM(G49)</f>
        <v>0</v>
      </c>
      <c r="H48" s="96">
        <f>+SUM(H49)</f>
        <v>0</v>
      </c>
      <c r="I48" s="96">
        <f t="shared" si="4"/>
        <v>0</v>
      </c>
      <c r="J48" s="96">
        <f t="shared" si="3"/>
        <v>842000</v>
      </c>
      <c r="K48" s="84"/>
      <c r="L48">
        <f t="shared" si="0"/>
        <v>3</v>
      </c>
    </row>
    <row r="49" spans="2:12" s="90" customFormat="1" ht="12.75" x14ac:dyDescent="0.2">
      <c r="B49" s="101">
        <v>23105</v>
      </c>
      <c r="C49" s="98" t="s">
        <v>143</v>
      </c>
      <c r="D49" s="99">
        <f>342000+500000</f>
        <v>842000</v>
      </c>
      <c r="E49" s="116"/>
      <c r="F49" s="116">
        <f t="shared" si="1"/>
        <v>842000</v>
      </c>
      <c r="G49" s="109"/>
      <c r="H49" s="100"/>
      <c r="I49" s="100">
        <f t="shared" si="4"/>
        <v>0</v>
      </c>
      <c r="J49" s="99">
        <f t="shared" si="3"/>
        <v>842000</v>
      </c>
      <c r="K49" s="84"/>
      <c r="L49">
        <f t="shared" si="0"/>
        <v>5</v>
      </c>
    </row>
    <row r="50" spans="2:12" s="90" customFormat="1" ht="12.75" x14ac:dyDescent="0.2">
      <c r="B50" s="106">
        <v>32</v>
      </c>
      <c r="C50" s="107" t="s">
        <v>144</v>
      </c>
      <c r="D50" s="108">
        <f>+D51+D54</f>
        <v>304459</v>
      </c>
      <c r="E50" s="108">
        <f>+E51+E54</f>
        <v>334900</v>
      </c>
      <c r="F50" s="108">
        <f t="shared" si="1"/>
        <v>639359</v>
      </c>
      <c r="G50" s="108">
        <f>+G51+G54</f>
        <v>1012645</v>
      </c>
      <c r="H50" s="108">
        <f>+H51+H54</f>
        <v>0</v>
      </c>
      <c r="I50" s="108">
        <f t="shared" si="4"/>
        <v>1012645</v>
      </c>
      <c r="J50" s="108">
        <f t="shared" si="3"/>
        <v>1652004</v>
      </c>
      <c r="K50" s="84"/>
      <c r="L50">
        <f t="shared" si="0"/>
        <v>2</v>
      </c>
    </row>
    <row r="51" spans="2:12" s="90" customFormat="1" ht="12.75" x14ac:dyDescent="0.2">
      <c r="B51" s="94">
        <v>321</v>
      </c>
      <c r="C51" s="95" t="s">
        <v>145</v>
      </c>
      <c r="D51" s="96">
        <f>+SUM(D52:D53)</f>
        <v>304459</v>
      </c>
      <c r="E51" s="96">
        <f>+SUM(E52:E53)</f>
        <v>42646</v>
      </c>
      <c r="F51" s="96">
        <f t="shared" si="1"/>
        <v>347105</v>
      </c>
      <c r="G51" s="96">
        <f>+SUM(G52:G53)</f>
        <v>84651</v>
      </c>
      <c r="H51" s="96">
        <f>+SUM(H52:H53)</f>
        <v>0</v>
      </c>
      <c r="I51" s="96">
        <f t="shared" si="4"/>
        <v>84651</v>
      </c>
      <c r="J51" s="96">
        <f t="shared" si="3"/>
        <v>431756</v>
      </c>
      <c r="K51" s="84"/>
      <c r="L51">
        <f t="shared" si="0"/>
        <v>3</v>
      </c>
    </row>
    <row r="52" spans="2:12" s="90" customFormat="1" ht="12.75" x14ac:dyDescent="0.2">
      <c r="B52" s="101">
        <v>32101</v>
      </c>
      <c r="C52" s="117" t="s">
        <v>146</v>
      </c>
      <c r="D52" s="99">
        <f>+'[1]agosto-dic.'!F66</f>
        <v>811</v>
      </c>
      <c r="E52" s="99"/>
      <c r="F52" s="99">
        <f t="shared" si="1"/>
        <v>811</v>
      </c>
      <c r="G52" s="118"/>
      <c r="H52" s="118"/>
      <c r="I52" s="118">
        <f t="shared" si="4"/>
        <v>0</v>
      </c>
      <c r="J52" s="99">
        <f t="shared" si="3"/>
        <v>811</v>
      </c>
      <c r="K52" s="84"/>
      <c r="L52">
        <f t="shared" si="0"/>
        <v>5</v>
      </c>
    </row>
    <row r="53" spans="2:12" s="90" customFormat="1" ht="12.75" x14ac:dyDescent="0.2">
      <c r="B53" s="101">
        <v>32102</v>
      </c>
      <c r="C53" s="117" t="s">
        <v>147</v>
      </c>
      <c r="D53" s="99">
        <f>400000+5745-E53-G53+25200</f>
        <v>303648</v>
      </c>
      <c r="E53" s="99">
        <v>42646</v>
      </c>
      <c r="F53" s="99">
        <f>+D53+E53</f>
        <v>346294</v>
      </c>
      <c r="G53" s="118">
        <v>84651</v>
      </c>
      <c r="H53" s="118">
        <v>0</v>
      </c>
      <c r="I53" s="118">
        <f t="shared" si="4"/>
        <v>84651</v>
      </c>
      <c r="J53" s="99">
        <f t="shared" si="3"/>
        <v>430945</v>
      </c>
      <c r="K53" s="84"/>
      <c r="L53">
        <f t="shared" si="0"/>
        <v>5</v>
      </c>
    </row>
    <row r="54" spans="2:12" s="90" customFormat="1" ht="12.75" x14ac:dyDescent="0.2">
      <c r="B54" s="94">
        <v>322</v>
      </c>
      <c r="C54" s="95" t="s">
        <v>148</v>
      </c>
      <c r="D54" s="96">
        <f>+SUM(D55)</f>
        <v>0</v>
      </c>
      <c r="E54" s="96">
        <f>+SUM(E55)</f>
        <v>292254</v>
      </c>
      <c r="F54" s="96">
        <f t="shared" si="1"/>
        <v>292254</v>
      </c>
      <c r="G54" s="96">
        <f>+SUM(G55)</f>
        <v>927994</v>
      </c>
      <c r="H54" s="96">
        <f>+SUM(H55)</f>
        <v>0</v>
      </c>
      <c r="I54" s="96">
        <f t="shared" si="4"/>
        <v>927994</v>
      </c>
      <c r="J54" s="96">
        <f t="shared" si="3"/>
        <v>1220248</v>
      </c>
      <c r="K54" s="84"/>
      <c r="L54">
        <f t="shared" si="0"/>
        <v>3</v>
      </c>
    </row>
    <row r="55" spans="2:12" s="90" customFormat="1" ht="12.75" x14ac:dyDescent="0.2">
      <c r="B55" s="102">
        <v>32201</v>
      </c>
      <c r="C55" s="103" t="s">
        <v>148</v>
      </c>
      <c r="D55" s="104">
        <v>0</v>
      </c>
      <c r="E55" s="104">
        <v>292254</v>
      </c>
      <c r="F55" s="104">
        <f t="shared" si="1"/>
        <v>292254</v>
      </c>
      <c r="G55" s="119">
        <f>927927+67</f>
        <v>927994</v>
      </c>
      <c r="H55" s="119"/>
      <c r="I55" s="119">
        <f t="shared" si="4"/>
        <v>927994</v>
      </c>
      <c r="J55" s="99">
        <f>+F55+I55</f>
        <v>1220248</v>
      </c>
      <c r="K55" s="84"/>
      <c r="L55">
        <f t="shared" si="0"/>
        <v>5</v>
      </c>
    </row>
    <row r="56" spans="2:12" s="90" customFormat="1" ht="12.75" x14ac:dyDescent="0.2">
      <c r="B56" s="120"/>
      <c r="C56" s="121" t="s">
        <v>149</v>
      </c>
      <c r="D56" s="122">
        <f>+SUMIF(L13:L55,5,$D$13:$D$55)</f>
        <v>3757455</v>
      </c>
      <c r="E56" s="122">
        <f>+SUMIF(L13:L55,5,$E$13:$E$55)</f>
        <v>334900</v>
      </c>
      <c r="F56" s="122">
        <f>+SUMIF(L13:L55,5,$F$13:$F$55)</f>
        <v>4092355</v>
      </c>
      <c r="G56" s="122">
        <f>+SUMIF($L$13:$L$55,5,$G$13:$G$55)</f>
        <v>1012645</v>
      </c>
      <c r="H56" s="122">
        <f>+SUMIF(L13:L55,5,$H$13:$H$55)</f>
        <v>0</v>
      </c>
      <c r="I56" s="122">
        <f>+SUM(G56:H56)</f>
        <v>1012645</v>
      </c>
      <c r="J56" s="123">
        <f t="shared" ref="J56:J58" si="5">+F56+I56</f>
        <v>5105000</v>
      </c>
      <c r="K56" s="124"/>
    </row>
    <row r="57" spans="2:12" s="90" customFormat="1" ht="12.75" x14ac:dyDescent="0.2">
      <c r="B57" s="125"/>
      <c r="C57" s="126" t="s">
        <v>150</v>
      </c>
      <c r="D57" s="127">
        <f>+SUMIF(L13:L55,3,$D$13:$D$55)</f>
        <v>3757455</v>
      </c>
      <c r="E57" s="127">
        <f>+SUMIF(L13:L55,3,$E$13:$E$55)</f>
        <v>334900</v>
      </c>
      <c r="F57" s="127">
        <f>+SUMIF(L13:L55,3,$F$13:$F$55)</f>
        <v>4092355</v>
      </c>
      <c r="G57" s="127">
        <f>+SUMIF($L$13:$L$55,3,$G$13:$G$55)</f>
        <v>1012645</v>
      </c>
      <c r="H57" s="127">
        <f ca="1">+SUMIF(L13:M55,5,$H$13:$H$55)</f>
        <v>0</v>
      </c>
      <c r="I57" s="127">
        <f t="shared" ca="1" si="4"/>
        <v>1012645</v>
      </c>
      <c r="J57" s="96">
        <f t="shared" ca="1" si="5"/>
        <v>5105000</v>
      </c>
      <c r="K57" s="124"/>
    </row>
    <row r="58" spans="2:12" s="90" customFormat="1" ht="13.5" thickBot="1" x14ac:dyDescent="0.25">
      <c r="B58" s="128"/>
      <c r="C58" s="129" t="s">
        <v>151</v>
      </c>
      <c r="D58" s="130">
        <f>+SUMIF(L13:L55,2,$D$13:$D$55)</f>
        <v>3757455</v>
      </c>
      <c r="E58" s="130">
        <f>+SUMIF(L13:L55,2,$E$13:$E$55)</f>
        <v>334900</v>
      </c>
      <c r="F58" s="130">
        <f>+SUMIF(L13:L55,2,$F$13:$F$55)</f>
        <v>4092355</v>
      </c>
      <c r="G58" s="130">
        <f>+SUMIF($L$13:$L$55,2,$G$13:$G$55)</f>
        <v>1012645</v>
      </c>
      <c r="H58" s="130">
        <f ca="1">+SUMIF(L13:M55,5,$H$13:$H$55)</f>
        <v>0</v>
      </c>
      <c r="I58" s="130">
        <f t="shared" ca="1" si="4"/>
        <v>1012645</v>
      </c>
      <c r="J58" s="131">
        <f t="shared" ca="1" si="5"/>
        <v>5105000</v>
      </c>
      <c r="K58" s="124"/>
    </row>
    <row r="59" spans="2:12" ht="15" hidden="1" customHeight="1" x14ac:dyDescent="0.3">
      <c r="B59" s="132"/>
      <c r="C59" s="133"/>
      <c r="K59" s="136"/>
    </row>
    <row r="60" spans="2:12" ht="15.75" hidden="1" customHeight="1" x14ac:dyDescent="0.3">
      <c r="D60" s="138"/>
      <c r="E60" s="138"/>
      <c r="F60" s="138"/>
      <c r="G60" s="139"/>
      <c r="H60" s="139"/>
      <c r="J60" s="140">
        <f>+'[2]Pres-2019vr2018'!$E$77</f>
        <v>5105000</v>
      </c>
    </row>
    <row r="61" spans="2:12" ht="20.25" hidden="1" customHeight="1" x14ac:dyDescent="0.3">
      <c r="B61" s="141" t="s">
        <v>152</v>
      </c>
      <c r="D61" s="139"/>
      <c r="E61" s="139"/>
      <c r="F61" s="139"/>
      <c r="J61" s="140">
        <f ca="1">+J58-J60</f>
        <v>0</v>
      </c>
    </row>
    <row r="62" spans="2:12" hidden="1" x14ac:dyDescent="0.3">
      <c r="B62" s="142"/>
      <c r="D62" s="139">
        <f>+D60-D61</f>
        <v>0</v>
      </c>
      <c r="E62" s="139"/>
      <c r="F62" s="139"/>
      <c r="J62" s="143"/>
    </row>
    <row r="63" spans="2:12" ht="16.5" hidden="1" x14ac:dyDescent="0.3">
      <c r="B63" s="142"/>
      <c r="C63" s="82" t="s">
        <v>153</v>
      </c>
      <c r="D63" s="144">
        <f>(+D15+D16+D18+D21+D26+D29+D32+D31+D23)/12</f>
        <v>217458</v>
      </c>
      <c r="E63" s="145"/>
      <c r="F63" s="145"/>
      <c r="G63" s="146"/>
      <c r="H63" s="146"/>
      <c r="I63" s="147"/>
      <c r="J63" s="148"/>
    </row>
    <row r="64" spans="2:12" ht="18" hidden="1" customHeight="1" x14ac:dyDescent="0.3">
      <c r="B64" s="142"/>
      <c r="C64" s="85"/>
      <c r="D64" s="149" t="s">
        <v>154</v>
      </c>
      <c r="E64" s="149"/>
      <c r="F64" s="149"/>
      <c r="G64" s="150"/>
      <c r="H64" s="150"/>
      <c r="I64" s="151"/>
      <c r="J64" s="151"/>
    </row>
    <row r="65" spans="2:9" hidden="1" x14ac:dyDescent="0.3">
      <c r="B65" s="142"/>
      <c r="C65" s="149"/>
      <c r="D65" s="149" t="s">
        <v>155</v>
      </c>
      <c r="E65" s="149"/>
      <c r="F65" s="149"/>
      <c r="G65" s="152"/>
      <c r="H65" s="152"/>
      <c r="I65" s="153"/>
    </row>
    <row r="66" spans="2:9" hidden="1" x14ac:dyDescent="0.3">
      <c r="B66" s="142"/>
      <c r="C66" s="149"/>
      <c r="D66" s="149" t="s">
        <v>156</v>
      </c>
      <c r="E66" s="149"/>
      <c r="F66" s="149"/>
      <c r="G66" s="152"/>
      <c r="H66" s="152"/>
      <c r="I66" s="153"/>
    </row>
    <row r="67" spans="2:9" hidden="1" x14ac:dyDescent="0.3">
      <c r="B67" s="142"/>
      <c r="C67" s="149"/>
      <c r="D67" s="149" t="s">
        <v>157</v>
      </c>
      <c r="E67" s="149"/>
      <c r="F67" s="149"/>
      <c r="G67" s="152"/>
      <c r="H67" s="152"/>
      <c r="I67" s="153"/>
    </row>
    <row r="68" spans="2:9" hidden="1" x14ac:dyDescent="0.3">
      <c r="B68" s="142"/>
      <c r="C68" s="149"/>
      <c r="I68" s="153"/>
    </row>
    <row r="69" spans="2:9" hidden="1" x14ac:dyDescent="0.3">
      <c r="B69" s="142"/>
      <c r="C69" s="149"/>
      <c r="D69" s="149"/>
      <c r="E69" s="149"/>
      <c r="F69" s="149"/>
      <c r="G69" s="149"/>
      <c r="H69" s="149"/>
      <c r="I69" s="153"/>
    </row>
    <row r="70" spans="2:9" ht="15.75" hidden="1" thickBot="1" x14ac:dyDescent="0.35">
      <c r="B70" s="142"/>
      <c r="C70" s="149"/>
      <c r="D70" s="149"/>
      <c r="E70" s="149"/>
      <c r="F70" s="149"/>
      <c r="G70" s="149"/>
      <c r="H70" s="149"/>
      <c r="I70" s="153"/>
    </row>
    <row r="71" spans="2:9" ht="25.5" hidden="1" customHeight="1" thickBot="1" x14ac:dyDescent="0.35">
      <c r="B71" s="142"/>
      <c r="C71" s="154" t="s">
        <v>158</v>
      </c>
      <c r="D71" s="155" t="s">
        <v>159</v>
      </c>
      <c r="E71" s="156"/>
      <c r="F71" s="156"/>
      <c r="G71" s="149"/>
      <c r="H71" s="149"/>
      <c r="I71" s="153"/>
    </row>
    <row r="72" spans="2:9" ht="30.75" hidden="1" customHeight="1" x14ac:dyDescent="0.3">
      <c r="B72" s="142"/>
      <c r="C72" s="157" t="s">
        <v>160</v>
      </c>
      <c r="D72" s="158">
        <f>+D58</f>
        <v>3757455</v>
      </c>
      <c r="E72" s="159"/>
      <c r="F72" s="159"/>
      <c r="G72" s="149"/>
      <c r="H72" s="149"/>
      <c r="I72" s="153"/>
    </row>
    <row r="73" spans="2:9" ht="30.75" hidden="1" customHeight="1" x14ac:dyDescent="0.3">
      <c r="B73" s="142"/>
      <c r="C73" s="160" t="s">
        <v>161</v>
      </c>
      <c r="D73" s="161">
        <f>+-D49</f>
        <v>-842000</v>
      </c>
      <c r="E73" s="162"/>
      <c r="F73" s="162"/>
      <c r="G73" s="149"/>
      <c r="H73" s="149"/>
      <c r="I73" s="153"/>
    </row>
    <row r="74" spans="2:9" ht="30.75" hidden="1" customHeight="1" x14ac:dyDescent="0.3">
      <c r="B74" s="142"/>
      <c r="C74" s="160" t="s">
        <v>162</v>
      </c>
      <c r="D74" s="161">
        <f>-D50</f>
        <v>-304459</v>
      </c>
      <c r="E74" s="162"/>
      <c r="F74" s="162"/>
    </row>
    <row r="75" spans="2:9" ht="30.75" hidden="1" customHeight="1" x14ac:dyDescent="0.3">
      <c r="B75" s="142"/>
      <c r="C75" s="160" t="s">
        <v>163</v>
      </c>
      <c r="D75" s="161">
        <f>-D23</f>
        <v>-37700</v>
      </c>
      <c r="E75" s="162"/>
      <c r="F75" s="162"/>
    </row>
    <row r="76" spans="2:9" ht="30.75" hidden="1" customHeight="1" thickBot="1" x14ac:dyDescent="0.35">
      <c r="B76" s="142"/>
      <c r="C76" s="163" t="s">
        <v>103</v>
      </c>
      <c r="D76" s="161"/>
      <c r="E76" s="162"/>
      <c r="F76" s="162"/>
    </row>
    <row r="77" spans="2:9" ht="30.75" hidden="1" customHeight="1" thickBot="1" x14ac:dyDescent="0.35">
      <c r="B77" s="142"/>
      <c r="C77" s="164" t="s">
        <v>164</v>
      </c>
      <c r="D77" s="165">
        <f>SUM(D72:H76)</f>
        <v>2573296</v>
      </c>
      <c r="E77" s="166"/>
      <c r="F77" s="166"/>
    </row>
    <row r="78" spans="2:9" hidden="1" x14ac:dyDescent="0.3">
      <c r="B78" s="142"/>
      <c r="D78" s="167"/>
      <c r="E78" s="167"/>
      <c r="F78" s="167"/>
    </row>
    <row r="79" spans="2:9" hidden="1" x14ac:dyDescent="0.3">
      <c r="B79" s="142"/>
      <c r="D79" s="167"/>
      <c r="E79" s="167"/>
      <c r="F79" s="167"/>
    </row>
    <row r="80" spans="2:9" ht="15.75" hidden="1" thickBot="1" x14ac:dyDescent="0.35">
      <c r="B80" s="142"/>
      <c r="D80" s="167"/>
      <c r="E80" s="167"/>
      <c r="F80" s="167"/>
    </row>
    <row r="81" spans="2:6" ht="24" hidden="1" customHeight="1" x14ac:dyDescent="0.3">
      <c r="B81" s="142"/>
      <c r="C81" s="168" t="s">
        <v>165</v>
      </c>
      <c r="D81" s="169" t="s">
        <v>159</v>
      </c>
      <c r="E81" s="156"/>
      <c r="F81" s="156"/>
    </row>
    <row r="82" spans="2:6" ht="32.25" hidden="1" customHeight="1" x14ac:dyDescent="0.3">
      <c r="B82" s="142"/>
      <c r="C82" s="170" t="s">
        <v>166</v>
      </c>
      <c r="D82" s="171">
        <f>+D77</f>
        <v>2573296</v>
      </c>
      <c r="E82" s="172"/>
      <c r="F82" s="172"/>
    </row>
    <row r="83" spans="2:6" ht="32.25" hidden="1" customHeight="1" x14ac:dyDescent="0.3">
      <c r="B83" s="142"/>
      <c r="C83" s="173" t="s">
        <v>161</v>
      </c>
      <c r="D83" s="174">
        <f>-D73</f>
        <v>842000</v>
      </c>
      <c r="E83" s="175"/>
      <c r="F83" s="175"/>
    </row>
    <row r="84" spans="2:6" ht="32.25" hidden="1" customHeight="1" x14ac:dyDescent="0.3">
      <c r="B84" s="142"/>
      <c r="C84" s="173" t="s">
        <v>162</v>
      </c>
      <c r="D84" s="174">
        <f>-D74</f>
        <v>304459</v>
      </c>
      <c r="E84" s="175"/>
      <c r="F84" s="175"/>
    </row>
    <row r="85" spans="2:6" ht="32.25" hidden="1" customHeight="1" x14ac:dyDescent="0.3">
      <c r="B85" s="142"/>
      <c r="C85" s="173" t="s">
        <v>163</v>
      </c>
      <c r="D85" s="174">
        <f>-D75</f>
        <v>37700</v>
      </c>
      <c r="E85" s="175"/>
      <c r="F85" s="175"/>
    </row>
    <row r="86" spans="2:6" ht="19.5" hidden="1" customHeight="1" thickBot="1" x14ac:dyDescent="0.35">
      <c r="B86" s="142"/>
      <c r="C86" s="176" t="s">
        <v>160</v>
      </c>
      <c r="D86" s="177">
        <f>SUM(D82:D85)</f>
        <v>3757455</v>
      </c>
      <c r="E86" s="178"/>
      <c r="F86" s="178"/>
    </row>
    <row r="87" spans="2:6" hidden="1" x14ac:dyDescent="0.3">
      <c r="B87" s="142"/>
    </row>
    <row r="88" spans="2:6" hidden="1" x14ac:dyDescent="0.3">
      <c r="B88" s="142"/>
    </row>
    <row r="89" spans="2:6" hidden="1" x14ac:dyDescent="0.3">
      <c r="B89" s="142"/>
    </row>
    <row r="90" spans="2:6" hidden="1" x14ac:dyDescent="0.3">
      <c r="B90" s="142"/>
    </row>
    <row r="91" spans="2:6" hidden="1" x14ac:dyDescent="0.3">
      <c r="B91" s="142"/>
    </row>
    <row r="92" spans="2:6" hidden="1" x14ac:dyDescent="0.3">
      <c r="B92" s="142"/>
    </row>
    <row r="93" spans="2:6" hidden="1" x14ac:dyDescent="0.3">
      <c r="B93" s="142"/>
    </row>
    <row r="94" spans="2:6" hidden="1" x14ac:dyDescent="0.3">
      <c r="B94" s="142"/>
    </row>
    <row r="95" spans="2:6" hidden="1" x14ac:dyDescent="0.3">
      <c r="B95" s="142"/>
    </row>
    <row r="96" spans="2:6" hidden="1" x14ac:dyDescent="0.3">
      <c r="B96" s="142"/>
    </row>
    <row r="97" spans="2:2" hidden="1" x14ac:dyDescent="0.3">
      <c r="B97" s="142"/>
    </row>
    <row r="98" spans="2:2" hidden="1" x14ac:dyDescent="0.3">
      <c r="B98" s="142"/>
    </row>
    <row r="99" spans="2:2" hidden="1" x14ac:dyDescent="0.3">
      <c r="B99" s="142"/>
    </row>
    <row r="100" spans="2:2" hidden="1" x14ac:dyDescent="0.3">
      <c r="B100" s="142"/>
    </row>
    <row r="101" spans="2:2" hidden="1" x14ac:dyDescent="0.3">
      <c r="B101" s="142"/>
    </row>
    <row r="102" spans="2:2" hidden="1" x14ac:dyDescent="0.3">
      <c r="B102" s="142"/>
    </row>
    <row r="103" spans="2:2" hidden="1" x14ac:dyDescent="0.3">
      <c r="B103" s="142"/>
    </row>
    <row r="104" spans="2:2" hidden="1" x14ac:dyDescent="0.3">
      <c r="B104" s="142"/>
    </row>
    <row r="105" spans="2:2" hidden="1" x14ac:dyDescent="0.3">
      <c r="B105" s="142"/>
    </row>
    <row r="106" spans="2:2" hidden="1" x14ac:dyDescent="0.3">
      <c r="B106" s="142"/>
    </row>
    <row r="107" spans="2:2" hidden="1" x14ac:dyDescent="0.3">
      <c r="B107" s="142"/>
    </row>
    <row r="108" spans="2:2" hidden="1" x14ac:dyDescent="0.3">
      <c r="B108" s="142"/>
    </row>
    <row r="109" spans="2:2" hidden="1" x14ac:dyDescent="0.3">
      <c r="B109" s="142"/>
    </row>
    <row r="110" spans="2:2" hidden="1" x14ac:dyDescent="0.3">
      <c r="B110" s="142"/>
    </row>
    <row r="111" spans="2:2" hidden="1" x14ac:dyDescent="0.3">
      <c r="B111" s="142"/>
    </row>
    <row r="112" spans="2:2" hidden="1" x14ac:dyDescent="0.3">
      <c r="B112" s="142"/>
    </row>
    <row r="113" spans="2:2" hidden="1" x14ac:dyDescent="0.3">
      <c r="B113" s="142"/>
    </row>
    <row r="114" spans="2:2" hidden="1" x14ac:dyDescent="0.3">
      <c r="B114" s="142"/>
    </row>
    <row r="115" spans="2:2" hidden="1" x14ac:dyDescent="0.3">
      <c r="B115" s="142"/>
    </row>
    <row r="116" spans="2:2" hidden="1" x14ac:dyDescent="0.3">
      <c r="B116" s="142"/>
    </row>
    <row r="117" spans="2:2" hidden="1" x14ac:dyDescent="0.3">
      <c r="B117" s="142"/>
    </row>
    <row r="118" spans="2:2" hidden="1" x14ac:dyDescent="0.3">
      <c r="B118" s="142"/>
    </row>
    <row r="119" spans="2:2" hidden="1" x14ac:dyDescent="0.3">
      <c r="B119" s="142"/>
    </row>
    <row r="120" spans="2:2" hidden="1" x14ac:dyDescent="0.3">
      <c r="B120" s="142"/>
    </row>
    <row r="121" spans="2:2" hidden="1" x14ac:dyDescent="0.3">
      <c r="B121" s="142"/>
    </row>
    <row r="122" spans="2:2" hidden="1" x14ac:dyDescent="0.3">
      <c r="B122" s="142"/>
    </row>
    <row r="123" spans="2:2" hidden="1" x14ac:dyDescent="0.3">
      <c r="B123" s="142"/>
    </row>
    <row r="124" spans="2:2" hidden="1" x14ac:dyDescent="0.3">
      <c r="B124" s="142"/>
    </row>
    <row r="125" spans="2:2" hidden="1" x14ac:dyDescent="0.3">
      <c r="B125" s="142"/>
    </row>
    <row r="126" spans="2:2" hidden="1" x14ac:dyDescent="0.3">
      <c r="B126" s="142"/>
    </row>
    <row r="127" spans="2:2" hidden="1" x14ac:dyDescent="0.3">
      <c r="B127" s="142"/>
    </row>
    <row r="128" spans="2:2" hidden="1" x14ac:dyDescent="0.3">
      <c r="B128" s="142"/>
    </row>
    <row r="129" spans="2:2" x14ac:dyDescent="0.3">
      <c r="B129" s="142"/>
    </row>
    <row r="130" spans="2:2" x14ac:dyDescent="0.3">
      <c r="B130" s="142"/>
    </row>
    <row r="131" spans="2:2" x14ac:dyDescent="0.3">
      <c r="B131" s="142"/>
    </row>
    <row r="132" spans="2:2" x14ac:dyDescent="0.3">
      <c r="B132" s="142"/>
    </row>
    <row r="133" spans="2:2" x14ac:dyDescent="0.3">
      <c r="B133" s="142"/>
    </row>
    <row r="134" spans="2:2" x14ac:dyDescent="0.3">
      <c r="B134" s="142"/>
    </row>
    <row r="135" spans="2:2" x14ac:dyDescent="0.3">
      <c r="B135" s="142"/>
    </row>
    <row r="136" spans="2:2" x14ac:dyDescent="0.3">
      <c r="B136" s="142"/>
    </row>
    <row r="137" spans="2:2" x14ac:dyDescent="0.3">
      <c r="B137" s="142"/>
    </row>
    <row r="138" spans="2:2" x14ac:dyDescent="0.3">
      <c r="B138" s="142"/>
    </row>
    <row r="139" spans="2:2" x14ac:dyDescent="0.3">
      <c r="B139" s="142"/>
    </row>
    <row r="140" spans="2:2" x14ac:dyDescent="0.3">
      <c r="B140" s="142"/>
    </row>
    <row r="141" spans="2:2" x14ac:dyDescent="0.3">
      <c r="B141" s="142"/>
    </row>
    <row r="142" spans="2:2" x14ac:dyDescent="0.3">
      <c r="B142" s="142"/>
    </row>
    <row r="143" spans="2:2" x14ac:dyDescent="0.3">
      <c r="B143" s="142"/>
    </row>
    <row r="144" spans="2:2" x14ac:dyDescent="0.3">
      <c r="B144" s="142"/>
    </row>
    <row r="145" spans="2:2" x14ac:dyDescent="0.3">
      <c r="B145" s="142"/>
    </row>
    <row r="146" spans="2:2" x14ac:dyDescent="0.3">
      <c r="B146" s="142"/>
    </row>
    <row r="147" spans="2:2" x14ac:dyDescent="0.3">
      <c r="B147" s="142"/>
    </row>
    <row r="148" spans="2:2" x14ac:dyDescent="0.3">
      <c r="B148" s="142"/>
    </row>
    <row r="149" spans="2:2" x14ac:dyDescent="0.3">
      <c r="B149" s="142"/>
    </row>
    <row r="150" spans="2:2" x14ac:dyDescent="0.3">
      <c r="B150" s="142"/>
    </row>
  </sheetData>
  <mergeCells count="16">
    <mergeCell ref="B7:J7"/>
    <mergeCell ref="B9:J9"/>
    <mergeCell ref="B10:B12"/>
    <mergeCell ref="C10:C12"/>
    <mergeCell ref="D10:F10"/>
    <mergeCell ref="G10:I11"/>
    <mergeCell ref="J10:J12"/>
    <mergeCell ref="D11:D12"/>
    <mergeCell ref="E11:E12"/>
    <mergeCell ref="F11:F12"/>
    <mergeCell ref="B1:J1"/>
    <mergeCell ref="B2:J2"/>
    <mergeCell ref="B3:J3"/>
    <mergeCell ref="B4:J4"/>
    <mergeCell ref="B5:J5"/>
    <mergeCell ref="B6:J6"/>
  </mergeCells>
  <pageMargins left="0.49" right="0.15748031496062992" top="0.89" bottom="0.73" header="0" footer="0"/>
  <pageSetup scale="7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DA05-9FBC-4B9D-BD03-6CB576F8A71D}">
  <sheetPr>
    <tabColor indexed="12"/>
  </sheetPr>
  <dimension ref="A1:G127"/>
  <sheetViews>
    <sheetView showGridLines="0" topLeftCell="A10" zoomScaleNormal="100" workbookViewId="0">
      <selection activeCell="F1" sqref="F1:H1048576"/>
    </sheetView>
  </sheetViews>
  <sheetFormatPr baseColWidth="10" defaultRowHeight="12.75" x14ac:dyDescent="0.2"/>
  <cols>
    <col min="1" max="1" width="16.140625" style="219" customWidth="1"/>
    <col min="2" max="2" width="56.85546875" style="3" customWidth="1"/>
    <col min="3" max="3" width="20" style="3" customWidth="1"/>
    <col min="4" max="4" width="20" style="216" customWidth="1"/>
    <col min="5" max="5" width="20" style="217" customWidth="1"/>
    <col min="6" max="6" width="12.28515625" style="179" hidden="1" customWidth="1"/>
    <col min="7" max="8" width="0" style="180" hidden="1" customWidth="1"/>
    <col min="9" max="16384" width="11.42578125" style="180"/>
  </cols>
  <sheetData>
    <row r="1" spans="1:7" ht="15.75" x14ac:dyDescent="0.25">
      <c r="A1" s="83" t="s">
        <v>94</v>
      </c>
      <c r="B1" s="83"/>
      <c r="C1" s="83"/>
      <c r="D1" s="83"/>
      <c r="E1" s="83"/>
    </row>
    <row r="2" spans="1:7" ht="15.75" x14ac:dyDescent="0.25">
      <c r="A2" s="83" t="s">
        <v>1</v>
      </c>
      <c r="B2" s="83"/>
      <c r="C2" s="83"/>
      <c r="D2" s="83"/>
      <c r="E2" s="83"/>
    </row>
    <row r="3" spans="1:7" ht="15.75" x14ac:dyDescent="0.25">
      <c r="A3" s="83" t="s">
        <v>95</v>
      </c>
      <c r="B3" s="83"/>
      <c r="C3" s="83"/>
      <c r="D3" s="83"/>
      <c r="E3" s="83"/>
    </row>
    <row r="4" spans="1:7" ht="15.75" x14ac:dyDescent="0.25">
      <c r="A4" s="83" t="s">
        <v>3</v>
      </c>
      <c r="B4" s="83"/>
      <c r="C4" s="83"/>
      <c r="D4" s="83"/>
      <c r="E4" s="83"/>
    </row>
    <row r="5" spans="1:7" ht="15.75" x14ac:dyDescent="0.25">
      <c r="A5" s="83" t="s">
        <v>96</v>
      </c>
      <c r="B5" s="83"/>
      <c r="C5" s="83"/>
      <c r="D5" s="83"/>
      <c r="E5" s="83"/>
    </row>
    <row r="6" spans="1:7" ht="15.75" x14ac:dyDescent="0.25">
      <c r="A6" s="83"/>
      <c r="B6" s="83"/>
      <c r="C6" s="83"/>
      <c r="D6" s="83"/>
      <c r="E6" s="83"/>
    </row>
    <row r="7" spans="1:7" ht="15.75" x14ac:dyDescent="0.25">
      <c r="A7" s="83" t="s">
        <v>167</v>
      </c>
      <c r="B7" s="83"/>
      <c r="C7" s="83"/>
      <c r="D7" s="83"/>
      <c r="E7" s="83"/>
    </row>
    <row r="8" spans="1:7" ht="15.75" x14ac:dyDescent="0.25">
      <c r="A8" s="85"/>
      <c r="B8" s="85"/>
      <c r="C8" s="85"/>
      <c r="D8" s="85"/>
      <c r="E8" s="85"/>
    </row>
    <row r="9" spans="1:7" ht="15.75" x14ac:dyDescent="0.25">
      <c r="A9" s="86" t="s">
        <v>98</v>
      </c>
      <c r="B9" s="86"/>
      <c r="C9" s="86"/>
      <c r="D9" s="86"/>
      <c r="E9" s="86"/>
    </row>
    <row r="10" spans="1:7" ht="16.5" thickBot="1" x14ac:dyDescent="0.3">
      <c r="A10" s="181"/>
      <c r="B10" s="181"/>
      <c r="C10" s="181"/>
      <c r="D10" s="181"/>
      <c r="E10" s="181"/>
    </row>
    <row r="11" spans="1:7" ht="20.25" customHeight="1" thickBot="1" x14ac:dyDescent="0.25">
      <c r="A11" s="182" t="s">
        <v>99</v>
      </c>
      <c r="B11" s="182" t="s">
        <v>100</v>
      </c>
      <c r="C11" s="183" t="s">
        <v>168</v>
      </c>
      <c r="D11" s="184"/>
      <c r="E11" s="185" t="s">
        <v>101</v>
      </c>
    </row>
    <row r="12" spans="1:7" ht="33" customHeight="1" x14ac:dyDescent="0.2">
      <c r="A12" s="186"/>
      <c r="B12" s="186"/>
      <c r="C12" s="186" t="s">
        <v>169</v>
      </c>
      <c r="D12" s="186" t="s">
        <v>170</v>
      </c>
      <c r="E12" s="187"/>
    </row>
    <row r="13" spans="1:7" s="3" customFormat="1" ht="28.5" customHeight="1" thickBot="1" x14ac:dyDescent="0.25">
      <c r="A13" s="186"/>
      <c r="B13" s="188"/>
      <c r="C13" s="189"/>
      <c r="D13" s="189"/>
      <c r="E13" s="190"/>
      <c r="F13" s="179"/>
    </row>
    <row r="14" spans="1:7" s="196" customFormat="1" ht="25.5" customHeight="1" x14ac:dyDescent="0.2">
      <c r="A14" s="191">
        <v>12</v>
      </c>
      <c r="B14" s="192" t="s">
        <v>108</v>
      </c>
      <c r="C14" s="193">
        <f>SUM(C15:C16)</f>
        <v>2332273</v>
      </c>
      <c r="D14" s="193">
        <f>SUM(D15:D16)</f>
        <v>0</v>
      </c>
      <c r="E14" s="194">
        <f>SUM(C14:D14)</f>
        <v>2332273</v>
      </c>
      <c r="F14" s="195"/>
      <c r="G14" s="196">
        <f t="shared" ref="G14:G34" si="0">+LEN(A14)</f>
        <v>2</v>
      </c>
    </row>
    <row r="15" spans="1:7" s="201" customFormat="1" ht="25.5" customHeight="1" x14ac:dyDescent="0.2">
      <c r="A15" s="197">
        <v>121</v>
      </c>
      <c r="B15" s="198" t="s">
        <v>109</v>
      </c>
      <c r="C15" s="199">
        <f>+'I-5'!F14</f>
        <v>2322273</v>
      </c>
      <c r="D15" s="199">
        <f>+'I-5'!I14</f>
        <v>0</v>
      </c>
      <c r="E15" s="200">
        <f t="shared" ref="E15:E35" si="1">SUM(C15:D15)</f>
        <v>2322273</v>
      </c>
      <c r="F15" s="195"/>
      <c r="G15" s="201">
        <f t="shared" si="0"/>
        <v>3</v>
      </c>
    </row>
    <row r="16" spans="1:7" s="201" customFormat="1" ht="25.5" customHeight="1" x14ac:dyDescent="0.2">
      <c r="A16" s="202">
        <v>122</v>
      </c>
      <c r="B16" s="198" t="s">
        <v>112</v>
      </c>
      <c r="C16" s="199">
        <f>+'I-5'!F17</f>
        <v>10000</v>
      </c>
      <c r="D16" s="199">
        <f>+'I-5'!I17</f>
        <v>0</v>
      </c>
      <c r="E16" s="200">
        <f t="shared" si="1"/>
        <v>10000</v>
      </c>
      <c r="F16" s="195"/>
      <c r="G16" s="201">
        <f t="shared" si="0"/>
        <v>3</v>
      </c>
    </row>
    <row r="17" spans="1:7" s="196" customFormat="1" ht="25.5" customHeight="1" x14ac:dyDescent="0.2">
      <c r="A17" s="203">
        <v>14</v>
      </c>
      <c r="B17" s="204" t="s">
        <v>114</v>
      </c>
      <c r="C17" s="205">
        <f>SUM(C18:C19)</f>
        <v>67600</v>
      </c>
      <c r="D17" s="205">
        <f>SUM(D18:D19)</f>
        <v>0</v>
      </c>
      <c r="E17" s="206">
        <f t="shared" si="1"/>
        <v>67600</v>
      </c>
      <c r="F17" s="195"/>
      <c r="G17" s="196">
        <f t="shared" si="0"/>
        <v>2</v>
      </c>
    </row>
    <row r="18" spans="1:7" s="201" customFormat="1" ht="25.5" customHeight="1" x14ac:dyDescent="0.2">
      <c r="A18" s="202">
        <v>141</v>
      </c>
      <c r="B18" s="198" t="s">
        <v>115</v>
      </c>
      <c r="C18" s="199">
        <f>+'I-5'!F20</f>
        <v>29900</v>
      </c>
      <c r="D18" s="199">
        <f>+'I-5'!I20</f>
        <v>0</v>
      </c>
      <c r="E18" s="200">
        <f t="shared" si="1"/>
        <v>29900</v>
      </c>
      <c r="F18" s="195"/>
      <c r="G18" s="201">
        <f t="shared" si="0"/>
        <v>3</v>
      </c>
    </row>
    <row r="19" spans="1:7" s="201" customFormat="1" ht="25.5" customHeight="1" x14ac:dyDescent="0.2">
      <c r="A19" s="202">
        <v>142</v>
      </c>
      <c r="B19" s="198" t="s">
        <v>117</v>
      </c>
      <c r="C19" s="199">
        <f>+'I-5'!F22</f>
        <v>37700</v>
      </c>
      <c r="D19" s="199">
        <f>+'I-5'!I22</f>
        <v>0</v>
      </c>
      <c r="E19" s="200">
        <f t="shared" si="1"/>
        <v>37700</v>
      </c>
      <c r="F19" s="195"/>
      <c r="G19" s="201">
        <f t="shared" si="0"/>
        <v>3</v>
      </c>
    </row>
    <row r="20" spans="1:7" s="196" customFormat="1" ht="25.5" customHeight="1" x14ac:dyDescent="0.2">
      <c r="A20" s="203">
        <v>15</v>
      </c>
      <c r="B20" s="204" t="s">
        <v>119</v>
      </c>
      <c r="C20" s="205">
        <f>SUM(C21:C23)</f>
        <v>209623</v>
      </c>
      <c r="D20" s="205">
        <f>SUM(D21:D23)</f>
        <v>0</v>
      </c>
      <c r="E20" s="206">
        <f t="shared" si="1"/>
        <v>209623</v>
      </c>
      <c r="F20" s="195"/>
      <c r="G20" s="196">
        <f t="shared" si="0"/>
        <v>2</v>
      </c>
    </row>
    <row r="21" spans="1:7" s="201" customFormat="1" ht="25.5" customHeight="1" x14ac:dyDescent="0.2">
      <c r="A21" s="202">
        <v>151</v>
      </c>
      <c r="B21" s="198" t="s">
        <v>120</v>
      </c>
      <c r="C21" s="199">
        <f>+'I-5'!F25</f>
        <v>189623</v>
      </c>
      <c r="D21" s="199">
        <f>+'I-5'!I25</f>
        <v>0</v>
      </c>
      <c r="E21" s="200">
        <f t="shared" si="1"/>
        <v>189623</v>
      </c>
      <c r="F21" s="195"/>
      <c r="G21" s="201">
        <f t="shared" si="0"/>
        <v>3</v>
      </c>
    </row>
    <row r="22" spans="1:7" s="201" customFormat="1" ht="25.5" customHeight="1" x14ac:dyDescent="0.2">
      <c r="A22" s="202">
        <v>156</v>
      </c>
      <c r="B22" s="198" t="s">
        <v>123</v>
      </c>
      <c r="C22" s="199">
        <f>+'I-5'!D29</f>
        <v>0</v>
      </c>
      <c r="D22" s="199"/>
      <c r="E22" s="200">
        <f t="shared" si="1"/>
        <v>0</v>
      </c>
      <c r="F22" s="195"/>
      <c r="G22" s="201">
        <f t="shared" si="0"/>
        <v>3</v>
      </c>
    </row>
    <row r="23" spans="1:7" s="201" customFormat="1" ht="25.5" customHeight="1" x14ac:dyDescent="0.2">
      <c r="A23" s="202">
        <v>157</v>
      </c>
      <c r="B23" s="198" t="s">
        <v>125</v>
      </c>
      <c r="C23" s="199">
        <f>+'I-5'!F30</f>
        <v>20000</v>
      </c>
      <c r="D23" s="199">
        <f>+'I-5'!I30</f>
        <v>0</v>
      </c>
      <c r="E23" s="200">
        <f t="shared" si="1"/>
        <v>20000</v>
      </c>
      <c r="F23" s="195"/>
      <c r="G23" s="201">
        <f t="shared" si="0"/>
        <v>3</v>
      </c>
    </row>
    <row r="24" spans="1:7" s="196" customFormat="1" ht="25.5" customHeight="1" x14ac:dyDescent="0.2">
      <c r="A24" s="203">
        <v>16</v>
      </c>
      <c r="B24" s="204" t="s">
        <v>128</v>
      </c>
      <c r="C24" s="205">
        <f>SUM(C25:C27)</f>
        <v>0</v>
      </c>
      <c r="D24" s="205">
        <f>SUM(D25:D27)</f>
        <v>0</v>
      </c>
      <c r="E24" s="206">
        <f t="shared" si="1"/>
        <v>0</v>
      </c>
      <c r="F24" s="195"/>
      <c r="G24" s="201">
        <f t="shared" si="0"/>
        <v>2</v>
      </c>
    </row>
    <row r="25" spans="1:7" s="201" customFormat="1" ht="25.5" customHeight="1" x14ac:dyDescent="0.2">
      <c r="A25" s="202">
        <v>162</v>
      </c>
      <c r="B25" s="198" t="s">
        <v>129</v>
      </c>
      <c r="C25" s="199">
        <f>+'I-5'!D34</f>
        <v>0</v>
      </c>
      <c r="D25" s="199">
        <f>+'I-5'!I34</f>
        <v>0</v>
      </c>
      <c r="E25" s="200">
        <f t="shared" si="1"/>
        <v>0</v>
      </c>
      <c r="F25" s="195"/>
      <c r="G25" s="201">
        <f t="shared" si="0"/>
        <v>3</v>
      </c>
    </row>
    <row r="26" spans="1:7" s="201" customFormat="1" ht="25.5" customHeight="1" x14ac:dyDescent="0.2">
      <c r="A26" s="202">
        <v>163</v>
      </c>
      <c r="B26" s="198" t="s">
        <v>130</v>
      </c>
      <c r="C26" s="199">
        <f>+'I-5'!D36</f>
        <v>0</v>
      </c>
      <c r="D26" s="199">
        <f>+'I-5'!I36</f>
        <v>0</v>
      </c>
      <c r="E26" s="200">
        <f t="shared" si="1"/>
        <v>0</v>
      </c>
      <c r="F26" s="195"/>
      <c r="G26" s="196">
        <f t="shared" si="0"/>
        <v>3</v>
      </c>
    </row>
    <row r="27" spans="1:7" s="201" customFormat="1" ht="25.5" customHeight="1" x14ac:dyDescent="0.2">
      <c r="A27" s="202">
        <v>164</v>
      </c>
      <c r="B27" s="198" t="s">
        <v>132</v>
      </c>
      <c r="C27" s="199">
        <f>+'I-5'!D38</f>
        <v>0</v>
      </c>
      <c r="D27" s="199">
        <f>+'I-5'!I38</f>
        <v>0</v>
      </c>
      <c r="E27" s="200">
        <f t="shared" si="1"/>
        <v>0</v>
      </c>
      <c r="F27" s="195"/>
      <c r="G27" s="201">
        <f t="shared" si="0"/>
        <v>3</v>
      </c>
    </row>
    <row r="28" spans="1:7" s="201" customFormat="1" ht="25.5" customHeight="1" x14ac:dyDescent="0.2">
      <c r="A28" s="203">
        <v>21</v>
      </c>
      <c r="B28" s="204" t="s">
        <v>135</v>
      </c>
      <c r="C28" s="205">
        <f>SUM(C29)</f>
        <v>1500</v>
      </c>
      <c r="D28" s="205">
        <f>SUM(D29)</f>
        <v>0</v>
      </c>
      <c r="E28" s="206">
        <f t="shared" si="1"/>
        <v>1500</v>
      </c>
      <c r="F28" s="195"/>
      <c r="G28" s="196">
        <f t="shared" si="0"/>
        <v>2</v>
      </c>
    </row>
    <row r="29" spans="1:7" s="201" customFormat="1" ht="25.5" customHeight="1" x14ac:dyDescent="0.2">
      <c r="A29" s="202">
        <v>211</v>
      </c>
      <c r="B29" s="198" t="s">
        <v>136</v>
      </c>
      <c r="C29" s="199">
        <f>+'I-5'!F42</f>
        <v>1500</v>
      </c>
      <c r="D29" s="199">
        <f>+'I-5'!I42</f>
        <v>0</v>
      </c>
      <c r="E29" s="200">
        <f t="shared" si="1"/>
        <v>1500</v>
      </c>
      <c r="F29" s="195"/>
      <c r="G29" s="201">
        <f t="shared" si="0"/>
        <v>3</v>
      </c>
    </row>
    <row r="30" spans="1:7" s="201" customFormat="1" ht="25.5" customHeight="1" x14ac:dyDescent="0.2">
      <c r="A30" s="203">
        <v>23</v>
      </c>
      <c r="B30" s="204" t="s">
        <v>141</v>
      </c>
      <c r="C30" s="205">
        <f>SUM(C31)</f>
        <v>842000</v>
      </c>
      <c r="D30" s="205">
        <f>SUM(D31)</f>
        <v>0</v>
      </c>
      <c r="E30" s="206">
        <f t="shared" si="1"/>
        <v>842000</v>
      </c>
      <c r="F30" s="195"/>
      <c r="G30" s="196">
        <f t="shared" si="0"/>
        <v>2</v>
      </c>
    </row>
    <row r="31" spans="1:7" s="201" customFormat="1" ht="25.5" customHeight="1" x14ac:dyDescent="0.2">
      <c r="A31" s="202">
        <v>231</v>
      </c>
      <c r="B31" s="198" t="s">
        <v>171</v>
      </c>
      <c r="C31" s="199">
        <f>+'I-5'!F48</f>
        <v>842000</v>
      </c>
      <c r="D31" s="199">
        <f>+'I-5'!I48</f>
        <v>0</v>
      </c>
      <c r="E31" s="200">
        <f t="shared" si="1"/>
        <v>842000</v>
      </c>
      <c r="F31" s="195"/>
      <c r="G31" s="201">
        <f t="shared" si="0"/>
        <v>3</v>
      </c>
    </row>
    <row r="32" spans="1:7" s="201" customFormat="1" ht="25.5" customHeight="1" x14ac:dyDescent="0.2">
      <c r="A32" s="203">
        <v>32</v>
      </c>
      <c r="B32" s="204" t="s">
        <v>144</v>
      </c>
      <c r="C32" s="205">
        <f>SUM(C33:C34)</f>
        <v>639359</v>
      </c>
      <c r="D32" s="205">
        <f>SUM(D33:D34)</f>
        <v>1012645</v>
      </c>
      <c r="E32" s="206">
        <f t="shared" si="1"/>
        <v>1652004</v>
      </c>
      <c r="F32" s="195"/>
      <c r="G32" s="196">
        <f t="shared" si="0"/>
        <v>2</v>
      </c>
    </row>
    <row r="33" spans="1:7" s="201" customFormat="1" ht="25.5" customHeight="1" x14ac:dyDescent="0.2">
      <c r="A33" s="202">
        <v>321</v>
      </c>
      <c r="B33" s="198" t="s">
        <v>145</v>
      </c>
      <c r="C33" s="199">
        <f>+'I-5'!F51</f>
        <v>347105</v>
      </c>
      <c r="D33" s="199">
        <f>+'I-5'!I51</f>
        <v>84651</v>
      </c>
      <c r="E33" s="200">
        <f t="shared" si="1"/>
        <v>431756</v>
      </c>
      <c r="F33" s="195"/>
      <c r="G33" s="201">
        <f t="shared" si="0"/>
        <v>3</v>
      </c>
    </row>
    <row r="34" spans="1:7" s="201" customFormat="1" ht="25.5" customHeight="1" x14ac:dyDescent="0.2">
      <c r="A34" s="202">
        <v>322</v>
      </c>
      <c r="B34" s="198" t="s">
        <v>148</v>
      </c>
      <c r="C34" s="199">
        <f>+'I-5'!F54</f>
        <v>292254</v>
      </c>
      <c r="D34" s="199">
        <f>+'I-5'!I54</f>
        <v>927994</v>
      </c>
      <c r="E34" s="200">
        <f>SUM(C34:D34)</f>
        <v>1220248</v>
      </c>
      <c r="F34" s="195"/>
      <c r="G34" s="201">
        <f t="shared" si="0"/>
        <v>3</v>
      </c>
    </row>
    <row r="35" spans="1:7" s="201" customFormat="1" ht="25.5" customHeight="1" thickBot="1" x14ac:dyDescent="0.25">
      <c r="A35" s="207"/>
      <c r="B35" s="208" t="s">
        <v>150</v>
      </c>
      <c r="C35" s="209">
        <f>+SUMIF(G14:G34,3,$C$14:$C$34)</f>
        <v>4092355</v>
      </c>
      <c r="D35" s="209">
        <f>+SUMIF(G14:G34,3,$D$14:$D$34)</f>
        <v>1012645</v>
      </c>
      <c r="E35" s="206">
        <f t="shared" si="1"/>
        <v>5105000</v>
      </c>
      <c r="F35" s="210">
        <f>+SUMIF($G$14:$G$34,3,$E$14:$E$34)</f>
        <v>5105000</v>
      </c>
    </row>
    <row r="36" spans="1:7" s="201" customFormat="1" ht="25.5" customHeight="1" thickBot="1" x14ac:dyDescent="0.25">
      <c r="A36" s="211"/>
      <c r="B36" s="212" t="s">
        <v>172</v>
      </c>
      <c r="C36" s="213">
        <f>+C14+C17+C20+C24+C28+C30+C32</f>
        <v>4092355</v>
      </c>
      <c r="D36" s="213">
        <f>+D14+D17+D20+D24+D28+D30+D32</f>
        <v>1012645</v>
      </c>
      <c r="E36" s="213">
        <f>SUM(C36:D36)</f>
        <v>5105000</v>
      </c>
      <c r="F36" s="195"/>
    </row>
    <row r="37" spans="1:7" ht="15" hidden="1" customHeight="1" x14ac:dyDescent="0.2">
      <c r="A37" s="214"/>
      <c r="B37" s="215"/>
      <c r="F37" s="218" t="e">
        <f>+#REF!-E36</f>
        <v>#REF!</v>
      </c>
    </row>
    <row r="38" spans="1:7" ht="15.75" hidden="1" customHeight="1" x14ac:dyDescent="0.2">
      <c r="C38" s="220"/>
      <c r="D38" s="221">
        <f>+C36-C35</f>
        <v>0</v>
      </c>
      <c r="E38" s="222">
        <f>+E36-E35</f>
        <v>0</v>
      </c>
    </row>
    <row r="39" spans="1:7" ht="20.25" hidden="1" customHeight="1" x14ac:dyDescent="0.2">
      <c r="A39" s="141" t="s">
        <v>173</v>
      </c>
      <c r="C39" s="223">
        <f>+C36-C38</f>
        <v>4092355</v>
      </c>
    </row>
    <row r="40" spans="1:7" hidden="1" x14ac:dyDescent="0.2">
      <c r="A40" s="224"/>
      <c r="C40" s="224"/>
    </row>
    <row r="41" spans="1:7" ht="15.75" hidden="1" x14ac:dyDescent="0.25">
      <c r="A41" s="224"/>
      <c r="C41" s="146"/>
      <c r="D41" s="148"/>
      <c r="E41" s="148"/>
    </row>
    <row r="42" spans="1:7" ht="18" hidden="1" customHeight="1" x14ac:dyDescent="0.25">
      <c r="A42" s="224"/>
      <c r="B42" s="85"/>
      <c r="C42" s="225" t="s">
        <v>154</v>
      </c>
      <c r="D42" s="151"/>
      <c r="E42" s="151"/>
    </row>
    <row r="43" spans="1:7" hidden="1" x14ac:dyDescent="0.2">
      <c r="A43" s="224"/>
      <c r="B43" s="225"/>
      <c r="C43" s="225" t="s">
        <v>155</v>
      </c>
      <c r="D43" s="226"/>
    </row>
    <row r="44" spans="1:7" hidden="1" x14ac:dyDescent="0.2">
      <c r="A44" s="224"/>
      <c r="B44" s="225"/>
      <c r="C44" s="225" t="s">
        <v>156</v>
      </c>
      <c r="D44" s="226"/>
    </row>
    <row r="45" spans="1:7" hidden="1" x14ac:dyDescent="0.2">
      <c r="A45" s="224"/>
      <c r="B45" s="225"/>
      <c r="C45" s="225" t="s">
        <v>157</v>
      </c>
      <c r="D45" s="226"/>
    </row>
    <row r="46" spans="1:7" hidden="1" x14ac:dyDescent="0.2">
      <c r="A46" s="224"/>
      <c r="B46" s="225"/>
      <c r="D46" s="226"/>
    </row>
    <row r="47" spans="1:7" hidden="1" x14ac:dyDescent="0.2">
      <c r="A47" s="224"/>
      <c r="B47" s="225"/>
      <c r="C47" s="225"/>
      <c r="D47" s="226"/>
    </row>
    <row r="48" spans="1:7" hidden="1" x14ac:dyDescent="0.2">
      <c r="A48" s="224"/>
      <c r="B48" s="225"/>
      <c r="C48" s="225"/>
      <c r="D48" s="226"/>
    </row>
    <row r="49" spans="1:4" hidden="1" x14ac:dyDescent="0.2">
      <c r="A49" s="224"/>
      <c r="B49" s="225"/>
      <c r="C49" s="225"/>
      <c r="D49" s="226"/>
    </row>
    <row r="50" spans="1:4" hidden="1" x14ac:dyDescent="0.2">
      <c r="A50" s="224"/>
      <c r="B50" s="225"/>
      <c r="C50" s="225"/>
      <c r="D50" s="226"/>
    </row>
    <row r="51" spans="1:4" hidden="1" x14ac:dyDescent="0.2">
      <c r="A51" s="224"/>
    </row>
    <row r="52" spans="1:4" hidden="1" x14ac:dyDescent="0.2">
      <c r="A52" s="224"/>
    </row>
    <row r="53" spans="1:4" hidden="1" x14ac:dyDescent="0.2">
      <c r="A53" s="224"/>
    </row>
    <row r="54" spans="1:4" x14ac:dyDescent="0.2">
      <c r="A54" s="224"/>
    </row>
    <row r="55" spans="1:4" x14ac:dyDescent="0.2">
      <c r="A55" s="224"/>
    </row>
    <row r="56" spans="1:4" x14ac:dyDescent="0.2">
      <c r="A56" s="224"/>
    </row>
    <row r="57" spans="1:4" x14ac:dyDescent="0.2">
      <c r="A57" s="224"/>
    </row>
    <row r="58" spans="1:4" x14ac:dyDescent="0.2">
      <c r="A58" s="224"/>
    </row>
    <row r="59" spans="1:4" x14ac:dyDescent="0.2">
      <c r="A59" s="224"/>
    </row>
    <row r="60" spans="1:4" x14ac:dyDescent="0.2">
      <c r="A60" s="224"/>
    </row>
    <row r="61" spans="1:4" x14ac:dyDescent="0.2">
      <c r="A61" s="224"/>
    </row>
    <row r="62" spans="1:4" x14ac:dyDescent="0.2">
      <c r="A62" s="224"/>
    </row>
    <row r="63" spans="1:4" x14ac:dyDescent="0.2">
      <c r="A63" s="224"/>
    </row>
    <row r="64" spans="1:4" x14ac:dyDescent="0.2">
      <c r="A64" s="224"/>
    </row>
    <row r="65" spans="1:1" x14ac:dyDescent="0.2">
      <c r="A65" s="224"/>
    </row>
    <row r="66" spans="1:1" x14ac:dyDescent="0.2">
      <c r="A66" s="224"/>
    </row>
    <row r="67" spans="1:1" x14ac:dyDescent="0.2">
      <c r="A67" s="224"/>
    </row>
    <row r="68" spans="1:1" x14ac:dyDescent="0.2">
      <c r="A68" s="224"/>
    </row>
    <row r="69" spans="1:1" x14ac:dyDescent="0.2">
      <c r="A69" s="224"/>
    </row>
    <row r="70" spans="1:1" x14ac:dyDescent="0.2">
      <c r="A70" s="224"/>
    </row>
    <row r="71" spans="1:1" x14ac:dyDescent="0.2">
      <c r="A71" s="224"/>
    </row>
    <row r="72" spans="1:1" x14ac:dyDescent="0.2">
      <c r="A72" s="224"/>
    </row>
    <row r="73" spans="1:1" x14ac:dyDescent="0.2">
      <c r="A73" s="224"/>
    </row>
    <row r="74" spans="1:1" x14ac:dyDescent="0.2">
      <c r="A74" s="224"/>
    </row>
    <row r="75" spans="1:1" x14ac:dyDescent="0.2">
      <c r="A75" s="224"/>
    </row>
    <row r="76" spans="1:1" x14ac:dyDescent="0.2">
      <c r="A76" s="224"/>
    </row>
    <row r="77" spans="1:1" x14ac:dyDescent="0.2">
      <c r="A77" s="224"/>
    </row>
    <row r="78" spans="1:1" x14ac:dyDescent="0.2">
      <c r="A78" s="224"/>
    </row>
    <row r="79" spans="1:1" x14ac:dyDescent="0.2">
      <c r="A79" s="224"/>
    </row>
    <row r="80" spans="1:1" x14ac:dyDescent="0.2">
      <c r="A80" s="224"/>
    </row>
    <row r="81" spans="1:1" x14ac:dyDescent="0.2">
      <c r="A81" s="224"/>
    </row>
    <row r="82" spans="1:1" x14ac:dyDescent="0.2">
      <c r="A82" s="224"/>
    </row>
    <row r="83" spans="1:1" x14ac:dyDescent="0.2">
      <c r="A83" s="224"/>
    </row>
    <row r="84" spans="1:1" x14ac:dyDescent="0.2">
      <c r="A84" s="224"/>
    </row>
    <row r="85" spans="1:1" x14ac:dyDescent="0.2">
      <c r="A85" s="224"/>
    </row>
    <row r="86" spans="1:1" x14ac:dyDescent="0.2">
      <c r="A86" s="224"/>
    </row>
    <row r="87" spans="1:1" x14ac:dyDescent="0.2">
      <c r="A87" s="224"/>
    </row>
    <row r="88" spans="1:1" x14ac:dyDescent="0.2">
      <c r="A88" s="224"/>
    </row>
    <row r="89" spans="1:1" x14ac:dyDescent="0.2">
      <c r="A89" s="224"/>
    </row>
    <row r="90" spans="1:1" x14ac:dyDescent="0.2">
      <c r="A90" s="224"/>
    </row>
    <row r="91" spans="1:1" x14ac:dyDescent="0.2">
      <c r="A91" s="224"/>
    </row>
    <row r="92" spans="1:1" x14ac:dyDescent="0.2">
      <c r="A92" s="224"/>
    </row>
    <row r="93" spans="1:1" x14ac:dyDescent="0.2">
      <c r="A93" s="224"/>
    </row>
    <row r="94" spans="1:1" x14ac:dyDescent="0.2">
      <c r="A94" s="224"/>
    </row>
    <row r="95" spans="1:1" x14ac:dyDescent="0.2">
      <c r="A95" s="224"/>
    </row>
    <row r="96" spans="1:1" x14ac:dyDescent="0.2">
      <c r="A96" s="224"/>
    </row>
    <row r="97" spans="1:1" x14ac:dyDescent="0.2">
      <c r="A97" s="224"/>
    </row>
    <row r="98" spans="1:1" x14ac:dyDescent="0.2">
      <c r="A98" s="224"/>
    </row>
    <row r="99" spans="1:1" x14ac:dyDescent="0.2">
      <c r="A99" s="224"/>
    </row>
    <row r="100" spans="1:1" x14ac:dyDescent="0.2">
      <c r="A100" s="224"/>
    </row>
    <row r="101" spans="1:1" x14ac:dyDescent="0.2">
      <c r="A101" s="224"/>
    </row>
    <row r="102" spans="1:1" x14ac:dyDescent="0.2">
      <c r="A102" s="224"/>
    </row>
    <row r="103" spans="1:1" x14ac:dyDescent="0.2">
      <c r="A103" s="224"/>
    </row>
    <row r="104" spans="1:1" x14ac:dyDescent="0.2">
      <c r="A104" s="224"/>
    </row>
    <row r="105" spans="1:1" x14ac:dyDescent="0.2">
      <c r="A105" s="224"/>
    </row>
    <row r="106" spans="1:1" x14ac:dyDescent="0.2">
      <c r="A106" s="224"/>
    </row>
    <row r="107" spans="1:1" x14ac:dyDescent="0.2">
      <c r="A107" s="224"/>
    </row>
    <row r="108" spans="1:1" x14ac:dyDescent="0.2">
      <c r="A108" s="224"/>
    </row>
    <row r="109" spans="1:1" x14ac:dyDescent="0.2">
      <c r="A109" s="224"/>
    </row>
    <row r="110" spans="1:1" x14ac:dyDescent="0.2">
      <c r="A110" s="224"/>
    </row>
    <row r="111" spans="1:1" x14ac:dyDescent="0.2">
      <c r="A111" s="224"/>
    </row>
    <row r="112" spans="1:1" x14ac:dyDescent="0.2">
      <c r="A112" s="224"/>
    </row>
    <row r="113" spans="1:1" x14ac:dyDescent="0.2">
      <c r="A113" s="224"/>
    </row>
    <row r="114" spans="1:1" x14ac:dyDescent="0.2">
      <c r="A114" s="224"/>
    </row>
    <row r="115" spans="1:1" x14ac:dyDescent="0.2">
      <c r="A115" s="224"/>
    </row>
    <row r="116" spans="1:1" x14ac:dyDescent="0.2">
      <c r="A116" s="224"/>
    </row>
    <row r="117" spans="1:1" x14ac:dyDescent="0.2">
      <c r="A117" s="224"/>
    </row>
    <row r="118" spans="1:1" x14ac:dyDescent="0.2">
      <c r="A118" s="224"/>
    </row>
    <row r="119" spans="1:1" x14ac:dyDescent="0.2">
      <c r="A119" s="224"/>
    </row>
    <row r="120" spans="1:1" x14ac:dyDescent="0.2">
      <c r="A120" s="224"/>
    </row>
    <row r="121" spans="1:1" x14ac:dyDescent="0.2">
      <c r="A121" s="224"/>
    </row>
    <row r="122" spans="1:1" x14ac:dyDescent="0.2">
      <c r="A122" s="224"/>
    </row>
    <row r="123" spans="1:1" x14ac:dyDescent="0.2">
      <c r="A123" s="224"/>
    </row>
    <row r="124" spans="1:1" x14ac:dyDescent="0.2">
      <c r="A124" s="224"/>
    </row>
    <row r="125" spans="1:1" x14ac:dyDescent="0.2">
      <c r="A125" s="224"/>
    </row>
    <row r="126" spans="1:1" x14ac:dyDescent="0.2">
      <c r="A126" s="224"/>
    </row>
    <row r="127" spans="1:1" x14ac:dyDescent="0.2">
      <c r="A127" s="224"/>
    </row>
  </sheetData>
  <mergeCells count="14">
    <mergeCell ref="A7:E7"/>
    <mergeCell ref="A9:E9"/>
    <mergeCell ref="A11:A13"/>
    <mergeCell ref="B11:B13"/>
    <mergeCell ref="C11:D11"/>
    <mergeCell ref="E11:E13"/>
    <mergeCell ref="C12:C13"/>
    <mergeCell ref="D12:D13"/>
    <mergeCell ref="A1:E1"/>
    <mergeCell ref="A2:E2"/>
    <mergeCell ref="A3:E3"/>
    <mergeCell ref="A4:E4"/>
    <mergeCell ref="A5:E5"/>
    <mergeCell ref="A6:E6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D6D5-FCCA-466F-A1E4-85659F348066}">
  <sheetPr>
    <tabColor indexed="12"/>
  </sheetPr>
  <dimension ref="B1:H139"/>
  <sheetViews>
    <sheetView showGridLines="0" topLeftCell="A16" zoomScaleNormal="100" workbookViewId="0">
      <selection activeCell="A32" sqref="A32:XFD97"/>
    </sheetView>
  </sheetViews>
  <sheetFormatPr baseColWidth="10" defaultRowHeight="12.75" x14ac:dyDescent="0.2"/>
  <cols>
    <col min="1" max="1" width="4.42578125" style="180" customWidth="1"/>
    <col min="2" max="2" width="12.85546875" style="219" customWidth="1"/>
    <col min="3" max="3" width="45" style="3" customWidth="1"/>
    <col min="4" max="4" width="14.7109375" style="3" customWidth="1"/>
    <col min="5" max="5" width="13" style="216" customWidth="1"/>
    <col min="6" max="6" width="13" style="217" customWidth="1"/>
    <col min="7" max="7" width="4.85546875" style="179" customWidth="1"/>
    <col min="8" max="8" width="16.7109375" style="180" customWidth="1"/>
    <col min="9" max="16384" width="11.42578125" style="180"/>
  </cols>
  <sheetData>
    <row r="1" spans="2:7" ht="15.75" x14ac:dyDescent="0.25">
      <c r="B1" s="83" t="s">
        <v>94</v>
      </c>
      <c r="C1" s="83"/>
      <c r="D1" s="83"/>
      <c r="E1" s="83"/>
      <c r="F1" s="83"/>
    </row>
    <row r="2" spans="2:7" ht="15.75" x14ac:dyDescent="0.25">
      <c r="B2" s="83" t="s">
        <v>1</v>
      </c>
      <c r="C2" s="83"/>
      <c r="D2" s="83"/>
      <c r="E2" s="83"/>
      <c r="F2" s="83"/>
    </row>
    <row r="3" spans="2:7" ht="15.75" x14ac:dyDescent="0.25">
      <c r="B3" s="83" t="s">
        <v>95</v>
      </c>
      <c r="C3" s="83"/>
      <c r="D3" s="83"/>
      <c r="E3" s="83"/>
      <c r="F3" s="83"/>
    </row>
    <row r="4" spans="2:7" ht="15.75" x14ac:dyDescent="0.25">
      <c r="B4" s="83" t="s">
        <v>3</v>
      </c>
      <c r="C4" s="83"/>
      <c r="D4" s="83"/>
      <c r="E4" s="83"/>
      <c r="F4" s="83"/>
    </row>
    <row r="5" spans="2:7" ht="15.75" x14ac:dyDescent="0.25">
      <c r="B5" s="83" t="s">
        <v>96</v>
      </c>
      <c r="C5" s="83"/>
      <c r="D5" s="83"/>
      <c r="E5" s="83"/>
      <c r="F5" s="83"/>
    </row>
    <row r="6" spans="2:7" ht="15.75" x14ac:dyDescent="0.25">
      <c r="B6" s="83" t="s">
        <v>174</v>
      </c>
      <c r="C6" s="83"/>
      <c r="D6" s="83"/>
      <c r="E6" s="83"/>
      <c r="F6" s="83"/>
    </row>
    <row r="7" spans="2:7" ht="16.5" thickBot="1" x14ac:dyDescent="0.3">
      <c r="B7" s="86" t="s">
        <v>98</v>
      </c>
      <c r="C7" s="86"/>
      <c r="D7" s="86"/>
      <c r="E7" s="86"/>
      <c r="F7" s="86"/>
    </row>
    <row r="8" spans="2:7" ht="24" customHeight="1" thickBot="1" x14ac:dyDescent="0.25">
      <c r="B8" s="227"/>
      <c r="C8" s="228"/>
      <c r="D8" s="229" t="s">
        <v>168</v>
      </c>
      <c r="E8" s="230"/>
      <c r="F8" s="231" t="s">
        <v>101</v>
      </c>
    </row>
    <row r="9" spans="2:7" ht="24" customHeight="1" x14ac:dyDescent="0.2">
      <c r="B9" s="232" t="s">
        <v>175</v>
      </c>
      <c r="C9" s="232" t="s">
        <v>100</v>
      </c>
      <c r="D9" s="233" t="s">
        <v>169</v>
      </c>
      <c r="E9" s="233" t="s">
        <v>170</v>
      </c>
      <c r="F9" s="234"/>
    </row>
    <row r="10" spans="2:7" s="3" customFormat="1" ht="21.75" customHeight="1" thickBot="1" x14ac:dyDescent="0.25">
      <c r="B10" s="235"/>
      <c r="C10" s="235"/>
      <c r="D10" s="236"/>
      <c r="E10" s="236"/>
      <c r="F10" s="237"/>
      <c r="G10" s="179"/>
    </row>
    <row r="11" spans="2:7" s="196" customFormat="1" ht="21" customHeight="1" x14ac:dyDescent="0.2">
      <c r="B11" s="238">
        <v>12</v>
      </c>
      <c r="C11" s="239" t="s">
        <v>108</v>
      </c>
      <c r="D11" s="240">
        <f>+'I-3'!C14</f>
        <v>2332273</v>
      </c>
      <c r="E11" s="240">
        <f>+'I-3'!D14</f>
        <v>0</v>
      </c>
      <c r="F11" s="241">
        <f t="shared" ref="F11:F17" si="0">SUM(D11:E11)</f>
        <v>2332273</v>
      </c>
      <c r="G11" s="195"/>
    </row>
    <row r="12" spans="2:7" s="196" customFormat="1" ht="21" customHeight="1" x14ac:dyDescent="0.2">
      <c r="B12" s="242">
        <v>14</v>
      </c>
      <c r="C12" s="243" t="s">
        <v>114</v>
      </c>
      <c r="D12" s="244">
        <f>+'I-3'!C17</f>
        <v>67600</v>
      </c>
      <c r="E12" s="244">
        <f>+'I-3'!D17</f>
        <v>0</v>
      </c>
      <c r="F12" s="245">
        <f t="shared" si="0"/>
        <v>67600</v>
      </c>
      <c r="G12" s="195"/>
    </row>
    <row r="13" spans="2:7" s="196" customFormat="1" ht="21" customHeight="1" x14ac:dyDescent="0.2">
      <c r="B13" s="242">
        <v>15</v>
      </c>
      <c r="C13" s="243" t="s">
        <v>119</v>
      </c>
      <c r="D13" s="244">
        <f>+'I-3'!C20</f>
        <v>209623</v>
      </c>
      <c r="E13" s="244">
        <f>+'I-3'!D20</f>
        <v>0</v>
      </c>
      <c r="F13" s="245">
        <f t="shared" si="0"/>
        <v>209623</v>
      </c>
      <c r="G13" s="195"/>
    </row>
    <row r="14" spans="2:7" s="196" customFormat="1" ht="21" customHeight="1" x14ac:dyDescent="0.2">
      <c r="B14" s="242">
        <v>16</v>
      </c>
      <c r="C14" s="243" t="s">
        <v>128</v>
      </c>
      <c r="D14" s="244">
        <f>+'I-3'!C24</f>
        <v>0</v>
      </c>
      <c r="E14" s="244">
        <f>+'I-3'!D24</f>
        <v>0</v>
      </c>
      <c r="F14" s="245">
        <f t="shared" si="0"/>
        <v>0</v>
      </c>
      <c r="G14" s="195"/>
    </row>
    <row r="15" spans="2:7" s="201" customFormat="1" ht="21" customHeight="1" x14ac:dyDescent="0.2">
      <c r="B15" s="242">
        <v>21</v>
      </c>
      <c r="C15" s="243" t="s">
        <v>135</v>
      </c>
      <c r="D15" s="244">
        <f>+'I-3'!C28</f>
        <v>1500</v>
      </c>
      <c r="E15" s="244">
        <f>+'I-3'!D28</f>
        <v>0</v>
      </c>
      <c r="F15" s="245">
        <f t="shared" si="0"/>
        <v>1500</v>
      </c>
      <c r="G15" s="195"/>
    </row>
    <row r="16" spans="2:7" s="201" customFormat="1" ht="21" customHeight="1" x14ac:dyDescent="0.2">
      <c r="B16" s="242">
        <v>23</v>
      </c>
      <c r="C16" s="243" t="s">
        <v>141</v>
      </c>
      <c r="D16" s="244">
        <f>+'I-3'!C30</f>
        <v>842000</v>
      </c>
      <c r="E16" s="244">
        <f>+'I-3'!D30</f>
        <v>0</v>
      </c>
      <c r="F16" s="245">
        <f t="shared" si="0"/>
        <v>842000</v>
      </c>
      <c r="G16" s="195"/>
    </row>
    <row r="17" spans="2:7" s="201" customFormat="1" ht="21" customHeight="1" thickBot="1" x14ac:dyDescent="0.25">
      <c r="B17" s="242">
        <v>32</v>
      </c>
      <c r="C17" s="243" t="s">
        <v>144</v>
      </c>
      <c r="D17" s="244">
        <f>+'I-3'!C32</f>
        <v>639359</v>
      </c>
      <c r="E17" s="244">
        <f>+'I-3'!D32</f>
        <v>1012645</v>
      </c>
      <c r="F17" s="245">
        <f t="shared" si="0"/>
        <v>1652004</v>
      </c>
      <c r="G17" s="195"/>
    </row>
    <row r="18" spans="2:7" s="201" customFormat="1" ht="21" customHeight="1" thickBot="1" x14ac:dyDescent="0.25">
      <c r="B18" s="246"/>
      <c r="C18" s="247" t="s">
        <v>172</v>
      </c>
      <c r="D18" s="248">
        <f>SUM(D11:D17)</f>
        <v>4092355</v>
      </c>
      <c r="E18" s="248">
        <f>+E11+E12+E13+E14+E15+E16+E17</f>
        <v>1012645</v>
      </c>
      <c r="F18" s="248">
        <f>SUM(D18:E18)</f>
        <v>5105000</v>
      </c>
      <c r="G18" s="195"/>
    </row>
    <row r="19" spans="2:7" ht="15" customHeight="1" x14ac:dyDescent="0.2">
      <c r="B19" s="214"/>
      <c r="C19" s="215"/>
      <c r="G19" s="218"/>
    </row>
    <row r="20" spans="2:7" ht="15.75" hidden="1" customHeight="1" x14ac:dyDescent="0.2">
      <c r="D20" s="220"/>
      <c r="F20" s="222"/>
    </row>
    <row r="21" spans="2:7" ht="20.25" hidden="1" customHeight="1" x14ac:dyDescent="0.2">
      <c r="B21" s="141"/>
      <c r="D21" s="223"/>
    </row>
    <row r="22" spans="2:7" hidden="1" x14ac:dyDescent="0.2">
      <c r="B22" s="224"/>
      <c r="D22" s="224"/>
    </row>
    <row r="23" spans="2:7" ht="15.75" hidden="1" x14ac:dyDescent="0.25">
      <c r="B23" s="224"/>
      <c r="D23" s="146"/>
      <c r="E23" s="148"/>
      <c r="F23" s="148"/>
    </row>
    <row r="24" spans="2:7" ht="18" hidden="1" customHeight="1" x14ac:dyDescent="0.2">
      <c r="B24" s="224"/>
      <c r="C24" s="249" t="s">
        <v>154</v>
      </c>
      <c r="D24" s="250">
        <f>+'E-2'!C20</f>
        <v>4092355</v>
      </c>
      <c r="E24" s="250">
        <f>+'E-2'!D20</f>
        <v>1012645</v>
      </c>
      <c r="F24" s="251">
        <f>+D24+E24</f>
        <v>5105000</v>
      </c>
    </row>
    <row r="25" spans="2:7" hidden="1" x14ac:dyDescent="0.2">
      <c r="B25" s="224"/>
      <c r="C25" s="249" t="s">
        <v>155</v>
      </c>
      <c r="D25" s="250">
        <f>+D18</f>
        <v>4092355</v>
      </c>
      <c r="E25" s="250">
        <f>+E18</f>
        <v>1012645</v>
      </c>
      <c r="F25" s="252">
        <f>+D25+E25</f>
        <v>5105000</v>
      </c>
    </row>
    <row r="26" spans="2:7" hidden="1" x14ac:dyDescent="0.2">
      <c r="B26" s="224"/>
      <c r="C26" s="249" t="s">
        <v>156</v>
      </c>
      <c r="D26" s="250">
        <f>+IF(D25&lt;D24,D24-D25,0)</f>
        <v>0</v>
      </c>
      <c r="E26" s="250">
        <f>+IF(E25&lt;E24,E24-E25,0)</f>
        <v>0</v>
      </c>
      <c r="F26" s="252">
        <f>+D26+E26</f>
        <v>0</v>
      </c>
    </row>
    <row r="27" spans="2:7" hidden="1" x14ac:dyDescent="0.2">
      <c r="B27" s="224"/>
      <c r="C27" s="249" t="s">
        <v>157</v>
      </c>
      <c r="D27" s="250">
        <f>+IF(D25&gt;D24,D25-D24,0)</f>
        <v>0</v>
      </c>
      <c r="E27" s="250">
        <f>+IF(E25&gt;E24,E25-E24,0)</f>
        <v>0</v>
      </c>
      <c r="F27" s="252">
        <f>+D27+E27</f>
        <v>0</v>
      </c>
    </row>
    <row r="28" spans="2:7" hidden="1" x14ac:dyDescent="0.2">
      <c r="B28" s="224"/>
      <c r="C28" s="225"/>
      <c r="E28" s="226"/>
    </row>
    <row r="29" spans="2:7" hidden="1" x14ac:dyDescent="0.2">
      <c r="B29" s="224"/>
      <c r="C29" s="225"/>
      <c r="D29" s="225"/>
      <c r="E29" s="226"/>
    </row>
    <row r="30" spans="2:7" hidden="1" x14ac:dyDescent="0.2">
      <c r="B30" s="224"/>
      <c r="C30" s="225"/>
      <c r="D30" s="225"/>
      <c r="E30" s="226"/>
    </row>
    <row r="31" spans="2:7" x14ac:dyDescent="0.2">
      <c r="B31" s="224"/>
      <c r="C31" s="225"/>
      <c r="D31" s="225"/>
      <c r="E31" s="226"/>
    </row>
    <row r="32" spans="2:7" hidden="1" x14ac:dyDescent="0.2">
      <c r="B32" s="224"/>
      <c r="C32" s="225"/>
      <c r="D32" s="225"/>
      <c r="E32" s="226"/>
    </row>
    <row r="33" spans="2:8" hidden="1" x14ac:dyDescent="0.2">
      <c r="B33" s="224"/>
    </row>
    <row r="34" spans="2:8" hidden="1" x14ac:dyDescent="0.2">
      <c r="B34" s="224"/>
    </row>
    <row r="35" spans="2:8" hidden="1" x14ac:dyDescent="0.2">
      <c r="B35" s="224"/>
    </row>
    <row r="36" spans="2:8" hidden="1" x14ac:dyDescent="0.2">
      <c r="B36" s="224"/>
    </row>
    <row r="37" spans="2:8" hidden="1" x14ac:dyDescent="0.2">
      <c r="B37" s="224"/>
    </row>
    <row r="38" spans="2:8" s="196" customFormat="1" ht="89.25" hidden="1" x14ac:dyDescent="0.2">
      <c r="B38" s="253" t="s">
        <v>176</v>
      </c>
      <c r="C38" s="254" t="s">
        <v>177</v>
      </c>
      <c r="D38" s="255" t="s">
        <v>178</v>
      </c>
      <c r="E38" s="255" t="s">
        <v>179</v>
      </c>
      <c r="F38" s="255" t="s">
        <v>180</v>
      </c>
      <c r="G38" s="255" t="s">
        <v>181</v>
      </c>
      <c r="H38" s="255" t="s">
        <v>182</v>
      </c>
    </row>
    <row r="39" spans="2:8" hidden="1" x14ac:dyDescent="0.2">
      <c r="B39" s="256">
        <v>12</v>
      </c>
      <c r="C39" s="257" t="s">
        <v>108</v>
      </c>
      <c r="D39" s="258">
        <f>+D11-F39-E39</f>
        <v>2332273</v>
      </c>
      <c r="E39" s="258">
        <v>0</v>
      </c>
      <c r="F39" s="258"/>
      <c r="G39" s="258"/>
      <c r="H39" s="258">
        <f>+D39+F39+E39+G39</f>
        <v>2332273</v>
      </c>
    </row>
    <row r="40" spans="2:8" hidden="1" x14ac:dyDescent="0.2">
      <c r="B40" s="256">
        <v>14</v>
      </c>
      <c r="C40" s="257" t="s">
        <v>114</v>
      </c>
      <c r="D40" s="258">
        <f>+D12-F40-E40</f>
        <v>67600</v>
      </c>
      <c r="E40" s="258">
        <v>0</v>
      </c>
      <c r="F40" s="258"/>
      <c r="G40" s="258"/>
      <c r="H40" s="258">
        <f t="shared" ref="H40:H45" si="1">+D40+F40+E40+G40</f>
        <v>67600</v>
      </c>
    </row>
    <row r="41" spans="2:8" hidden="1" x14ac:dyDescent="0.2">
      <c r="B41" s="256">
        <v>15</v>
      </c>
      <c r="C41" s="257" t="s">
        <v>119</v>
      </c>
      <c r="D41" s="258">
        <f>+D13-F41-E41</f>
        <v>209623</v>
      </c>
      <c r="E41" s="258">
        <v>0</v>
      </c>
      <c r="F41" s="258">
        <f>+'I-5'!D27</f>
        <v>0</v>
      </c>
      <c r="G41" s="258"/>
      <c r="H41" s="258">
        <f t="shared" si="1"/>
        <v>209623</v>
      </c>
    </row>
    <row r="42" spans="2:8" hidden="1" x14ac:dyDescent="0.2">
      <c r="B42" s="256">
        <v>16</v>
      </c>
      <c r="C42" s="257" t="s">
        <v>128</v>
      </c>
      <c r="D42" s="258"/>
      <c r="E42" s="258">
        <v>0</v>
      </c>
      <c r="F42" s="258">
        <f>+'[1]agosto-dic.'!F62</f>
        <v>96000</v>
      </c>
      <c r="G42" s="258"/>
      <c r="H42" s="258">
        <f t="shared" si="1"/>
        <v>96000</v>
      </c>
    </row>
    <row r="43" spans="2:8" hidden="1" x14ac:dyDescent="0.2">
      <c r="B43" s="256">
        <v>21</v>
      </c>
      <c r="C43" s="257" t="s">
        <v>135</v>
      </c>
      <c r="D43" s="258">
        <f>+D15-F43-E43</f>
        <v>1500</v>
      </c>
      <c r="E43" s="258">
        <v>0</v>
      </c>
      <c r="F43" s="258"/>
      <c r="G43" s="258"/>
      <c r="H43" s="258">
        <f t="shared" si="1"/>
        <v>1500</v>
      </c>
    </row>
    <row r="44" spans="2:8" hidden="1" x14ac:dyDescent="0.2">
      <c r="B44" s="256">
        <v>23</v>
      </c>
      <c r="C44" s="257" t="s">
        <v>183</v>
      </c>
      <c r="D44" s="258">
        <f>+D16-F44-E44</f>
        <v>842000</v>
      </c>
      <c r="E44" s="258">
        <v>0</v>
      </c>
      <c r="F44" s="258"/>
      <c r="G44" s="258"/>
      <c r="H44" s="258">
        <f t="shared" si="1"/>
        <v>842000</v>
      </c>
    </row>
    <row r="45" spans="2:8" hidden="1" x14ac:dyDescent="0.2">
      <c r="B45" s="259">
        <v>32</v>
      </c>
      <c r="C45" s="260" t="s">
        <v>144</v>
      </c>
      <c r="D45" s="261">
        <f>+D17-F45-E45</f>
        <v>418713</v>
      </c>
      <c r="E45" s="261">
        <f>+'[1]agosto-dic.'!F58</f>
        <v>124646</v>
      </c>
      <c r="F45" s="261">
        <f>+'[1]agosto-dic.'!F61</f>
        <v>96000</v>
      </c>
      <c r="G45" s="261"/>
      <c r="H45" s="261">
        <f t="shared" si="1"/>
        <v>639359</v>
      </c>
    </row>
    <row r="46" spans="2:8" hidden="1" x14ac:dyDescent="0.2">
      <c r="B46" s="253"/>
      <c r="C46" s="254" t="s">
        <v>184</v>
      </c>
      <c r="D46" s="262">
        <f>SUM(D39:D45)</f>
        <v>3871709</v>
      </c>
      <c r="E46" s="262">
        <f t="shared" ref="E46:H46" si="2">SUM(E39:E45)</f>
        <v>124646</v>
      </c>
      <c r="F46" s="262">
        <f t="shared" si="2"/>
        <v>192000</v>
      </c>
      <c r="G46" s="262">
        <f t="shared" si="2"/>
        <v>0</v>
      </c>
      <c r="H46" s="262">
        <f t="shared" si="2"/>
        <v>4188355</v>
      </c>
    </row>
    <row r="47" spans="2:8" hidden="1" x14ac:dyDescent="0.2">
      <c r="B47" s="224"/>
      <c r="D47" s="263">
        <f>+'E-2'!C39-'I-2'!D46</f>
        <v>202519</v>
      </c>
      <c r="E47" s="263">
        <f>+'E-2'!D39-'I-2'!E46</f>
        <v>-107019</v>
      </c>
      <c r="F47" s="263">
        <f>+'E-2'!E39-'I-2'!F46</f>
        <v>-191500</v>
      </c>
      <c r="G47" s="263">
        <f>+'E-2'!F39-'I-2'!G46</f>
        <v>1012645</v>
      </c>
      <c r="H47" s="263">
        <f>+'E-2'!G39-'I-2'!H46</f>
        <v>-3175710</v>
      </c>
    </row>
    <row r="48" spans="2:8" hidden="1" x14ac:dyDescent="0.2">
      <c r="B48" s="264" t="s">
        <v>185</v>
      </c>
      <c r="D48" s="265">
        <f>+D46-D45-D44</f>
        <v>2610996</v>
      </c>
      <c r="E48" s="264" t="s">
        <v>186</v>
      </c>
      <c r="F48" s="266">
        <f>+D48</f>
        <v>2610996</v>
      </c>
      <c r="H48" s="3"/>
    </row>
    <row r="49" spans="2:8" hidden="1" x14ac:dyDescent="0.2">
      <c r="B49" s="264" t="s">
        <v>187</v>
      </c>
      <c r="D49" s="267">
        <f>+D48/12</f>
        <v>217583</v>
      </c>
      <c r="E49" s="264" t="s">
        <v>188</v>
      </c>
      <c r="F49" s="266">
        <f>+D49</f>
        <v>217583</v>
      </c>
      <c r="H49" s="263">
        <f>+H46-D18</f>
        <v>96000</v>
      </c>
    </row>
    <row r="50" spans="2:8" hidden="1" x14ac:dyDescent="0.2">
      <c r="B50" s="264" t="s">
        <v>189</v>
      </c>
      <c r="D50" s="267">
        <v>200670.97</v>
      </c>
      <c r="E50" s="264" t="s">
        <v>190</v>
      </c>
      <c r="F50" s="266">
        <f>+D50</f>
        <v>200670.97</v>
      </c>
      <c r="H50" s="3"/>
    </row>
    <row r="51" spans="2:8" hidden="1" x14ac:dyDescent="0.2">
      <c r="B51" s="264" t="s">
        <v>191</v>
      </c>
      <c r="D51" s="267">
        <v>229448.17</v>
      </c>
      <c r="E51" s="264" t="s">
        <v>192</v>
      </c>
      <c r="F51" s="266">
        <f>+D51</f>
        <v>229448.17</v>
      </c>
      <c r="H51" s="3"/>
    </row>
    <row r="52" spans="2:8" hidden="1" x14ac:dyDescent="0.2">
      <c r="B52" s="264" t="s">
        <v>193</v>
      </c>
      <c r="D52" s="267">
        <f>+D51-D50</f>
        <v>28777.200000000012</v>
      </c>
      <c r="E52" s="264" t="s">
        <v>194</v>
      </c>
      <c r="F52" s="266">
        <f>+D52</f>
        <v>28777.200000000012</v>
      </c>
      <c r="H52" s="3"/>
    </row>
    <row r="53" spans="2:8" hidden="1" x14ac:dyDescent="0.2">
      <c r="B53" s="224"/>
      <c r="E53" s="179"/>
      <c r="F53" s="268"/>
      <c r="H53" s="3"/>
    </row>
    <row r="54" spans="2:8" hidden="1" x14ac:dyDescent="0.2">
      <c r="B54" s="224"/>
      <c r="C54" s="269" t="s">
        <v>195</v>
      </c>
      <c r="D54" s="265">
        <f>+D39+D40+D41</f>
        <v>2609496</v>
      </c>
      <c r="E54" s="179"/>
      <c r="F54" s="268"/>
      <c r="H54" s="3"/>
    </row>
    <row r="55" spans="2:8" hidden="1" x14ac:dyDescent="0.2">
      <c r="B55" s="224"/>
      <c r="C55" s="270" t="s">
        <v>161</v>
      </c>
      <c r="D55" s="271">
        <f>+D44</f>
        <v>842000</v>
      </c>
      <c r="E55" s="179"/>
      <c r="F55" s="268"/>
      <c r="H55" s="3"/>
    </row>
    <row r="56" spans="2:8" hidden="1" x14ac:dyDescent="0.2">
      <c r="B56" s="224"/>
      <c r="C56" s="269" t="s">
        <v>196</v>
      </c>
      <c r="D56" s="265">
        <f>+'[1]agosto-dic.'!F46+'[1]agosto-dic.'!E49+'[1]agosto-dic.'!E50+'[1]agosto-dic.'!F47</f>
        <v>251403</v>
      </c>
      <c r="E56" s="179"/>
      <c r="F56" s="268"/>
      <c r="H56" s="3"/>
    </row>
    <row r="57" spans="2:8" hidden="1" x14ac:dyDescent="0.2">
      <c r="B57" s="224"/>
      <c r="C57" s="272" t="s">
        <v>197</v>
      </c>
      <c r="D57" s="273">
        <f>SUM(D54:D56)</f>
        <v>3702899</v>
      </c>
      <c r="E57" s="179"/>
      <c r="F57" s="268"/>
      <c r="H57" s="3"/>
    </row>
    <row r="58" spans="2:8" hidden="1" x14ac:dyDescent="0.2">
      <c r="B58" s="224"/>
      <c r="C58" s="269" t="s">
        <v>198</v>
      </c>
      <c r="D58" s="265">
        <f>+'[1]agosto-dic.'!E51</f>
        <v>0</v>
      </c>
      <c r="E58" s="179"/>
      <c r="F58" s="268"/>
      <c r="H58" s="3"/>
    </row>
    <row r="59" spans="2:8" hidden="1" x14ac:dyDescent="0.2">
      <c r="B59" s="224"/>
      <c r="C59" s="269" t="s">
        <v>199</v>
      </c>
      <c r="D59" s="265">
        <f>+D57+D58</f>
        <v>3702899</v>
      </c>
      <c r="E59" s="179"/>
      <c r="F59" s="268"/>
      <c r="H59" s="3"/>
    </row>
    <row r="60" spans="2:8" hidden="1" x14ac:dyDescent="0.2">
      <c r="B60" s="224"/>
      <c r="D60" s="265">
        <f>+D59-D46</f>
        <v>-168810</v>
      </c>
      <c r="E60" s="179"/>
      <c r="F60" s="268"/>
      <c r="H60" s="3"/>
    </row>
    <row r="61" spans="2:8" hidden="1" x14ac:dyDescent="0.2">
      <c r="B61" s="224"/>
      <c r="E61" s="179"/>
      <c r="F61" s="268"/>
      <c r="H61" s="3"/>
    </row>
    <row r="62" spans="2:8" ht="13.5" hidden="1" thickBot="1" x14ac:dyDescent="0.25">
      <c r="B62" s="224"/>
      <c r="E62" s="179"/>
      <c r="F62" s="268"/>
      <c r="H62" s="3"/>
    </row>
    <row r="63" spans="2:8" s="196" customFormat="1" ht="21.75" hidden="1" customHeight="1" x14ac:dyDescent="0.2">
      <c r="B63" s="274"/>
      <c r="C63" s="275" t="s">
        <v>200</v>
      </c>
      <c r="D63" s="276">
        <f>+'E-5'!C134+'E-5'!D134+'E-5'!F134+'E-5'!G134+'E-5'!H134</f>
        <v>2793406</v>
      </c>
      <c r="E63" s="195"/>
      <c r="F63" s="277"/>
      <c r="G63" s="195"/>
      <c r="H63" s="201"/>
    </row>
    <row r="64" spans="2:8" s="196" customFormat="1" ht="21.75" hidden="1" customHeight="1" x14ac:dyDescent="0.2">
      <c r="B64" s="274"/>
      <c r="C64" s="278"/>
      <c r="D64" s="279"/>
      <c r="E64" s="195"/>
      <c r="F64" s="277"/>
      <c r="G64" s="195"/>
      <c r="H64" s="201"/>
    </row>
    <row r="65" spans="2:8" s="196" customFormat="1" ht="21.75" hidden="1" customHeight="1" x14ac:dyDescent="0.2">
      <c r="B65" s="274"/>
      <c r="C65" s="280" t="s">
        <v>201</v>
      </c>
      <c r="D65" s="281">
        <f>+D63-D64</f>
        <v>2793406</v>
      </c>
      <c r="E65" s="282">
        <v>2878000</v>
      </c>
      <c r="F65" s="277"/>
      <c r="G65" s="195"/>
      <c r="H65" s="201"/>
    </row>
    <row r="66" spans="2:8" s="196" customFormat="1" ht="21.75" hidden="1" customHeight="1" x14ac:dyDescent="0.2">
      <c r="B66" s="274"/>
      <c r="C66" s="283" t="s">
        <v>202</v>
      </c>
      <c r="D66" s="284">
        <f>+D57</f>
        <v>3702899</v>
      </c>
      <c r="E66" s="195"/>
      <c r="F66" s="277"/>
      <c r="G66" s="195"/>
      <c r="H66" s="201"/>
    </row>
    <row r="67" spans="2:8" s="196" customFormat="1" ht="21.75" hidden="1" customHeight="1" thickBot="1" x14ac:dyDescent="0.25">
      <c r="B67" s="274"/>
      <c r="C67" s="285" t="s">
        <v>203</v>
      </c>
      <c r="D67" s="286">
        <f>+D66-D65</f>
        <v>909493</v>
      </c>
      <c r="E67" s="287">
        <f>+D59-D63</f>
        <v>909493</v>
      </c>
      <c r="F67" s="277" t="s">
        <v>204</v>
      </c>
      <c r="G67" s="195"/>
      <c r="H67" s="201"/>
    </row>
    <row r="68" spans="2:8" s="196" customFormat="1" ht="21.75" hidden="1" customHeight="1" thickBot="1" x14ac:dyDescent="0.25">
      <c r="B68" s="274"/>
      <c r="C68" s="288"/>
      <c r="D68" s="289"/>
      <c r="E68" s="195"/>
      <c r="F68" s="277"/>
      <c r="G68" s="195"/>
      <c r="H68" s="201"/>
    </row>
    <row r="69" spans="2:8" hidden="1" x14ac:dyDescent="0.2">
      <c r="B69" s="224"/>
      <c r="C69" s="290" t="s">
        <v>205</v>
      </c>
      <c r="D69" s="291">
        <f>+'E-5'!C14+'E-5'!D14+'E-5'!F14+'E-5'!G14+'E-5'!H14</f>
        <v>2493144</v>
      </c>
      <c r="E69" s="179"/>
      <c r="F69" s="268" t="s">
        <v>206</v>
      </c>
      <c r="G69" s="292">
        <f>-D67</f>
        <v>-909493</v>
      </c>
      <c r="H69" s="3"/>
    </row>
    <row r="70" spans="2:8" ht="13.5" hidden="1" thickBot="1" x14ac:dyDescent="0.25">
      <c r="B70" s="224"/>
      <c r="C70" s="293" t="s">
        <v>207</v>
      </c>
      <c r="D70" s="294" t="e">
        <f>+GETPIVOTDATA("TOTAL",#REF!)</f>
        <v>#REF!</v>
      </c>
      <c r="E70" s="179"/>
      <c r="F70" s="268" t="s">
        <v>208</v>
      </c>
      <c r="G70" s="295">
        <f>+'[1]S-b-2019'!N119</f>
        <v>83648.146666666682</v>
      </c>
      <c r="H70" s="3"/>
    </row>
    <row r="71" spans="2:8" ht="13.5" hidden="1" thickBot="1" x14ac:dyDescent="0.25">
      <c r="B71" s="224"/>
      <c r="C71" s="296" t="s">
        <v>209</v>
      </c>
      <c r="D71" s="297" t="e">
        <f>SUM(D69:D70)</f>
        <v>#REF!</v>
      </c>
      <c r="E71" s="179"/>
      <c r="F71" s="268" t="s">
        <v>210</v>
      </c>
      <c r="G71" s="295">
        <v>12065</v>
      </c>
      <c r="H71" s="3"/>
    </row>
    <row r="72" spans="2:8" ht="13.5" hidden="1" thickBot="1" x14ac:dyDescent="0.25">
      <c r="B72" s="224"/>
      <c r="C72" s="293" t="s">
        <v>211</v>
      </c>
      <c r="D72" s="294" t="e">
        <f>+D66-D71</f>
        <v>#REF!</v>
      </c>
      <c r="E72" s="179"/>
      <c r="F72" s="268" t="s">
        <v>212</v>
      </c>
      <c r="G72" s="295">
        <f>+G69-G70-G71</f>
        <v>-1005206.1466666667</v>
      </c>
      <c r="H72" s="3"/>
    </row>
    <row r="73" spans="2:8" hidden="1" x14ac:dyDescent="0.2">
      <c r="B73" s="224"/>
      <c r="C73" s="269"/>
      <c r="D73" s="263"/>
      <c r="E73" s="179"/>
      <c r="F73" s="268"/>
      <c r="H73" s="3"/>
    </row>
    <row r="74" spans="2:8" hidden="1" x14ac:dyDescent="0.2">
      <c r="B74" s="224"/>
      <c r="C74" s="269"/>
      <c r="D74" s="263"/>
      <c r="E74" s="179"/>
      <c r="F74" s="268"/>
      <c r="H74" s="3"/>
    </row>
    <row r="75" spans="2:8" hidden="1" x14ac:dyDescent="0.2">
      <c r="B75" s="224"/>
      <c r="C75" s="269"/>
      <c r="D75" s="263"/>
      <c r="E75" s="179"/>
      <c r="F75" s="268"/>
      <c r="H75" s="3"/>
    </row>
    <row r="76" spans="2:8" hidden="1" x14ac:dyDescent="0.2">
      <c r="B76" s="224"/>
      <c r="E76" s="179"/>
      <c r="F76" s="268"/>
      <c r="H76" s="3"/>
    </row>
    <row r="77" spans="2:8" ht="13.5" hidden="1" thickBot="1" x14ac:dyDescent="0.25">
      <c r="B77" s="224"/>
    </row>
    <row r="78" spans="2:8" s="196" customFormat="1" ht="17.25" hidden="1" customHeight="1" x14ac:dyDescent="0.2">
      <c r="B78" s="274"/>
      <c r="C78" s="298" t="s">
        <v>213</v>
      </c>
      <c r="D78" s="299">
        <f>+'E-2'!C13</f>
        <v>2874593</v>
      </c>
      <c r="E78" s="300"/>
      <c r="F78" s="301"/>
      <c r="G78" s="195"/>
    </row>
    <row r="79" spans="2:8" s="196" customFormat="1" ht="17.25" hidden="1" customHeight="1" x14ac:dyDescent="0.2">
      <c r="B79" s="274"/>
      <c r="C79" s="302" t="s">
        <v>214</v>
      </c>
      <c r="D79" s="303">
        <f>+'E-5'!C18</f>
        <v>138600</v>
      </c>
      <c r="E79" s="300"/>
      <c r="F79" s="301"/>
      <c r="G79" s="195"/>
    </row>
    <row r="80" spans="2:8" s="196" customFormat="1" ht="17.25" hidden="1" customHeight="1" x14ac:dyDescent="0.2">
      <c r="B80" s="274"/>
      <c r="C80" s="304" t="s">
        <v>215</v>
      </c>
      <c r="D80" s="303">
        <f>+'E-5'!C34</f>
        <v>500000</v>
      </c>
      <c r="E80" s="300"/>
      <c r="F80" s="301"/>
      <c r="G80" s="195"/>
    </row>
    <row r="81" spans="2:7" s="196" customFormat="1" ht="17.25" hidden="1" customHeight="1" x14ac:dyDescent="0.2">
      <c r="B81" s="274"/>
      <c r="C81" s="302" t="s">
        <v>216</v>
      </c>
      <c r="D81" s="303">
        <v>15000</v>
      </c>
      <c r="E81" s="300"/>
      <c r="F81" s="301"/>
      <c r="G81" s="195"/>
    </row>
    <row r="82" spans="2:7" s="196" customFormat="1" ht="30" hidden="1" customHeight="1" x14ac:dyDescent="0.2">
      <c r="B82" s="274"/>
      <c r="C82" s="305" t="s">
        <v>217</v>
      </c>
      <c r="D82" s="303">
        <f>+'[1]RSAL-2019'!G82</f>
        <v>0</v>
      </c>
      <c r="E82" s="300"/>
      <c r="F82" s="301">
        <f>332.13-252.13</f>
        <v>80</v>
      </c>
      <c r="G82" s="195"/>
    </row>
    <row r="83" spans="2:7" s="196" customFormat="1" ht="17.25" hidden="1" customHeight="1" x14ac:dyDescent="0.2">
      <c r="B83" s="274"/>
      <c r="C83" s="304" t="s">
        <v>218</v>
      </c>
      <c r="D83" s="303"/>
      <c r="E83" s="300"/>
      <c r="F83" s="301"/>
      <c r="G83" s="195"/>
    </row>
    <row r="84" spans="2:7" s="196" customFormat="1" ht="17.25" hidden="1" customHeight="1" thickBot="1" x14ac:dyDescent="0.25">
      <c r="B84" s="274"/>
      <c r="C84" s="304" t="s">
        <v>219</v>
      </c>
      <c r="D84" s="303">
        <f>+'E-5'!I14</f>
        <v>16458</v>
      </c>
      <c r="E84" s="300"/>
      <c r="F84" s="301"/>
      <c r="G84" s="195"/>
    </row>
    <row r="85" spans="2:7" s="196" customFormat="1" ht="17.25" hidden="1" customHeight="1" thickBot="1" x14ac:dyDescent="0.25">
      <c r="B85" s="274"/>
      <c r="C85" s="306" t="s">
        <v>220</v>
      </c>
      <c r="D85" s="307">
        <f>+D78-D79-D80-D81-D82-D83-D84</f>
        <v>2204535</v>
      </c>
      <c r="E85" s="300"/>
      <c r="F85" s="301"/>
      <c r="G85" s="195"/>
    </row>
    <row r="86" spans="2:7" s="196" customFormat="1" ht="17.25" hidden="1" customHeight="1" thickBot="1" x14ac:dyDescent="0.25">
      <c r="B86" s="274"/>
      <c r="C86" s="302"/>
      <c r="D86" s="303"/>
      <c r="E86" s="300"/>
      <c r="F86" s="301"/>
      <c r="G86" s="195"/>
    </row>
    <row r="87" spans="2:7" s="196" customFormat="1" ht="17.25" hidden="1" customHeight="1" thickBot="1" x14ac:dyDescent="0.25">
      <c r="B87" s="274"/>
      <c r="C87" s="308" t="s">
        <v>221</v>
      </c>
      <c r="D87" s="309">
        <f>+'[1]S-b-2019'!N176</f>
        <v>2159918.4300000002</v>
      </c>
      <c r="E87" s="300"/>
      <c r="F87" s="301"/>
      <c r="G87" s="195"/>
    </row>
    <row r="88" spans="2:7" s="196" customFormat="1" ht="17.25" hidden="1" customHeight="1" x14ac:dyDescent="0.2">
      <c r="B88" s="274"/>
      <c r="C88" s="310" t="s">
        <v>222</v>
      </c>
      <c r="D88" s="311">
        <f>+'[1]S-b-2019'!M193</f>
        <v>147241.51999999999</v>
      </c>
      <c r="E88" s="300"/>
      <c r="F88" s="301"/>
      <c r="G88" s="195"/>
    </row>
    <row r="89" spans="2:7" s="196" customFormat="1" ht="17.25" hidden="1" customHeight="1" thickBot="1" x14ac:dyDescent="0.25">
      <c r="B89" s="274"/>
      <c r="C89" s="312" t="s">
        <v>223</v>
      </c>
      <c r="D89" s="286">
        <f>+D87+D88</f>
        <v>2307159.9500000002</v>
      </c>
      <c r="E89" s="300"/>
      <c r="F89" s="301"/>
      <c r="G89" s="195"/>
    </row>
    <row r="90" spans="2:7" ht="30" hidden="1" customHeight="1" x14ac:dyDescent="0.2">
      <c r="B90" s="224"/>
      <c r="C90" s="264"/>
      <c r="D90" s="267">
        <f>+D85-D89</f>
        <v>-102624.95000000019</v>
      </c>
    </row>
    <row r="91" spans="2:7" hidden="1" x14ac:dyDescent="0.2">
      <c r="B91" s="224"/>
    </row>
    <row r="92" spans="2:7" hidden="1" x14ac:dyDescent="0.2">
      <c r="B92" s="224"/>
    </row>
    <row r="93" spans="2:7" hidden="1" x14ac:dyDescent="0.2">
      <c r="B93" s="224"/>
    </row>
    <row r="94" spans="2:7" hidden="1" x14ac:dyDescent="0.2">
      <c r="B94" s="224"/>
    </row>
    <row r="95" spans="2:7" hidden="1" x14ac:dyDescent="0.2">
      <c r="B95" s="224"/>
    </row>
    <row r="96" spans="2:7" hidden="1" x14ac:dyDescent="0.2">
      <c r="B96" s="224"/>
    </row>
    <row r="97" spans="2:2" hidden="1" x14ac:dyDescent="0.2">
      <c r="B97" s="224"/>
    </row>
    <row r="98" spans="2:2" x14ac:dyDescent="0.2">
      <c r="B98" s="224"/>
    </row>
    <row r="99" spans="2:2" x14ac:dyDescent="0.2">
      <c r="B99" s="224"/>
    </row>
    <row r="100" spans="2:2" x14ac:dyDescent="0.2">
      <c r="B100" s="224"/>
    </row>
    <row r="101" spans="2:2" x14ac:dyDescent="0.2">
      <c r="B101" s="224"/>
    </row>
    <row r="102" spans="2:2" x14ac:dyDescent="0.2">
      <c r="B102" s="224"/>
    </row>
    <row r="103" spans="2:2" x14ac:dyDescent="0.2">
      <c r="B103" s="224"/>
    </row>
    <row r="104" spans="2:2" x14ac:dyDescent="0.2">
      <c r="B104" s="224"/>
    </row>
    <row r="105" spans="2:2" x14ac:dyDescent="0.2">
      <c r="B105" s="224"/>
    </row>
    <row r="106" spans="2:2" x14ac:dyDescent="0.2">
      <c r="B106" s="224"/>
    </row>
    <row r="107" spans="2:2" x14ac:dyDescent="0.2">
      <c r="B107" s="224"/>
    </row>
    <row r="108" spans="2:2" x14ac:dyDescent="0.2">
      <c r="B108" s="224"/>
    </row>
    <row r="109" spans="2:2" x14ac:dyDescent="0.2">
      <c r="B109" s="224"/>
    </row>
    <row r="110" spans="2:2" x14ac:dyDescent="0.2">
      <c r="B110" s="224"/>
    </row>
    <row r="111" spans="2:2" x14ac:dyDescent="0.2">
      <c r="B111" s="224"/>
    </row>
    <row r="112" spans="2:2" x14ac:dyDescent="0.2">
      <c r="B112" s="224"/>
    </row>
    <row r="113" spans="2:2" x14ac:dyDescent="0.2">
      <c r="B113" s="224"/>
    </row>
    <row r="114" spans="2:2" x14ac:dyDescent="0.2">
      <c r="B114" s="224"/>
    </row>
    <row r="115" spans="2:2" x14ac:dyDescent="0.2">
      <c r="B115" s="224"/>
    </row>
    <row r="116" spans="2:2" x14ac:dyDescent="0.2">
      <c r="B116" s="224"/>
    </row>
    <row r="117" spans="2:2" x14ac:dyDescent="0.2">
      <c r="B117" s="224"/>
    </row>
    <row r="118" spans="2:2" x14ac:dyDescent="0.2">
      <c r="B118" s="224"/>
    </row>
    <row r="119" spans="2:2" x14ac:dyDescent="0.2">
      <c r="B119" s="224"/>
    </row>
    <row r="120" spans="2:2" x14ac:dyDescent="0.2">
      <c r="B120" s="224"/>
    </row>
    <row r="121" spans="2:2" x14ac:dyDescent="0.2">
      <c r="B121" s="224"/>
    </row>
    <row r="122" spans="2:2" x14ac:dyDescent="0.2">
      <c r="B122" s="224"/>
    </row>
    <row r="123" spans="2:2" x14ac:dyDescent="0.2">
      <c r="B123" s="224"/>
    </row>
    <row r="124" spans="2:2" x14ac:dyDescent="0.2">
      <c r="B124" s="224"/>
    </row>
    <row r="125" spans="2:2" x14ac:dyDescent="0.2">
      <c r="B125" s="224"/>
    </row>
    <row r="126" spans="2:2" x14ac:dyDescent="0.2">
      <c r="B126" s="224"/>
    </row>
    <row r="127" spans="2:2" x14ac:dyDescent="0.2">
      <c r="B127" s="224"/>
    </row>
    <row r="128" spans="2:2" x14ac:dyDescent="0.2">
      <c r="B128" s="224"/>
    </row>
    <row r="129" spans="2:2" x14ac:dyDescent="0.2">
      <c r="B129" s="224"/>
    </row>
    <row r="130" spans="2:2" x14ac:dyDescent="0.2">
      <c r="B130" s="224"/>
    </row>
    <row r="131" spans="2:2" x14ac:dyDescent="0.2">
      <c r="B131" s="224"/>
    </row>
    <row r="132" spans="2:2" x14ac:dyDescent="0.2">
      <c r="B132" s="224"/>
    </row>
    <row r="133" spans="2:2" x14ac:dyDescent="0.2">
      <c r="B133" s="224"/>
    </row>
    <row r="134" spans="2:2" x14ac:dyDescent="0.2">
      <c r="B134" s="224"/>
    </row>
    <row r="135" spans="2:2" x14ac:dyDescent="0.2">
      <c r="B135" s="224"/>
    </row>
    <row r="136" spans="2:2" x14ac:dyDescent="0.2">
      <c r="B136" s="224"/>
    </row>
    <row r="137" spans="2:2" x14ac:dyDescent="0.2">
      <c r="B137" s="224"/>
    </row>
    <row r="138" spans="2:2" x14ac:dyDescent="0.2">
      <c r="B138" s="224"/>
    </row>
    <row r="139" spans="2:2" x14ac:dyDescent="0.2">
      <c r="B139" s="224"/>
    </row>
  </sheetData>
  <mergeCells count="13">
    <mergeCell ref="B7:F7"/>
    <mergeCell ref="D8:E8"/>
    <mergeCell ref="F8:F10"/>
    <mergeCell ref="B9:B10"/>
    <mergeCell ref="C9:C10"/>
    <mergeCell ref="D9:D10"/>
    <mergeCell ref="E9:E10"/>
    <mergeCell ref="B1:F1"/>
    <mergeCell ref="B2:F2"/>
    <mergeCell ref="B3:F3"/>
    <mergeCell ref="B4:F4"/>
    <mergeCell ref="B5:F5"/>
    <mergeCell ref="B6:F6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CF13-803C-469C-BBE9-96E716B5CBEB}">
  <sheetPr>
    <tabColor indexed="12"/>
  </sheetPr>
  <dimension ref="A1:Q70"/>
  <sheetViews>
    <sheetView showGridLines="0" topLeftCell="A28" zoomScaleNormal="100" workbookViewId="0">
      <selection activeCell="F18" sqref="F18"/>
    </sheetView>
  </sheetViews>
  <sheetFormatPr baseColWidth="10" defaultRowHeight="12.75" x14ac:dyDescent="0.2"/>
  <cols>
    <col min="1" max="1" width="9" style="219" customWidth="1"/>
    <col min="2" max="2" width="44.5703125" style="3" customWidth="1"/>
    <col min="3" max="6" width="13.42578125" style="3" customWidth="1"/>
    <col min="7" max="8" width="13" style="3" customWidth="1"/>
    <col min="9" max="15" width="9" style="216" customWidth="1"/>
    <col min="16" max="16" width="13" style="217" customWidth="1"/>
    <col min="17" max="17" width="16.7109375" style="179" customWidth="1"/>
    <col min="18" max="18" width="16.7109375" style="180" customWidth="1"/>
    <col min="19" max="16384" width="11.42578125" style="180"/>
  </cols>
  <sheetData>
    <row r="1" spans="1:17" ht="15.75" x14ac:dyDescent="0.25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7" ht="15.75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7" ht="15.75" x14ac:dyDescent="0.25">
      <c r="A3" s="83" t="s">
        <v>95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7" ht="15.75" x14ac:dyDescent="0.25">
      <c r="A4" s="83" t="s">
        <v>224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7" ht="15.75" x14ac:dyDescent="0.25">
      <c r="A5" s="83" t="s">
        <v>96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7" ht="15.75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7" ht="15.75" x14ac:dyDescent="0.25">
      <c r="A7" s="83" t="s">
        <v>174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7" ht="15.75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7" ht="15.75" x14ac:dyDescent="0.25">
      <c r="A9" s="86" t="s">
        <v>225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1:17" ht="15.75" x14ac:dyDescent="0.25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1:17" ht="24" customHeight="1" x14ac:dyDescent="0.2">
      <c r="A11" s="313"/>
      <c r="B11" s="314"/>
      <c r="C11" s="315" t="s">
        <v>226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6" t="s">
        <v>101</v>
      </c>
    </row>
    <row r="12" spans="1:17" ht="24" customHeight="1" x14ac:dyDescent="0.2">
      <c r="A12" s="317" t="s">
        <v>175</v>
      </c>
      <c r="B12" s="317" t="s">
        <v>100</v>
      </c>
      <c r="C12" s="318" t="s">
        <v>227</v>
      </c>
      <c r="D12" s="318"/>
      <c r="E12" s="318"/>
      <c r="F12" s="318"/>
      <c r="G12" s="318"/>
      <c r="H12" s="318"/>
      <c r="I12" s="318" t="s">
        <v>170</v>
      </c>
      <c r="J12" s="318"/>
      <c r="K12" s="318"/>
      <c r="L12" s="318"/>
      <c r="M12" s="318"/>
      <c r="N12" s="318"/>
      <c r="O12" s="318"/>
      <c r="P12" s="316"/>
    </row>
    <row r="13" spans="1:17" s="3" customFormat="1" ht="40.5" customHeight="1" x14ac:dyDescent="0.2">
      <c r="A13" s="317"/>
      <c r="B13" s="317"/>
      <c r="C13" s="319" t="s">
        <v>228</v>
      </c>
      <c r="D13" s="319" t="s">
        <v>229</v>
      </c>
      <c r="E13" s="318" t="s">
        <v>230</v>
      </c>
      <c r="F13" s="318"/>
      <c r="G13" s="318"/>
      <c r="H13" s="320" t="s">
        <v>231</v>
      </c>
      <c r="I13" s="321" t="s">
        <v>228</v>
      </c>
      <c r="J13" s="322"/>
      <c r="K13" s="323"/>
      <c r="L13" s="324" t="s">
        <v>230</v>
      </c>
      <c r="M13" s="325"/>
      <c r="N13" s="326"/>
      <c r="O13" s="320" t="s">
        <v>231</v>
      </c>
      <c r="P13" s="316"/>
      <c r="Q13" s="179"/>
    </row>
    <row r="14" spans="1:17" s="3" customFormat="1" ht="42" customHeight="1" x14ac:dyDescent="0.2">
      <c r="A14" s="327"/>
      <c r="B14" s="327" t="s">
        <v>168</v>
      </c>
      <c r="C14" s="319" t="s">
        <v>232</v>
      </c>
      <c r="D14" s="319" t="s">
        <v>232</v>
      </c>
      <c r="E14" s="319" t="s">
        <v>232</v>
      </c>
      <c r="F14" s="319" t="s">
        <v>233</v>
      </c>
      <c r="G14" s="319" t="s">
        <v>234</v>
      </c>
      <c r="H14" s="328"/>
      <c r="I14" s="319" t="s">
        <v>106</v>
      </c>
      <c r="J14" s="319" t="s">
        <v>82</v>
      </c>
      <c r="K14" s="319" t="s">
        <v>235</v>
      </c>
      <c r="L14" s="319" t="s">
        <v>106</v>
      </c>
      <c r="M14" s="319" t="s">
        <v>82</v>
      </c>
      <c r="N14" s="319" t="s">
        <v>235</v>
      </c>
      <c r="O14" s="328"/>
      <c r="P14" s="316"/>
      <c r="Q14" s="179"/>
    </row>
    <row r="15" spans="1:17" s="196" customFormat="1" ht="25.5" customHeight="1" x14ac:dyDescent="0.2">
      <c r="A15" s="329">
        <v>12</v>
      </c>
      <c r="B15" s="330" t="s">
        <v>108</v>
      </c>
      <c r="C15" s="331">
        <f>+'I-3'!C14-D15-E15-F15-G15</f>
        <v>2332273</v>
      </c>
      <c r="D15" s="331">
        <v>0</v>
      </c>
      <c r="E15" s="331"/>
      <c r="F15" s="331"/>
      <c r="G15" s="331"/>
      <c r="H15" s="331">
        <f>+SUM(C15:G15)</f>
        <v>2332273</v>
      </c>
      <c r="I15" s="331">
        <f>+'I-3'!D14</f>
        <v>0</v>
      </c>
      <c r="J15" s="331"/>
      <c r="K15" s="331"/>
      <c r="L15" s="331"/>
      <c r="M15" s="331"/>
      <c r="N15" s="331"/>
      <c r="O15" s="331">
        <f>SUM(I15:K15)</f>
        <v>0</v>
      </c>
      <c r="P15" s="331">
        <f>+H15+O15</f>
        <v>2332273</v>
      </c>
      <c r="Q15" s="195"/>
    </row>
    <row r="16" spans="1:17" s="196" customFormat="1" ht="25.5" customHeight="1" x14ac:dyDescent="0.2">
      <c r="A16" s="332">
        <v>14</v>
      </c>
      <c r="B16" s="330" t="s">
        <v>114</v>
      </c>
      <c r="C16" s="331">
        <f>+'I-2'!D12-'I-CE'!G16-'I-CE'!F16-'I-CE'!E16-D16</f>
        <v>67600</v>
      </c>
      <c r="D16" s="331">
        <v>0</v>
      </c>
      <c r="E16" s="331"/>
      <c r="F16" s="331"/>
      <c r="G16" s="331"/>
      <c r="H16" s="331">
        <f t="shared" ref="H16:H22" si="0">+SUM(C16:G16)</f>
        <v>67600</v>
      </c>
      <c r="I16" s="331">
        <f>+'I-3'!D17</f>
        <v>0</v>
      </c>
      <c r="J16" s="331"/>
      <c r="K16" s="331"/>
      <c r="L16" s="331"/>
      <c r="M16" s="331"/>
      <c r="N16" s="331"/>
      <c r="O16" s="331">
        <f t="shared" ref="O16:O21" si="1">SUM(I16:K16)</f>
        <v>0</v>
      </c>
      <c r="P16" s="331">
        <f t="shared" ref="P16:P22" si="2">+H16+O16</f>
        <v>67600</v>
      </c>
      <c r="Q16" s="195"/>
    </row>
    <row r="17" spans="1:17" s="196" customFormat="1" ht="25.5" customHeight="1" x14ac:dyDescent="0.2">
      <c r="A17" s="332">
        <v>15</v>
      </c>
      <c r="B17" s="330" t="s">
        <v>119</v>
      </c>
      <c r="C17" s="331">
        <f>+'I-2'!D13-'I-CE'!G17-'I-CE'!F17-'I-CE'!E17-D17</f>
        <v>209623</v>
      </c>
      <c r="D17" s="331">
        <v>0</v>
      </c>
      <c r="E17" s="331"/>
      <c r="F17" s="331"/>
      <c r="G17" s="331"/>
      <c r="H17" s="331">
        <f t="shared" si="0"/>
        <v>209623</v>
      </c>
      <c r="I17" s="331">
        <f>+'I-3'!D20</f>
        <v>0</v>
      </c>
      <c r="J17" s="331"/>
      <c r="K17" s="331"/>
      <c r="L17" s="331"/>
      <c r="M17" s="331"/>
      <c r="N17" s="331"/>
      <c r="O17" s="331">
        <f t="shared" si="1"/>
        <v>0</v>
      </c>
      <c r="P17" s="331">
        <f t="shared" si="2"/>
        <v>209623</v>
      </c>
      <c r="Q17" s="195"/>
    </row>
    <row r="18" spans="1:17" s="196" customFormat="1" ht="25.5" customHeight="1" x14ac:dyDescent="0.2">
      <c r="A18" s="332">
        <v>16</v>
      </c>
      <c r="B18" s="330" t="s">
        <v>128</v>
      </c>
      <c r="C18" s="331">
        <f>+'I-2'!D14-'I-CE'!G18-'I-CE'!F18-'I-CE'!E18-D18</f>
        <v>0</v>
      </c>
      <c r="D18" s="331">
        <v>0</v>
      </c>
      <c r="E18" s="331"/>
      <c r="F18" s="331"/>
      <c r="G18" s="331"/>
      <c r="H18" s="331">
        <f t="shared" si="0"/>
        <v>0</v>
      </c>
      <c r="I18" s="331">
        <f>+'I-3'!D24</f>
        <v>0</v>
      </c>
      <c r="J18" s="331"/>
      <c r="K18" s="331"/>
      <c r="L18" s="331"/>
      <c r="M18" s="331"/>
      <c r="N18" s="331"/>
      <c r="O18" s="331">
        <f t="shared" si="1"/>
        <v>0</v>
      </c>
      <c r="P18" s="331">
        <f t="shared" si="2"/>
        <v>0</v>
      </c>
      <c r="Q18" s="195"/>
    </row>
    <row r="19" spans="1:17" s="201" customFormat="1" ht="25.5" customHeight="1" x14ac:dyDescent="0.2">
      <c r="A19" s="332">
        <v>21</v>
      </c>
      <c r="B19" s="330" t="s">
        <v>135</v>
      </c>
      <c r="C19" s="331">
        <f>+'I-2'!D15-'I-CE'!G19-'I-CE'!F19-'I-CE'!E19-D19</f>
        <v>1500</v>
      </c>
      <c r="D19" s="331">
        <v>0</v>
      </c>
      <c r="E19" s="331"/>
      <c r="F19" s="331"/>
      <c r="G19" s="331"/>
      <c r="H19" s="331">
        <f t="shared" si="0"/>
        <v>1500</v>
      </c>
      <c r="I19" s="331">
        <f>+'I-3'!D28</f>
        <v>0</v>
      </c>
      <c r="J19" s="331"/>
      <c r="K19" s="331"/>
      <c r="L19" s="331"/>
      <c r="M19" s="331"/>
      <c r="N19" s="331"/>
      <c r="O19" s="331">
        <f t="shared" si="1"/>
        <v>0</v>
      </c>
      <c r="P19" s="331">
        <f t="shared" si="2"/>
        <v>1500</v>
      </c>
      <c r="Q19" s="195"/>
    </row>
    <row r="20" spans="1:17" s="201" customFormat="1" ht="25.5" customHeight="1" x14ac:dyDescent="0.2">
      <c r="A20" s="332">
        <v>23</v>
      </c>
      <c r="B20" s="330" t="s">
        <v>141</v>
      </c>
      <c r="C20" s="331">
        <f>+'I-2'!D16-'I-CE'!G20-'I-CE'!F20-'I-CE'!E20-D20</f>
        <v>0</v>
      </c>
      <c r="D20" s="331">
        <f>+'I-5'!D49</f>
        <v>842000</v>
      </c>
      <c r="E20" s="331"/>
      <c r="F20" s="331"/>
      <c r="G20" s="331"/>
      <c r="H20" s="331">
        <f t="shared" si="0"/>
        <v>842000</v>
      </c>
      <c r="I20" s="331">
        <f>+'I-3'!D30</f>
        <v>0</v>
      </c>
      <c r="J20" s="331"/>
      <c r="K20" s="331"/>
      <c r="L20" s="331"/>
      <c r="M20" s="331"/>
      <c r="N20" s="331"/>
      <c r="O20" s="331">
        <f t="shared" si="1"/>
        <v>0</v>
      </c>
      <c r="P20" s="331">
        <f t="shared" si="2"/>
        <v>842000</v>
      </c>
      <c r="Q20" s="195"/>
    </row>
    <row r="21" spans="1:17" s="201" customFormat="1" ht="25.5" customHeight="1" x14ac:dyDescent="0.2">
      <c r="A21" s="332">
        <v>32</v>
      </c>
      <c r="B21" s="330" t="s">
        <v>144</v>
      </c>
      <c r="C21" s="331" t="e">
        <f>+'I-2'!D17-'I-CE'!G21-'I-CE'!F21-'I-CE'!E21-D21</f>
        <v>#REF!</v>
      </c>
      <c r="D21" s="331"/>
      <c r="E21" s="331" t="e">
        <f>+'[1]agosto-dic.'!F52</f>
        <v>#REF!</v>
      </c>
      <c r="F21" s="331">
        <f>8000*12</f>
        <v>96000</v>
      </c>
      <c r="G21" s="331">
        <f>16000*12</f>
        <v>192000</v>
      </c>
      <c r="H21" s="331" t="e">
        <f>+SUM(C21:G21)</f>
        <v>#REF!</v>
      </c>
      <c r="I21" s="331">
        <f>+'I-3'!D32</f>
        <v>1012645</v>
      </c>
      <c r="J21" s="331"/>
      <c r="K21" s="331"/>
      <c r="L21" s="331"/>
      <c r="M21" s="331"/>
      <c r="N21" s="331"/>
      <c r="O21" s="331">
        <f t="shared" si="1"/>
        <v>1012645</v>
      </c>
      <c r="P21" s="331" t="e">
        <f t="shared" si="2"/>
        <v>#REF!</v>
      </c>
      <c r="Q21" s="195"/>
    </row>
    <row r="22" spans="1:17" s="201" customFormat="1" ht="26.25" customHeight="1" x14ac:dyDescent="0.2">
      <c r="A22" s="333"/>
      <c r="B22" s="333" t="s">
        <v>172</v>
      </c>
      <c r="C22" s="334" t="e">
        <f>SUM(C15:C21)</f>
        <v>#REF!</v>
      </c>
      <c r="D22" s="334">
        <f t="shared" ref="D22" si="3">SUM(D15:D21)</f>
        <v>842000</v>
      </c>
      <c r="E22" s="334" t="e">
        <f>SUM(E15:E21)</f>
        <v>#REF!</v>
      </c>
      <c r="F22" s="334">
        <f t="shared" ref="F22:G22" si="4">SUM(F15:F21)</f>
        <v>96000</v>
      </c>
      <c r="G22" s="334">
        <f t="shared" si="4"/>
        <v>192000</v>
      </c>
      <c r="H22" s="334" t="e">
        <f t="shared" si="0"/>
        <v>#REF!</v>
      </c>
      <c r="I22" s="334">
        <f>+I15+I16+I17+I18+I19+I20+I21</f>
        <v>1012645</v>
      </c>
      <c r="J22" s="334"/>
      <c r="K22" s="334"/>
      <c r="L22" s="334"/>
      <c r="M22" s="334"/>
      <c r="N22" s="334"/>
      <c r="O22" s="334"/>
      <c r="P22" s="334" t="e">
        <f t="shared" si="2"/>
        <v>#REF!</v>
      </c>
      <c r="Q22" s="195"/>
    </row>
    <row r="23" spans="1:17" ht="26.25" customHeight="1" x14ac:dyDescent="0.2">
      <c r="A23" s="335"/>
      <c r="B23" s="333" t="s">
        <v>236</v>
      </c>
      <c r="C23" s="336" t="e">
        <f>+C22+D22+E22</f>
        <v>#REF!</v>
      </c>
      <c r="D23" s="336"/>
      <c r="E23" s="336"/>
      <c r="F23" s="337"/>
      <c r="G23" s="338">
        <f>+F22+G22</f>
        <v>288000</v>
      </c>
      <c r="H23" s="337"/>
      <c r="I23" s="339"/>
      <c r="J23" s="339"/>
      <c r="K23" s="339"/>
      <c r="L23" s="339"/>
      <c r="M23" s="339"/>
      <c r="N23" s="339"/>
      <c r="O23" s="339"/>
      <c r="P23" s="337"/>
      <c r="Q23" s="218"/>
    </row>
    <row r="24" spans="1:17" ht="15.75" customHeight="1" x14ac:dyDescent="0.2">
      <c r="A24" s="340"/>
      <c r="B24" s="333" t="s">
        <v>237</v>
      </c>
      <c r="C24" s="341"/>
      <c r="D24" s="341"/>
      <c r="E24" s="341"/>
      <c r="F24" s="341"/>
      <c r="G24" s="341"/>
      <c r="H24" s="342" t="e">
        <f>+C23+F23</f>
        <v>#REF!</v>
      </c>
      <c r="I24" s="343"/>
      <c r="J24" s="343"/>
      <c r="K24" s="343"/>
      <c r="L24" s="343"/>
      <c r="M24" s="343"/>
      <c r="N24" s="343"/>
      <c r="O24" s="343"/>
      <c r="P24" s="344"/>
    </row>
    <row r="25" spans="1:17" ht="20.25" customHeight="1" x14ac:dyDescent="0.2">
      <c r="A25" s="141"/>
      <c r="C25" s="223"/>
      <c r="D25" s="223"/>
      <c r="E25" s="223"/>
      <c r="F25" s="223"/>
      <c r="G25" s="223"/>
      <c r="H25" s="223"/>
    </row>
    <row r="26" spans="1:17" x14ac:dyDescent="0.2">
      <c r="A26" s="224"/>
    </row>
    <row r="27" spans="1:17" x14ac:dyDescent="0.2">
      <c r="A27" s="224"/>
    </row>
    <row r="28" spans="1:17" x14ac:dyDescent="0.2">
      <c r="A28" s="224"/>
    </row>
    <row r="29" spans="1:17" x14ac:dyDescent="0.2">
      <c r="A29" s="224"/>
    </row>
    <row r="30" spans="1:17" x14ac:dyDescent="0.2">
      <c r="A30" s="224"/>
    </row>
    <row r="31" spans="1:17" x14ac:dyDescent="0.2">
      <c r="A31" s="224"/>
    </row>
    <row r="32" spans="1:17" x14ac:dyDescent="0.2">
      <c r="A32" s="224"/>
    </row>
    <row r="33" spans="1:1" x14ac:dyDescent="0.2">
      <c r="A33" s="224"/>
    </row>
    <row r="34" spans="1:1" x14ac:dyDescent="0.2">
      <c r="A34" s="224"/>
    </row>
    <row r="35" spans="1:1" x14ac:dyDescent="0.2">
      <c r="A35" s="224"/>
    </row>
    <row r="36" spans="1:1" x14ac:dyDescent="0.2">
      <c r="A36" s="224"/>
    </row>
    <row r="37" spans="1:1" x14ac:dyDescent="0.2">
      <c r="A37" s="224"/>
    </row>
    <row r="38" spans="1:1" x14ac:dyDescent="0.2">
      <c r="A38" s="224"/>
    </row>
    <row r="39" spans="1:1" x14ac:dyDescent="0.2">
      <c r="A39" s="224"/>
    </row>
    <row r="40" spans="1:1" x14ac:dyDescent="0.2">
      <c r="A40" s="224"/>
    </row>
    <row r="41" spans="1:1" x14ac:dyDescent="0.2">
      <c r="A41" s="224"/>
    </row>
    <row r="42" spans="1:1" x14ac:dyDescent="0.2">
      <c r="A42" s="224"/>
    </row>
    <row r="43" spans="1:1" x14ac:dyDescent="0.2">
      <c r="A43" s="224"/>
    </row>
    <row r="44" spans="1:1" x14ac:dyDescent="0.2">
      <c r="A44" s="224"/>
    </row>
    <row r="45" spans="1:1" x14ac:dyDescent="0.2">
      <c r="A45" s="224"/>
    </row>
    <row r="46" spans="1:1" x14ac:dyDescent="0.2">
      <c r="A46" s="224"/>
    </row>
    <row r="47" spans="1:1" x14ac:dyDescent="0.2">
      <c r="A47" s="224"/>
    </row>
    <row r="48" spans="1:1" x14ac:dyDescent="0.2">
      <c r="A48" s="224"/>
    </row>
    <row r="49" spans="1:1" x14ac:dyDescent="0.2">
      <c r="A49" s="224"/>
    </row>
    <row r="50" spans="1:1" x14ac:dyDescent="0.2">
      <c r="A50" s="224"/>
    </row>
    <row r="51" spans="1:1" x14ac:dyDescent="0.2">
      <c r="A51" s="224"/>
    </row>
    <row r="52" spans="1:1" x14ac:dyDescent="0.2">
      <c r="A52" s="224"/>
    </row>
    <row r="53" spans="1:1" x14ac:dyDescent="0.2">
      <c r="A53" s="224"/>
    </row>
    <row r="54" spans="1:1" x14ac:dyDescent="0.2">
      <c r="A54" s="224"/>
    </row>
    <row r="55" spans="1:1" x14ac:dyDescent="0.2">
      <c r="A55" s="224"/>
    </row>
    <row r="56" spans="1:1" x14ac:dyDescent="0.2">
      <c r="A56" s="224"/>
    </row>
    <row r="57" spans="1:1" x14ac:dyDescent="0.2">
      <c r="A57" s="224"/>
    </row>
    <row r="58" spans="1:1" x14ac:dyDescent="0.2">
      <c r="A58" s="224"/>
    </row>
    <row r="59" spans="1:1" x14ac:dyDescent="0.2">
      <c r="A59" s="224"/>
    </row>
    <row r="60" spans="1:1" x14ac:dyDescent="0.2">
      <c r="A60" s="224"/>
    </row>
    <row r="61" spans="1:1" x14ac:dyDescent="0.2">
      <c r="A61" s="224"/>
    </row>
    <row r="62" spans="1:1" x14ac:dyDescent="0.2">
      <c r="A62" s="224"/>
    </row>
    <row r="63" spans="1:1" x14ac:dyDescent="0.2">
      <c r="A63" s="224"/>
    </row>
    <row r="64" spans="1:1" x14ac:dyDescent="0.2">
      <c r="A64" s="224"/>
    </row>
    <row r="65" spans="1:1" x14ac:dyDescent="0.2">
      <c r="A65" s="224"/>
    </row>
    <row r="66" spans="1:1" x14ac:dyDescent="0.2">
      <c r="A66" s="224"/>
    </row>
    <row r="67" spans="1:1" x14ac:dyDescent="0.2">
      <c r="A67" s="224"/>
    </row>
    <row r="68" spans="1:1" x14ac:dyDescent="0.2">
      <c r="A68" s="224"/>
    </row>
    <row r="69" spans="1:1" x14ac:dyDescent="0.2">
      <c r="A69" s="224"/>
    </row>
    <row r="70" spans="1:1" x14ac:dyDescent="0.2">
      <c r="A70" s="224"/>
    </row>
  </sheetData>
  <mergeCells count="20">
    <mergeCell ref="I13:K13"/>
    <mergeCell ref="L13:N13"/>
    <mergeCell ref="O13:O14"/>
    <mergeCell ref="C23:E23"/>
    <mergeCell ref="A7:P7"/>
    <mergeCell ref="A9:P9"/>
    <mergeCell ref="C11:O11"/>
    <mergeCell ref="P11:P14"/>
    <mergeCell ref="A12:A13"/>
    <mergeCell ref="B12:B13"/>
    <mergeCell ref="C12:H12"/>
    <mergeCell ref="I12:O12"/>
    <mergeCell ref="E13:G13"/>
    <mergeCell ref="H13:H14"/>
    <mergeCell ref="A1:P1"/>
    <mergeCell ref="A2:P2"/>
    <mergeCell ref="A3:P3"/>
    <mergeCell ref="A4:P4"/>
    <mergeCell ref="A5:P5"/>
    <mergeCell ref="A6:P6"/>
  </mergeCells>
  <pageMargins left="0.76" right="0.15748031496062992" top="0.89" bottom="0.73" header="0.18" footer="0"/>
  <pageSetup scale="7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52C9-B7B1-490F-92EA-776FE9C9511F}">
  <sheetPr>
    <tabColor indexed="15"/>
  </sheetPr>
  <dimension ref="A1:AB185"/>
  <sheetViews>
    <sheetView showGridLines="0" topLeftCell="A19" zoomScaleNormal="100" zoomScaleSheetLayoutView="100" workbookViewId="0">
      <selection activeCell="P1" sqref="P1:V1048576"/>
    </sheetView>
  </sheetViews>
  <sheetFormatPr baseColWidth="10" defaultRowHeight="12.75" x14ac:dyDescent="0.2"/>
  <cols>
    <col min="1" max="1" width="4.7109375" style="219" customWidth="1"/>
    <col min="2" max="2" width="37.5703125" style="216" customWidth="1"/>
    <col min="3" max="3" width="10.28515625" style="216" customWidth="1"/>
    <col min="4" max="5" width="9.42578125" style="216" customWidth="1"/>
    <col min="6" max="8" width="9" style="216" customWidth="1"/>
    <col min="9" max="9" width="9.7109375" style="216" customWidth="1"/>
    <col min="10" max="10" width="9" style="216" customWidth="1"/>
    <col min="11" max="11" width="11" style="216" customWidth="1"/>
    <col min="12" max="14" width="9.28515625" style="216" customWidth="1"/>
    <col min="15" max="15" width="11.85546875" style="217" customWidth="1"/>
    <col min="16" max="16" width="16.140625" style="216" hidden="1" customWidth="1"/>
    <col min="17" max="17" width="16.140625" style="180" hidden="1" customWidth="1"/>
    <col min="18" max="18" width="15.5703125" style="346" hidden="1" customWidth="1"/>
    <col min="19" max="19" width="15.5703125" style="180" hidden="1" customWidth="1"/>
    <col min="20" max="20" width="15.5703125" style="347" hidden="1" customWidth="1"/>
    <col min="21" max="22" width="15.5703125" style="180" hidden="1" customWidth="1"/>
    <col min="23" max="23" width="18.28515625" style="180" customWidth="1"/>
    <col min="24" max="25" width="11.42578125" style="180"/>
    <col min="26" max="26" width="19.7109375" style="180" customWidth="1"/>
    <col min="27" max="27" width="12.28515625" style="180" bestFit="1" customWidth="1"/>
    <col min="28" max="16384" width="11.42578125" style="180"/>
  </cols>
  <sheetData>
    <row r="1" spans="1:21" ht="14.25" customHeight="1" x14ac:dyDescent="0.25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21" ht="14.25" customHeight="1" x14ac:dyDescent="0.25">
      <c r="A2" s="345" t="s">
        <v>1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</row>
    <row r="3" spans="1:21" ht="14.25" customHeight="1" x14ac:dyDescent="0.25">
      <c r="A3" s="345" t="s">
        <v>238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1:21" ht="14.25" customHeight="1" x14ac:dyDescent="0.25">
      <c r="A4" s="345" t="s">
        <v>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</row>
    <row r="5" spans="1:21" ht="14.25" customHeight="1" x14ac:dyDescent="0.25">
      <c r="A5" s="345" t="s">
        <v>96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</row>
    <row r="6" spans="1:21" ht="14.25" customHeight="1" x14ac:dyDescent="0.25">
      <c r="A6" s="348" t="s">
        <v>239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</row>
    <row r="7" spans="1:21" ht="6" customHeight="1" thickBot="1" x14ac:dyDescent="0.3">
      <c r="A7" s="349"/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</row>
    <row r="8" spans="1:21" ht="15.75" customHeight="1" thickBot="1" x14ac:dyDescent="0.3">
      <c r="A8" s="350"/>
      <c r="B8" s="351"/>
      <c r="C8" s="352" t="s">
        <v>240</v>
      </c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3"/>
      <c r="O8" s="354" t="s">
        <v>241</v>
      </c>
    </row>
    <row r="9" spans="1:21" ht="15.75" customHeight="1" thickBot="1" x14ac:dyDescent="0.3">
      <c r="A9" s="355"/>
      <c r="B9" s="356"/>
      <c r="C9" s="352" t="s">
        <v>20</v>
      </c>
      <c r="D9" s="352"/>
      <c r="E9" s="352"/>
      <c r="F9" s="352"/>
      <c r="G9" s="352"/>
      <c r="H9" s="352"/>
      <c r="I9" s="352"/>
      <c r="J9" s="352"/>
      <c r="K9" s="353"/>
      <c r="L9" s="352" t="s">
        <v>57</v>
      </c>
      <c r="M9" s="352"/>
      <c r="N9" s="353"/>
      <c r="O9" s="357"/>
    </row>
    <row r="10" spans="1:21" ht="15.75" customHeight="1" x14ac:dyDescent="0.2">
      <c r="A10" s="358" t="s">
        <v>242</v>
      </c>
      <c r="B10" s="359" t="s">
        <v>100</v>
      </c>
      <c r="C10" s="360" t="s">
        <v>22</v>
      </c>
      <c r="D10" s="361" t="s">
        <v>26</v>
      </c>
      <c r="E10" s="361" t="s">
        <v>31</v>
      </c>
      <c r="F10" s="361" t="s">
        <v>36</v>
      </c>
      <c r="G10" s="361" t="s">
        <v>41</v>
      </c>
      <c r="H10" s="361" t="s">
        <v>45</v>
      </c>
      <c r="I10" s="361" t="s">
        <v>49</v>
      </c>
      <c r="J10" s="361" t="s">
        <v>54</v>
      </c>
      <c r="K10" s="362" t="s">
        <v>243</v>
      </c>
      <c r="L10" s="361" t="s">
        <v>59</v>
      </c>
      <c r="M10" s="363"/>
      <c r="N10" s="364" t="s">
        <v>107</v>
      </c>
      <c r="O10" s="357"/>
    </row>
    <row r="11" spans="1:21" ht="15.75" customHeight="1" x14ac:dyDescent="0.2">
      <c r="A11" s="358"/>
      <c r="B11" s="359"/>
      <c r="C11" s="365"/>
      <c r="D11" s="366"/>
      <c r="E11" s="366"/>
      <c r="F11" s="366"/>
      <c r="G11" s="366"/>
      <c r="H11" s="366"/>
      <c r="I11" s="366"/>
      <c r="J11" s="366"/>
      <c r="K11" s="367"/>
      <c r="L11" s="366"/>
      <c r="M11" s="368"/>
      <c r="N11" s="358"/>
      <c r="O11" s="357"/>
    </row>
    <row r="12" spans="1:21" s="3" customFormat="1" ht="28.5" customHeight="1" thickBot="1" x14ac:dyDescent="0.25">
      <c r="A12" s="369"/>
      <c r="B12" s="370"/>
      <c r="C12" s="365"/>
      <c r="D12" s="366"/>
      <c r="E12" s="366"/>
      <c r="F12" s="366"/>
      <c r="G12" s="366"/>
      <c r="H12" s="366"/>
      <c r="I12" s="366"/>
      <c r="J12" s="366"/>
      <c r="K12" s="371"/>
      <c r="L12" s="366"/>
      <c r="M12" s="372"/>
      <c r="N12" s="361"/>
      <c r="O12" s="373"/>
      <c r="P12" s="216"/>
      <c r="R12" s="374" t="s">
        <v>244</v>
      </c>
      <c r="T12" s="267"/>
    </row>
    <row r="13" spans="1:21" s="3" customFormat="1" ht="18" customHeight="1" x14ac:dyDescent="0.2">
      <c r="A13" s="375"/>
      <c r="B13" s="376" t="s">
        <v>245</v>
      </c>
      <c r="C13" s="377">
        <v>1</v>
      </c>
      <c r="D13" s="377">
        <v>2</v>
      </c>
      <c r="E13" s="377">
        <v>3</v>
      </c>
      <c r="F13" s="377">
        <v>4</v>
      </c>
      <c r="G13" s="377">
        <v>5</v>
      </c>
      <c r="H13" s="377">
        <v>6</v>
      </c>
      <c r="I13" s="377">
        <v>7</v>
      </c>
      <c r="J13" s="377">
        <v>8</v>
      </c>
      <c r="K13" s="377"/>
      <c r="L13" s="377">
        <v>9</v>
      </c>
      <c r="M13" s="377"/>
      <c r="N13" s="377"/>
      <c r="O13" s="378"/>
      <c r="P13" s="216"/>
      <c r="R13" s="379"/>
      <c r="T13" s="267"/>
    </row>
    <row r="14" spans="1:21" ht="18" customHeight="1" x14ac:dyDescent="0.2">
      <c r="A14" s="380" t="s">
        <v>246</v>
      </c>
      <c r="B14" s="381" t="s">
        <v>205</v>
      </c>
      <c r="C14" s="382">
        <f t="shared" ref="C14:J14" si="0">+C15+C25+C27+C30+C33+C21</f>
        <v>981023</v>
      </c>
      <c r="D14" s="382">
        <f t="shared" si="0"/>
        <v>285196</v>
      </c>
      <c r="E14" s="382">
        <f t="shared" si="0"/>
        <v>364991</v>
      </c>
      <c r="F14" s="382">
        <f t="shared" si="0"/>
        <v>904743</v>
      </c>
      <c r="G14" s="382">
        <f t="shared" si="0"/>
        <v>238452</v>
      </c>
      <c r="H14" s="382">
        <f t="shared" si="0"/>
        <v>83730</v>
      </c>
      <c r="I14" s="382">
        <f t="shared" si="0"/>
        <v>16458</v>
      </c>
      <c r="J14" s="382">
        <f t="shared" si="0"/>
        <v>0</v>
      </c>
      <c r="K14" s="382">
        <f t="shared" ref="K14:K45" si="1">+SUM(C14:J14)</f>
        <v>2874593</v>
      </c>
      <c r="L14" s="382">
        <f>+L15+L21+L25+L27+L30+L33</f>
        <v>88804</v>
      </c>
      <c r="M14" s="382"/>
      <c r="N14" s="382">
        <f t="shared" ref="N14:N45" si="2">+SUM(L14:L14)</f>
        <v>88804</v>
      </c>
      <c r="O14" s="382">
        <f>+K14+N14</f>
        <v>2963397</v>
      </c>
      <c r="R14" s="346">
        <f t="shared" ref="R14:R77" si="3">+LEN(A14)</f>
        <v>2</v>
      </c>
    </row>
    <row r="15" spans="1:21" ht="18" customHeight="1" x14ac:dyDescent="0.2">
      <c r="A15" s="383" t="s">
        <v>247</v>
      </c>
      <c r="B15" s="384" t="s">
        <v>248</v>
      </c>
      <c r="C15" s="385">
        <f t="shared" ref="C15:J15" si="4">+SUM(C16:C20)</f>
        <v>436605</v>
      </c>
      <c r="D15" s="385">
        <f t="shared" si="4"/>
        <v>231848</v>
      </c>
      <c r="E15" s="385">
        <f t="shared" ref="E15" si="5">+SUM(E16:E20)</f>
        <v>298403</v>
      </c>
      <c r="F15" s="385">
        <f t="shared" si="4"/>
        <v>785088</v>
      </c>
      <c r="G15" s="385">
        <f t="shared" si="4"/>
        <v>172974</v>
      </c>
      <c r="H15" s="385">
        <f t="shared" si="4"/>
        <v>74838</v>
      </c>
      <c r="I15" s="385">
        <f t="shared" si="4"/>
        <v>5063</v>
      </c>
      <c r="J15" s="385">
        <f t="shared" si="4"/>
        <v>0</v>
      </c>
      <c r="K15" s="385">
        <f t="shared" si="1"/>
        <v>2004819</v>
      </c>
      <c r="L15" s="385">
        <f>+SUM(L16:L20)</f>
        <v>75001</v>
      </c>
      <c r="M15" s="385"/>
      <c r="N15" s="385">
        <f t="shared" si="2"/>
        <v>75001</v>
      </c>
      <c r="O15" s="385">
        <f t="shared" ref="O15:O78" si="6">+K15+N15</f>
        <v>2079820</v>
      </c>
      <c r="R15" s="346">
        <f t="shared" si="3"/>
        <v>3</v>
      </c>
      <c r="U15" s="180" t="str">
        <f t="shared" ref="U15:U28" si="7">+LEFT(A15,2)</f>
        <v>51</v>
      </c>
    </row>
    <row r="16" spans="1:21" s="3" customFormat="1" ht="18" customHeight="1" x14ac:dyDescent="0.2">
      <c r="A16" s="386">
        <v>51101</v>
      </c>
      <c r="B16" s="387" t="s">
        <v>249</v>
      </c>
      <c r="C16" s="388">
        <f>+'[1]RSAL-2019'!B61</f>
        <v>240612</v>
      </c>
      <c r="D16" s="388">
        <f>+'[1]RSAL-2019'!C61</f>
        <v>187452</v>
      </c>
      <c r="E16" s="388">
        <f>+'[1]RSAL-2019'!D61</f>
        <v>241068</v>
      </c>
      <c r="F16" s="388">
        <f>+'[1]RSAL-2019'!E61</f>
        <v>633888</v>
      </c>
      <c r="G16" s="388">
        <f>+'[1]RSAL-2019'!F61</f>
        <v>139692</v>
      </c>
      <c r="H16" s="388">
        <f>+'[1]RSAL-2019'!G61</f>
        <v>60732</v>
      </c>
      <c r="I16" s="388">
        <f>+'[1]RSAL-2019'!H61</f>
        <v>3312</v>
      </c>
      <c r="J16" s="388">
        <v>0</v>
      </c>
      <c r="K16" s="388">
        <f t="shared" si="1"/>
        <v>1506756</v>
      </c>
      <c r="L16" s="388">
        <f>+'[1]RSAL-2019'!I61</f>
        <v>60468</v>
      </c>
      <c r="M16" s="388"/>
      <c r="N16" s="388">
        <f t="shared" si="2"/>
        <v>60468</v>
      </c>
      <c r="O16" s="389">
        <f t="shared" si="6"/>
        <v>1567224</v>
      </c>
      <c r="P16" s="390"/>
      <c r="Q16" s="267"/>
      <c r="R16" s="346">
        <f t="shared" si="3"/>
        <v>5</v>
      </c>
      <c r="T16" s="267"/>
      <c r="U16" s="3" t="str">
        <f t="shared" si="7"/>
        <v>51</v>
      </c>
    </row>
    <row r="17" spans="1:23" s="3" customFormat="1" ht="18" customHeight="1" x14ac:dyDescent="0.2">
      <c r="A17" s="386">
        <v>51103</v>
      </c>
      <c r="B17" s="387" t="s">
        <v>250</v>
      </c>
      <c r="C17" s="388">
        <f>+'[1]RSAL-2019'!B62</f>
        <v>13071</v>
      </c>
      <c r="D17" s="388">
        <f>+'[1]RSAL-2019'!C62</f>
        <v>9864</v>
      </c>
      <c r="E17" s="388">
        <f>+'[1]RSAL-2019'!D62</f>
        <v>12917</v>
      </c>
      <c r="F17" s="388">
        <f>+'[1]RSAL-2019'!E62</f>
        <v>34450</v>
      </c>
      <c r="G17" s="388">
        <f>+'[1]RSAL-2019'!F62</f>
        <v>7506</v>
      </c>
      <c r="H17" s="388">
        <f>+'[1]RSAL-2019'!G62</f>
        <v>2912</v>
      </c>
      <c r="I17" s="388">
        <f>+'[1]RSAL-2019'!H62</f>
        <v>562</v>
      </c>
      <c r="J17" s="388"/>
      <c r="K17" s="388">
        <f t="shared" si="1"/>
        <v>81282</v>
      </c>
      <c r="L17" s="388">
        <f>+'[1]RSAL-2019'!I62</f>
        <v>3388</v>
      </c>
      <c r="M17" s="388"/>
      <c r="N17" s="388">
        <f t="shared" si="2"/>
        <v>3388</v>
      </c>
      <c r="O17" s="389">
        <f t="shared" si="6"/>
        <v>84670</v>
      </c>
      <c r="P17" s="390"/>
      <c r="Q17" s="267"/>
      <c r="R17" s="346">
        <f t="shared" si="3"/>
        <v>5</v>
      </c>
      <c r="T17" s="267"/>
      <c r="U17" s="3" t="str">
        <f t="shared" si="7"/>
        <v>51</v>
      </c>
    </row>
    <row r="18" spans="1:23" s="3" customFormat="1" ht="18" customHeight="1" x14ac:dyDescent="0.2">
      <c r="A18" s="386">
        <v>51105</v>
      </c>
      <c r="B18" s="387" t="s">
        <v>251</v>
      </c>
      <c r="C18" s="388">
        <f>275*3*14*12</f>
        <v>138600</v>
      </c>
      <c r="D18" s="388">
        <v>0</v>
      </c>
      <c r="E18" s="388"/>
      <c r="F18" s="388">
        <v>0</v>
      </c>
      <c r="G18" s="388">
        <v>0</v>
      </c>
      <c r="H18" s="388">
        <v>0</v>
      </c>
      <c r="I18" s="388">
        <v>0</v>
      </c>
      <c r="J18" s="388"/>
      <c r="K18" s="388">
        <f t="shared" si="1"/>
        <v>138600</v>
      </c>
      <c r="L18" s="388">
        <v>0</v>
      </c>
      <c r="M18" s="388"/>
      <c r="N18" s="388">
        <f t="shared" si="2"/>
        <v>0</v>
      </c>
      <c r="O18" s="389">
        <f t="shared" si="6"/>
        <v>138600</v>
      </c>
      <c r="P18" s="391"/>
      <c r="Q18" s="267"/>
      <c r="R18" s="346">
        <f t="shared" si="3"/>
        <v>5</v>
      </c>
      <c r="T18" s="267"/>
      <c r="U18" s="3" t="str">
        <f t="shared" si="7"/>
        <v>51</v>
      </c>
    </row>
    <row r="19" spans="1:23" s="3" customFormat="1" ht="18" customHeight="1" x14ac:dyDescent="0.2">
      <c r="A19" s="386">
        <v>51106</v>
      </c>
      <c r="B19" s="387" t="s">
        <v>252</v>
      </c>
      <c r="C19" s="388">
        <v>0</v>
      </c>
      <c r="D19" s="388">
        <v>0</v>
      </c>
      <c r="E19" s="388"/>
      <c r="F19" s="388">
        <v>0</v>
      </c>
      <c r="G19" s="388">
        <v>0</v>
      </c>
      <c r="H19" s="388">
        <v>0</v>
      </c>
      <c r="I19" s="388">
        <v>0</v>
      </c>
      <c r="J19" s="388"/>
      <c r="K19" s="388">
        <f t="shared" si="1"/>
        <v>0</v>
      </c>
      <c r="L19" s="388">
        <v>0</v>
      </c>
      <c r="M19" s="388"/>
      <c r="N19" s="388">
        <f t="shared" si="2"/>
        <v>0</v>
      </c>
      <c r="O19" s="389">
        <f t="shared" si="6"/>
        <v>0</v>
      </c>
      <c r="P19" s="391"/>
      <c r="Q19" s="267"/>
      <c r="R19" s="346">
        <f t="shared" si="3"/>
        <v>5</v>
      </c>
      <c r="T19" s="267"/>
      <c r="U19" s="3" t="str">
        <f t="shared" si="7"/>
        <v>51</v>
      </c>
    </row>
    <row r="20" spans="1:23" s="3" customFormat="1" ht="18" customHeight="1" x14ac:dyDescent="0.2">
      <c r="A20" s="386">
        <v>51107</v>
      </c>
      <c r="B20" s="387" t="s">
        <v>253</v>
      </c>
      <c r="C20" s="388">
        <f>+'[1]RSAL-2019'!B63</f>
        <v>44322</v>
      </c>
      <c r="D20" s="388">
        <f>+'[1]RSAL-2019'!C63</f>
        <v>34532</v>
      </c>
      <c r="E20" s="388">
        <f>+'[1]RSAL-2019'!D63</f>
        <v>44418</v>
      </c>
      <c r="F20" s="388">
        <f>+'[1]RSAL-2019'!E63</f>
        <v>116750</v>
      </c>
      <c r="G20" s="388">
        <f>+'[1]RSAL-2019'!F63</f>
        <v>25776</v>
      </c>
      <c r="H20" s="388">
        <f>+'[1]RSAL-2019'!G63</f>
        <v>11194</v>
      </c>
      <c r="I20" s="388">
        <f>+'[1]RSAL-2019'!H63</f>
        <v>1189</v>
      </c>
      <c r="J20" s="388"/>
      <c r="K20" s="388">
        <f t="shared" si="1"/>
        <v>278181</v>
      </c>
      <c r="L20" s="388">
        <f>+'[1]RSAL-2019'!I63</f>
        <v>11145</v>
      </c>
      <c r="M20" s="388"/>
      <c r="N20" s="388">
        <f t="shared" si="2"/>
        <v>11145</v>
      </c>
      <c r="O20" s="389">
        <f t="shared" si="6"/>
        <v>289326</v>
      </c>
      <c r="P20" s="391"/>
      <c r="Q20" s="267"/>
      <c r="R20" s="346">
        <f t="shared" si="3"/>
        <v>5</v>
      </c>
      <c r="T20" s="267"/>
      <c r="U20" s="3" t="str">
        <f t="shared" si="7"/>
        <v>51</v>
      </c>
    </row>
    <row r="21" spans="1:23" ht="18" customHeight="1" x14ac:dyDescent="0.2">
      <c r="A21" s="384">
        <v>512</v>
      </c>
      <c r="B21" s="384" t="s">
        <v>254</v>
      </c>
      <c r="C21" s="385">
        <f t="shared" ref="C21:J21" si="8">SUM(C22:C24)</f>
        <v>12382</v>
      </c>
      <c r="D21" s="385">
        <f t="shared" si="8"/>
        <v>14088</v>
      </c>
      <c r="E21" s="385">
        <f t="shared" si="8"/>
        <v>27000</v>
      </c>
      <c r="F21" s="385">
        <f t="shared" si="8"/>
        <v>25798</v>
      </c>
      <c r="G21" s="385">
        <f t="shared" si="8"/>
        <v>40511</v>
      </c>
      <c r="H21" s="385">
        <f t="shared" si="8"/>
        <v>0</v>
      </c>
      <c r="I21" s="385">
        <f t="shared" si="8"/>
        <v>10078</v>
      </c>
      <c r="J21" s="385">
        <f t="shared" si="8"/>
        <v>0</v>
      </c>
      <c r="K21" s="385">
        <f t="shared" si="1"/>
        <v>129857</v>
      </c>
      <c r="L21" s="385">
        <f>+SUM(L22:L24)</f>
        <v>0</v>
      </c>
      <c r="M21" s="385"/>
      <c r="N21" s="385">
        <f t="shared" si="2"/>
        <v>0</v>
      </c>
      <c r="O21" s="385">
        <f t="shared" si="6"/>
        <v>129857</v>
      </c>
      <c r="P21" s="392"/>
      <c r="Q21" s="267"/>
      <c r="R21" s="346">
        <f t="shared" si="3"/>
        <v>3</v>
      </c>
      <c r="U21" s="180" t="str">
        <f t="shared" si="7"/>
        <v>51</v>
      </c>
    </row>
    <row r="22" spans="1:23" s="3" customFormat="1" ht="18" customHeight="1" x14ac:dyDescent="0.2">
      <c r="A22" s="386">
        <v>51201</v>
      </c>
      <c r="B22" s="386" t="s">
        <v>249</v>
      </c>
      <c r="C22" s="388">
        <f>+'[1]RSAL-2019'!B68</f>
        <v>11052</v>
      </c>
      <c r="D22" s="388">
        <f>+'[1]RSAL-2019'!C68</f>
        <v>13212</v>
      </c>
      <c r="E22" s="388">
        <f>+'[1]RSAL-2019'!D68</f>
        <v>25596</v>
      </c>
      <c r="F22" s="388">
        <f>+'[1]RSAL-2019'!E68</f>
        <v>24212</v>
      </c>
      <c r="G22" s="388">
        <f>+'[1]RSAL-2019'!F68</f>
        <v>38272</v>
      </c>
      <c r="H22" s="388">
        <f>+'[1]RSAL-2019'!G68</f>
        <v>0</v>
      </c>
      <c r="I22" s="388">
        <f>+'[1]RSAL-2019'!H68</f>
        <v>9912</v>
      </c>
      <c r="J22" s="388">
        <v>0</v>
      </c>
      <c r="K22" s="388">
        <f t="shared" si="1"/>
        <v>122256</v>
      </c>
      <c r="L22" s="388">
        <f>+'[1]RSAL-2019'!I68</f>
        <v>0</v>
      </c>
      <c r="M22" s="388"/>
      <c r="N22" s="388">
        <f t="shared" si="2"/>
        <v>0</v>
      </c>
      <c r="O22" s="389">
        <f t="shared" si="6"/>
        <v>122256</v>
      </c>
      <c r="P22" s="391"/>
      <c r="Q22" s="267"/>
      <c r="R22" s="346">
        <f t="shared" si="3"/>
        <v>5</v>
      </c>
      <c r="T22" s="267"/>
      <c r="U22" s="3" t="str">
        <f t="shared" si="7"/>
        <v>51</v>
      </c>
    </row>
    <row r="23" spans="1:23" s="3" customFormat="1" ht="18" customHeight="1" x14ac:dyDescent="0.2">
      <c r="A23" s="386">
        <v>51203</v>
      </c>
      <c r="B23" s="387" t="s">
        <v>250</v>
      </c>
      <c r="C23" s="388">
        <f>+'[1]RSAL-2019'!B69</f>
        <v>932</v>
      </c>
      <c r="D23" s="388">
        <f>+'[1]RSAL-2019'!C69</f>
        <v>612</v>
      </c>
      <c r="E23" s="388">
        <f>+'[1]RSAL-2019'!D69</f>
        <v>957</v>
      </c>
      <c r="F23" s="388">
        <f>+'[1]RSAL-2019'!E69</f>
        <v>1112</v>
      </c>
      <c r="G23" s="388">
        <f>+'[1]RSAL-2019'!F69</f>
        <v>1482</v>
      </c>
      <c r="H23" s="388">
        <f>+'[1]RSAL-2019'!G69</f>
        <v>0</v>
      </c>
      <c r="I23" s="388">
        <f>+'[1]RSAL-2019'!H69</f>
        <v>0</v>
      </c>
      <c r="J23" s="388">
        <f>+'[1]RSAL-2019'!I69</f>
        <v>0</v>
      </c>
      <c r="K23" s="388">
        <f t="shared" si="1"/>
        <v>5095</v>
      </c>
      <c r="L23" s="388"/>
      <c r="M23" s="388"/>
      <c r="N23" s="388">
        <f t="shared" si="2"/>
        <v>0</v>
      </c>
      <c r="O23" s="389">
        <f t="shared" si="6"/>
        <v>5095</v>
      </c>
      <c r="P23" s="391"/>
      <c r="Q23" s="267"/>
      <c r="R23" s="346">
        <f t="shared" si="3"/>
        <v>5</v>
      </c>
      <c r="T23" s="267"/>
      <c r="U23" s="3" t="str">
        <f t="shared" si="7"/>
        <v>51</v>
      </c>
    </row>
    <row r="24" spans="1:23" s="3" customFormat="1" ht="18" customHeight="1" x14ac:dyDescent="0.2">
      <c r="A24" s="386">
        <v>51207</v>
      </c>
      <c r="B24" s="387" t="s">
        <v>253</v>
      </c>
      <c r="C24" s="388">
        <f>+'[1]RSAL-2019'!B70</f>
        <v>398</v>
      </c>
      <c r="D24" s="388">
        <f>+'[1]RSAL-2019'!C70</f>
        <v>264</v>
      </c>
      <c r="E24" s="388">
        <f>+'[1]RSAL-2019'!D70</f>
        <v>447</v>
      </c>
      <c r="F24" s="388">
        <f>+'[1]RSAL-2019'!E70</f>
        <v>474</v>
      </c>
      <c r="G24" s="388">
        <f>+'[1]RSAL-2019'!F70</f>
        <v>757</v>
      </c>
      <c r="H24" s="388">
        <f>+'[1]RSAL-2019'!G70</f>
        <v>0</v>
      </c>
      <c r="I24" s="388">
        <f>+'[1]RSAL-2019'!H70</f>
        <v>166</v>
      </c>
      <c r="J24" s="388">
        <f>+'[1]RSAL-2019'!I70</f>
        <v>0</v>
      </c>
      <c r="K24" s="388">
        <f t="shared" si="1"/>
        <v>2506</v>
      </c>
      <c r="L24" s="388"/>
      <c r="M24" s="388"/>
      <c r="N24" s="388">
        <f t="shared" si="2"/>
        <v>0</v>
      </c>
      <c r="O24" s="389">
        <f t="shared" si="6"/>
        <v>2506</v>
      </c>
      <c r="P24" s="391"/>
      <c r="Q24" s="267"/>
      <c r="R24" s="346">
        <f t="shared" si="3"/>
        <v>5</v>
      </c>
      <c r="T24" s="267"/>
      <c r="U24" s="3" t="str">
        <f t="shared" si="7"/>
        <v>51</v>
      </c>
    </row>
    <row r="25" spans="1:23" ht="18" customHeight="1" x14ac:dyDescent="0.2">
      <c r="A25" s="384">
        <v>513</v>
      </c>
      <c r="B25" s="393" t="s">
        <v>255</v>
      </c>
      <c r="C25" s="385">
        <f t="shared" ref="C25:J25" si="9">SUM(C26)</f>
        <v>0</v>
      </c>
      <c r="D25" s="385">
        <f t="shared" si="9"/>
        <v>10000</v>
      </c>
      <c r="E25" s="385">
        <f t="shared" si="9"/>
        <v>0</v>
      </c>
      <c r="F25" s="385">
        <f t="shared" si="9"/>
        <v>0</v>
      </c>
      <c r="G25" s="385">
        <f t="shared" si="9"/>
        <v>0</v>
      </c>
      <c r="H25" s="385">
        <f t="shared" si="9"/>
        <v>0</v>
      </c>
      <c r="I25" s="385">
        <f t="shared" si="9"/>
        <v>0</v>
      </c>
      <c r="J25" s="385">
        <f t="shared" si="9"/>
        <v>0</v>
      </c>
      <c r="K25" s="385">
        <f t="shared" si="1"/>
        <v>10000</v>
      </c>
      <c r="L25" s="385">
        <f>+SUM(L26)</f>
        <v>5000</v>
      </c>
      <c r="M25" s="385"/>
      <c r="N25" s="385">
        <f t="shared" si="2"/>
        <v>5000</v>
      </c>
      <c r="O25" s="385">
        <f t="shared" si="6"/>
        <v>15000</v>
      </c>
      <c r="P25" s="392"/>
      <c r="Q25" s="267"/>
      <c r="R25" s="346">
        <f t="shared" si="3"/>
        <v>3</v>
      </c>
      <c r="U25" s="180" t="str">
        <f t="shared" si="7"/>
        <v>51</v>
      </c>
    </row>
    <row r="26" spans="1:23" s="3" customFormat="1" ht="18" customHeight="1" x14ac:dyDescent="0.2">
      <c r="A26" s="386">
        <v>51301</v>
      </c>
      <c r="B26" s="387" t="s">
        <v>256</v>
      </c>
      <c r="C26" s="388">
        <f>+'[1]RSAL-2019'!B66</f>
        <v>0</v>
      </c>
      <c r="D26" s="388">
        <f>+'[1]RSAL-2019'!C66</f>
        <v>10000</v>
      </c>
      <c r="E26" s="388">
        <f>+'[1]RSAL-2019'!D66</f>
        <v>0</v>
      </c>
      <c r="F26" s="388">
        <f>+'[1]RSAL-2019'!E66</f>
        <v>0</v>
      </c>
      <c r="G26" s="388">
        <f>+'[1]RSAL-2019'!F66</f>
        <v>0</v>
      </c>
      <c r="H26" s="388">
        <f>+'[1]RSAL-2019'!G66</f>
        <v>0</v>
      </c>
      <c r="I26" s="388">
        <f>+'[1]RSAL-2019'!H66</f>
        <v>0</v>
      </c>
      <c r="J26" s="388">
        <v>0</v>
      </c>
      <c r="K26" s="388">
        <f t="shared" si="1"/>
        <v>10000</v>
      </c>
      <c r="L26" s="388">
        <f>+'[1]RSAL-2019'!I66</f>
        <v>5000</v>
      </c>
      <c r="M26" s="388"/>
      <c r="N26" s="394">
        <f t="shared" si="2"/>
        <v>5000</v>
      </c>
      <c r="O26" s="389">
        <f t="shared" si="6"/>
        <v>15000</v>
      </c>
      <c r="P26" s="392"/>
      <c r="Q26" s="267"/>
      <c r="R26" s="346">
        <f t="shared" si="3"/>
        <v>5</v>
      </c>
      <c r="T26" s="267"/>
      <c r="U26" s="3" t="str">
        <f t="shared" si="7"/>
        <v>51</v>
      </c>
    </row>
    <row r="27" spans="1:23" ht="18" customHeight="1" x14ac:dyDescent="0.2">
      <c r="A27" s="384">
        <v>514</v>
      </c>
      <c r="B27" s="395" t="s">
        <v>257</v>
      </c>
      <c r="C27" s="385">
        <f t="shared" ref="C27:J27" si="10">SUM(C28:C29)</f>
        <v>12155</v>
      </c>
      <c r="D27" s="385">
        <f t="shared" si="10"/>
        <v>13414</v>
      </c>
      <c r="E27" s="385">
        <f t="shared" si="10"/>
        <v>20460</v>
      </c>
      <c r="F27" s="385">
        <f t="shared" si="10"/>
        <v>41937</v>
      </c>
      <c r="G27" s="385">
        <f t="shared" si="10"/>
        <v>10904</v>
      </c>
      <c r="H27" s="385">
        <f t="shared" si="10"/>
        <v>4092</v>
      </c>
      <c r="I27" s="385">
        <f t="shared" si="10"/>
        <v>1044</v>
      </c>
      <c r="J27" s="385">
        <f t="shared" si="10"/>
        <v>0</v>
      </c>
      <c r="K27" s="385">
        <f t="shared" si="1"/>
        <v>104006</v>
      </c>
      <c r="L27" s="385">
        <f>+SUM(L28:L29)</f>
        <v>4024</v>
      </c>
      <c r="M27" s="385"/>
      <c r="N27" s="385">
        <f t="shared" si="2"/>
        <v>4024</v>
      </c>
      <c r="O27" s="385">
        <f t="shared" si="6"/>
        <v>108030</v>
      </c>
      <c r="P27" s="392"/>
      <c r="Q27" s="267"/>
      <c r="R27" s="346">
        <f t="shared" si="3"/>
        <v>3</v>
      </c>
      <c r="U27" s="180" t="str">
        <f t="shared" si="7"/>
        <v>51</v>
      </c>
    </row>
    <row r="28" spans="1:23" s="3" customFormat="1" ht="18" customHeight="1" x14ac:dyDescent="0.2">
      <c r="A28" s="396" t="s">
        <v>258</v>
      </c>
      <c r="B28" s="387" t="s">
        <v>259</v>
      </c>
      <c r="C28" s="388">
        <f>+'[1]RSAL-2019'!B64</f>
        <v>11633</v>
      </c>
      <c r="D28" s="388">
        <f>+'[1]RSAL-2019'!C64</f>
        <v>12467</v>
      </c>
      <c r="E28" s="388">
        <f>+'[1]RSAL-2019'!D64</f>
        <v>18587</v>
      </c>
      <c r="F28" s="388">
        <f>+'[1]RSAL-2019'!E64</f>
        <v>40055</v>
      </c>
      <c r="G28" s="388">
        <f>+'[1]RSAL-2019'!F64</f>
        <v>8682</v>
      </c>
      <c r="H28" s="388">
        <f>+'[1]RSAL-2019'!G64</f>
        <v>4092</v>
      </c>
      <c r="I28" s="388">
        <f>+'[1]RSAL-2019'!H64</f>
        <v>267</v>
      </c>
      <c r="J28" s="388"/>
      <c r="K28" s="388">
        <f t="shared" si="1"/>
        <v>95783</v>
      </c>
      <c r="L28" s="388">
        <f>+'[1]RSAL-2019'!I64</f>
        <v>4024</v>
      </c>
      <c r="M28" s="388"/>
      <c r="N28" s="388">
        <f t="shared" si="2"/>
        <v>4024</v>
      </c>
      <c r="O28" s="389">
        <f t="shared" si="6"/>
        <v>99807</v>
      </c>
      <c r="P28" s="392"/>
      <c r="Q28" s="267"/>
      <c r="R28" s="346">
        <f t="shared" si="3"/>
        <v>5</v>
      </c>
      <c r="T28" s="267"/>
      <c r="U28" s="3" t="str">
        <f t="shared" si="7"/>
        <v>51</v>
      </c>
    </row>
    <row r="29" spans="1:23" s="3" customFormat="1" ht="18" customHeight="1" x14ac:dyDescent="0.2">
      <c r="A29" s="396" t="s">
        <v>260</v>
      </c>
      <c r="B29" s="387" t="s">
        <v>261</v>
      </c>
      <c r="C29" s="388">
        <f>+'[1]RSAL-2019'!B71</f>
        <v>522</v>
      </c>
      <c r="D29" s="388">
        <f>+'[1]RSAL-2019'!C71</f>
        <v>947</v>
      </c>
      <c r="E29" s="388">
        <f>+'[1]RSAL-2019'!D71</f>
        <v>1873</v>
      </c>
      <c r="F29" s="388">
        <f>+'[1]RSAL-2019'!E71</f>
        <v>1882</v>
      </c>
      <c r="G29" s="388">
        <f>+'[1]RSAL-2019'!F71</f>
        <v>2222</v>
      </c>
      <c r="H29" s="388">
        <f>+'[1]RSAL-2019'!G71</f>
        <v>0</v>
      </c>
      <c r="I29" s="388">
        <f>+'[1]RSAL-2019'!H71</f>
        <v>777</v>
      </c>
      <c r="J29" s="388">
        <f>+'[1]RSAL-2019'!I71</f>
        <v>0</v>
      </c>
      <c r="K29" s="388">
        <f t="shared" si="1"/>
        <v>8223</v>
      </c>
      <c r="L29" s="388">
        <f>+'[1]RSAL-2019'!I71</f>
        <v>0</v>
      </c>
      <c r="M29" s="388"/>
      <c r="N29" s="388">
        <f t="shared" si="2"/>
        <v>0</v>
      </c>
      <c r="O29" s="389">
        <f t="shared" si="6"/>
        <v>8223</v>
      </c>
      <c r="P29" s="392"/>
      <c r="Q29" s="267"/>
      <c r="R29" s="346">
        <f t="shared" si="3"/>
        <v>5</v>
      </c>
      <c r="T29" s="267"/>
    </row>
    <row r="30" spans="1:23" ht="17.25" customHeight="1" x14ac:dyDescent="0.2">
      <c r="A30" s="397" t="s">
        <v>262</v>
      </c>
      <c r="B30" s="395" t="s">
        <v>263</v>
      </c>
      <c r="C30" s="385">
        <f t="shared" ref="C30:J30" si="11">SUM(C31:C32)</f>
        <v>19881</v>
      </c>
      <c r="D30" s="385">
        <f t="shared" si="11"/>
        <v>15846</v>
      </c>
      <c r="E30" s="385">
        <f t="shared" si="11"/>
        <v>19128</v>
      </c>
      <c r="F30" s="385">
        <f t="shared" si="11"/>
        <v>51920</v>
      </c>
      <c r="G30" s="385">
        <f t="shared" si="11"/>
        <v>14063</v>
      </c>
      <c r="H30" s="385">
        <f t="shared" si="11"/>
        <v>4800</v>
      </c>
      <c r="I30" s="385">
        <f t="shared" si="11"/>
        <v>273</v>
      </c>
      <c r="J30" s="385">
        <f t="shared" si="11"/>
        <v>0</v>
      </c>
      <c r="K30" s="385">
        <f t="shared" si="1"/>
        <v>125911</v>
      </c>
      <c r="L30" s="385">
        <f>+SUM(L31:L32)</f>
        <v>4779</v>
      </c>
      <c r="M30" s="385"/>
      <c r="N30" s="385">
        <f t="shared" si="2"/>
        <v>4779</v>
      </c>
      <c r="O30" s="385">
        <f t="shared" si="6"/>
        <v>130690</v>
      </c>
      <c r="P30" s="392"/>
      <c r="Q30" s="267"/>
      <c r="R30" s="346">
        <f t="shared" si="3"/>
        <v>3</v>
      </c>
      <c r="U30" s="180" t="str">
        <f>+LEFT(A30,2)</f>
        <v>51</v>
      </c>
    </row>
    <row r="31" spans="1:23" s="3" customFormat="1" ht="18" customHeight="1" x14ac:dyDescent="0.2">
      <c r="A31" s="386">
        <v>51501</v>
      </c>
      <c r="B31" s="387" t="s">
        <v>259</v>
      </c>
      <c r="C31" s="388">
        <f>+'[1]RSAL-2019'!B65</f>
        <v>18984</v>
      </c>
      <c r="D31" s="388">
        <f>+'[1]RSAL-2019'!C65</f>
        <v>14792</v>
      </c>
      <c r="E31" s="388">
        <f>+'[1]RSAL-2019'!D65</f>
        <v>17100</v>
      </c>
      <c r="F31" s="388">
        <f>+'[1]RSAL-2019'!E65</f>
        <v>49997</v>
      </c>
      <c r="G31" s="388">
        <f>+'[1]RSAL-2019'!F65</f>
        <v>11029</v>
      </c>
      <c r="H31" s="388">
        <f>+'[1]RSAL-2019'!G65</f>
        <v>4800</v>
      </c>
      <c r="I31" s="388">
        <f>+'[1]RSAL-2019'!H65</f>
        <v>273</v>
      </c>
      <c r="J31" s="388">
        <v>0</v>
      </c>
      <c r="K31" s="388">
        <f t="shared" si="1"/>
        <v>116975</v>
      </c>
      <c r="L31" s="388">
        <f>+'[1]RSAL-2019'!I65</f>
        <v>4779</v>
      </c>
      <c r="M31" s="388"/>
      <c r="N31" s="388">
        <f t="shared" si="2"/>
        <v>4779</v>
      </c>
      <c r="O31" s="389">
        <f t="shared" si="6"/>
        <v>121754</v>
      </c>
      <c r="P31" s="392"/>
      <c r="Q31" s="267"/>
      <c r="R31" s="346">
        <f t="shared" si="3"/>
        <v>5</v>
      </c>
      <c r="T31" s="267"/>
      <c r="U31" s="3" t="str">
        <f>+LEFT(A31,2)</f>
        <v>51</v>
      </c>
      <c r="W31" s="265">
        <f>+O31+O28+O20+O17+O16</f>
        <v>2162781</v>
      </c>
    </row>
    <row r="32" spans="1:23" s="3" customFormat="1" ht="18" customHeight="1" x14ac:dyDescent="0.2">
      <c r="A32" s="386">
        <v>51502</v>
      </c>
      <c r="B32" s="387" t="s">
        <v>261</v>
      </c>
      <c r="C32" s="388">
        <f>+'[1]RSAL-2019'!B72</f>
        <v>897</v>
      </c>
      <c r="D32" s="388">
        <f>+'[1]RSAL-2019'!C72</f>
        <v>1054</v>
      </c>
      <c r="E32" s="388">
        <f>+'[1]RSAL-2019'!D72</f>
        <v>2028</v>
      </c>
      <c r="F32" s="388">
        <f>+'[1]RSAL-2019'!E72</f>
        <v>1923</v>
      </c>
      <c r="G32" s="388">
        <f>+'[1]RSAL-2019'!F72</f>
        <v>3034</v>
      </c>
      <c r="H32" s="388">
        <f>+'[1]RSAL-2019'!G72</f>
        <v>0</v>
      </c>
      <c r="I32" s="388">
        <f>+'[1]RSAL-2019'!H72</f>
        <v>0</v>
      </c>
      <c r="J32" s="388">
        <f>+'[1]RSAL-2019'!I72</f>
        <v>0</v>
      </c>
      <c r="K32" s="388">
        <f t="shared" si="1"/>
        <v>8936</v>
      </c>
      <c r="L32" s="388"/>
      <c r="M32" s="388"/>
      <c r="N32" s="388">
        <f t="shared" si="2"/>
        <v>0</v>
      </c>
      <c r="O32" s="389">
        <f t="shared" si="6"/>
        <v>8936</v>
      </c>
      <c r="P32" s="392"/>
      <c r="Q32" s="267"/>
      <c r="R32" s="346">
        <f t="shared" si="3"/>
        <v>5</v>
      </c>
      <c r="T32" s="267"/>
      <c r="W32" s="265"/>
    </row>
    <row r="33" spans="1:28" ht="18" customHeight="1" x14ac:dyDescent="0.2">
      <c r="A33" s="384">
        <v>517</v>
      </c>
      <c r="B33" s="393" t="s">
        <v>264</v>
      </c>
      <c r="C33" s="385">
        <f t="shared" ref="C33:I33" si="12">SUM(C34)</f>
        <v>500000</v>
      </c>
      <c r="D33" s="385">
        <f t="shared" si="12"/>
        <v>0</v>
      </c>
      <c r="E33" s="385">
        <f t="shared" si="12"/>
        <v>0</v>
      </c>
      <c r="F33" s="385">
        <f t="shared" si="12"/>
        <v>0</v>
      </c>
      <c r="G33" s="385">
        <f t="shared" si="12"/>
        <v>0</v>
      </c>
      <c r="H33" s="385">
        <f t="shared" si="12"/>
        <v>0</v>
      </c>
      <c r="I33" s="385">
        <f t="shared" si="12"/>
        <v>0</v>
      </c>
      <c r="J33" s="385">
        <f>SUM(J34)</f>
        <v>0</v>
      </c>
      <c r="K33" s="385">
        <f t="shared" si="1"/>
        <v>500000</v>
      </c>
      <c r="L33" s="385">
        <f>+SUM(L34)</f>
        <v>0</v>
      </c>
      <c r="M33" s="385"/>
      <c r="N33" s="385">
        <f t="shared" si="2"/>
        <v>0</v>
      </c>
      <c r="O33" s="385">
        <f t="shared" si="6"/>
        <v>500000</v>
      </c>
      <c r="P33" s="392"/>
      <c r="Q33" s="267"/>
      <c r="R33" s="346">
        <f t="shared" si="3"/>
        <v>3</v>
      </c>
      <c r="U33" s="180" t="str">
        <f t="shared" ref="U33:U96" si="13">+LEFT(A33,2)</f>
        <v>51</v>
      </c>
    </row>
    <row r="34" spans="1:28" s="3" customFormat="1" ht="18" customHeight="1" x14ac:dyDescent="0.2">
      <c r="A34" s="386">
        <v>51701</v>
      </c>
      <c r="B34" s="387" t="s">
        <v>265</v>
      </c>
      <c r="C34" s="388">
        <v>500000</v>
      </c>
      <c r="D34" s="388">
        <v>0</v>
      </c>
      <c r="E34" s="388"/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388">
        <f t="shared" si="1"/>
        <v>500000</v>
      </c>
      <c r="L34" s="388">
        <v>0</v>
      </c>
      <c r="M34" s="388"/>
      <c r="N34" s="388">
        <f t="shared" si="2"/>
        <v>0</v>
      </c>
      <c r="O34" s="389">
        <f t="shared" si="6"/>
        <v>500000</v>
      </c>
      <c r="P34" s="392"/>
      <c r="Q34" s="267"/>
      <c r="R34" s="346">
        <f t="shared" si="3"/>
        <v>5</v>
      </c>
      <c r="T34" s="267"/>
      <c r="U34" s="3" t="str">
        <f t="shared" si="13"/>
        <v>51</v>
      </c>
    </row>
    <row r="35" spans="1:28" ht="18" customHeight="1" x14ac:dyDescent="0.2">
      <c r="A35" s="381">
        <v>54</v>
      </c>
      <c r="B35" s="398" t="s">
        <v>266</v>
      </c>
      <c r="C35" s="382">
        <f t="shared" ref="C35:J35" si="14">+C36+C55+C60+C75+C80</f>
        <v>48417</v>
      </c>
      <c r="D35" s="382">
        <f t="shared" si="14"/>
        <v>116724</v>
      </c>
      <c r="E35" s="382">
        <f t="shared" si="14"/>
        <v>295901</v>
      </c>
      <c r="F35" s="382">
        <f t="shared" si="14"/>
        <v>38093</v>
      </c>
      <c r="G35" s="382">
        <f t="shared" si="14"/>
        <v>20425</v>
      </c>
      <c r="H35" s="382">
        <f t="shared" si="14"/>
        <v>21844</v>
      </c>
      <c r="I35" s="382">
        <f t="shared" si="14"/>
        <v>27234</v>
      </c>
      <c r="J35" s="382">
        <f t="shared" si="14"/>
        <v>333731</v>
      </c>
      <c r="K35" s="382">
        <f t="shared" si="1"/>
        <v>902369</v>
      </c>
      <c r="L35" s="382">
        <f>+L36+L55+L60+L75+L80</f>
        <v>923841</v>
      </c>
      <c r="M35" s="382"/>
      <c r="N35" s="382">
        <f t="shared" si="2"/>
        <v>923841</v>
      </c>
      <c r="O35" s="382">
        <f t="shared" si="6"/>
        <v>1826210</v>
      </c>
      <c r="P35" s="392"/>
      <c r="Q35" s="267"/>
      <c r="R35" s="346">
        <f t="shared" si="3"/>
        <v>2</v>
      </c>
      <c r="U35" s="180" t="str">
        <f t="shared" si="13"/>
        <v>54</v>
      </c>
    </row>
    <row r="36" spans="1:28" ht="18" customHeight="1" x14ac:dyDescent="0.2">
      <c r="A36" s="384">
        <v>541</v>
      </c>
      <c r="B36" s="393" t="s">
        <v>267</v>
      </c>
      <c r="C36" s="385">
        <f t="shared" ref="C36:J36" si="15">SUM(C37:C54)</f>
        <v>1248</v>
      </c>
      <c r="D36" s="385">
        <f t="shared" si="15"/>
        <v>393</v>
      </c>
      <c r="E36" s="385">
        <f t="shared" ref="E36" si="16">SUM(E37:E54)</f>
        <v>104112</v>
      </c>
      <c r="F36" s="385">
        <f t="shared" si="15"/>
        <v>10593</v>
      </c>
      <c r="G36" s="385">
        <f t="shared" si="15"/>
        <v>1150</v>
      </c>
      <c r="H36" s="385">
        <f t="shared" si="15"/>
        <v>720</v>
      </c>
      <c r="I36" s="385">
        <f t="shared" si="15"/>
        <v>1917</v>
      </c>
      <c r="J36" s="385">
        <f t="shared" si="15"/>
        <v>496</v>
      </c>
      <c r="K36" s="385">
        <f t="shared" si="1"/>
        <v>120629</v>
      </c>
      <c r="L36" s="385">
        <f>+SUM(L37:L54)</f>
        <v>0</v>
      </c>
      <c r="M36" s="385"/>
      <c r="N36" s="385">
        <f t="shared" si="2"/>
        <v>0</v>
      </c>
      <c r="O36" s="385">
        <f t="shared" si="6"/>
        <v>120629</v>
      </c>
      <c r="P36" s="392"/>
      <c r="Q36" s="267"/>
      <c r="R36" s="346">
        <f t="shared" si="3"/>
        <v>3</v>
      </c>
      <c r="U36" s="180" t="str">
        <f t="shared" si="13"/>
        <v>54</v>
      </c>
      <c r="Z36" s="180" t="s">
        <v>268</v>
      </c>
    </row>
    <row r="37" spans="1:28" s="3" customFormat="1" ht="18" customHeight="1" x14ac:dyDescent="0.2">
      <c r="A37" s="386">
        <v>54101</v>
      </c>
      <c r="B37" s="387" t="s">
        <v>269</v>
      </c>
      <c r="C37" s="388">
        <f>+[1]CODxCEP!B7</f>
        <v>768</v>
      </c>
      <c r="D37" s="388">
        <f>+[1]CODxCEP!C7</f>
        <v>0</v>
      </c>
      <c r="E37" s="388">
        <f>+[1]CODxCEP!D7</f>
        <v>10628</v>
      </c>
      <c r="F37" s="388">
        <f>+[1]CODxCEP!E7</f>
        <v>0</v>
      </c>
      <c r="G37" s="388">
        <f>+[1]CODxCEP!F7</f>
        <v>0</v>
      </c>
      <c r="H37" s="388">
        <f>+[1]CODxCEP!G7</f>
        <v>720</v>
      </c>
      <c r="I37" s="388">
        <f>+[1]CODxCEP!H7</f>
        <v>667</v>
      </c>
      <c r="J37" s="388">
        <f>+[1]CODxCEP!I7</f>
        <v>0</v>
      </c>
      <c r="K37" s="388">
        <f t="shared" si="1"/>
        <v>12783</v>
      </c>
      <c r="L37" s="388"/>
      <c r="M37" s="388"/>
      <c r="N37" s="388">
        <f t="shared" si="2"/>
        <v>0</v>
      </c>
      <c r="O37" s="389">
        <f t="shared" si="6"/>
        <v>12783</v>
      </c>
      <c r="P37" s="267"/>
      <c r="Q37" s="399"/>
      <c r="R37" s="346">
        <f t="shared" si="3"/>
        <v>5</v>
      </c>
      <c r="T37" s="267"/>
      <c r="U37" s="3" t="str">
        <f t="shared" si="13"/>
        <v>54</v>
      </c>
      <c r="Z37" s="267">
        <v>8000</v>
      </c>
      <c r="AA37" s="265">
        <f t="shared" ref="AA37:AA54" si="17">+Z37-O37</f>
        <v>-4783</v>
      </c>
    </row>
    <row r="38" spans="1:28" s="3" customFormat="1" ht="18" customHeight="1" x14ac:dyDescent="0.2">
      <c r="A38" s="386">
        <v>54103</v>
      </c>
      <c r="B38" s="387" t="s">
        <v>270</v>
      </c>
      <c r="C38" s="388">
        <f>+[1]CODxCEP!B8</f>
        <v>0</v>
      </c>
      <c r="D38" s="388">
        <f>+[1]CODxCEP!C8</f>
        <v>150</v>
      </c>
      <c r="E38" s="388">
        <f>+[1]CODxCEP!D8</f>
        <v>300</v>
      </c>
      <c r="F38" s="388">
        <f>+[1]CODxCEP!E8</f>
        <v>0</v>
      </c>
      <c r="G38" s="388">
        <f>+[1]CODxCEP!F8</f>
        <v>0</v>
      </c>
      <c r="H38" s="388">
        <f>+[1]CODxCEP!G8</f>
        <v>0</v>
      </c>
      <c r="I38" s="388">
        <f>+[1]CODxCEP!H8</f>
        <v>0</v>
      </c>
      <c r="J38" s="388">
        <f>+[1]CODxCEP!I8</f>
        <v>0</v>
      </c>
      <c r="K38" s="388">
        <f t="shared" si="1"/>
        <v>450</v>
      </c>
      <c r="L38" s="388"/>
      <c r="M38" s="388"/>
      <c r="N38" s="388">
        <f t="shared" si="2"/>
        <v>0</v>
      </c>
      <c r="O38" s="389">
        <f t="shared" si="6"/>
        <v>450</v>
      </c>
      <c r="P38" s="267"/>
      <c r="Q38" s="267"/>
      <c r="R38" s="346">
        <f t="shared" si="3"/>
        <v>5</v>
      </c>
      <c r="T38" s="267"/>
      <c r="U38" s="3" t="str">
        <f t="shared" si="13"/>
        <v>54</v>
      </c>
      <c r="W38" s="400" t="s">
        <v>271</v>
      </c>
      <c r="X38" s="400" t="s">
        <v>272</v>
      </c>
      <c r="Y38" s="401" t="s">
        <v>273</v>
      </c>
      <c r="Z38" s="267">
        <v>1500</v>
      </c>
      <c r="AA38" s="265">
        <f t="shared" si="17"/>
        <v>1050</v>
      </c>
    </row>
    <row r="39" spans="1:28" s="3" customFormat="1" ht="18" customHeight="1" x14ac:dyDescent="0.2">
      <c r="A39" s="386">
        <v>54104</v>
      </c>
      <c r="B39" s="387" t="s">
        <v>274</v>
      </c>
      <c r="C39" s="388">
        <f>+[1]CODxCEP!B9</f>
        <v>0</v>
      </c>
      <c r="D39" s="388">
        <f>+[1]CODxCEP!C9</f>
        <v>0</v>
      </c>
      <c r="E39" s="388">
        <f>+[1]CODxCEP!D9</f>
        <v>4962</v>
      </c>
      <c r="F39" s="388">
        <f>+[1]CODxCEP!E9</f>
        <v>0</v>
      </c>
      <c r="G39" s="388">
        <f>+[1]CODxCEP!F9</f>
        <v>0</v>
      </c>
      <c r="H39" s="388">
        <f>+[1]CODxCEP!G9</f>
        <v>0</v>
      </c>
      <c r="I39" s="388">
        <f>+[1]CODxCEP!H9</f>
        <v>0</v>
      </c>
      <c r="J39" s="388">
        <f>+[1]CODxCEP!I9</f>
        <v>0</v>
      </c>
      <c r="K39" s="388">
        <f t="shared" si="1"/>
        <v>4962</v>
      </c>
      <c r="L39" s="388"/>
      <c r="M39" s="388"/>
      <c r="N39" s="388">
        <f t="shared" si="2"/>
        <v>0</v>
      </c>
      <c r="O39" s="389">
        <f t="shared" si="6"/>
        <v>4962</v>
      </c>
      <c r="P39" s="392"/>
      <c r="Q39" s="399"/>
      <c r="R39" s="346">
        <f t="shared" si="3"/>
        <v>5</v>
      </c>
      <c r="T39" s="267"/>
      <c r="U39" s="3" t="str">
        <f t="shared" si="13"/>
        <v>54</v>
      </c>
      <c r="W39" s="402">
        <v>1</v>
      </c>
      <c r="X39" s="403">
        <v>13</v>
      </c>
      <c r="Y39" s="404">
        <f>+X39/$X$44</f>
        <v>0.14444444444444443</v>
      </c>
      <c r="Z39" s="295">
        <v>4000</v>
      </c>
      <c r="AA39" s="265">
        <f t="shared" si="17"/>
        <v>-962</v>
      </c>
      <c r="AB39" s="405"/>
    </row>
    <row r="40" spans="1:28" s="3" customFormat="1" ht="18" customHeight="1" x14ac:dyDescent="0.2">
      <c r="A40" s="386">
        <v>54105</v>
      </c>
      <c r="B40" s="387" t="s">
        <v>275</v>
      </c>
      <c r="C40" s="388">
        <f>+[1]CODxCEP!B10</f>
        <v>0</v>
      </c>
      <c r="D40" s="388">
        <f>+[1]CODxCEP!C10</f>
        <v>0</v>
      </c>
      <c r="E40" s="388">
        <f>+[1]CODxCEP!D10</f>
        <v>11421</v>
      </c>
      <c r="F40" s="388">
        <f>+[1]CODxCEP!E10</f>
        <v>8795</v>
      </c>
      <c r="G40" s="388">
        <f>+[1]CODxCEP!F10</f>
        <v>0</v>
      </c>
      <c r="H40" s="388">
        <f>+[1]CODxCEP!G10</f>
        <v>0</v>
      </c>
      <c r="I40" s="388">
        <f>+[1]CODxCEP!H10</f>
        <v>0</v>
      </c>
      <c r="J40" s="388">
        <f>+[1]CODxCEP!I10</f>
        <v>0</v>
      </c>
      <c r="K40" s="388">
        <f t="shared" si="1"/>
        <v>20216</v>
      </c>
      <c r="L40" s="388"/>
      <c r="M40" s="388"/>
      <c r="N40" s="388">
        <f t="shared" si="2"/>
        <v>0</v>
      </c>
      <c r="O40" s="389">
        <f t="shared" si="6"/>
        <v>20216</v>
      </c>
      <c r="P40" s="392"/>
      <c r="Q40" s="267"/>
      <c r="R40" s="346">
        <f t="shared" si="3"/>
        <v>5</v>
      </c>
      <c r="T40" s="267"/>
      <c r="U40" s="3" t="str">
        <f t="shared" si="13"/>
        <v>54</v>
      </c>
      <c r="W40" s="402">
        <v>2</v>
      </c>
      <c r="X40" s="403">
        <v>6</v>
      </c>
      <c r="Y40" s="404">
        <f>+X40/$X$44</f>
        <v>6.6666666666666666E-2</v>
      </c>
      <c r="Z40" s="267">
        <v>8000</v>
      </c>
      <c r="AA40" s="265">
        <f t="shared" si="17"/>
        <v>-12216</v>
      </c>
      <c r="AB40" s="406"/>
    </row>
    <row r="41" spans="1:28" s="3" customFormat="1" ht="18" customHeight="1" x14ac:dyDescent="0.2">
      <c r="A41" s="386">
        <v>54106</v>
      </c>
      <c r="B41" s="387" t="s">
        <v>276</v>
      </c>
      <c r="C41" s="388"/>
      <c r="D41" s="388">
        <v>0</v>
      </c>
      <c r="E41" s="388"/>
      <c r="F41" s="388">
        <v>0</v>
      </c>
      <c r="G41" s="388">
        <v>0</v>
      </c>
      <c r="H41" s="388">
        <v>0</v>
      </c>
      <c r="I41" s="388">
        <v>0</v>
      </c>
      <c r="J41" s="388">
        <v>0</v>
      </c>
      <c r="K41" s="388">
        <f t="shared" si="1"/>
        <v>0</v>
      </c>
      <c r="L41" s="388"/>
      <c r="M41" s="388"/>
      <c r="N41" s="388">
        <f t="shared" si="2"/>
        <v>0</v>
      </c>
      <c r="O41" s="389">
        <f t="shared" si="6"/>
        <v>0</v>
      </c>
      <c r="P41" s="392"/>
      <c r="Q41" s="267"/>
      <c r="R41" s="346">
        <f t="shared" si="3"/>
        <v>5</v>
      </c>
      <c r="T41" s="267"/>
      <c r="U41" s="3" t="str">
        <f t="shared" si="13"/>
        <v>54</v>
      </c>
      <c r="W41" s="402">
        <v>3</v>
      </c>
      <c r="X41" s="403">
        <v>19</v>
      </c>
      <c r="Y41" s="404">
        <f>+X41/$X$44</f>
        <v>0.21111111111111111</v>
      </c>
      <c r="Z41" s="267">
        <v>1500</v>
      </c>
      <c r="AA41" s="265">
        <f t="shared" si="17"/>
        <v>1500</v>
      </c>
      <c r="AB41" s="406"/>
    </row>
    <row r="42" spans="1:28" s="3" customFormat="1" ht="18" customHeight="1" x14ac:dyDescent="0.2">
      <c r="A42" s="386">
        <v>54107</v>
      </c>
      <c r="B42" s="387" t="s">
        <v>277</v>
      </c>
      <c r="C42" s="388">
        <f>+[1]CODxCEP!B11</f>
        <v>0</v>
      </c>
      <c r="D42" s="388">
        <f>+[1]CODxCEP!C11</f>
        <v>0</v>
      </c>
      <c r="E42" s="388">
        <f>+[1]CODxCEP!D11</f>
        <v>6075</v>
      </c>
      <c r="F42" s="388">
        <f>+[1]CODxCEP!E11</f>
        <v>0</v>
      </c>
      <c r="G42" s="388">
        <f>+[1]CODxCEP!F11</f>
        <v>0</v>
      </c>
      <c r="H42" s="388">
        <f>+[1]CODxCEP!G11</f>
        <v>0</v>
      </c>
      <c r="I42" s="388">
        <f>+[1]CODxCEP!H11</f>
        <v>450</v>
      </c>
      <c r="J42" s="388">
        <f>+[1]CODxCEP!I11</f>
        <v>96</v>
      </c>
      <c r="K42" s="388">
        <f t="shared" si="1"/>
        <v>6621</v>
      </c>
      <c r="L42" s="388"/>
      <c r="M42" s="388"/>
      <c r="N42" s="388">
        <f t="shared" si="2"/>
        <v>0</v>
      </c>
      <c r="O42" s="389">
        <f t="shared" si="6"/>
        <v>6621</v>
      </c>
      <c r="P42" s="392"/>
      <c r="Q42" s="267"/>
      <c r="R42" s="346">
        <f t="shared" si="3"/>
        <v>5</v>
      </c>
      <c r="T42" s="267"/>
      <c r="U42" s="3" t="str">
        <f t="shared" si="13"/>
        <v>54</v>
      </c>
      <c r="W42" s="402">
        <v>4</v>
      </c>
      <c r="X42" s="403">
        <v>35</v>
      </c>
      <c r="Y42" s="404">
        <f>+X42/$X$44</f>
        <v>0.3888888888888889</v>
      </c>
      <c r="Z42" s="267">
        <v>4000</v>
      </c>
      <c r="AA42" s="265">
        <f t="shared" si="17"/>
        <v>-2621</v>
      </c>
      <c r="AB42" s="406"/>
    </row>
    <row r="43" spans="1:28" s="3" customFormat="1" ht="18" customHeight="1" x14ac:dyDescent="0.2">
      <c r="A43" s="386">
        <v>54108</v>
      </c>
      <c r="B43" s="387" t="s">
        <v>278</v>
      </c>
      <c r="C43" s="388">
        <f>+[1]CODxCEP!B12</f>
        <v>0</v>
      </c>
      <c r="D43" s="388">
        <f>+[1]CODxCEP!C12</f>
        <v>0</v>
      </c>
      <c r="E43" s="388">
        <f>+[1]CODxCEP!D12</f>
        <v>357</v>
      </c>
      <c r="F43" s="388">
        <f>+[1]CODxCEP!E12</f>
        <v>0</v>
      </c>
      <c r="G43" s="388">
        <f>+[1]CODxCEP!F12</f>
        <v>0</v>
      </c>
      <c r="H43" s="388">
        <f>+[1]CODxCEP!G12</f>
        <v>0</v>
      </c>
      <c r="I43" s="388">
        <f>+[1]CODxCEP!H12</f>
        <v>0</v>
      </c>
      <c r="J43" s="388">
        <f>+[1]CODxCEP!I12</f>
        <v>0</v>
      </c>
      <c r="K43" s="388">
        <f t="shared" si="1"/>
        <v>357</v>
      </c>
      <c r="L43" s="388"/>
      <c r="M43" s="388"/>
      <c r="N43" s="388">
        <f t="shared" si="2"/>
        <v>0</v>
      </c>
      <c r="O43" s="389">
        <f t="shared" si="6"/>
        <v>357</v>
      </c>
      <c r="P43" s="392"/>
      <c r="Q43" s="267"/>
      <c r="R43" s="346">
        <f t="shared" si="3"/>
        <v>5</v>
      </c>
      <c r="T43" s="267"/>
      <c r="U43" s="3" t="str">
        <f t="shared" si="13"/>
        <v>54</v>
      </c>
      <c r="W43" s="402">
        <v>5</v>
      </c>
      <c r="X43" s="403">
        <v>17</v>
      </c>
      <c r="Y43" s="404">
        <f>+X43/$X$44</f>
        <v>0.18888888888888888</v>
      </c>
      <c r="Z43" s="267">
        <v>1000</v>
      </c>
      <c r="AA43" s="265">
        <f t="shared" si="17"/>
        <v>643</v>
      </c>
      <c r="AB43" s="406"/>
    </row>
    <row r="44" spans="1:28" s="3" customFormat="1" ht="18" customHeight="1" x14ac:dyDescent="0.2">
      <c r="A44" s="386">
        <v>54109</v>
      </c>
      <c r="B44" s="387" t="s">
        <v>279</v>
      </c>
      <c r="C44" s="388">
        <f>+[1]CODxCEP!B13</f>
        <v>0</v>
      </c>
      <c r="D44" s="388">
        <f>+[1]CODxCEP!C13</f>
        <v>0</v>
      </c>
      <c r="E44" s="388">
        <f>+[1]CODxCEP!D13</f>
        <v>2500</v>
      </c>
      <c r="F44" s="388">
        <f>+[1]CODxCEP!E13</f>
        <v>0</v>
      </c>
      <c r="G44" s="388">
        <f>+[1]CODxCEP!F13</f>
        <v>0</v>
      </c>
      <c r="H44" s="388">
        <f>+[1]CODxCEP!G13</f>
        <v>0</v>
      </c>
      <c r="I44" s="388">
        <f>+[1]CODxCEP!H13</f>
        <v>0</v>
      </c>
      <c r="J44" s="388">
        <f>+[1]CODxCEP!I13</f>
        <v>0</v>
      </c>
      <c r="K44" s="388">
        <f t="shared" si="1"/>
        <v>2500</v>
      </c>
      <c r="L44" s="388"/>
      <c r="M44" s="388"/>
      <c r="N44" s="388">
        <f t="shared" si="2"/>
        <v>0</v>
      </c>
      <c r="O44" s="389">
        <f t="shared" si="6"/>
        <v>2500</v>
      </c>
      <c r="P44" s="392"/>
      <c r="Q44" s="267"/>
      <c r="R44" s="346">
        <f t="shared" si="3"/>
        <v>5</v>
      </c>
      <c r="T44" s="267"/>
      <c r="U44" s="3" t="str">
        <f t="shared" si="13"/>
        <v>54</v>
      </c>
      <c r="W44" s="400"/>
      <c r="X44" s="400">
        <f>SUM(X39:X43)</f>
        <v>90</v>
      </c>
      <c r="Y44" s="407">
        <f>SUM(Y39:Y43)</f>
        <v>1</v>
      </c>
      <c r="Z44" s="267">
        <v>3500</v>
      </c>
      <c r="AA44" s="265">
        <f t="shared" si="17"/>
        <v>1000</v>
      </c>
    </row>
    <row r="45" spans="1:28" s="3" customFormat="1" ht="18" customHeight="1" x14ac:dyDescent="0.2">
      <c r="A45" s="386">
        <v>54110</v>
      </c>
      <c r="B45" s="387" t="s">
        <v>280</v>
      </c>
      <c r="C45" s="388">
        <f>+[1]CODxCEP!B14</f>
        <v>0</v>
      </c>
      <c r="D45" s="388">
        <f>+[1]CODxCEP!C14</f>
        <v>0</v>
      </c>
      <c r="E45" s="388">
        <f>+[1]CODxCEP!D14</f>
        <v>15758</v>
      </c>
      <c r="F45" s="388">
        <f>+[1]CODxCEP!E14</f>
        <v>0</v>
      </c>
      <c r="G45" s="388">
        <f>+[1]CODxCEP!F14</f>
        <v>0</v>
      </c>
      <c r="H45" s="388">
        <f>+[1]CODxCEP!G14</f>
        <v>0</v>
      </c>
      <c r="I45" s="388">
        <f>+[1]CODxCEP!H14</f>
        <v>0</v>
      </c>
      <c r="J45" s="388">
        <f>+[1]CODxCEP!I14</f>
        <v>0</v>
      </c>
      <c r="K45" s="388">
        <f t="shared" si="1"/>
        <v>15758</v>
      </c>
      <c r="L45" s="388"/>
      <c r="M45" s="388"/>
      <c r="N45" s="388">
        <f t="shared" si="2"/>
        <v>0</v>
      </c>
      <c r="O45" s="389">
        <f t="shared" si="6"/>
        <v>15758</v>
      </c>
      <c r="P45" s="392"/>
      <c r="Q45" s="267"/>
      <c r="R45" s="346">
        <f t="shared" si="3"/>
        <v>5</v>
      </c>
      <c r="T45" s="267"/>
      <c r="U45" s="3" t="str">
        <f t="shared" si="13"/>
        <v>54</v>
      </c>
      <c r="Z45" s="267">
        <v>20000</v>
      </c>
      <c r="AA45" s="265">
        <f t="shared" si="17"/>
        <v>4242</v>
      </c>
    </row>
    <row r="46" spans="1:28" s="3" customFormat="1" ht="18" customHeight="1" x14ac:dyDescent="0.2">
      <c r="A46" s="386">
        <v>54111</v>
      </c>
      <c r="B46" s="387" t="s">
        <v>281</v>
      </c>
      <c r="C46" s="388">
        <f>+[1]CODxCEP!B15</f>
        <v>0</v>
      </c>
      <c r="D46" s="388">
        <f>+[1]CODxCEP!C15</f>
        <v>0</v>
      </c>
      <c r="E46" s="388">
        <f>+[1]CODxCEP!D15</f>
        <v>150</v>
      </c>
      <c r="F46" s="388">
        <f>+[1]CODxCEP!E15</f>
        <v>0</v>
      </c>
      <c r="G46" s="388">
        <f>+[1]CODxCEP!F15</f>
        <v>0</v>
      </c>
      <c r="H46" s="388">
        <f>+[1]CODxCEP!G15</f>
        <v>0</v>
      </c>
      <c r="I46" s="388">
        <f>+[1]CODxCEP!H15</f>
        <v>0</v>
      </c>
      <c r="J46" s="388">
        <f>+[1]CODxCEP!I15</f>
        <v>0</v>
      </c>
      <c r="K46" s="388">
        <f t="shared" ref="K46:K84" si="18">+SUM(C46:J46)</f>
        <v>150</v>
      </c>
      <c r="L46" s="388"/>
      <c r="M46" s="388"/>
      <c r="N46" s="388">
        <f t="shared" ref="N46:N109" si="19">+SUM(L46:L46)</f>
        <v>0</v>
      </c>
      <c r="O46" s="389">
        <f t="shared" si="6"/>
        <v>150</v>
      </c>
      <c r="P46" s="392"/>
      <c r="Q46" s="267"/>
      <c r="R46" s="346">
        <f t="shared" si="3"/>
        <v>5</v>
      </c>
      <c r="T46" s="267"/>
      <c r="U46" s="3" t="str">
        <f t="shared" si="13"/>
        <v>54</v>
      </c>
      <c r="Z46" s="267">
        <v>1000</v>
      </c>
      <c r="AA46" s="265">
        <f t="shared" si="17"/>
        <v>850</v>
      </c>
    </row>
    <row r="47" spans="1:28" s="3" customFormat="1" ht="18" customHeight="1" x14ac:dyDescent="0.2">
      <c r="A47" s="386">
        <v>54112</v>
      </c>
      <c r="B47" s="387" t="s">
        <v>282</v>
      </c>
      <c r="C47" s="388">
        <f>+[1]CODxCEP!B16</f>
        <v>0</v>
      </c>
      <c r="D47" s="388">
        <f>+[1]CODxCEP!C16</f>
        <v>0</v>
      </c>
      <c r="E47" s="388">
        <f>+[1]CODxCEP!D16</f>
        <v>150</v>
      </c>
      <c r="F47" s="388">
        <f>+[1]CODxCEP!E16</f>
        <v>0</v>
      </c>
      <c r="G47" s="388">
        <f>+[1]CODxCEP!F16</f>
        <v>0</v>
      </c>
      <c r="H47" s="388">
        <f>+[1]CODxCEP!G16</f>
        <v>0</v>
      </c>
      <c r="I47" s="388">
        <f>+[1]CODxCEP!H16</f>
        <v>0</v>
      </c>
      <c r="J47" s="388">
        <f>+[1]CODxCEP!I16</f>
        <v>0</v>
      </c>
      <c r="K47" s="388">
        <f t="shared" si="18"/>
        <v>150</v>
      </c>
      <c r="L47" s="388"/>
      <c r="M47" s="388"/>
      <c r="N47" s="388">
        <f t="shared" si="19"/>
        <v>0</v>
      </c>
      <c r="O47" s="389">
        <f t="shared" si="6"/>
        <v>150</v>
      </c>
      <c r="P47" s="392"/>
      <c r="Q47" s="267"/>
      <c r="R47" s="346">
        <f t="shared" si="3"/>
        <v>5</v>
      </c>
      <c r="T47" s="267"/>
      <c r="U47" s="3" t="str">
        <f t="shared" si="13"/>
        <v>54</v>
      </c>
      <c r="Z47" s="267">
        <v>1000</v>
      </c>
      <c r="AA47" s="265">
        <f t="shared" si="17"/>
        <v>850</v>
      </c>
    </row>
    <row r="48" spans="1:28" s="3" customFormat="1" ht="18" customHeight="1" x14ac:dyDescent="0.2">
      <c r="A48" s="386">
        <v>54114</v>
      </c>
      <c r="B48" s="387" t="s">
        <v>283</v>
      </c>
      <c r="C48" s="388">
        <f>+[1]CODxCEP!B17</f>
        <v>0</v>
      </c>
      <c r="D48" s="388">
        <f>+[1]CODxCEP!C17</f>
        <v>0</v>
      </c>
      <c r="E48" s="388">
        <f>+[1]CODxCEP!D17</f>
        <v>3754</v>
      </c>
      <c r="F48" s="388">
        <f>+[1]CODxCEP!E17</f>
        <v>0</v>
      </c>
      <c r="G48" s="388">
        <f>+[1]CODxCEP!F17</f>
        <v>300</v>
      </c>
      <c r="H48" s="388">
        <f>+[1]CODxCEP!G17</f>
        <v>0</v>
      </c>
      <c r="I48" s="388">
        <f>+[1]CODxCEP!H17</f>
        <v>0</v>
      </c>
      <c r="J48" s="388">
        <f>+[1]CODxCEP!I17</f>
        <v>0</v>
      </c>
      <c r="K48" s="388">
        <f t="shared" si="18"/>
        <v>4054</v>
      </c>
      <c r="L48" s="388"/>
      <c r="M48" s="388"/>
      <c r="N48" s="388">
        <f t="shared" si="19"/>
        <v>0</v>
      </c>
      <c r="O48" s="389">
        <f t="shared" si="6"/>
        <v>4054</v>
      </c>
      <c r="P48" s="392"/>
      <c r="Q48" s="267"/>
      <c r="R48" s="346">
        <f t="shared" si="3"/>
        <v>5</v>
      </c>
      <c r="T48" s="267"/>
      <c r="U48" s="3" t="str">
        <f t="shared" si="13"/>
        <v>54</v>
      </c>
      <c r="Z48" s="267">
        <v>6000</v>
      </c>
      <c r="AA48" s="265">
        <f t="shared" si="17"/>
        <v>1946</v>
      </c>
    </row>
    <row r="49" spans="1:27" s="3" customFormat="1" ht="18" customHeight="1" x14ac:dyDescent="0.2">
      <c r="A49" s="386">
        <v>54115</v>
      </c>
      <c r="B49" s="387" t="s">
        <v>284</v>
      </c>
      <c r="C49" s="388">
        <f>+[1]CODxCEP!B18</f>
        <v>0</v>
      </c>
      <c r="D49" s="388">
        <f>+[1]CODxCEP!C18</f>
        <v>0</v>
      </c>
      <c r="E49" s="388">
        <f>+[1]CODxCEP!D18</f>
        <v>15575</v>
      </c>
      <c r="F49" s="388">
        <f>+[1]CODxCEP!E18</f>
        <v>1300</v>
      </c>
      <c r="G49" s="388">
        <f>+[1]CODxCEP!F18</f>
        <v>0</v>
      </c>
      <c r="H49" s="388">
        <f>+[1]CODxCEP!G18</f>
        <v>0</v>
      </c>
      <c r="I49" s="388">
        <f>+[1]CODxCEP!H18</f>
        <v>0</v>
      </c>
      <c r="J49" s="388">
        <f>+[1]CODxCEP!I18</f>
        <v>0</v>
      </c>
      <c r="K49" s="388">
        <f t="shared" si="18"/>
        <v>16875</v>
      </c>
      <c r="L49" s="388"/>
      <c r="M49" s="388"/>
      <c r="N49" s="388">
        <f t="shared" si="19"/>
        <v>0</v>
      </c>
      <c r="O49" s="389">
        <f t="shared" si="6"/>
        <v>16875</v>
      </c>
      <c r="P49" s="392"/>
      <c r="Q49" s="267"/>
      <c r="R49" s="346">
        <f t="shared" si="3"/>
        <v>5</v>
      </c>
      <c r="T49" s="267"/>
      <c r="U49" s="3" t="str">
        <f t="shared" si="13"/>
        <v>54</v>
      </c>
      <c r="Z49" s="267">
        <v>7000</v>
      </c>
      <c r="AA49" s="265">
        <f t="shared" si="17"/>
        <v>-9875</v>
      </c>
    </row>
    <row r="50" spans="1:27" s="3" customFormat="1" ht="18" customHeight="1" x14ac:dyDescent="0.2">
      <c r="A50" s="386">
        <v>54116</v>
      </c>
      <c r="B50" s="387" t="s">
        <v>285</v>
      </c>
      <c r="C50" s="388">
        <f>+[1]CODxCEP!B19</f>
        <v>0</v>
      </c>
      <c r="D50" s="388">
        <f>+[1]CODxCEP!C19</f>
        <v>243</v>
      </c>
      <c r="E50" s="388">
        <f>+[1]CODxCEP!D19</f>
        <v>200</v>
      </c>
      <c r="F50" s="388">
        <f>+[1]CODxCEP!E19</f>
        <v>0</v>
      </c>
      <c r="G50" s="388">
        <f>+[1]CODxCEP!F19</f>
        <v>450</v>
      </c>
      <c r="H50" s="388">
        <f>+[1]CODxCEP!G19</f>
        <v>0</v>
      </c>
      <c r="I50" s="388">
        <f>+[1]CODxCEP!H19</f>
        <v>0</v>
      </c>
      <c r="J50" s="388">
        <f>+[1]CODxCEP!I19</f>
        <v>0</v>
      </c>
      <c r="K50" s="388">
        <f t="shared" si="18"/>
        <v>893</v>
      </c>
      <c r="L50" s="388"/>
      <c r="M50" s="388"/>
      <c r="N50" s="388">
        <f t="shared" si="19"/>
        <v>0</v>
      </c>
      <c r="O50" s="389">
        <f t="shared" si="6"/>
        <v>893</v>
      </c>
      <c r="P50" s="392"/>
      <c r="Q50" s="399"/>
      <c r="R50" s="346">
        <f t="shared" si="3"/>
        <v>5</v>
      </c>
      <c r="T50" s="267"/>
      <c r="U50" s="3" t="str">
        <f t="shared" si="13"/>
        <v>54</v>
      </c>
      <c r="Z50" s="267">
        <v>1000</v>
      </c>
      <c r="AA50" s="265">
        <f t="shared" si="17"/>
        <v>107</v>
      </c>
    </row>
    <row r="51" spans="1:27" s="3" customFormat="1" ht="18" customHeight="1" x14ac:dyDescent="0.2">
      <c r="A51" s="386">
        <v>54117</v>
      </c>
      <c r="B51" s="387" t="s">
        <v>286</v>
      </c>
      <c r="C51" s="388">
        <v>0</v>
      </c>
      <c r="D51" s="388">
        <v>0</v>
      </c>
      <c r="E51" s="388"/>
      <c r="F51" s="388">
        <v>0</v>
      </c>
      <c r="G51" s="388">
        <v>0</v>
      </c>
      <c r="H51" s="388">
        <v>0</v>
      </c>
      <c r="I51" s="388">
        <v>0</v>
      </c>
      <c r="J51" s="388">
        <v>0</v>
      </c>
      <c r="K51" s="388">
        <f t="shared" si="18"/>
        <v>0</v>
      </c>
      <c r="L51" s="388"/>
      <c r="M51" s="388"/>
      <c r="N51" s="388">
        <f t="shared" si="19"/>
        <v>0</v>
      </c>
      <c r="O51" s="389">
        <f t="shared" si="6"/>
        <v>0</v>
      </c>
      <c r="P51" s="392"/>
      <c r="Q51" s="267"/>
      <c r="R51" s="346">
        <f t="shared" si="3"/>
        <v>5</v>
      </c>
      <c r="T51" s="267"/>
      <c r="U51" s="3" t="str">
        <f t="shared" si="13"/>
        <v>54</v>
      </c>
      <c r="Z51" s="267">
        <v>2500</v>
      </c>
      <c r="AA51" s="265">
        <f t="shared" si="17"/>
        <v>2500</v>
      </c>
    </row>
    <row r="52" spans="1:27" s="3" customFormat="1" ht="18" customHeight="1" x14ac:dyDescent="0.2">
      <c r="A52" s="386">
        <v>54118</v>
      </c>
      <c r="B52" s="387" t="s">
        <v>287</v>
      </c>
      <c r="C52" s="388">
        <f>+[1]CODxCEP!B20</f>
        <v>0</v>
      </c>
      <c r="D52" s="388">
        <f>+[1]CODxCEP!C20</f>
        <v>0</v>
      </c>
      <c r="E52" s="388">
        <f>+[1]CODxCEP!D20</f>
        <v>9603</v>
      </c>
      <c r="F52" s="388">
        <f>+[1]CODxCEP!E20</f>
        <v>240</v>
      </c>
      <c r="G52" s="388">
        <f>+[1]CODxCEP!F20</f>
        <v>0</v>
      </c>
      <c r="H52" s="388">
        <f>+[1]CODxCEP!G20</f>
        <v>0</v>
      </c>
      <c r="I52" s="388">
        <f>+[1]CODxCEP!H20</f>
        <v>0</v>
      </c>
      <c r="J52" s="388">
        <f>+[1]CODxCEP!I20</f>
        <v>400</v>
      </c>
      <c r="K52" s="388">
        <f t="shared" si="18"/>
        <v>10243</v>
      </c>
      <c r="L52" s="388"/>
      <c r="M52" s="388"/>
      <c r="N52" s="388">
        <f t="shared" si="19"/>
        <v>0</v>
      </c>
      <c r="O52" s="389">
        <f t="shared" si="6"/>
        <v>10243</v>
      </c>
      <c r="P52" s="392"/>
      <c r="Q52" s="399"/>
      <c r="R52" s="346">
        <f t="shared" si="3"/>
        <v>5</v>
      </c>
      <c r="T52" s="267"/>
      <c r="U52" s="3" t="str">
        <f t="shared" si="13"/>
        <v>54</v>
      </c>
      <c r="Z52" s="267">
        <v>12500</v>
      </c>
      <c r="AA52" s="265">
        <f t="shared" si="17"/>
        <v>2257</v>
      </c>
    </row>
    <row r="53" spans="1:27" s="3" customFormat="1" ht="18" customHeight="1" x14ac:dyDescent="0.2">
      <c r="A53" s="386">
        <v>54119</v>
      </c>
      <c r="B53" s="387" t="s">
        <v>288</v>
      </c>
      <c r="C53" s="388">
        <f>+[1]CODxCEP!B21</f>
        <v>0</v>
      </c>
      <c r="D53" s="388">
        <f>+[1]CODxCEP!C21</f>
        <v>0</v>
      </c>
      <c r="E53" s="388">
        <f>+[1]CODxCEP!D21</f>
        <v>13206</v>
      </c>
      <c r="F53" s="388">
        <f>+[1]CODxCEP!E21</f>
        <v>0</v>
      </c>
      <c r="G53" s="388">
        <f>+[1]CODxCEP!F21</f>
        <v>0</v>
      </c>
      <c r="H53" s="388">
        <f>+[1]CODxCEP!G21</f>
        <v>0</v>
      </c>
      <c r="I53" s="388">
        <f>+[1]CODxCEP!H21</f>
        <v>0</v>
      </c>
      <c r="J53" s="388">
        <f>+[1]CODxCEP!I21</f>
        <v>0</v>
      </c>
      <c r="K53" s="388">
        <f t="shared" si="18"/>
        <v>13206</v>
      </c>
      <c r="L53" s="388"/>
      <c r="M53" s="388"/>
      <c r="N53" s="388">
        <f t="shared" si="19"/>
        <v>0</v>
      </c>
      <c r="O53" s="389">
        <f t="shared" si="6"/>
        <v>13206</v>
      </c>
      <c r="P53" s="392"/>
      <c r="Q53" s="267"/>
      <c r="R53" s="346">
        <f t="shared" si="3"/>
        <v>5</v>
      </c>
      <c r="T53" s="267"/>
      <c r="U53" s="3" t="str">
        <f t="shared" si="13"/>
        <v>54</v>
      </c>
      <c r="Z53" s="267">
        <v>1500</v>
      </c>
      <c r="AA53" s="265">
        <f t="shared" si="17"/>
        <v>-11706</v>
      </c>
    </row>
    <row r="54" spans="1:27" s="3" customFormat="1" ht="18" customHeight="1" x14ac:dyDescent="0.2">
      <c r="A54" s="386">
        <v>54199</v>
      </c>
      <c r="B54" s="387" t="s">
        <v>289</v>
      </c>
      <c r="C54" s="388">
        <f>+[1]CODxCEP!B22</f>
        <v>480</v>
      </c>
      <c r="D54" s="388">
        <f>+[1]CODxCEP!C22</f>
        <v>0</v>
      </c>
      <c r="E54" s="388">
        <f>+[1]CODxCEP!D22</f>
        <v>9473</v>
      </c>
      <c r="F54" s="388">
        <f>+[1]CODxCEP!E22</f>
        <v>258</v>
      </c>
      <c r="G54" s="388">
        <f>+[1]CODxCEP!F22</f>
        <v>400</v>
      </c>
      <c r="H54" s="388">
        <f>+[1]CODxCEP!G22</f>
        <v>0</v>
      </c>
      <c r="I54" s="388">
        <f>+[1]CODxCEP!H22</f>
        <v>800</v>
      </c>
      <c r="J54" s="388">
        <f>+[1]CODxCEP!I22</f>
        <v>0</v>
      </c>
      <c r="K54" s="388">
        <f t="shared" si="18"/>
        <v>11411</v>
      </c>
      <c r="L54" s="388"/>
      <c r="M54" s="388"/>
      <c r="N54" s="388">
        <f t="shared" si="19"/>
        <v>0</v>
      </c>
      <c r="O54" s="389">
        <f t="shared" si="6"/>
        <v>11411</v>
      </c>
      <c r="P54" s="392"/>
      <c r="Q54" s="267"/>
      <c r="R54" s="346">
        <f t="shared" si="3"/>
        <v>5</v>
      </c>
      <c r="T54" s="267"/>
      <c r="U54" s="3" t="str">
        <f t="shared" si="13"/>
        <v>54</v>
      </c>
      <c r="Z54" s="267">
        <f>12000-286+1339+61-1354-2</f>
        <v>11758</v>
      </c>
      <c r="AA54" s="265">
        <f t="shared" si="17"/>
        <v>347</v>
      </c>
    </row>
    <row r="55" spans="1:27" ht="18" customHeight="1" x14ac:dyDescent="0.2">
      <c r="A55" s="384">
        <v>542</v>
      </c>
      <c r="B55" s="393" t="s">
        <v>290</v>
      </c>
      <c r="C55" s="385">
        <f t="shared" ref="C55:I55" si="20">SUM(C56:C59)</f>
        <v>0</v>
      </c>
      <c r="D55" s="385">
        <f t="shared" si="20"/>
        <v>23720</v>
      </c>
      <c r="E55" s="385">
        <f t="shared" si="20"/>
        <v>65740</v>
      </c>
      <c r="F55" s="385">
        <f t="shared" si="20"/>
        <v>3000</v>
      </c>
      <c r="G55" s="385">
        <f t="shared" si="20"/>
        <v>0</v>
      </c>
      <c r="H55" s="385">
        <f t="shared" si="20"/>
        <v>0</v>
      </c>
      <c r="I55" s="385">
        <f t="shared" si="20"/>
        <v>0</v>
      </c>
      <c r="J55" s="385">
        <f>SUM(J56:J59)</f>
        <v>0</v>
      </c>
      <c r="K55" s="385">
        <f t="shared" si="18"/>
        <v>92460</v>
      </c>
      <c r="L55" s="385">
        <f>+SUM(L56:L59)</f>
        <v>0</v>
      </c>
      <c r="M55" s="385"/>
      <c r="N55" s="385">
        <f t="shared" si="19"/>
        <v>0</v>
      </c>
      <c r="O55" s="385">
        <f t="shared" si="6"/>
        <v>92460</v>
      </c>
      <c r="P55" s="392"/>
      <c r="Q55" s="267"/>
      <c r="R55" s="346">
        <f t="shared" si="3"/>
        <v>3</v>
      </c>
      <c r="U55" s="180" t="str">
        <f t="shared" si="13"/>
        <v>54</v>
      </c>
    </row>
    <row r="56" spans="1:27" s="3" customFormat="1" ht="18" customHeight="1" x14ac:dyDescent="0.2">
      <c r="A56" s="386">
        <v>54201</v>
      </c>
      <c r="B56" s="387" t="s">
        <v>291</v>
      </c>
      <c r="C56" s="388">
        <f>+[1]CODxCEP!B24</f>
        <v>0</v>
      </c>
      <c r="D56" s="388">
        <f>+[1]CODxCEP!C24</f>
        <v>0</v>
      </c>
      <c r="E56" s="388">
        <f>+[1]CODxCEP!D24</f>
        <v>42600</v>
      </c>
      <c r="F56" s="388">
        <f>+[1]CODxCEP!E24</f>
        <v>0</v>
      </c>
      <c r="G56" s="388">
        <f>+[1]CODxCEP!F24</f>
        <v>0</v>
      </c>
      <c r="H56" s="388">
        <f>+[1]CODxCEP!G24</f>
        <v>0</v>
      </c>
      <c r="I56" s="388">
        <f>+[1]CODxCEP!H24</f>
        <v>0</v>
      </c>
      <c r="J56" s="388">
        <f>+[1]CODxCEP!I24</f>
        <v>0</v>
      </c>
      <c r="K56" s="388">
        <f t="shared" si="18"/>
        <v>42600</v>
      </c>
      <c r="L56" s="388"/>
      <c r="M56" s="388"/>
      <c r="N56" s="388">
        <f t="shared" si="19"/>
        <v>0</v>
      </c>
      <c r="O56" s="389">
        <f t="shared" si="6"/>
        <v>42600</v>
      </c>
      <c r="P56" s="392"/>
      <c r="Q56" s="267"/>
      <c r="R56" s="346">
        <f t="shared" si="3"/>
        <v>5</v>
      </c>
      <c r="T56" s="267"/>
      <c r="U56" s="3" t="str">
        <f t="shared" si="13"/>
        <v>54</v>
      </c>
    </row>
    <row r="57" spans="1:27" s="3" customFormat="1" ht="18" customHeight="1" x14ac:dyDescent="0.2">
      <c r="A57" s="386">
        <v>54202</v>
      </c>
      <c r="B57" s="387" t="s">
        <v>292</v>
      </c>
      <c r="C57" s="388">
        <f>+[1]CODxCEP!B25</f>
        <v>0</v>
      </c>
      <c r="D57" s="388">
        <f>+[1]CODxCEP!C25</f>
        <v>0</v>
      </c>
      <c r="E57" s="388">
        <f>+[1]CODxCEP!D25</f>
        <v>4784</v>
      </c>
      <c r="F57" s="388">
        <f>+[1]CODxCEP!E25</f>
        <v>0</v>
      </c>
      <c r="G57" s="388">
        <f>+[1]CODxCEP!F25</f>
        <v>0</v>
      </c>
      <c r="H57" s="388">
        <f>+[1]CODxCEP!G25</f>
        <v>0</v>
      </c>
      <c r="I57" s="388">
        <f>+[1]CODxCEP!H25</f>
        <v>0</v>
      </c>
      <c r="J57" s="388">
        <f>+[1]CODxCEP!I25</f>
        <v>0</v>
      </c>
      <c r="K57" s="388">
        <f t="shared" si="18"/>
        <v>4784</v>
      </c>
      <c r="L57" s="388"/>
      <c r="M57" s="388"/>
      <c r="N57" s="388">
        <f t="shared" si="19"/>
        <v>0</v>
      </c>
      <c r="O57" s="389">
        <f t="shared" si="6"/>
        <v>4784</v>
      </c>
      <c r="P57" s="392"/>
      <c r="Q57" s="267"/>
      <c r="R57" s="346">
        <f t="shared" si="3"/>
        <v>5</v>
      </c>
      <c r="T57" s="267"/>
      <c r="U57" s="3" t="str">
        <f t="shared" si="13"/>
        <v>54</v>
      </c>
    </row>
    <row r="58" spans="1:27" s="3" customFormat="1" ht="18" customHeight="1" x14ac:dyDescent="0.2">
      <c r="A58" s="386">
        <v>54203</v>
      </c>
      <c r="B58" s="387" t="s">
        <v>293</v>
      </c>
      <c r="C58" s="388">
        <f>+[1]CODxCEP!B26</f>
        <v>0</v>
      </c>
      <c r="D58" s="388">
        <f>+[1]CODxCEP!C26</f>
        <v>23420</v>
      </c>
      <c r="E58" s="388">
        <f>+[1]CODxCEP!D26</f>
        <v>16328</v>
      </c>
      <c r="F58" s="388">
        <f>+[1]CODxCEP!E26</f>
        <v>3000</v>
      </c>
      <c r="G58" s="388">
        <f>+[1]CODxCEP!F26</f>
        <v>0</v>
      </c>
      <c r="H58" s="388">
        <f>+[1]CODxCEP!G26</f>
        <v>0</v>
      </c>
      <c r="I58" s="388">
        <f>+[1]CODxCEP!H26</f>
        <v>0</v>
      </c>
      <c r="J58" s="388">
        <f>+[1]CODxCEP!I26</f>
        <v>0</v>
      </c>
      <c r="K58" s="388">
        <f t="shared" si="18"/>
        <v>42748</v>
      </c>
      <c r="L58" s="388"/>
      <c r="M58" s="388"/>
      <c r="N58" s="388">
        <f t="shared" si="19"/>
        <v>0</v>
      </c>
      <c r="O58" s="389">
        <f t="shared" si="6"/>
        <v>42748</v>
      </c>
      <c r="P58" s="392"/>
      <c r="Q58" s="399"/>
      <c r="R58" s="346">
        <f t="shared" si="3"/>
        <v>5</v>
      </c>
      <c r="T58" s="267"/>
      <c r="U58" s="3" t="str">
        <f t="shared" si="13"/>
        <v>54</v>
      </c>
    </row>
    <row r="59" spans="1:27" s="3" customFormat="1" ht="18" customHeight="1" x14ac:dyDescent="0.2">
      <c r="A59" s="386">
        <v>54204</v>
      </c>
      <c r="B59" s="387" t="s">
        <v>294</v>
      </c>
      <c r="C59" s="388">
        <f>+[1]CODxCEP!B27</f>
        <v>0</v>
      </c>
      <c r="D59" s="388">
        <f>+[1]CODxCEP!C27</f>
        <v>300</v>
      </c>
      <c r="E59" s="388">
        <f>+[1]CODxCEP!D27</f>
        <v>2028</v>
      </c>
      <c r="F59" s="388">
        <f>+[1]CODxCEP!E27</f>
        <v>0</v>
      </c>
      <c r="G59" s="388">
        <f>+[1]CODxCEP!F27</f>
        <v>0</v>
      </c>
      <c r="H59" s="388">
        <f>+[1]CODxCEP!G27</f>
        <v>0</v>
      </c>
      <c r="I59" s="388">
        <f>+[1]CODxCEP!H27</f>
        <v>0</v>
      </c>
      <c r="J59" s="388">
        <f>+[1]CODxCEP!I27</f>
        <v>0</v>
      </c>
      <c r="K59" s="388">
        <f t="shared" si="18"/>
        <v>2328</v>
      </c>
      <c r="L59" s="388"/>
      <c r="M59" s="388"/>
      <c r="N59" s="388">
        <f t="shared" si="19"/>
        <v>0</v>
      </c>
      <c r="O59" s="389">
        <f t="shared" si="6"/>
        <v>2328</v>
      </c>
      <c r="P59" s="392"/>
      <c r="Q59" s="267"/>
      <c r="R59" s="346">
        <f t="shared" si="3"/>
        <v>5</v>
      </c>
      <c r="T59" s="267"/>
      <c r="U59" s="3" t="str">
        <f t="shared" si="13"/>
        <v>54</v>
      </c>
    </row>
    <row r="60" spans="1:27" ht="18" customHeight="1" x14ac:dyDescent="0.2">
      <c r="A60" s="384">
        <v>543</v>
      </c>
      <c r="B60" s="393" t="s">
        <v>295</v>
      </c>
      <c r="C60" s="385">
        <f t="shared" ref="C60:I60" si="21">SUM(C61:C74)</f>
        <v>9429</v>
      </c>
      <c r="D60" s="385">
        <f t="shared" si="21"/>
        <v>20875</v>
      </c>
      <c r="E60" s="385">
        <f t="shared" si="21"/>
        <v>94699</v>
      </c>
      <c r="F60" s="385">
        <f t="shared" si="21"/>
        <v>5400</v>
      </c>
      <c r="G60" s="385">
        <f t="shared" si="21"/>
        <v>2275</v>
      </c>
      <c r="H60" s="385">
        <f t="shared" si="21"/>
        <v>10328</v>
      </c>
      <c r="I60" s="385">
        <f t="shared" si="21"/>
        <v>22617</v>
      </c>
      <c r="J60" s="385">
        <f>SUM(J61:J74)</f>
        <v>2940</v>
      </c>
      <c r="K60" s="385">
        <f t="shared" si="18"/>
        <v>168563</v>
      </c>
      <c r="L60" s="385">
        <f>+SUM(L61:L74)</f>
        <v>0</v>
      </c>
      <c r="M60" s="385"/>
      <c r="N60" s="385">
        <f t="shared" si="19"/>
        <v>0</v>
      </c>
      <c r="O60" s="385">
        <f t="shared" si="6"/>
        <v>168563</v>
      </c>
      <c r="P60" s="392"/>
      <c r="Q60" s="267"/>
      <c r="R60" s="346">
        <f t="shared" si="3"/>
        <v>3</v>
      </c>
      <c r="U60" s="180" t="str">
        <f t="shared" si="13"/>
        <v>54</v>
      </c>
    </row>
    <row r="61" spans="1:27" s="3" customFormat="1" ht="18" customHeight="1" x14ac:dyDescent="0.2">
      <c r="A61" s="386">
        <v>54301</v>
      </c>
      <c r="B61" s="387" t="s">
        <v>296</v>
      </c>
      <c r="C61" s="388">
        <f>+[1]CODxCEP!B29</f>
        <v>0</v>
      </c>
      <c r="D61" s="388">
        <f>+[1]CODxCEP!C29</f>
        <v>7900</v>
      </c>
      <c r="E61" s="388">
        <f>+[1]CODxCEP!D29</f>
        <v>8347</v>
      </c>
      <c r="F61" s="388">
        <f>+[1]CODxCEP!E29</f>
        <v>0</v>
      </c>
      <c r="G61" s="388">
        <f>+[1]CODxCEP!F29</f>
        <v>0</v>
      </c>
      <c r="H61" s="388">
        <f>+[1]CODxCEP!G29</f>
        <v>0</v>
      </c>
      <c r="I61" s="388">
        <f>+[1]CODxCEP!H29</f>
        <v>0</v>
      </c>
      <c r="J61" s="388">
        <f>+[1]CODxCEP!I29</f>
        <v>0</v>
      </c>
      <c r="K61" s="388">
        <f t="shared" si="18"/>
        <v>16247</v>
      </c>
      <c r="L61" s="388"/>
      <c r="M61" s="388"/>
      <c r="N61" s="388">
        <f t="shared" si="19"/>
        <v>0</v>
      </c>
      <c r="O61" s="389">
        <f t="shared" si="6"/>
        <v>16247</v>
      </c>
      <c r="P61" s="392"/>
      <c r="Q61" s="267"/>
      <c r="R61" s="346">
        <f t="shared" si="3"/>
        <v>5</v>
      </c>
      <c r="T61" s="267"/>
      <c r="U61" s="3" t="str">
        <f t="shared" si="13"/>
        <v>54</v>
      </c>
    </row>
    <row r="62" spans="1:27" s="3" customFormat="1" ht="18" customHeight="1" x14ac:dyDescent="0.2">
      <c r="A62" s="408">
        <v>54302</v>
      </c>
      <c r="B62" s="387" t="s">
        <v>297</v>
      </c>
      <c r="C62" s="388">
        <f>+[1]CODxCEP!B30</f>
        <v>0</v>
      </c>
      <c r="D62" s="388">
        <f>+[1]CODxCEP!C30</f>
        <v>0</v>
      </c>
      <c r="E62" s="388">
        <f>+[1]CODxCEP!D30</f>
        <v>4647</v>
      </c>
      <c r="F62" s="388">
        <f>+[1]CODxCEP!E30</f>
        <v>0</v>
      </c>
      <c r="G62" s="388">
        <f>+[1]CODxCEP!F30</f>
        <v>0</v>
      </c>
      <c r="H62" s="388">
        <f>+[1]CODxCEP!G30</f>
        <v>0</v>
      </c>
      <c r="I62" s="388">
        <f>+[1]CODxCEP!H30</f>
        <v>0</v>
      </c>
      <c r="J62" s="388">
        <f>+[1]CODxCEP!I30</f>
        <v>0</v>
      </c>
      <c r="K62" s="388">
        <f t="shared" si="18"/>
        <v>4647</v>
      </c>
      <c r="L62" s="388"/>
      <c r="M62" s="388"/>
      <c r="N62" s="388">
        <f t="shared" si="19"/>
        <v>0</v>
      </c>
      <c r="O62" s="389">
        <f t="shared" si="6"/>
        <v>4647</v>
      </c>
      <c r="P62" s="392"/>
      <c r="Q62" s="267"/>
      <c r="R62" s="346">
        <f t="shared" si="3"/>
        <v>5</v>
      </c>
      <c r="T62" s="267"/>
      <c r="U62" s="3" t="str">
        <f t="shared" si="13"/>
        <v>54</v>
      </c>
    </row>
    <row r="63" spans="1:27" s="3" customFormat="1" ht="18" customHeight="1" x14ac:dyDescent="0.2">
      <c r="A63" s="408">
        <v>54303</v>
      </c>
      <c r="B63" s="387" t="s">
        <v>298</v>
      </c>
      <c r="C63" s="388">
        <f>+[1]CODxCEP!B31</f>
        <v>0</v>
      </c>
      <c r="D63" s="388">
        <f>+[1]CODxCEP!C31</f>
        <v>0</v>
      </c>
      <c r="E63" s="388">
        <f>+[1]CODxCEP!D31</f>
        <v>10089</v>
      </c>
      <c r="F63" s="388">
        <f>+[1]CODxCEP!E31</f>
        <v>0</v>
      </c>
      <c r="G63" s="388">
        <f>+[1]CODxCEP!F31</f>
        <v>0</v>
      </c>
      <c r="H63" s="388">
        <f>+[1]CODxCEP!G31</f>
        <v>0</v>
      </c>
      <c r="I63" s="388">
        <f>+[1]CODxCEP!H31</f>
        <v>0</v>
      </c>
      <c r="J63" s="388">
        <f>+[1]CODxCEP!I31</f>
        <v>0</v>
      </c>
      <c r="K63" s="388">
        <f t="shared" si="18"/>
        <v>10089</v>
      </c>
      <c r="L63" s="388"/>
      <c r="M63" s="388"/>
      <c r="N63" s="388">
        <f t="shared" si="19"/>
        <v>0</v>
      </c>
      <c r="O63" s="389">
        <f t="shared" si="6"/>
        <v>10089</v>
      </c>
      <c r="P63" s="392"/>
      <c r="Q63" s="399"/>
      <c r="R63" s="346">
        <f t="shared" si="3"/>
        <v>5</v>
      </c>
      <c r="T63" s="267"/>
      <c r="U63" s="3" t="str">
        <f t="shared" si="13"/>
        <v>54</v>
      </c>
    </row>
    <row r="64" spans="1:27" s="3" customFormat="1" ht="18" customHeight="1" x14ac:dyDescent="0.2">
      <c r="A64" s="408">
        <v>54304</v>
      </c>
      <c r="B64" s="387" t="s">
        <v>299</v>
      </c>
      <c r="C64" s="388">
        <f>+[1]CODxCEP!B32</f>
        <v>0</v>
      </c>
      <c r="D64" s="388">
        <f>+[1]CODxCEP!C32</f>
        <v>0</v>
      </c>
      <c r="E64" s="388">
        <f>+[1]CODxCEP!D32</f>
        <v>0</v>
      </c>
      <c r="F64" s="388">
        <f>+[1]CODxCEP!E32</f>
        <v>0</v>
      </c>
      <c r="G64" s="388">
        <f>+[1]CODxCEP!F32</f>
        <v>0</v>
      </c>
      <c r="H64" s="388">
        <f>+[1]CODxCEP!G32</f>
        <v>0</v>
      </c>
      <c r="I64" s="388">
        <f>+[1]CODxCEP!H32</f>
        <v>0</v>
      </c>
      <c r="J64" s="388">
        <f>+[1]CODxCEP!I32</f>
        <v>540</v>
      </c>
      <c r="K64" s="388">
        <f t="shared" si="18"/>
        <v>540</v>
      </c>
      <c r="L64" s="388"/>
      <c r="M64" s="388"/>
      <c r="N64" s="388">
        <f t="shared" si="19"/>
        <v>0</v>
      </c>
      <c r="O64" s="389">
        <f t="shared" si="6"/>
        <v>540</v>
      </c>
      <c r="P64" s="392"/>
      <c r="Q64" s="267"/>
      <c r="R64" s="346">
        <f t="shared" si="3"/>
        <v>5</v>
      </c>
      <c r="T64" s="267"/>
      <c r="U64" s="3" t="str">
        <f t="shared" si="13"/>
        <v>54</v>
      </c>
    </row>
    <row r="65" spans="1:21" s="3" customFormat="1" ht="18" customHeight="1" x14ac:dyDescent="0.2">
      <c r="A65" s="386">
        <v>54305</v>
      </c>
      <c r="B65" s="387" t="s">
        <v>300</v>
      </c>
      <c r="C65" s="388">
        <f>+[1]CODxCEP!B33</f>
        <v>3000</v>
      </c>
      <c r="D65" s="388">
        <f>+[1]CODxCEP!C33</f>
        <v>0</v>
      </c>
      <c r="E65" s="388">
        <f>+[1]CODxCEP!D33</f>
        <v>2500</v>
      </c>
      <c r="F65" s="388">
        <f>+[1]CODxCEP!E33</f>
        <v>3000</v>
      </c>
      <c r="G65" s="388">
        <f>+[1]CODxCEP!F33</f>
        <v>1875</v>
      </c>
      <c r="H65" s="388">
        <f>+[1]CODxCEP!G33</f>
        <v>0</v>
      </c>
      <c r="I65" s="388">
        <f>+[1]CODxCEP!H33</f>
        <v>0</v>
      </c>
      <c r="J65" s="388">
        <f>+[1]CODxCEP!I33</f>
        <v>0</v>
      </c>
      <c r="K65" s="388">
        <f t="shared" si="18"/>
        <v>10375</v>
      </c>
      <c r="L65" s="388"/>
      <c r="M65" s="388"/>
      <c r="N65" s="388">
        <f t="shared" si="19"/>
        <v>0</v>
      </c>
      <c r="O65" s="389">
        <f t="shared" si="6"/>
        <v>10375</v>
      </c>
      <c r="P65" s="392"/>
      <c r="Q65" s="399"/>
      <c r="R65" s="346">
        <f t="shared" si="3"/>
        <v>5</v>
      </c>
      <c r="T65" s="267"/>
      <c r="U65" s="3" t="str">
        <f t="shared" si="13"/>
        <v>54</v>
      </c>
    </row>
    <row r="66" spans="1:21" s="3" customFormat="1" ht="18" customHeight="1" x14ac:dyDescent="0.2">
      <c r="A66" s="386">
        <v>54306</v>
      </c>
      <c r="B66" s="387" t="s">
        <v>301</v>
      </c>
      <c r="C66" s="388">
        <f>+[1]CODxCEP!B34</f>
        <v>0</v>
      </c>
      <c r="D66" s="388">
        <f>+[1]CODxCEP!C34</f>
        <v>0</v>
      </c>
      <c r="E66" s="388">
        <f>+[1]CODxCEP!D34</f>
        <v>21776</v>
      </c>
      <c r="F66" s="388">
        <f>+[1]CODxCEP!E34</f>
        <v>0</v>
      </c>
      <c r="G66" s="388">
        <f>+[1]CODxCEP!F34</f>
        <v>0</v>
      </c>
      <c r="H66" s="388">
        <f>+[1]CODxCEP!G34</f>
        <v>0</v>
      </c>
      <c r="I66" s="388">
        <f>+[1]CODxCEP!H34</f>
        <v>0</v>
      </c>
      <c r="J66" s="388">
        <f>+[1]CODxCEP!I34</f>
        <v>0</v>
      </c>
      <c r="K66" s="388">
        <f t="shared" si="18"/>
        <v>21776</v>
      </c>
      <c r="L66" s="388"/>
      <c r="M66" s="388"/>
      <c r="N66" s="388">
        <f t="shared" si="19"/>
        <v>0</v>
      </c>
      <c r="O66" s="389">
        <f t="shared" si="6"/>
        <v>21776</v>
      </c>
      <c r="P66" s="392"/>
      <c r="Q66" s="267"/>
      <c r="R66" s="346">
        <f t="shared" si="3"/>
        <v>5</v>
      </c>
      <c r="T66" s="267"/>
      <c r="U66" s="3" t="str">
        <f t="shared" si="13"/>
        <v>54</v>
      </c>
    </row>
    <row r="67" spans="1:21" s="3" customFormat="1" ht="18" customHeight="1" x14ac:dyDescent="0.2">
      <c r="A67" s="386">
        <v>54307</v>
      </c>
      <c r="B67" s="387" t="s">
        <v>302</v>
      </c>
      <c r="C67" s="388">
        <f>+[1]CODxCEP!B35</f>
        <v>0</v>
      </c>
      <c r="D67" s="388">
        <f>+[1]CODxCEP!C35</f>
        <v>0</v>
      </c>
      <c r="E67" s="388">
        <f>+[1]CODxCEP!D35</f>
        <v>16100</v>
      </c>
      <c r="F67" s="388">
        <f>+[1]CODxCEP!E35</f>
        <v>0</v>
      </c>
      <c r="G67" s="388">
        <f>+[1]CODxCEP!F35</f>
        <v>0</v>
      </c>
      <c r="H67" s="388">
        <f>+[1]CODxCEP!G35</f>
        <v>0</v>
      </c>
      <c r="I67" s="388">
        <f>+[1]CODxCEP!H35</f>
        <v>0</v>
      </c>
      <c r="J67" s="388">
        <f>+[1]CODxCEP!I35</f>
        <v>0</v>
      </c>
      <c r="K67" s="388">
        <f t="shared" si="18"/>
        <v>16100</v>
      </c>
      <c r="L67" s="388"/>
      <c r="M67" s="388"/>
      <c r="N67" s="388">
        <f t="shared" si="19"/>
        <v>0</v>
      </c>
      <c r="O67" s="389">
        <f t="shared" si="6"/>
        <v>16100</v>
      </c>
      <c r="P67" s="392"/>
      <c r="Q67" s="399"/>
      <c r="R67" s="346">
        <f t="shared" si="3"/>
        <v>5</v>
      </c>
      <c r="T67" s="267"/>
      <c r="U67" s="3" t="str">
        <f t="shared" si="13"/>
        <v>54</v>
      </c>
    </row>
    <row r="68" spans="1:21" s="3" customFormat="1" ht="18" customHeight="1" x14ac:dyDescent="0.2">
      <c r="A68" s="386">
        <v>54309</v>
      </c>
      <c r="B68" s="387" t="s">
        <v>303</v>
      </c>
      <c r="C68" s="388">
        <v>0</v>
      </c>
      <c r="D68" s="388">
        <v>0</v>
      </c>
      <c r="E68" s="388"/>
      <c r="F68" s="388">
        <v>0</v>
      </c>
      <c r="G68" s="388">
        <v>0</v>
      </c>
      <c r="H68" s="388">
        <v>0</v>
      </c>
      <c r="I68" s="388">
        <v>0</v>
      </c>
      <c r="J68" s="388">
        <v>0</v>
      </c>
      <c r="K68" s="388">
        <f t="shared" si="18"/>
        <v>0</v>
      </c>
      <c r="L68" s="388"/>
      <c r="M68" s="388"/>
      <c r="N68" s="388">
        <f t="shared" si="19"/>
        <v>0</v>
      </c>
      <c r="O68" s="389">
        <f t="shared" si="6"/>
        <v>0</v>
      </c>
      <c r="P68" s="392"/>
      <c r="Q68" s="267"/>
      <c r="R68" s="346">
        <f t="shared" si="3"/>
        <v>5</v>
      </c>
      <c r="T68" s="267"/>
      <c r="U68" s="3" t="str">
        <f t="shared" si="13"/>
        <v>54</v>
      </c>
    </row>
    <row r="69" spans="1:21" s="3" customFormat="1" ht="18" customHeight="1" x14ac:dyDescent="0.2">
      <c r="A69" s="386">
        <v>54310</v>
      </c>
      <c r="B69" s="387" t="s">
        <v>304</v>
      </c>
      <c r="C69" s="388">
        <f>+[1]CODxCEP!B36</f>
        <v>1429</v>
      </c>
      <c r="D69" s="388">
        <f>+[1]CODxCEP!C36</f>
        <v>0</v>
      </c>
      <c r="E69" s="388">
        <f>+[1]CODxCEP!D36</f>
        <v>273</v>
      </c>
      <c r="F69" s="388">
        <f>+[1]CODxCEP!E36</f>
        <v>2400</v>
      </c>
      <c r="G69" s="388">
        <f>+[1]CODxCEP!F36</f>
        <v>0</v>
      </c>
      <c r="H69" s="388">
        <f>+[1]CODxCEP!G36</f>
        <v>8328</v>
      </c>
      <c r="I69" s="388">
        <f>+[1]CODxCEP!H36</f>
        <v>405</v>
      </c>
      <c r="J69" s="388">
        <f>+[1]CODxCEP!I36</f>
        <v>1200</v>
      </c>
      <c r="K69" s="388">
        <f t="shared" si="18"/>
        <v>14035</v>
      </c>
      <c r="L69" s="388"/>
      <c r="M69" s="388"/>
      <c r="N69" s="388">
        <f t="shared" si="19"/>
        <v>0</v>
      </c>
      <c r="O69" s="389">
        <f t="shared" si="6"/>
        <v>14035</v>
      </c>
      <c r="P69" s="392"/>
      <c r="Q69" s="267"/>
      <c r="R69" s="346">
        <f t="shared" si="3"/>
        <v>5</v>
      </c>
      <c r="T69" s="267"/>
      <c r="U69" s="3" t="str">
        <f t="shared" si="13"/>
        <v>54</v>
      </c>
    </row>
    <row r="70" spans="1:21" s="3" customFormat="1" ht="18" customHeight="1" x14ac:dyDescent="0.2">
      <c r="A70" s="386">
        <v>54313</v>
      </c>
      <c r="B70" s="387" t="s">
        <v>305</v>
      </c>
      <c r="C70" s="388">
        <f>+[1]CODxCEP!B37</f>
        <v>2500</v>
      </c>
      <c r="D70" s="388">
        <f>+[1]CODxCEP!C37</f>
        <v>2300</v>
      </c>
      <c r="E70" s="388">
        <f>+[1]CODxCEP!D37</f>
        <v>1514</v>
      </c>
      <c r="F70" s="388">
        <f>+[1]CODxCEP!E37</f>
        <v>0</v>
      </c>
      <c r="G70" s="388">
        <f>+[1]CODxCEP!F37</f>
        <v>0</v>
      </c>
      <c r="H70" s="388">
        <f>+[1]CODxCEP!G37</f>
        <v>2000</v>
      </c>
      <c r="I70" s="388">
        <f>+[1]CODxCEP!H37</f>
        <v>3200</v>
      </c>
      <c r="J70" s="388">
        <f>+[1]CODxCEP!I37</f>
        <v>1200</v>
      </c>
      <c r="K70" s="388">
        <f t="shared" si="18"/>
        <v>12714</v>
      </c>
      <c r="L70" s="388"/>
      <c r="M70" s="388"/>
      <c r="N70" s="388">
        <f t="shared" si="19"/>
        <v>0</v>
      </c>
      <c r="O70" s="389">
        <f t="shared" si="6"/>
        <v>12714</v>
      </c>
      <c r="P70" s="392"/>
      <c r="Q70" s="399"/>
      <c r="R70" s="346">
        <f t="shared" si="3"/>
        <v>5</v>
      </c>
      <c r="T70" s="267"/>
      <c r="U70" s="3" t="str">
        <f t="shared" si="13"/>
        <v>54</v>
      </c>
    </row>
    <row r="71" spans="1:21" s="3" customFormat="1" ht="18" customHeight="1" x14ac:dyDescent="0.2">
      <c r="A71" s="386">
        <v>54314</v>
      </c>
      <c r="B71" s="387" t="s">
        <v>306</v>
      </c>
      <c r="C71" s="388">
        <f>+[1]CODxCEP!B38</f>
        <v>2500</v>
      </c>
      <c r="D71" s="388">
        <f>+[1]CODxCEP!C38</f>
        <v>3200</v>
      </c>
      <c r="E71" s="388">
        <f>+[1]CODxCEP!D38</f>
        <v>6597</v>
      </c>
      <c r="F71" s="388">
        <f>+[1]CODxCEP!E38</f>
        <v>0</v>
      </c>
      <c r="G71" s="388">
        <f>+[1]CODxCEP!F38</f>
        <v>0</v>
      </c>
      <c r="H71" s="388">
        <f>+[1]CODxCEP!G38</f>
        <v>0</v>
      </c>
      <c r="I71" s="388">
        <f>+[1]CODxCEP!H38</f>
        <v>19012</v>
      </c>
      <c r="J71" s="388">
        <f>+[1]CODxCEP!I38</f>
        <v>0</v>
      </c>
      <c r="K71" s="388">
        <f t="shared" si="18"/>
        <v>31309</v>
      </c>
      <c r="L71" s="388"/>
      <c r="M71" s="388"/>
      <c r="N71" s="388">
        <f t="shared" si="19"/>
        <v>0</v>
      </c>
      <c r="O71" s="389">
        <f t="shared" si="6"/>
        <v>31309</v>
      </c>
      <c r="P71" s="392"/>
      <c r="Q71" s="267"/>
      <c r="R71" s="346">
        <f t="shared" si="3"/>
        <v>5</v>
      </c>
      <c r="T71" s="267"/>
      <c r="U71" s="3" t="str">
        <f t="shared" si="13"/>
        <v>54</v>
      </c>
    </row>
    <row r="72" spans="1:21" s="3" customFormat="1" ht="18" customHeight="1" x14ac:dyDescent="0.2">
      <c r="A72" s="386">
        <v>54316</v>
      </c>
      <c r="B72" s="387" t="s">
        <v>307</v>
      </c>
      <c r="C72" s="388">
        <f>+[1]CODxCEP!B39</f>
        <v>0</v>
      </c>
      <c r="D72" s="388">
        <f>+[1]CODxCEP!C39</f>
        <v>900</v>
      </c>
      <c r="E72" s="388">
        <f>+[1]CODxCEP!D39</f>
        <v>0</v>
      </c>
      <c r="F72" s="388">
        <f>+[1]CODxCEP!E39</f>
        <v>0</v>
      </c>
      <c r="G72" s="388">
        <f>+[1]CODxCEP!F39</f>
        <v>0</v>
      </c>
      <c r="H72" s="388">
        <f>+[1]CODxCEP!G39</f>
        <v>0</v>
      </c>
      <c r="I72" s="388">
        <f>+[1]CODxCEP!H39</f>
        <v>0</v>
      </c>
      <c r="J72" s="388">
        <f>+[1]CODxCEP!I39</f>
        <v>0</v>
      </c>
      <c r="K72" s="388">
        <f t="shared" si="18"/>
        <v>900</v>
      </c>
      <c r="L72" s="388"/>
      <c r="M72" s="388"/>
      <c r="N72" s="388">
        <f t="shared" si="19"/>
        <v>0</v>
      </c>
      <c r="O72" s="389">
        <f t="shared" si="6"/>
        <v>900</v>
      </c>
      <c r="P72" s="392"/>
      <c r="Q72" s="267"/>
      <c r="R72" s="346">
        <f t="shared" si="3"/>
        <v>5</v>
      </c>
      <c r="T72" s="267"/>
      <c r="U72" s="3" t="str">
        <f t="shared" si="13"/>
        <v>54</v>
      </c>
    </row>
    <row r="73" spans="1:21" s="3" customFormat="1" ht="18" customHeight="1" x14ac:dyDescent="0.2">
      <c r="A73" s="386">
        <v>54317</v>
      </c>
      <c r="B73" s="387" t="s">
        <v>308</v>
      </c>
      <c r="C73" s="388">
        <f>+[1]CODxCEP!B40</f>
        <v>0</v>
      </c>
      <c r="D73" s="388">
        <f>+[1]CODxCEP!C40</f>
        <v>0</v>
      </c>
      <c r="E73" s="388">
        <f>+[1]CODxCEP!D40</f>
        <v>7800</v>
      </c>
      <c r="F73" s="388">
        <f>+[1]CODxCEP!E40</f>
        <v>0</v>
      </c>
      <c r="G73" s="388">
        <f>+[1]CODxCEP!F40</f>
        <v>0</v>
      </c>
      <c r="H73" s="388">
        <f>+[1]CODxCEP!G40</f>
        <v>0</v>
      </c>
      <c r="I73" s="388">
        <f>+[1]CODxCEP!H40</f>
        <v>0</v>
      </c>
      <c r="J73" s="388">
        <f>+[1]CODxCEP!I40</f>
        <v>0</v>
      </c>
      <c r="K73" s="388">
        <f t="shared" si="18"/>
        <v>7800</v>
      </c>
      <c r="L73" s="388"/>
      <c r="M73" s="388"/>
      <c r="N73" s="388">
        <f t="shared" si="19"/>
        <v>0</v>
      </c>
      <c r="O73" s="389">
        <f t="shared" si="6"/>
        <v>7800</v>
      </c>
      <c r="P73" s="392"/>
      <c r="Q73" s="267"/>
      <c r="R73" s="346">
        <f t="shared" si="3"/>
        <v>5</v>
      </c>
      <c r="T73" s="267"/>
      <c r="U73" s="3" t="str">
        <f t="shared" si="13"/>
        <v>54</v>
      </c>
    </row>
    <row r="74" spans="1:21" s="3" customFormat="1" ht="18" customHeight="1" x14ac:dyDescent="0.2">
      <c r="A74" s="386">
        <v>54399</v>
      </c>
      <c r="B74" s="387" t="s">
        <v>309</v>
      </c>
      <c r="C74" s="388">
        <f>+[1]CODxCEP!B41</f>
        <v>0</v>
      </c>
      <c r="D74" s="388">
        <f>+[1]CODxCEP!C41</f>
        <v>6575</v>
      </c>
      <c r="E74" s="388">
        <f>+[1]CODxCEP!D41</f>
        <v>15055.999999999996</v>
      </c>
      <c r="F74" s="388">
        <f>+[1]CODxCEP!E41</f>
        <v>0</v>
      </c>
      <c r="G74" s="388">
        <f>+[1]CODxCEP!F41</f>
        <v>400</v>
      </c>
      <c r="H74" s="388">
        <f>+[1]CODxCEP!G41</f>
        <v>0</v>
      </c>
      <c r="I74" s="388">
        <f>+[1]CODxCEP!H41</f>
        <v>0</v>
      </c>
      <c r="J74" s="388">
        <f>+[1]CODxCEP!I41</f>
        <v>0</v>
      </c>
      <c r="K74" s="388">
        <f t="shared" si="18"/>
        <v>22030.999999999996</v>
      </c>
      <c r="L74" s="388"/>
      <c r="M74" s="388"/>
      <c r="N74" s="388">
        <f t="shared" si="19"/>
        <v>0</v>
      </c>
      <c r="O74" s="389">
        <f t="shared" si="6"/>
        <v>22030.999999999996</v>
      </c>
      <c r="P74" s="392"/>
      <c r="Q74" s="267"/>
      <c r="R74" s="346">
        <f t="shared" si="3"/>
        <v>5</v>
      </c>
      <c r="T74" s="267"/>
      <c r="U74" s="3" t="str">
        <f t="shared" si="13"/>
        <v>54</v>
      </c>
    </row>
    <row r="75" spans="1:21" ht="18" customHeight="1" x14ac:dyDescent="0.2">
      <c r="A75" s="384">
        <v>544</v>
      </c>
      <c r="B75" s="393" t="s">
        <v>310</v>
      </c>
      <c r="C75" s="385">
        <f t="shared" ref="C75:I75" si="22">SUM(C76:C79)</f>
        <v>25600</v>
      </c>
      <c r="D75" s="385">
        <f t="shared" si="22"/>
        <v>450</v>
      </c>
      <c r="E75" s="385">
        <f t="shared" si="22"/>
        <v>300</v>
      </c>
      <c r="F75" s="385">
        <f t="shared" si="22"/>
        <v>7100</v>
      </c>
      <c r="G75" s="385">
        <f t="shared" si="22"/>
        <v>7000</v>
      </c>
      <c r="H75" s="385">
        <f t="shared" si="22"/>
        <v>6296</v>
      </c>
      <c r="I75" s="385">
        <f t="shared" si="22"/>
        <v>2200</v>
      </c>
      <c r="J75" s="385">
        <f>SUM(J76:J79)</f>
        <v>2575</v>
      </c>
      <c r="K75" s="385">
        <f t="shared" si="18"/>
        <v>51521</v>
      </c>
      <c r="L75" s="385">
        <f>+SUM(L76:L79)</f>
        <v>0</v>
      </c>
      <c r="M75" s="385"/>
      <c r="N75" s="385">
        <f t="shared" si="19"/>
        <v>0</v>
      </c>
      <c r="O75" s="385">
        <f t="shared" si="6"/>
        <v>51521</v>
      </c>
      <c r="P75" s="392"/>
      <c r="Q75" s="267"/>
      <c r="R75" s="346">
        <f t="shared" si="3"/>
        <v>3</v>
      </c>
      <c r="U75" s="180" t="str">
        <f t="shared" si="13"/>
        <v>54</v>
      </c>
    </row>
    <row r="76" spans="1:21" s="3" customFormat="1" ht="18" customHeight="1" x14ac:dyDescent="0.2">
      <c r="A76" s="386">
        <v>54401</v>
      </c>
      <c r="B76" s="387" t="s">
        <v>311</v>
      </c>
      <c r="C76" s="388">
        <f>+[1]CODxCEP!B43</f>
        <v>0</v>
      </c>
      <c r="D76" s="388">
        <f>+[1]CODxCEP!C43</f>
        <v>0</v>
      </c>
      <c r="E76" s="388">
        <f>+[1]CODxCEP!D43</f>
        <v>300</v>
      </c>
      <c r="F76" s="388">
        <f>+[1]CODxCEP!E43</f>
        <v>0</v>
      </c>
      <c r="G76" s="388">
        <f>+[1]CODxCEP!F43</f>
        <v>0</v>
      </c>
      <c r="H76" s="388">
        <f>+[1]CODxCEP!G43</f>
        <v>0</v>
      </c>
      <c r="I76" s="388">
        <f>+[1]CODxCEP!H43</f>
        <v>200</v>
      </c>
      <c r="J76" s="388">
        <f>+[1]CODxCEP!I43</f>
        <v>0</v>
      </c>
      <c r="K76" s="388">
        <f t="shared" si="18"/>
        <v>500</v>
      </c>
      <c r="L76" s="388"/>
      <c r="M76" s="388"/>
      <c r="N76" s="388">
        <f t="shared" si="19"/>
        <v>0</v>
      </c>
      <c r="O76" s="389">
        <f t="shared" si="6"/>
        <v>500</v>
      </c>
      <c r="P76" s="392"/>
      <c r="Q76" s="267"/>
      <c r="R76" s="346">
        <f t="shared" si="3"/>
        <v>5</v>
      </c>
      <c r="T76" s="267"/>
      <c r="U76" s="3" t="str">
        <f t="shared" si="13"/>
        <v>54</v>
      </c>
    </row>
    <row r="77" spans="1:21" s="3" customFormat="1" ht="18" customHeight="1" x14ac:dyDescent="0.2">
      <c r="A77" s="386">
        <v>54402</v>
      </c>
      <c r="B77" s="387" t="s">
        <v>312</v>
      </c>
      <c r="C77" s="388">
        <f>+[1]CODxCEP!B44</f>
        <v>12800</v>
      </c>
      <c r="D77" s="388">
        <f>+[1]CODxCEP!C44</f>
        <v>0</v>
      </c>
      <c r="E77" s="388">
        <f>+[1]CODxCEP!D44</f>
        <v>0</v>
      </c>
      <c r="F77" s="388">
        <f>+[1]CODxCEP!E44</f>
        <v>4600</v>
      </c>
      <c r="G77" s="388">
        <f>+[1]CODxCEP!F44</f>
        <v>4000</v>
      </c>
      <c r="H77" s="388">
        <f>+[1]CODxCEP!G44</f>
        <v>4600</v>
      </c>
      <c r="I77" s="388">
        <f>+[1]CODxCEP!H44</f>
        <v>2000</v>
      </c>
      <c r="J77" s="388">
        <f>+[1]CODxCEP!I44</f>
        <v>2575</v>
      </c>
      <c r="K77" s="388">
        <f t="shared" si="18"/>
        <v>30575</v>
      </c>
      <c r="L77" s="388"/>
      <c r="M77" s="388"/>
      <c r="N77" s="388">
        <f t="shared" si="19"/>
        <v>0</v>
      </c>
      <c r="O77" s="389">
        <f t="shared" si="6"/>
        <v>30575</v>
      </c>
      <c r="P77" s="392"/>
      <c r="Q77" s="267"/>
      <c r="R77" s="346">
        <f t="shared" si="3"/>
        <v>5</v>
      </c>
      <c r="T77" s="267"/>
      <c r="U77" s="3" t="str">
        <f t="shared" si="13"/>
        <v>54</v>
      </c>
    </row>
    <row r="78" spans="1:21" s="3" customFormat="1" ht="18" customHeight="1" x14ac:dyDescent="0.2">
      <c r="A78" s="386">
        <v>54403</v>
      </c>
      <c r="B78" s="387" t="s">
        <v>313</v>
      </c>
      <c r="C78" s="388">
        <f>+[1]CODxCEP!B45</f>
        <v>0</v>
      </c>
      <c r="D78" s="388">
        <f>+[1]CODxCEP!C45</f>
        <v>0</v>
      </c>
      <c r="E78" s="388">
        <f>+[1]CODxCEP!D45</f>
        <v>0</v>
      </c>
      <c r="F78" s="388">
        <f>+[1]CODxCEP!E45</f>
        <v>0</v>
      </c>
      <c r="G78" s="388">
        <f>+[1]CODxCEP!F45</f>
        <v>0</v>
      </c>
      <c r="H78" s="388">
        <f>+[1]CODxCEP!G45</f>
        <v>96</v>
      </c>
      <c r="I78" s="388">
        <f>+[1]CODxCEP!H45</f>
        <v>0</v>
      </c>
      <c r="J78" s="388">
        <f>+[1]CODxCEP!I45</f>
        <v>0</v>
      </c>
      <c r="K78" s="388">
        <f t="shared" si="18"/>
        <v>96</v>
      </c>
      <c r="L78" s="388"/>
      <c r="M78" s="388"/>
      <c r="N78" s="388">
        <f t="shared" si="19"/>
        <v>0</v>
      </c>
      <c r="O78" s="389">
        <f t="shared" si="6"/>
        <v>96</v>
      </c>
      <c r="P78" s="392"/>
      <c r="Q78" s="267"/>
      <c r="R78" s="346">
        <f t="shared" ref="R78:R131" si="23">+LEN(A78)</f>
        <v>5</v>
      </c>
      <c r="T78" s="267"/>
      <c r="U78" s="3" t="str">
        <f t="shared" si="13"/>
        <v>54</v>
      </c>
    </row>
    <row r="79" spans="1:21" s="3" customFormat="1" ht="18" customHeight="1" x14ac:dyDescent="0.2">
      <c r="A79" s="386">
        <v>54404</v>
      </c>
      <c r="B79" s="387" t="s">
        <v>314</v>
      </c>
      <c r="C79" s="388">
        <f>+[1]CODxCEP!B46</f>
        <v>12800</v>
      </c>
      <c r="D79" s="388">
        <f>+[1]CODxCEP!C46</f>
        <v>450</v>
      </c>
      <c r="E79" s="388">
        <f>+[1]CODxCEP!D46</f>
        <v>0</v>
      </c>
      <c r="F79" s="388">
        <f>+[1]CODxCEP!E46</f>
        <v>2500</v>
      </c>
      <c r="G79" s="388">
        <f>+[1]CODxCEP!F46</f>
        <v>3000</v>
      </c>
      <c r="H79" s="388">
        <f>+[1]CODxCEP!G46</f>
        <v>1600</v>
      </c>
      <c r="I79" s="388">
        <f>+[1]CODxCEP!H46</f>
        <v>0</v>
      </c>
      <c r="J79" s="388">
        <f>+[1]CODxCEP!I46</f>
        <v>0</v>
      </c>
      <c r="K79" s="388">
        <f t="shared" si="18"/>
        <v>20350</v>
      </c>
      <c r="L79" s="388"/>
      <c r="M79" s="388"/>
      <c r="N79" s="388">
        <f t="shared" si="19"/>
        <v>0</v>
      </c>
      <c r="O79" s="389">
        <f t="shared" ref="O79:O134" si="24">+K79+N79</f>
        <v>20350</v>
      </c>
      <c r="P79" s="392"/>
      <c r="Q79" s="399"/>
      <c r="R79" s="346">
        <f t="shared" si="23"/>
        <v>5</v>
      </c>
      <c r="T79" s="267"/>
      <c r="U79" s="3" t="str">
        <f t="shared" si="13"/>
        <v>54</v>
      </c>
    </row>
    <row r="80" spans="1:21" ht="18" customHeight="1" x14ac:dyDescent="0.2">
      <c r="A80" s="384">
        <v>545</v>
      </c>
      <c r="B80" s="393" t="s">
        <v>315</v>
      </c>
      <c r="C80" s="385">
        <f t="shared" ref="C80:I80" si="25">SUM(C81:C86)</f>
        <v>12140</v>
      </c>
      <c r="D80" s="385">
        <f t="shared" si="25"/>
        <v>71286</v>
      </c>
      <c r="E80" s="385">
        <f t="shared" si="25"/>
        <v>31050</v>
      </c>
      <c r="F80" s="385">
        <f t="shared" si="25"/>
        <v>12000</v>
      </c>
      <c r="G80" s="385">
        <f t="shared" si="25"/>
        <v>10000</v>
      </c>
      <c r="H80" s="385">
        <f t="shared" si="25"/>
        <v>4500</v>
      </c>
      <c r="I80" s="385">
        <f t="shared" si="25"/>
        <v>500</v>
      </c>
      <c r="J80" s="385">
        <f>SUM(J81:J86)</f>
        <v>327720</v>
      </c>
      <c r="K80" s="385">
        <f t="shared" si="18"/>
        <v>469196</v>
      </c>
      <c r="L80" s="385">
        <f>+SUM(L81:L86)</f>
        <v>923841</v>
      </c>
      <c r="M80" s="385"/>
      <c r="N80" s="385">
        <f t="shared" si="19"/>
        <v>923841</v>
      </c>
      <c r="O80" s="385">
        <f t="shared" si="24"/>
        <v>1393037</v>
      </c>
      <c r="P80" s="392"/>
      <c r="Q80" s="267"/>
      <c r="R80" s="346">
        <f t="shared" si="23"/>
        <v>3</v>
      </c>
      <c r="U80" s="180" t="str">
        <f t="shared" si="13"/>
        <v>54</v>
      </c>
    </row>
    <row r="81" spans="1:21" s="3" customFormat="1" ht="18" customHeight="1" x14ac:dyDescent="0.2">
      <c r="A81" s="386">
        <v>54503</v>
      </c>
      <c r="B81" s="387" t="s">
        <v>316</v>
      </c>
      <c r="C81" s="388">
        <v>0</v>
      </c>
      <c r="D81" s="388">
        <v>0</v>
      </c>
      <c r="E81" s="388"/>
      <c r="F81" s="388">
        <v>0</v>
      </c>
      <c r="G81" s="388">
        <v>0</v>
      </c>
      <c r="H81" s="388">
        <v>0</v>
      </c>
      <c r="I81" s="388">
        <v>0</v>
      </c>
      <c r="J81" s="388">
        <v>0</v>
      </c>
      <c r="K81" s="388">
        <f t="shared" si="18"/>
        <v>0</v>
      </c>
      <c r="L81" s="388"/>
      <c r="M81" s="388"/>
      <c r="N81" s="388">
        <f t="shared" si="19"/>
        <v>0</v>
      </c>
      <c r="O81" s="389">
        <f t="shared" si="24"/>
        <v>0</v>
      </c>
      <c r="P81" s="392"/>
      <c r="Q81" s="267"/>
      <c r="R81" s="346">
        <f t="shared" si="23"/>
        <v>5</v>
      </c>
      <c r="T81" s="267"/>
      <c r="U81" s="3" t="str">
        <f t="shared" si="13"/>
        <v>54</v>
      </c>
    </row>
    <row r="82" spans="1:21" s="3" customFormat="1" ht="18" customHeight="1" x14ac:dyDescent="0.2">
      <c r="A82" s="386">
        <v>54504</v>
      </c>
      <c r="B82" s="387" t="s">
        <v>317</v>
      </c>
      <c r="C82" s="388">
        <f>+[1]CODxCEP!B48</f>
        <v>0</v>
      </c>
      <c r="D82" s="388">
        <f>+[1]CODxCEP!C48</f>
        <v>0</v>
      </c>
      <c r="E82" s="388">
        <f>+[1]CODxCEP!D48</f>
        <v>15000</v>
      </c>
      <c r="F82" s="388">
        <f>+[1]CODxCEP!E48</f>
        <v>0</v>
      </c>
      <c r="G82" s="388">
        <f>+[1]CODxCEP!F48</f>
        <v>0</v>
      </c>
      <c r="H82" s="388">
        <f>+[1]CODxCEP!G48</f>
        <v>0</v>
      </c>
      <c r="I82" s="388">
        <f>+[1]CODxCEP!H48</f>
        <v>0</v>
      </c>
      <c r="J82" s="388">
        <f>+[1]CODxCEP!I48</f>
        <v>0</v>
      </c>
      <c r="K82" s="388">
        <f t="shared" si="18"/>
        <v>15000</v>
      </c>
      <c r="L82" s="388"/>
      <c r="M82" s="388"/>
      <c r="N82" s="388">
        <f t="shared" si="19"/>
        <v>0</v>
      </c>
      <c r="O82" s="389">
        <f t="shared" si="24"/>
        <v>15000</v>
      </c>
      <c r="P82" s="392"/>
      <c r="Q82" s="399"/>
      <c r="R82" s="346">
        <f t="shared" si="23"/>
        <v>5</v>
      </c>
      <c r="T82" s="267"/>
      <c r="U82" s="3" t="str">
        <f t="shared" si="13"/>
        <v>54</v>
      </c>
    </row>
    <row r="83" spans="1:21" s="3" customFormat="1" ht="18" customHeight="1" x14ac:dyDescent="0.2">
      <c r="A83" s="386">
        <v>54505</v>
      </c>
      <c r="B83" s="387" t="s">
        <v>318</v>
      </c>
      <c r="C83" s="388">
        <f>+[1]CODxCEP!B49</f>
        <v>0</v>
      </c>
      <c r="D83" s="388">
        <f>+[1]CODxCEP!C49</f>
        <v>600</v>
      </c>
      <c r="E83" s="388">
        <f>+[1]CODxCEP!D49</f>
        <v>7000</v>
      </c>
      <c r="F83" s="388">
        <f>+[1]CODxCEP!E49</f>
        <v>0</v>
      </c>
      <c r="G83" s="388">
        <f>+[1]CODxCEP!F49</f>
        <v>0</v>
      </c>
      <c r="H83" s="388">
        <f>+[1]CODxCEP!G49</f>
        <v>0</v>
      </c>
      <c r="I83" s="388">
        <f>+[1]CODxCEP!H49</f>
        <v>0</v>
      </c>
      <c r="J83" s="388">
        <f>+[1]CODxCEP!I49</f>
        <v>0</v>
      </c>
      <c r="K83" s="388">
        <f t="shared" si="18"/>
        <v>7600</v>
      </c>
      <c r="L83" s="388"/>
      <c r="M83" s="388"/>
      <c r="N83" s="388">
        <f t="shared" si="19"/>
        <v>0</v>
      </c>
      <c r="O83" s="389">
        <f t="shared" si="24"/>
        <v>7600</v>
      </c>
      <c r="P83" s="392"/>
      <c r="Q83" s="399"/>
      <c r="R83" s="346">
        <f t="shared" si="23"/>
        <v>5</v>
      </c>
      <c r="T83" s="267"/>
      <c r="U83" s="3" t="str">
        <f t="shared" si="13"/>
        <v>54</v>
      </c>
    </row>
    <row r="84" spans="1:21" s="3" customFormat="1" ht="18" customHeight="1" x14ac:dyDescent="0.2">
      <c r="A84" s="386">
        <v>54507</v>
      </c>
      <c r="B84" s="387" t="s">
        <v>319</v>
      </c>
      <c r="C84" s="388">
        <f>+[1]CODxCEP!B50</f>
        <v>0</v>
      </c>
      <c r="D84" s="388">
        <f>+[1]CODxCEP!C50</f>
        <v>50000</v>
      </c>
      <c r="E84" s="388">
        <f>+[1]CODxCEP!D50</f>
        <v>0</v>
      </c>
      <c r="F84" s="388">
        <f>+[1]CODxCEP!E50</f>
        <v>0</v>
      </c>
      <c r="G84" s="388">
        <f>+[1]CODxCEP!F50</f>
        <v>0</v>
      </c>
      <c r="H84" s="388">
        <f>+[1]CODxCEP!G50</f>
        <v>0</v>
      </c>
      <c r="I84" s="388">
        <f>+[1]CODxCEP!H50</f>
        <v>0</v>
      </c>
      <c r="J84" s="388">
        <f>+[1]CODxCEP!I50</f>
        <v>0</v>
      </c>
      <c r="K84" s="388">
        <f t="shared" si="18"/>
        <v>50000</v>
      </c>
      <c r="L84" s="388"/>
      <c r="M84" s="388"/>
      <c r="N84" s="388">
        <f t="shared" si="19"/>
        <v>0</v>
      </c>
      <c r="O84" s="389">
        <f t="shared" si="24"/>
        <v>50000</v>
      </c>
      <c r="P84" s="392"/>
      <c r="Q84" s="399"/>
      <c r="R84" s="346">
        <f t="shared" si="23"/>
        <v>5</v>
      </c>
      <c r="T84" s="267"/>
      <c r="U84" s="3" t="str">
        <f t="shared" si="13"/>
        <v>54</v>
      </c>
    </row>
    <row r="85" spans="1:21" s="3" customFormat="1" ht="18" customHeight="1" x14ac:dyDescent="0.2">
      <c r="A85" s="386">
        <v>54508</v>
      </c>
      <c r="B85" s="387" t="s">
        <v>320</v>
      </c>
      <c r="C85" s="388">
        <v>0</v>
      </c>
      <c r="D85" s="388">
        <v>0</v>
      </c>
      <c r="E85" s="388"/>
      <c r="F85" s="388">
        <v>0</v>
      </c>
      <c r="G85" s="388">
        <v>0</v>
      </c>
      <c r="H85" s="388">
        <v>0</v>
      </c>
      <c r="I85" s="388">
        <v>0</v>
      </c>
      <c r="J85" s="388">
        <v>0</v>
      </c>
      <c r="K85" s="388"/>
      <c r="L85" s="388"/>
      <c r="M85" s="388"/>
      <c r="N85" s="388">
        <f t="shared" si="19"/>
        <v>0</v>
      </c>
      <c r="O85" s="389">
        <f t="shared" si="24"/>
        <v>0</v>
      </c>
      <c r="P85" s="392"/>
      <c r="Q85" s="399"/>
      <c r="R85" s="346">
        <f t="shared" si="23"/>
        <v>5</v>
      </c>
      <c r="T85" s="267"/>
      <c r="U85" s="3" t="str">
        <f t="shared" si="13"/>
        <v>54</v>
      </c>
    </row>
    <row r="86" spans="1:21" s="3" customFormat="1" ht="18" customHeight="1" x14ac:dyDescent="0.2">
      <c r="A86" s="386">
        <v>54599</v>
      </c>
      <c r="B86" s="387" t="s">
        <v>321</v>
      </c>
      <c r="C86" s="388">
        <f>+[1]CODxCEP!B51</f>
        <v>12140</v>
      </c>
      <c r="D86" s="388">
        <f>+[1]CODxCEP!C51</f>
        <v>20686</v>
      </c>
      <c r="E86" s="388">
        <f>+[1]CODxCEP!D51</f>
        <v>9050</v>
      </c>
      <c r="F86" s="388">
        <f>+[1]CODxCEP!E51</f>
        <v>12000</v>
      </c>
      <c r="G86" s="388">
        <f>+[1]CODxCEP!F51</f>
        <v>10000</v>
      </c>
      <c r="H86" s="388">
        <f>+[1]CODxCEP!G51</f>
        <v>4500</v>
      </c>
      <c r="I86" s="388">
        <f>+[1]CODxCEP!H51</f>
        <v>500</v>
      </c>
      <c r="J86" s="388">
        <f>+'I-5'!E58-7180</f>
        <v>327720</v>
      </c>
      <c r="K86" s="409">
        <f t="shared" ref="K86:K131" si="26">+SUM(C86:J86)</f>
        <v>396596</v>
      </c>
      <c r="L86" s="388">
        <f>+'I-5'!G58-88804</f>
        <v>923841</v>
      </c>
      <c r="M86" s="388"/>
      <c r="N86" s="388">
        <f t="shared" si="19"/>
        <v>923841</v>
      </c>
      <c r="O86" s="389">
        <f t="shared" si="24"/>
        <v>1320437</v>
      </c>
      <c r="P86" s="392"/>
      <c r="Q86" s="399"/>
      <c r="R86" s="346">
        <f t="shared" si="23"/>
        <v>5</v>
      </c>
      <c r="T86" s="267"/>
      <c r="U86" s="3" t="str">
        <f t="shared" si="13"/>
        <v>54</v>
      </c>
    </row>
    <row r="87" spans="1:21" ht="18" customHeight="1" x14ac:dyDescent="0.2">
      <c r="A87" s="381">
        <v>55</v>
      </c>
      <c r="B87" s="398" t="s">
        <v>322</v>
      </c>
      <c r="C87" s="382">
        <f t="shared" ref="C87:J87" si="27">+C88+C92+C96</f>
        <v>0</v>
      </c>
      <c r="D87" s="382">
        <f t="shared" si="27"/>
        <v>0</v>
      </c>
      <c r="E87" s="382">
        <f t="shared" si="27"/>
        <v>165968</v>
      </c>
      <c r="F87" s="382">
        <f t="shared" si="27"/>
        <v>0</v>
      </c>
      <c r="G87" s="382">
        <f t="shared" si="27"/>
        <v>0</v>
      </c>
      <c r="H87" s="382">
        <f t="shared" si="27"/>
        <v>0</v>
      </c>
      <c r="I87" s="382">
        <f t="shared" si="27"/>
        <v>0</v>
      </c>
      <c r="J87" s="382">
        <f t="shared" si="27"/>
        <v>0</v>
      </c>
      <c r="K87" s="382">
        <f>+SUM(C87:J87)</f>
        <v>165968</v>
      </c>
      <c r="L87" s="382">
        <f>+L88+L92</f>
        <v>0</v>
      </c>
      <c r="M87" s="382"/>
      <c r="N87" s="382">
        <f t="shared" si="19"/>
        <v>0</v>
      </c>
      <c r="O87" s="382">
        <f t="shared" si="24"/>
        <v>165968</v>
      </c>
      <c r="P87" s="392"/>
      <c r="Q87" s="267"/>
      <c r="R87" s="346">
        <f t="shared" si="23"/>
        <v>2</v>
      </c>
      <c r="U87" s="180" t="str">
        <f t="shared" si="13"/>
        <v>55</v>
      </c>
    </row>
    <row r="88" spans="1:21" ht="18" customHeight="1" x14ac:dyDescent="0.2">
      <c r="A88" s="384">
        <v>555</v>
      </c>
      <c r="B88" s="393" t="s">
        <v>323</v>
      </c>
      <c r="C88" s="385">
        <f t="shared" ref="C88:J88" si="28">+SUM(C89:C91)</f>
        <v>0</v>
      </c>
      <c r="D88" s="385">
        <f t="shared" si="28"/>
        <v>0</v>
      </c>
      <c r="E88" s="385">
        <f t="shared" si="28"/>
        <v>5868</v>
      </c>
      <c r="F88" s="385">
        <f t="shared" si="28"/>
        <v>0</v>
      </c>
      <c r="G88" s="385">
        <f t="shared" si="28"/>
        <v>0</v>
      </c>
      <c r="H88" s="385">
        <f t="shared" si="28"/>
        <v>0</v>
      </c>
      <c r="I88" s="385">
        <f t="shared" si="28"/>
        <v>0</v>
      </c>
      <c r="J88" s="385">
        <f t="shared" si="28"/>
        <v>0</v>
      </c>
      <c r="K88" s="385">
        <f>+SUM(C88:J88)</f>
        <v>5868</v>
      </c>
      <c r="L88" s="385">
        <f>+SUM(L89:L91)</f>
        <v>0</v>
      </c>
      <c r="M88" s="385"/>
      <c r="N88" s="385">
        <f t="shared" si="19"/>
        <v>0</v>
      </c>
      <c r="O88" s="385">
        <f t="shared" si="24"/>
        <v>5868</v>
      </c>
      <c r="P88" s="392"/>
      <c r="Q88" s="267"/>
      <c r="R88" s="346">
        <f t="shared" si="23"/>
        <v>3</v>
      </c>
      <c r="U88" s="180" t="str">
        <f t="shared" si="13"/>
        <v>55</v>
      </c>
    </row>
    <row r="89" spans="1:21" s="3" customFormat="1" ht="18" customHeight="1" x14ac:dyDescent="0.2">
      <c r="A89" s="386">
        <v>55507</v>
      </c>
      <c r="B89" s="387" t="s">
        <v>109</v>
      </c>
      <c r="C89" s="388">
        <f>+[1]CODxCEP!B54</f>
        <v>0</v>
      </c>
      <c r="D89" s="388">
        <f>+[1]CODxCEP!C54</f>
        <v>0</v>
      </c>
      <c r="E89" s="388">
        <f>+[1]CODxCEP!D54</f>
        <v>4800</v>
      </c>
      <c r="F89" s="388">
        <f>+[1]CODxCEP!E54</f>
        <v>0</v>
      </c>
      <c r="G89" s="388">
        <f>+[1]CODxCEP!F54</f>
        <v>0</v>
      </c>
      <c r="H89" s="388">
        <f>+[1]CODxCEP!G54</f>
        <v>0</v>
      </c>
      <c r="I89" s="388">
        <f>+[1]CODxCEP!H54</f>
        <v>0</v>
      </c>
      <c r="J89" s="388">
        <f>+[1]CODxCEP!I54</f>
        <v>0</v>
      </c>
      <c r="K89" s="388">
        <f t="shared" si="26"/>
        <v>4800</v>
      </c>
      <c r="L89" s="388"/>
      <c r="M89" s="388"/>
      <c r="N89" s="388">
        <f t="shared" si="19"/>
        <v>0</v>
      </c>
      <c r="O89" s="389">
        <f t="shared" si="24"/>
        <v>4800</v>
      </c>
      <c r="P89" s="392"/>
      <c r="Q89" s="267"/>
      <c r="R89" s="346">
        <f t="shared" si="23"/>
        <v>5</v>
      </c>
      <c r="T89" s="267"/>
      <c r="U89" s="3" t="str">
        <f t="shared" si="13"/>
        <v>55</v>
      </c>
    </row>
    <row r="90" spans="1:21" s="3" customFormat="1" ht="18" customHeight="1" x14ac:dyDescent="0.2">
      <c r="A90" s="386">
        <v>55508</v>
      </c>
      <c r="B90" s="387" t="s">
        <v>112</v>
      </c>
      <c r="C90" s="388">
        <f>+[1]CODxCEP!B55</f>
        <v>0</v>
      </c>
      <c r="D90" s="388">
        <f>+[1]CODxCEP!C55</f>
        <v>0</v>
      </c>
      <c r="E90" s="388">
        <f>+[1]CODxCEP!D55</f>
        <v>568</v>
      </c>
      <c r="F90" s="388">
        <f>+[1]CODxCEP!E55</f>
        <v>0</v>
      </c>
      <c r="G90" s="388">
        <f>+[1]CODxCEP!F55</f>
        <v>0</v>
      </c>
      <c r="H90" s="388">
        <f>+[1]CODxCEP!G55</f>
        <v>0</v>
      </c>
      <c r="I90" s="388">
        <f>+[1]CODxCEP!H55</f>
        <v>0</v>
      </c>
      <c r="J90" s="388">
        <f>+[1]CODxCEP!I55</f>
        <v>0</v>
      </c>
      <c r="K90" s="388">
        <f t="shared" si="26"/>
        <v>568</v>
      </c>
      <c r="L90" s="388"/>
      <c r="M90" s="388"/>
      <c r="N90" s="388">
        <f t="shared" si="19"/>
        <v>0</v>
      </c>
      <c r="O90" s="389">
        <f t="shared" si="24"/>
        <v>568</v>
      </c>
      <c r="P90" s="392"/>
      <c r="Q90" s="267"/>
      <c r="R90" s="346">
        <f t="shared" si="23"/>
        <v>5</v>
      </c>
      <c r="T90" s="267"/>
      <c r="U90" s="3" t="str">
        <f t="shared" si="13"/>
        <v>55</v>
      </c>
    </row>
    <row r="91" spans="1:21" s="3" customFormat="1" ht="18" customHeight="1" x14ac:dyDescent="0.2">
      <c r="A91" s="386">
        <v>55599</v>
      </c>
      <c r="B91" s="387" t="s">
        <v>324</v>
      </c>
      <c r="C91" s="388">
        <f>+[1]CODxCEP!B56</f>
        <v>0</v>
      </c>
      <c r="D91" s="388">
        <f>+[1]CODxCEP!C56</f>
        <v>0</v>
      </c>
      <c r="E91" s="388">
        <f>+[1]CODxCEP!D56</f>
        <v>500</v>
      </c>
      <c r="F91" s="388">
        <f>+[1]CODxCEP!E56</f>
        <v>0</v>
      </c>
      <c r="G91" s="388">
        <f>+[1]CODxCEP!F56</f>
        <v>0</v>
      </c>
      <c r="H91" s="388">
        <f>+[1]CODxCEP!G56</f>
        <v>0</v>
      </c>
      <c r="I91" s="388">
        <f>+[1]CODxCEP!H56</f>
        <v>0</v>
      </c>
      <c r="J91" s="388">
        <f>+[1]CODxCEP!I56</f>
        <v>0</v>
      </c>
      <c r="K91" s="388">
        <f t="shared" si="26"/>
        <v>500</v>
      </c>
      <c r="L91" s="388"/>
      <c r="M91" s="388"/>
      <c r="N91" s="388">
        <f t="shared" si="19"/>
        <v>0</v>
      </c>
      <c r="O91" s="389">
        <f t="shared" si="24"/>
        <v>500</v>
      </c>
      <c r="P91" s="392"/>
      <c r="Q91" s="267"/>
      <c r="R91" s="346">
        <f t="shared" si="23"/>
        <v>5</v>
      </c>
      <c r="T91" s="267"/>
      <c r="U91" s="3" t="str">
        <f t="shared" si="13"/>
        <v>55</v>
      </c>
    </row>
    <row r="92" spans="1:21" ht="18" customHeight="1" x14ac:dyDescent="0.2">
      <c r="A92" s="384">
        <v>556</v>
      </c>
      <c r="B92" s="393" t="s">
        <v>325</v>
      </c>
      <c r="C92" s="385">
        <f t="shared" ref="C92:I92" si="29">SUM(C93:C95)</f>
        <v>0</v>
      </c>
      <c r="D92" s="385">
        <f t="shared" si="29"/>
        <v>0</v>
      </c>
      <c r="E92" s="385">
        <f t="shared" si="29"/>
        <v>160100</v>
      </c>
      <c r="F92" s="385">
        <f t="shared" si="29"/>
        <v>0</v>
      </c>
      <c r="G92" s="385">
        <f t="shared" si="29"/>
        <v>0</v>
      </c>
      <c r="H92" s="385">
        <f t="shared" si="29"/>
        <v>0</v>
      </c>
      <c r="I92" s="385">
        <f t="shared" si="29"/>
        <v>0</v>
      </c>
      <c r="J92" s="385">
        <f>SUM(J93:J95)</f>
        <v>0</v>
      </c>
      <c r="K92" s="385">
        <f t="shared" si="26"/>
        <v>160100</v>
      </c>
      <c r="L92" s="385">
        <f>+SUM(L93:L95)</f>
        <v>0</v>
      </c>
      <c r="M92" s="385"/>
      <c r="N92" s="385">
        <f t="shared" si="19"/>
        <v>0</v>
      </c>
      <c r="O92" s="385">
        <f t="shared" si="24"/>
        <v>160100</v>
      </c>
      <c r="P92" s="392"/>
      <c r="Q92" s="267"/>
      <c r="R92" s="346">
        <f t="shared" si="23"/>
        <v>3</v>
      </c>
      <c r="U92" s="180" t="str">
        <f t="shared" si="13"/>
        <v>55</v>
      </c>
    </row>
    <row r="93" spans="1:21" s="3" customFormat="1" ht="18" customHeight="1" x14ac:dyDescent="0.2">
      <c r="A93" s="386">
        <v>55601</v>
      </c>
      <c r="B93" s="387" t="s">
        <v>326</v>
      </c>
      <c r="C93" s="388">
        <f>+[1]CODxCEP!B58</f>
        <v>0</v>
      </c>
      <c r="D93" s="388">
        <f>+[1]CODxCEP!C58</f>
        <v>0</v>
      </c>
      <c r="E93" s="388">
        <f>+[1]CODxCEP!D58</f>
        <v>140000</v>
      </c>
      <c r="F93" s="388">
        <f>+[1]CODxCEP!E58</f>
        <v>0</v>
      </c>
      <c r="G93" s="388">
        <f>+[1]CODxCEP!F58</f>
        <v>0</v>
      </c>
      <c r="H93" s="388">
        <f>+[1]CODxCEP!G58</f>
        <v>0</v>
      </c>
      <c r="I93" s="388">
        <f>+[1]CODxCEP!H58</f>
        <v>0</v>
      </c>
      <c r="J93" s="388">
        <f>+[1]CODxCEP!I58</f>
        <v>0</v>
      </c>
      <c r="K93" s="388">
        <f t="shared" si="26"/>
        <v>140000</v>
      </c>
      <c r="L93" s="388"/>
      <c r="M93" s="388"/>
      <c r="N93" s="388">
        <f t="shared" si="19"/>
        <v>0</v>
      </c>
      <c r="O93" s="389">
        <f t="shared" si="24"/>
        <v>140000</v>
      </c>
      <c r="P93" s="392"/>
      <c r="Q93" s="267"/>
      <c r="R93" s="346">
        <f t="shared" si="23"/>
        <v>5</v>
      </c>
      <c r="T93" s="267"/>
      <c r="U93" s="3" t="str">
        <f t="shared" si="13"/>
        <v>55</v>
      </c>
    </row>
    <row r="94" spans="1:21" s="3" customFormat="1" ht="18" customHeight="1" x14ac:dyDescent="0.2">
      <c r="A94" s="386">
        <v>55602</v>
      </c>
      <c r="B94" s="387" t="s">
        <v>327</v>
      </c>
      <c r="C94" s="388">
        <f>+[1]CODxCEP!B59</f>
        <v>0</v>
      </c>
      <c r="D94" s="388">
        <f>+[1]CODxCEP!C59</f>
        <v>0</v>
      </c>
      <c r="E94" s="388">
        <f>+[1]CODxCEP!D59</f>
        <v>15000</v>
      </c>
      <c r="F94" s="388">
        <f>+[1]CODxCEP!E59</f>
        <v>0</v>
      </c>
      <c r="G94" s="388">
        <f>+[1]CODxCEP!F59</f>
        <v>0</v>
      </c>
      <c r="H94" s="388">
        <f>+[1]CODxCEP!G59</f>
        <v>0</v>
      </c>
      <c r="I94" s="388">
        <f>+[1]CODxCEP!H59</f>
        <v>0</v>
      </c>
      <c r="J94" s="388">
        <f>+[1]CODxCEP!I59</f>
        <v>0</v>
      </c>
      <c r="K94" s="388">
        <f t="shared" si="26"/>
        <v>15000</v>
      </c>
      <c r="L94" s="388"/>
      <c r="M94" s="388"/>
      <c r="N94" s="388">
        <f t="shared" si="19"/>
        <v>0</v>
      </c>
      <c r="O94" s="389">
        <f t="shared" si="24"/>
        <v>15000</v>
      </c>
      <c r="P94" s="392"/>
      <c r="Q94" s="267"/>
      <c r="R94" s="346">
        <f t="shared" si="23"/>
        <v>5</v>
      </c>
      <c r="T94" s="267"/>
      <c r="U94" s="3" t="str">
        <f t="shared" si="13"/>
        <v>55</v>
      </c>
    </row>
    <row r="95" spans="1:21" s="3" customFormat="1" ht="18" customHeight="1" x14ac:dyDescent="0.2">
      <c r="A95" s="386">
        <v>55603</v>
      </c>
      <c r="B95" s="387" t="s">
        <v>328</v>
      </c>
      <c r="C95" s="388">
        <f>+[1]CODxCEP!B60</f>
        <v>0</v>
      </c>
      <c r="D95" s="388">
        <f>+[1]CODxCEP!C60</f>
        <v>0</v>
      </c>
      <c r="E95" s="388">
        <f>+[1]CODxCEP!D60</f>
        <v>5100</v>
      </c>
      <c r="F95" s="388">
        <f>+[1]CODxCEP!E60</f>
        <v>0</v>
      </c>
      <c r="G95" s="388">
        <f>+[1]CODxCEP!F60</f>
        <v>0</v>
      </c>
      <c r="H95" s="388">
        <f>+[1]CODxCEP!G60</f>
        <v>0</v>
      </c>
      <c r="I95" s="388">
        <f>+[1]CODxCEP!H60</f>
        <v>0</v>
      </c>
      <c r="J95" s="388">
        <f>+[1]CODxCEP!I60</f>
        <v>0</v>
      </c>
      <c r="K95" s="388">
        <f t="shared" si="26"/>
        <v>5100</v>
      </c>
      <c r="L95" s="388"/>
      <c r="M95" s="388"/>
      <c r="N95" s="388">
        <f t="shared" si="19"/>
        <v>0</v>
      </c>
      <c r="O95" s="389">
        <f t="shared" si="24"/>
        <v>5100</v>
      </c>
      <c r="P95" s="392"/>
      <c r="Q95" s="267"/>
      <c r="R95" s="346">
        <f t="shared" si="23"/>
        <v>5</v>
      </c>
      <c r="T95" s="267"/>
      <c r="U95" s="3" t="str">
        <f t="shared" si="13"/>
        <v>55</v>
      </c>
    </row>
    <row r="96" spans="1:21" s="412" customFormat="1" ht="18" customHeight="1" x14ac:dyDescent="0.2">
      <c r="A96" s="384">
        <v>557</v>
      </c>
      <c r="B96" s="393" t="s">
        <v>329</v>
      </c>
      <c r="C96" s="385">
        <f t="shared" ref="C96:J96" si="30">SUM(C97:C98)</f>
        <v>0</v>
      </c>
      <c r="D96" s="385">
        <f t="shared" si="30"/>
        <v>0</v>
      </c>
      <c r="E96" s="385"/>
      <c r="F96" s="385">
        <f t="shared" si="30"/>
        <v>0</v>
      </c>
      <c r="G96" s="385">
        <f t="shared" si="30"/>
        <v>0</v>
      </c>
      <c r="H96" s="385">
        <f t="shared" si="30"/>
        <v>0</v>
      </c>
      <c r="I96" s="385">
        <f t="shared" si="30"/>
        <v>0</v>
      </c>
      <c r="J96" s="385">
        <f t="shared" si="30"/>
        <v>0</v>
      </c>
      <c r="K96" s="385">
        <f t="shared" si="26"/>
        <v>0</v>
      </c>
      <c r="L96" s="385"/>
      <c r="M96" s="385"/>
      <c r="N96" s="385">
        <f t="shared" si="19"/>
        <v>0</v>
      </c>
      <c r="O96" s="385">
        <f t="shared" si="24"/>
        <v>0</v>
      </c>
      <c r="P96" s="410"/>
      <c r="Q96" s="411"/>
      <c r="R96" s="346">
        <f t="shared" si="23"/>
        <v>3</v>
      </c>
      <c r="T96" s="411"/>
      <c r="U96" s="412" t="str">
        <f t="shared" si="13"/>
        <v>55</v>
      </c>
    </row>
    <row r="97" spans="1:25" s="412" customFormat="1" ht="18" customHeight="1" x14ac:dyDescent="0.2">
      <c r="A97" s="386">
        <v>55702</v>
      </c>
      <c r="B97" s="387" t="s">
        <v>330</v>
      </c>
      <c r="C97" s="388">
        <v>0</v>
      </c>
      <c r="D97" s="388">
        <v>0</v>
      </c>
      <c r="E97" s="388"/>
      <c r="F97" s="388">
        <v>0</v>
      </c>
      <c r="G97" s="388">
        <v>0</v>
      </c>
      <c r="H97" s="388">
        <v>0</v>
      </c>
      <c r="I97" s="388">
        <v>0</v>
      </c>
      <c r="J97" s="388">
        <v>0</v>
      </c>
      <c r="K97" s="388">
        <f t="shared" si="26"/>
        <v>0</v>
      </c>
      <c r="L97" s="388"/>
      <c r="M97" s="388"/>
      <c r="N97" s="388">
        <f t="shared" si="19"/>
        <v>0</v>
      </c>
      <c r="O97" s="389">
        <f t="shared" si="24"/>
        <v>0</v>
      </c>
      <c r="P97" s="410"/>
      <c r="Q97" s="411"/>
      <c r="R97" s="346">
        <f t="shared" si="23"/>
        <v>5</v>
      </c>
      <c r="T97" s="411"/>
      <c r="U97" s="412" t="str">
        <f t="shared" ref="U97:U131" si="31">+LEFT(A97,2)</f>
        <v>55</v>
      </c>
    </row>
    <row r="98" spans="1:25" s="3" customFormat="1" ht="18" customHeight="1" x14ac:dyDescent="0.2">
      <c r="A98" s="386">
        <v>55799</v>
      </c>
      <c r="B98" s="387" t="s">
        <v>331</v>
      </c>
      <c r="C98" s="388">
        <v>0</v>
      </c>
      <c r="D98" s="388">
        <v>0</v>
      </c>
      <c r="E98" s="388"/>
      <c r="F98" s="388">
        <v>0</v>
      </c>
      <c r="G98" s="388">
        <v>0</v>
      </c>
      <c r="H98" s="388">
        <v>0</v>
      </c>
      <c r="I98" s="388">
        <v>0</v>
      </c>
      <c r="J98" s="388">
        <v>0</v>
      </c>
      <c r="K98" s="388">
        <f t="shared" si="26"/>
        <v>0</v>
      </c>
      <c r="L98" s="388"/>
      <c r="M98" s="388"/>
      <c r="N98" s="388">
        <f t="shared" si="19"/>
        <v>0</v>
      </c>
      <c r="O98" s="389">
        <f t="shared" si="24"/>
        <v>0</v>
      </c>
      <c r="P98" s="392"/>
      <c r="Q98" s="267"/>
      <c r="R98" s="346">
        <f t="shared" si="23"/>
        <v>5</v>
      </c>
      <c r="T98" s="267"/>
      <c r="U98" s="269" t="str">
        <f t="shared" si="31"/>
        <v>55</v>
      </c>
    </row>
    <row r="99" spans="1:25" ht="18" customHeight="1" x14ac:dyDescent="0.2">
      <c r="A99" s="381">
        <v>56</v>
      </c>
      <c r="B99" s="398" t="s">
        <v>128</v>
      </c>
      <c r="C99" s="382">
        <f t="shared" ref="C99:J99" si="32">+C102+C100+C105</f>
        <v>3501</v>
      </c>
      <c r="D99" s="382">
        <f t="shared" si="32"/>
        <v>0</v>
      </c>
      <c r="E99" s="382">
        <f t="shared" si="32"/>
        <v>3900</v>
      </c>
      <c r="F99" s="382">
        <f t="shared" si="32"/>
        <v>0</v>
      </c>
      <c r="G99" s="382">
        <f t="shared" si="32"/>
        <v>0</v>
      </c>
      <c r="H99" s="382">
        <f t="shared" si="32"/>
        <v>0</v>
      </c>
      <c r="I99" s="382">
        <f t="shared" si="32"/>
        <v>0</v>
      </c>
      <c r="J99" s="382">
        <f t="shared" si="32"/>
        <v>0</v>
      </c>
      <c r="K99" s="382">
        <f t="shared" si="26"/>
        <v>7401</v>
      </c>
      <c r="L99" s="382">
        <f>+L102+L100+L105</f>
        <v>0</v>
      </c>
      <c r="M99" s="382"/>
      <c r="N99" s="382">
        <f t="shared" si="19"/>
        <v>0</v>
      </c>
      <c r="O99" s="382">
        <f t="shared" si="24"/>
        <v>7401</v>
      </c>
      <c r="P99" s="392"/>
      <c r="Q99" s="267"/>
      <c r="R99" s="346">
        <f t="shared" si="23"/>
        <v>2</v>
      </c>
      <c r="U99" s="180" t="str">
        <f t="shared" si="31"/>
        <v>56</v>
      </c>
    </row>
    <row r="100" spans="1:25" ht="18" customHeight="1" x14ac:dyDescent="0.2">
      <c r="A100" s="384">
        <v>562</v>
      </c>
      <c r="B100" s="393" t="s">
        <v>332</v>
      </c>
      <c r="C100" s="385">
        <f t="shared" ref="C100:I100" si="33">+C101</f>
        <v>0</v>
      </c>
      <c r="D100" s="385">
        <f t="shared" si="33"/>
        <v>0</v>
      </c>
      <c r="E100" s="385">
        <f t="shared" si="33"/>
        <v>0</v>
      </c>
      <c r="F100" s="385">
        <f t="shared" si="33"/>
        <v>0</v>
      </c>
      <c r="G100" s="385">
        <f t="shared" si="33"/>
        <v>0</v>
      </c>
      <c r="H100" s="385">
        <f t="shared" si="33"/>
        <v>0</v>
      </c>
      <c r="I100" s="385">
        <f t="shared" si="33"/>
        <v>0</v>
      </c>
      <c r="J100" s="385">
        <f>+J101</f>
        <v>0</v>
      </c>
      <c r="K100" s="385">
        <f t="shared" si="26"/>
        <v>0</v>
      </c>
      <c r="L100" s="385">
        <f>+SUM(L101)</f>
        <v>0</v>
      </c>
      <c r="M100" s="385"/>
      <c r="N100" s="385">
        <f t="shared" si="19"/>
        <v>0</v>
      </c>
      <c r="O100" s="385">
        <f t="shared" si="24"/>
        <v>0</v>
      </c>
      <c r="P100" s="392"/>
      <c r="Q100" s="267"/>
      <c r="R100" s="346">
        <f t="shared" si="23"/>
        <v>3</v>
      </c>
    </row>
    <row r="101" spans="1:25" s="3" customFormat="1" ht="18" customHeight="1" x14ac:dyDescent="0.2">
      <c r="A101" s="386">
        <v>56201</v>
      </c>
      <c r="B101" s="387" t="s">
        <v>332</v>
      </c>
      <c r="C101" s="388">
        <v>0</v>
      </c>
      <c r="D101" s="388">
        <v>0</v>
      </c>
      <c r="E101" s="388"/>
      <c r="F101" s="388">
        <v>0</v>
      </c>
      <c r="G101" s="388">
        <v>0</v>
      </c>
      <c r="H101" s="388">
        <v>0</v>
      </c>
      <c r="I101" s="388"/>
      <c r="J101" s="388">
        <v>0</v>
      </c>
      <c r="K101" s="388">
        <f t="shared" si="26"/>
        <v>0</v>
      </c>
      <c r="L101" s="388"/>
      <c r="M101" s="388"/>
      <c r="N101" s="388">
        <f t="shared" si="19"/>
        <v>0</v>
      </c>
      <c r="O101" s="389">
        <f t="shared" si="24"/>
        <v>0</v>
      </c>
      <c r="P101" s="392"/>
      <c r="Q101" s="267"/>
      <c r="R101" s="346">
        <f t="shared" si="23"/>
        <v>5</v>
      </c>
      <c r="T101" s="267"/>
    </row>
    <row r="102" spans="1:25" ht="18" customHeight="1" x14ac:dyDescent="0.2">
      <c r="A102" s="384">
        <v>563</v>
      </c>
      <c r="B102" s="393" t="s">
        <v>333</v>
      </c>
      <c r="C102" s="385">
        <f t="shared" ref="C102:J102" si="34">SUM(C104)</f>
        <v>0</v>
      </c>
      <c r="D102" s="385">
        <f t="shared" si="34"/>
        <v>0</v>
      </c>
      <c r="E102" s="385">
        <f t="shared" si="34"/>
        <v>3900</v>
      </c>
      <c r="F102" s="385">
        <f t="shared" si="34"/>
        <v>0</v>
      </c>
      <c r="G102" s="385">
        <f t="shared" si="34"/>
        <v>0</v>
      </c>
      <c r="H102" s="385">
        <f t="shared" si="34"/>
        <v>0</v>
      </c>
      <c r="I102" s="385">
        <f t="shared" si="34"/>
        <v>0</v>
      </c>
      <c r="J102" s="385">
        <f t="shared" si="34"/>
        <v>0</v>
      </c>
      <c r="K102" s="385">
        <f t="shared" si="26"/>
        <v>3900</v>
      </c>
      <c r="L102" s="385">
        <f>SUM(L104)</f>
        <v>0</v>
      </c>
      <c r="M102" s="385"/>
      <c r="N102" s="385">
        <f t="shared" si="19"/>
        <v>0</v>
      </c>
      <c r="O102" s="385">
        <f t="shared" si="24"/>
        <v>3900</v>
      </c>
      <c r="P102" s="392"/>
      <c r="Q102" s="267"/>
      <c r="R102" s="346">
        <f t="shared" si="23"/>
        <v>3</v>
      </c>
      <c r="U102" s="180" t="str">
        <f>+LEFT(A102,2)</f>
        <v>56</v>
      </c>
    </row>
    <row r="103" spans="1:25" ht="18" customHeight="1" x14ac:dyDescent="0.2">
      <c r="A103" s="386">
        <v>56301</v>
      </c>
      <c r="B103" s="387" t="s">
        <v>334</v>
      </c>
      <c r="C103" s="388">
        <v>0</v>
      </c>
      <c r="D103" s="388">
        <v>0</v>
      </c>
      <c r="E103" s="388"/>
      <c r="F103" s="388">
        <v>0</v>
      </c>
      <c r="G103" s="388">
        <v>0</v>
      </c>
      <c r="H103" s="388">
        <v>0</v>
      </c>
      <c r="I103" s="388">
        <v>0</v>
      </c>
      <c r="J103" s="388">
        <v>0</v>
      </c>
      <c r="K103" s="388">
        <f t="shared" si="26"/>
        <v>0</v>
      </c>
      <c r="L103" s="388"/>
      <c r="M103" s="388"/>
      <c r="N103" s="388">
        <f t="shared" si="19"/>
        <v>0</v>
      </c>
      <c r="O103" s="389">
        <f t="shared" si="24"/>
        <v>0</v>
      </c>
      <c r="P103" s="392"/>
      <c r="Q103" s="267"/>
      <c r="R103" s="346">
        <f t="shared" si="23"/>
        <v>5</v>
      </c>
    </row>
    <row r="104" spans="1:25" ht="18" customHeight="1" x14ac:dyDescent="0.2">
      <c r="A104" s="386">
        <v>56305</v>
      </c>
      <c r="B104" s="387" t="s">
        <v>335</v>
      </c>
      <c r="C104" s="388">
        <f>+[1]CODxCEP!B63</f>
        <v>0</v>
      </c>
      <c r="D104" s="388">
        <f>+[1]CODxCEP!C63</f>
        <v>0</v>
      </c>
      <c r="E104" s="388">
        <f>+[1]CODxCEP!D63</f>
        <v>3900</v>
      </c>
      <c r="F104" s="388">
        <f>+[1]CODxCEP!E63</f>
        <v>0</v>
      </c>
      <c r="G104" s="388">
        <f>+[1]CODxCEP!F63</f>
        <v>0</v>
      </c>
      <c r="H104" s="388">
        <f>+[1]CODxCEP!G63</f>
        <v>0</v>
      </c>
      <c r="I104" s="388">
        <f>+[1]CODxCEP!H63</f>
        <v>0</v>
      </c>
      <c r="J104" s="388">
        <f>+[1]CODxCEP!I63</f>
        <v>0</v>
      </c>
      <c r="K104" s="388">
        <f t="shared" si="26"/>
        <v>3900</v>
      </c>
      <c r="L104" s="388"/>
      <c r="M104" s="388"/>
      <c r="N104" s="394">
        <f t="shared" si="19"/>
        <v>0</v>
      </c>
      <c r="O104" s="389">
        <f t="shared" si="24"/>
        <v>3900</v>
      </c>
      <c r="P104" s="413"/>
      <c r="Q104" s="399"/>
      <c r="R104" s="346">
        <f t="shared" si="23"/>
        <v>5</v>
      </c>
      <c r="U104" s="180" t="str">
        <f>+LEFT(A104,2)</f>
        <v>56</v>
      </c>
      <c r="Y104" s="180">
        <v>1000</v>
      </c>
    </row>
    <row r="105" spans="1:25" ht="18" customHeight="1" x14ac:dyDescent="0.2">
      <c r="A105" s="384">
        <v>564</v>
      </c>
      <c r="B105" s="393" t="s">
        <v>336</v>
      </c>
      <c r="C105" s="385">
        <f>SUM(C106)</f>
        <v>3501</v>
      </c>
      <c r="D105" s="385">
        <f t="shared" ref="D105:L105" si="35">SUM(D106)</f>
        <v>0</v>
      </c>
      <c r="E105" s="385">
        <f t="shared" si="35"/>
        <v>0</v>
      </c>
      <c r="F105" s="385">
        <f t="shared" si="35"/>
        <v>0</v>
      </c>
      <c r="G105" s="385">
        <f t="shared" si="35"/>
        <v>0</v>
      </c>
      <c r="H105" s="385">
        <f t="shared" si="35"/>
        <v>0</v>
      </c>
      <c r="I105" s="385">
        <f t="shared" si="35"/>
        <v>0</v>
      </c>
      <c r="J105" s="385">
        <f t="shared" si="35"/>
        <v>0</v>
      </c>
      <c r="K105" s="385">
        <f t="shared" si="26"/>
        <v>3501</v>
      </c>
      <c r="L105" s="385">
        <f t="shared" si="35"/>
        <v>0</v>
      </c>
      <c r="M105" s="385"/>
      <c r="N105" s="385">
        <f t="shared" si="19"/>
        <v>0</v>
      </c>
      <c r="O105" s="385">
        <f t="shared" si="24"/>
        <v>3501</v>
      </c>
      <c r="P105" s="413"/>
      <c r="Q105" s="267"/>
      <c r="R105" s="346">
        <f t="shared" si="23"/>
        <v>3</v>
      </c>
    </row>
    <row r="106" spans="1:25" ht="18" customHeight="1" x14ac:dyDescent="0.2">
      <c r="A106" s="386">
        <v>56404</v>
      </c>
      <c r="B106" s="387" t="s">
        <v>337</v>
      </c>
      <c r="C106" s="388">
        <f>+[1]CODxCEP!B65</f>
        <v>3501</v>
      </c>
      <c r="D106" s="388">
        <f>+[1]CODxCEP!C65</f>
        <v>0</v>
      </c>
      <c r="E106" s="388">
        <f>+[1]CODxCEP!D65</f>
        <v>0</v>
      </c>
      <c r="F106" s="388">
        <f>+[1]CODxCEP!E65</f>
        <v>0</v>
      </c>
      <c r="G106" s="388">
        <f>+[1]CODxCEP!F65</f>
        <v>0</v>
      </c>
      <c r="H106" s="388">
        <f>+[1]CODxCEP!G65</f>
        <v>0</v>
      </c>
      <c r="I106" s="388">
        <f>+[1]CODxCEP!H65</f>
        <v>0</v>
      </c>
      <c r="J106" s="388">
        <f>+[1]CODxCEP!I65</f>
        <v>0</v>
      </c>
      <c r="K106" s="388">
        <f t="shared" si="26"/>
        <v>3501</v>
      </c>
      <c r="L106" s="388"/>
      <c r="M106" s="388"/>
      <c r="N106" s="394">
        <f t="shared" si="19"/>
        <v>0</v>
      </c>
      <c r="O106" s="389">
        <f t="shared" si="24"/>
        <v>3501</v>
      </c>
      <c r="P106" s="413"/>
      <c r="Q106" s="267"/>
      <c r="R106" s="346">
        <f t="shared" si="23"/>
        <v>5</v>
      </c>
    </row>
    <row r="107" spans="1:25" ht="18" customHeight="1" x14ac:dyDescent="0.2">
      <c r="A107" s="381">
        <v>61</v>
      </c>
      <c r="B107" s="398" t="s">
        <v>338</v>
      </c>
      <c r="C107" s="382">
        <f t="shared" ref="C107:J107" si="36">+C108+C120+C122+C115+C117</f>
        <v>0</v>
      </c>
      <c r="D107" s="382">
        <f t="shared" si="36"/>
        <v>42780</v>
      </c>
      <c r="E107" s="382">
        <f t="shared" si="36"/>
        <v>89597</v>
      </c>
      <c r="F107" s="382">
        <f t="shared" si="36"/>
        <v>560</v>
      </c>
      <c r="G107" s="382">
        <f t="shared" si="36"/>
        <v>5000</v>
      </c>
      <c r="H107" s="382">
        <f t="shared" si="36"/>
        <v>2918</v>
      </c>
      <c r="I107" s="382">
        <f t="shared" si="36"/>
        <v>0</v>
      </c>
      <c r="J107" s="382">
        <f t="shared" si="36"/>
        <v>1169</v>
      </c>
      <c r="K107" s="382">
        <f t="shared" si="26"/>
        <v>142024</v>
      </c>
      <c r="L107" s="382">
        <f>+L108+L120+L122+L115+L117</f>
        <v>0</v>
      </c>
      <c r="M107" s="382"/>
      <c r="N107" s="382">
        <f t="shared" si="19"/>
        <v>0</v>
      </c>
      <c r="O107" s="382">
        <f t="shared" si="24"/>
        <v>142024</v>
      </c>
      <c r="P107" s="392"/>
      <c r="Q107" s="267"/>
      <c r="R107" s="346">
        <f t="shared" si="23"/>
        <v>2</v>
      </c>
      <c r="U107" s="180" t="str">
        <f t="shared" ref="U107:U131" si="37">+LEFT(A107,2)</f>
        <v>61</v>
      </c>
    </row>
    <row r="108" spans="1:25" ht="18" customHeight="1" x14ac:dyDescent="0.2">
      <c r="A108" s="384">
        <v>611</v>
      </c>
      <c r="B108" s="393" t="s">
        <v>339</v>
      </c>
      <c r="C108" s="385">
        <f t="shared" ref="C108:J108" si="38">SUM(C109:C114)</f>
        <v>0</v>
      </c>
      <c r="D108" s="385">
        <f t="shared" si="38"/>
        <v>36350</v>
      </c>
      <c r="E108" s="385">
        <f t="shared" ref="E108" si="39">SUM(E109:E114)</f>
        <v>56597</v>
      </c>
      <c r="F108" s="385">
        <f t="shared" si="38"/>
        <v>560</v>
      </c>
      <c r="G108" s="385">
        <f t="shared" si="38"/>
        <v>5000</v>
      </c>
      <c r="H108" s="385">
        <f t="shared" si="38"/>
        <v>2918</v>
      </c>
      <c r="I108" s="385">
        <f t="shared" si="38"/>
        <v>0</v>
      </c>
      <c r="J108" s="385">
        <f t="shared" si="38"/>
        <v>1169</v>
      </c>
      <c r="K108" s="385">
        <f t="shared" si="26"/>
        <v>102594</v>
      </c>
      <c r="L108" s="385">
        <f>+SUM(L109:L114)</f>
        <v>0</v>
      </c>
      <c r="M108" s="385"/>
      <c r="N108" s="385">
        <f t="shared" si="19"/>
        <v>0</v>
      </c>
      <c r="O108" s="385">
        <f t="shared" si="24"/>
        <v>102594</v>
      </c>
      <c r="P108" s="392"/>
      <c r="Q108" s="267"/>
      <c r="R108" s="346">
        <f t="shared" si="23"/>
        <v>3</v>
      </c>
      <c r="U108" s="180" t="str">
        <f t="shared" si="37"/>
        <v>61</v>
      </c>
    </row>
    <row r="109" spans="1:25" s="3" customFormat="1" ht="18" customHeight="1" x14ac:dyDescent="0.2">
      <c r="A109" s="386">
        <v>61101</v>
      </c>
      <c r="B109" s="387" t="s">
        <v>340</v>
      </c>
      <c r="C109" s="388">
        <f>+[1]CODxCEP!B68</f>
        <v>0</v>
      </c>
      <c r="D109" s="388">
        <f>+[1]CODxCEP!C68</f>
        <v>500</v>
      </c>
      <c r="E109" s="388">
        <f>+[1]CODxCEP!D68</f>
        <v>3165</v>
      </c>
      <c r="F109" s="388">
        <f>+[1]CODxCEP!E68</f>
        <v>0</v>
      </c>
      <c r="G109" s="388">
        <f>+[1]CODxCEP!F68</f>
        <v>0</v>
      </c>
      <c r="H109" s="388">
        <f>+[1]CODxCEP!G68</f>
        <v>150</v>
      </c>
      <c r="I109" s="388">
        <f>+[1]CODxCEP!H68</f>
        <v>0</v>
      </c>
      <c r="J109" s="388">
        <f>+[1]CODxCEP!I68</f>
        <v>50</v>
      </c>
      <c r="K109" s="388">
        <f t="shared" si="26"/>
        <v>3865</v>
      </c>
      <c r="L109" s="388"/>
      <c r="M109" s="388"/>
      <c r="N109" s="388">
        <f t="shared" si="19"/>
        <v>0</v>
      </c>
      <c r="O109" s="389">
        <f t="shared" si="24"/>
        <v>3865</v>
      </c>
      <c r="P109" s="267"/>
      <c r="Q109" s="267"/>
      <c r="R109" s="346">
        <f t="shared" si="23"/>
        <v>5</v>
      </c>
      <c r="T109" s="267"/>
      <c r="U109" s="3" t="str">
        <f t="shared" si="37"/>
        <v>61</v>
      </c>
    </row>
    <row r="110" spans="1:25" s="3" customFormat="1" ht="18" customHeight="1" x14ac:dyDescent="0.2">
      <c r="A110" s="386">
        <v>61102</v>
      </c>
      <c r="B110" s="387" t="s">
        <v>341</v>
      </c>
      <c r="C110" s="388">
        <f>+[1]CODxCEP!B69</f>
        <v>0</v>
      </c>
      <c r="D110" s="388">
        <f>+[1]CODxCEP!C69</f>
        <v>0</v>
      </c>
      <c r="E110" s="388">
        <f>+[1]CODxCEP!D69</f>
        <v>9997</v>
      </c>
      <c r="F110" s="388">
        <f>+[1]CODxCEP!E69</f>
        <v>560</v>
      </c>
      <c r="G110" s="388">
        <f>+[1]CODxCEP!F69</f>
        <v>5000</v>
      </c>
      <c r="H110" s="388">
        <f>+[1]CODxCEP!G69</f>
        <v>835</v>
      </c>
      <c r="I110" s="388">
        <f>+[1]CODxCEP!H69</f>
        <v>0</v>
      </c>
      <c r="J110" s="388">
        <f>+[1]CODxCEP!I69</f>
        <v>119</v>
      </c>
      <c r="K110" s="388">
        <f t="shared" si="26"/>
        <v>16511</v>
      </c>
      <c r="L110" s="388"/>
      <c r="M110" s="388"/>
      <c r="N110" s="388">
        <f t="shared" ref="N110:N134" si="40">+SUM(L110:L110)</f>
        <v>0</v>
      </c>
      <c r="O110" s="389">
        <f t="shared" si="24"/>
        <v>16511</v>
      </c>
      <c r="P110" s="267"/>
      <c r="Q110" s="267"/>
      <c r="R110" s="346">
        <f t="shared" si="23"/>
        <v>5</v>
      </c>
      <c r="T110" s="267"/>
      <c r="U110" s="3" t="str">
        <f t="shared" si="37"/>
        <v>61</v>
      </c>
    </row>
    <row r="111" spans="1:25" s="3" customFormat="1" ht="18" customHeight="1" x14ac:dyDescent="0.2">
      <c r="A111" s="386">
        <v>61104</v>
      </c>
      <c r="B111" s="387" t="s">
        <v>342</v>
      </c>
      <c r="C111" s="388">
        <f>+[1]CODxCEP!B70</f>
        <v>0</v>
      </c>
      <c r="D111" s="388">
        <f>+[1]CODxCEP!C70</f>
        <v>35850</v>
      </c>
      <c r="E111" s="388">
        <f>+[1]CODxCEP!D70</f>
        <v>3435</v>
      </c>
      <c r="F111" s="388">
        <f>+[1]CODxCEP!E70</f>
        <v>0</v>
      </c>
      <c r="G111" s="388">
        <f>+[1]CODxCEP!F70</f>
        <v>0</v>
      </c>
      <c r="H111" s="388">
        <f>+[1]CODxCEP!G70</f>
        <v>1933</v>
      </c>
      <c r="I111" s="388">
        <f>+[1]CODxCEP!H70</f>
        <v>0</v>
      </c>
      <c r="J111" s="388">
        <f>+[1]CODxCEP!I70</f>
        <v>1000</v>
      </c>
      <c r="K111" s="388">
        <f t="shared" si="26"/>
        <v>42218</v>
      </c>
      <c r="L111" s="388"/>
      <c r="M111" s="388"/>
      <c r="N111" s="388">
        <f t="shared" si="40"/>
        <v>0</v>
      </c>
      <c r="O111" s="389">
        <f t="shared" si="24"/>
        <v>42218</v>
      </c>
      <c r="P111" s="267"/>
      <c r="Q111" s="267"/>
      <c r="R111" s="346">
        <f t="shared" si="23"/>
        <v>5</v>
      </c>
      <c r="T111" s="267"/>
      <c r="U111" s="3" t="str">
        <f t="shared" si="37"/>
        <v>61</v>
      </c>
    </row>
    <row r="112" spans="1:25" s="3" customFormat="1" ht="18" customHeight="1" x14ac:dyDescent="0.2">
      <c r="A112" s="386">
        <v>61105</v>
      </c>
      <c r="B112" s="387" t="s">
        <v>343</v>
      </c>
      <c r="C112" s="388">
        <f>+[1]CODxCEP!B71</f>
        <v>0</v>
      </c>
      <c r="D112" s="388">
        <f>+[1]CODxCEP!C71</f>
        <v>0</v>
      </c>
      <c r="E112" s="388">
        <f>+[1]CODxCEP!D71</f>
        <v>40000</v>
      </c>
      <c r="F112" s="388">
        <f>+[1]CODxCEP!E71</f>
        <v>0</v>
      </c>
      <c r="G112" s="388">
        <f>+[1]CODxCEP!F71</f>
        <v>0</v>
      </c>
      <c r="H112" s="388">
        <f>+[1]CODxCEP!G71</f>
        <v>0</v>
      </c>
      <c r="I112" s="388">
        <v>0</v>
      </c>
      <c r="J112" s="388">
        <v>0</v>
      </c>
      <c r="K112" s="388">
        <f t="shared" si="26"/>
        <v>40000</v>
      </c>
      <c r="L112" s="388"/>
      <c r="M112" s="388"/>
      <c r="N112" s="388">
        <f t="shared" si="40"/>
        <v>0</v>
      </c>
      <c r="O112" s="389">
        <f t="shared" si="24"/>
        <v>40000</v>
      </c>
      <c r="P112" s="267"/>
      <c r="Q112" s="267"/>
      <c r="R112" s="346">
        <f t="shared" si="23"/>
        <v>5</v>
      </c>
      <c r="T112" s="267"/>
      <c r="U112" s="3" t="str">
        <f t="shared" si="37"/>
        <v>61</v>
      </c>
    </row>
    <row r="113" spans="1:21" s="3" customFormat="1" ht="18" customHeight="1" x14ac:dyDescent="0.2">
      <c r="A113" s="386">
        <v>61108</v>
      </c>
      <c r="B113" s="387" t="s">
        <v>344</v>
      </c>
      <c r="C113" s="388">
        <v>0</v>
      </c>
      <c r="D113" s="388">
        <v>0</v>
      </c>
      <c r="E113" s="388"/>
      <c r="F113" s="388">
        <v>0</v>
      </c>
      <c r="G113" s="388">
        <v>0</v>
      </c>
      <c r="H113" s="388">
        <v>0</v>
      </c>
      <c r="I113" s="388">
        <v>0</v>
      </c>
      <c r="J113" s="388">
        <v>0</v>
      </c>
      <c r="K113" s="388">
        <f t="shared" si="26"/>
        <v>0</v>
      </c>
      <c r="L113" s="388"/>
      <c r="M113" s="388"/>
      <c r="N113" s="388">
        <f t="shared" si="40"/>
        <v>0</v>
      </c>
      <c r="O113" s="389">
        <f t="shared" si="24"/>
        <v>0</v>
      </c>
      <c r="P113" s="267"/>
      <c r="Q113" s="267"/>
      <c r="R113" s="346">
        <f t="shared" si="23"/>
        <v>5</v>
      </c>
      <c r="T113" s="267"/>
      <c r="U113" s="269" t="str">
        <f t="shared" si="37"/>
        <v>61</v>
      </c>
    </row>
    <row r="114" spans="1:21" s="3" customFormat="1" ht="18" customHeight="1" x14ac:dyDescent="0.2">
      <c r="A114" s="386">
        <v>61199</v>
      </c>
      <c r="B114" s="387" t="s">
        <v>345</v>
      </c>
      <c r="C114" s="388">
        <v>0</v>
      </c>
      <c r="D114" s="388">
        <v>0</v>
      </c>
      <c r="E114" s="388"/>
      <c r="F114" s="388">
        <v>0</v>
      </c>
      <c r="G114" s="388">
        <v>0</v>
      </c>
      <c r="H114" s="388">
        <v>0</v>
      </c>
      <c r="I114" s="388">
        <v>0</v>
      </c>
      <c r="J114" s="388">
        <v>0</v>
      </c>
      <c r="K114" s="388">
        <f t="shared" si="26"/>
        <v>0</v>
      </c>
      <c r="L114" s="388"/>
      <c r="M114" s="388"/>
      <c r="N114" s="388">
        <f t="shared" si="40"/>
        <v>0</v>
      </c>
      <c r="O114" s="389">
        <f t="shared" si="24"/>
        <v>0</v>
      </c>
      <c r="P114" s="267"/>
      <c r="Q114" s="267"/>
      <c r="R114" s="346">
        <f t="shared" si="23"/>
        <v>5</v>
      </c>
      <c r="T114" s="267"/>
      <c r="U114" s="3" t="str">
        <f t="shared" si="37"/>
        <v>61</v>
      </c>
    </row>
    <row r="115" spans="1:21" ht="18" customHeight="1" x14ac:dyDescent="0.2">
      <c r="A115" s="384">
        <v>612</v>
      </c>
      <c r="B115" s="393" t="s">
        <v>346</v>
      </c>
      <c r="C115" s="385">
        <f>SUM(C116)</f>
        <v>0</v>
      </c>
      <c r="D115" s="385">
        <f t="shared" ref="D115:L115" si="41">SUM(D116)</f>
        <v>0</v>
      </c>
      <c r="E115" s="385"/>
      <c r="F115" s="385">
        <f t="shared" si="41"/>
        <v>0</v>
      </c>
      <c r="G115" s="385">
        <f t="shared" si="41"/>
        <v>0</v>
      </c>
      <c r="H115" s="385">
        <f t="shared" si="41"/>
        <v>0</v>
      </c>
      <c r="I115" s="385">
        <f t="shared" si="41"/>
        <v>0</v>
      </c>
      <c r="J115" s="385">
        <f>SUM(J116)</f>
        <v>0</v>
      </c>
      <c r="K115" s="385">
        <f t="shared" si="26"/>
        <v>0</v>
      </c>
      <c r="L115" s="385">
        <f t="shared" si="41"/>
        <v>0</v>
      </c>
      <c r="M115" s="385"/>
      <c r="N115" s="385">
        <f t="shared" si="40"/>
        <v>0</v>
      </c>
      <c r="O115" s="385">
        <f t="shared" si="24"/>
        <v>0</v>
      </c>
      <c r="P115" s="392"/>
      <c r="Q115" s="267"/>
      <c r="R115" s="346">
        <f t="shared" si="23"/>
        <v>3</v>
      </c>
      <c r="U115" s="180" t="str">
        <f t="shared" si="37"/>
        <v>61</v>
      </c>
    </row>
    <row r="116" spans="1:21" s="3" customFormat="1" ht="18" customHeight="1" x14ac:dyDescent="0.2">
      <c r="A116" s="386">
        <v>61201</v>
      </c>
      <c r="B116" s="387" t="s">
        <v>347</v>
      </c>
      <c r="C116" s="388">
        <v>0</v>
      </c>
      <c r="D116" s="388">
        <v>0</v>
      </c>
      <c r="E116" s="388"/>
      <c r="F116" s="388">
        <v>0</v>
      </c>
      <c r="G116" s="388">
        <v>0</v>
      </c>
      <c r="H116" s="388">
        <v>0</v>
      </c>
      <c r="I116" s="388">
        <v>0</v>
      </c>
      <c r="J116" s="388">
        <v>0</v>
      </c>
      <c r="K116" s="388">
        <f t="shared" si="26"/>
        <v>0</v>
      </c>
      <c r="L116" s="388"/>
      <c r="M116" s="388"/>
      <c r="N116" s="388">
        <f t="shared" si="40"/>
        <v>0</v>
      </c>
      <c r="O116" s="389">
        <f t="shared" si="24"/>
        <v>0</v>
      </c>
      <c r="P116" s="267"/>
      <c r="Q116" s="267"/>
      <c r="R116" s="346">
        <f t="shared" si="23"/>
        <v>5</v>
      </c>
      <c r="T116" s="267"/>
      <c r="U116" s="3" t="str">
        <f t="shared" si="37"/>
        <v>61</v>
      </c>
    </row>
    <row r="117" spans="1:21" s="3" customFormat="1" ht="18" customHeight="1" x14ac:dyDescent="0.2">
      <c r="A117" s="384">
        <v>613</v>
      </c>
      <c r="B117" s="393" t="s">
        <v>348</v>
      </c>
      <c r="C117" s="385">
        <f>SUM(C118:C119)</f>
        <v>0</v>
      </c>
      <c r="D117" s="385">
        <f t="shared" ref="D117:L117" si="42">SUM(D118:D119)</f>
        <v>0</v>
      </c>
      <c r="E117" s="385"/>
      <c r="F117" s="385">
        <f t="shared" si="42"/>
        <v>0</v>
      </c>
      <c r="G117" s="385">
        <f t="shared" si="42"/>
        <v>0</v>
      </c>
      <c r="H117" s="385">
        <f t="shared" si="42"/>
        <v>0</v>
      </c>
      <c r="I117" s="385">
        <f t="shared" si="42"/>
        <v>0</v>
      </c>
      <c r="J117" s="385">
        <f t="shared" si="42"/>
        <v>0</v>
      </c>
      <c r="K117" s="385">
        <f t="shared" si="26"/>
        <v>0</v>
      </c>
      <c r="L117" s="385">
        <f t="shared" si="42"/>
        <v>0</v>
      </c>
      <c r="M117" s="385"/>
      <c r="N117" s="385">
        <f t="shared" si="40"/>
        <v>0</v>
      </c>
      <c r="O117" s="385">
        <f t="shared" si="24"/>
        <v>0</v>
      </c>
      <c r="P117" s="267"/>
      <c r="Q117" s="267"/>
      <c r="R117" s="346">
        <f t="shared" si="23"/>
        <v>3</v>
      </c>
      <c r="T117" s="267"/>
      <c r="U117" s="269" t="str">
        <f t="shared" si="37"/>
        <v>61</v>
      </c>
    </row>
    <row r="118" spans="1:21" s="3" customFormat="1" ht="18" customHeight="1" x14ac:dyDescent="0.2">
      <c r="A118" s="386">
        <v>61301</v>
      </c>
      <c r="B118" s="387" t="s">
        <v>349</v>
      </c>
      <c r="C118" s="388">
        <v>0</v>
      </c>
      <c r="D118" s="388">
        <v>0</v>
      </c>
      <c r="E118" s="388"/>
      <c r="F118" s="388">
        <v>0</v>
      </c>
      <c r="G118" s="388">
        <v>0</v>
      </c>
      <c r="H118" s="388">
        <v>0</v>
      </c>
      <c r="I118" s="388">
        <v>0</v>
      </c>
      <c r="J118" s="388">
        <v>0</v>
      </c>
      <c r="K118" s="388">
        <f t="shared" si="26"/>
        <v>0</v>
      </c>
      <c r="L118" s="388"/>
      <c r="M118" s="388"/>
      <c r="N118" s="388">
        <f t="shared" si="40"/>
        <v>0</v>
      </c>
      <c r="O118" s="389">
        <f t="shared" si="24"/>
        <v>0</v>
      </c>
      <c r="P118" s="267"/>
      <c r="Q118" s="267"/>
      <c r="R118" s="346">
        <f t="shared" si="23"/>
        <v>5</v>
      </c>
      <c r="T118" s="267"/>
      <c r="U118" s="269" t="str">
        <f t="shared" si="37"/>
        <v>61</v>
      </c>
    </row>
    <row r="119" spans="1:21" s="3" customFormat="1" ht="18" customHeight="1" x14ac:dyDescent="0.2">
      <c r="A119" s="386">
        <v>61399</v>
      </c>
      <c r="B119" s="387" t="s">
        <v>350</v>
      </c>
      <c r="C119" s="388">
        <v>0</v>
      </c>
      <c r="D119" s="388">
        <v>0</v>
      </c>
      <c r="E119" s="388"/>
      <c r="F119" s="388">
        <v>0</v>
      </c>
      <c r="G119" s="388">
        <v>0</v>
      </c>
      <c r="H119" s="388">
        <v>0</v>
      </c>
      <c r="I119" s="388">
        <v>0</v>
      </c>
      <c r="J119" s="388">
        <v>0</v>
      </c>
      <c r="K119" s="388">
        <f t="shared" si="26"/>
        <v>0</v>
      </c>
      <c r="L119" s="388"/>
      <c r="M119" s="388"/>
      <c r="N119" s="388">
        <f t="shared" si="40"/>
        <v>0</v>
      </c>
      <c r="O119" s="389">
        <f t="shared" si="24"/>
        <v>0</v>
      </c>
      <c r="P119" s="267"/>
      <c r="Q119" s="267"/>
      <c r="R119" s="346">
        <f t="shared" si="23"/>
        <v>5</v>
      </c>
      <c r="T119" s="267"/>
      <c r="U119" s="269" t="str">
        <f t="shared" si="37"/>
        <v>61</v>
      </c>
    </row>
    <row r="120" spans="1:21" ht="18" customHeight="1" x14ac:dyDescent="0.2">
      <c r="A120" s="384">
        <v>614</v>
      </c>
      <c r="B120" s="393" t="s">
        <v>351</v>
      </c>
      <c r="C120" s="385">
        <f t="shared" ref="C120:I120" si="43">SUM(C121)</f>
        <v>0</v>
      </c>
      <c r="D120" s="385">
        <f t="shared" si="43"/>
        <v>6430</v>
      </c>
      <c r="E120" s="385">
        <f t="shared" si="43"/>
        <v>0</v>
      </c>
      <c r="F120" s="385">
        <f t="shared" si="43"/>
        <v>0</v>
      </c>
      <c r="G120" s="385">
        <f t="shared" si="43"/>
        <v>0</v>
      </c>
      <c r="H120" s="385">
        <f t="shared" si="43"/>
        <v>0</v>
      </c>
      <c r="I120" s="385">
        <f t="shared" si="43"/>
        <v>0</v>
      </c>
      <c r="J120" s="385">
        <f>SUM(J121)</f>
        <v>0</v>
      </c>
      <c r="K120" s="385">
        <f t="shared" si="26"/>
        <v>6430</v>
      </c>
      <c r="L120" s="385">
        <f>+SUM(L121)</f>
        <v>0</v>
      </c>
      <c r="M120" s="385"/>
      <c r="N120" s="385">
        <f t="shared" si="40"/>
        <v>0</v>
      </c>
      <c r="O120" s="385">
        <f t="shared" si="24"/>
        <v>6430</v>
      </c>
      <c r="P120" s="392"/>
      <c r="Q120" s="267"/>
      <c r="R120" s="346">
        <f t="shared" si="23"/>
        <v>3</v>
      </c>
      <c r="U120" s="180" t="str">
        <f t="shared" si="37"/>
        <v>61</v>
      </c>
    </row>
    <row r="121" spans="1:21" s="3" customFormat="1" ht="18" customHeight="1" x14ac:dyDescent="0.2">
      <c r="A121" s="386">
        <v>61403</v>
      </c>
      <c r="B121" s="387" t="s">
        <v>352</v>
      </c>
      <c r="C121" s="388">
        <f>+[1]CODxCEP!B72</f>
        <v>0</v>
      </c>
      <c r="D121" s="388">
        <f>+[1]CODxCEP!C72</f>
        <v>6430</v>
      </c>
      <c r="E121" s="388">
        <f>+[1]CODxCEP!D72</f>
        <v>0</v>
      </c>
      <c r="F121" s="388">
        <f>+[1]CODxCEP!E72</f>
        <v>0</v>
      </c>
      <c r="G121" s="388">
        <f>+[1]CODxCEP!F72</f>
        <v>0</v>
      </c>
      <c r="H121" s="388">
        <f>+[1]CODxCEP!G72</f>
        <v>0</v>
      </c>
      <c r="I121" s="388">
        <f>+[1]CODxCEP!H72</f>
        <v>0</v>
      </c>
      <c r="J121" s="388">
        <f>+[1]CODxCEP!I72</f>
        <v>0</v>
      </c>
      <c r="K121" s="388">
        <f t="shared" si="26"/>
        <v>6430</v>
      </c>
      <c r="L121" s="388"/>
      <c r="M121" s="388"/>
      <c r="N121" s="388">
        <f t="shared" si="40"/>
        <v>0</v>
      </c>
      <c r="O121" s="389">
        <f t="shared" si="24"/>
        <v>6430</v>
      </c>
      <c r="P121" s="267"/>
      <c r="Q121" s="399"/>
      <c r="R121" s="346">
        <f t="shared" si="23"/>
        <v>5</v>
      </c>
      <c r="T121" s="267"/>
      <c r="U121" s="3" t="str">
        <f t="shared" si="37"/>
        <v>61</v>
      </c>
    </row>
    <row r="122" spans="1:21" ht="18" customHeight="1" x14ac:dyDescent="0.2">
      <c r="A122" s="384">
        <v>616</v>
      </c>
      <c r="B122" s="393" t="s">
        <v>353</v>
      </c>
      <c r="C122" s="385">
        <f t="shared" ref="C122:I122" si="44">SUM(C123:C125)</f>
        <v>0</v>
      </c>
      <c r="D122" s="385">
        <f t="shared" si="44"/>
        <v>0</v>
      </c>
      <c r="E122" s="385">
        <f t="shared" si="44"/>
        <v>33000</v>
      </c>
      <c r="F122" s="385">
        <f t="shared" si="44"/>
        <v>0</v>
      </c>
      <c r="G122" s="385">
        <f t="shared" si="44"/>
        <v>0</v>
      </c>
      <c r="H122" s="385">
        <f t="shared" si="44"/>
        <v>0</v>
      </c>
      <c r="I122" s="385">
        <f t="shared" si="44"/>
        <v>0</v>
      </c>
      <c r="J122" s="385">
        <f>SUM(J123:J125)</f>
        <v>0</v>
      </c>
      <c r="K122" s="385">
        <f t="shared" si="26"/>
        <v>33000</v>
      </c>
      <c r="L122" s="385">
        <f>+SUM(L123:L125)</f>
        <v>0</v>
      </c>
      <c r="M122" s="385"/>
      <c r="N122" s="385">
        <f t="shared" si="40"/>
        <v>0</v>
      </c>
      <c r="O122" s="385">
        <f t="shared" si="24"/>
        <v>33000</v>
      </c>
      <c r="P122" s="392"/>
      <c r="Q122" s="267"/>
      <c r="R122" s="346">
        <f t="shared" si="23"/>
        <v>3</v>
      </c>
      <c r="U122" s="180" t="str">
        <f t="shared" si="37"/>
        <v>61</v>
      </c>
    </row>
    <row r="123" spans="1:21" s="3" customFormat="1" ht="18" customHeight="1" x14ac:dyDescent="0.2">
      <c r="A123" s="386">
        <v>61604</v>
      </c>
      <c r="B123" s="387" t="s">
        <v>354</v>
      </c>
      <c r="C123" s="388">
        <f>+[1]CODxCEP!B74</f>
        <v>0</v>
      </c>
      <c r="D123" s="388">
        <f>+[1]CODxCEP!C74</f>
        <v>0</v>
      </c>
      <c r="E123" s="388">
        <f>+[1]CODxCEP!D74</f>
        <v>33000</v>
      </c>
      <c r="F123" s="388">
        <f>+[1]CODxCEP!E74</f>
        <v>0</v>
      </c>
      <c r="G123" s="388">
        <f>+[1]CODxCEP!F74</f>
        <v>0</v>
      </c>
      <c r="H123" s="388">
        <f>+[1]CODxCEP!G74</f>
        <v>0</v>
      </c>
      <c r="I123" s="388">
        <f>+[1]CODxCEP!H74</f>
        <v>0</v>
      </c>
      <c r="J123" s="388">
        <f>+[1]CODxCEP!I74</f>
        <v>0</v>
      </c>
      <c r="K123" s="388">
        <f t="shared" si="26"/>
        <v>33000</v>
      </c>
      <c r="L123" s="388"/>
      <c r="M123" s="388"/>
      <c r="N123" s="388">
        <f t="shared" si="40"/>
        <v>0</v>
      </c>
      <c r="O123" s="389">
        <f t="shared" si="24"/>
        <v>33000</v>
      </c>
      <c r="P123" s="267"/>
      <c r="Q123" s="267"/>
      <c r="R123" s="346">
        <f t="shared" si="23"/>
        <v>5</v>
      </c>
      <c r="T123" s="267"/>
      <c r="U123" s="3" t="str">
        <f t="shared" si="37"/>
        <v>61</v>
      </c>
    </row>
    <row r="124" spans="1:21" s="3" customFormat="1" ht="18" customHeight="1" x14ac:dyDescent="0.2">
      <c r="A124" s="386">
        <v>61608</v>
      </c>
      <c r="B124" s="387" t="s">
        <v>355</v>
      </c>
      <c r="C124" s="388">
        <v>0</v>
      </c>
      <c r="D124" s="388">
        <v>0</v>
      </c>
      <c r="E124" s="388"/>
      <c r="F124" s="388">
        <v>0</v>
      </c>
      <c r="G124" s="388">
        <v>0</v>
      </c>
      <c r="H124" s="388">
        <v>0</v>
      </c>
      <c r="I124" s="388">
        <v>0</v>
      </c>
      <c r="J124" s="388">
        <v>0</v>
      </c>
      <c r="K124" s="388">
        <f t="shared" si="26"/>
        <v>0</v>
      </c>
      <c r="L124" s="388"/>
      <c r="M124" s="388"/>
      <c r="N124" s="388">
        <f t="shared" si="40"/>
        <v>0</v>
      </c>
      <c r="O124" s="389">
        <f t="shared" si="24"/>
        <v>0</v>
      </c>
      <c r="P124" s="392"/>
      <c r="Q124" s="267"/>
      <c r="R124" s="346">
        <f t="shared" si="23"/>
        <v>5</v>
      </c>
      <c r="T124" s="267"/>
      <c r="U124" s="3" t="str">
        <f t="shared" si="37"/>
        <v>61</v>
      </c>
    </row>
    <row r="125" spans="1:21" s="3" customFormat="1" ht="18" customHeight="1" x14ac:dyDescent="0.2">
      <c r="A125" s="386">
        <v>61699</v>
      </c>
      <c r="B125" s="387" t="s">
        <v>356</v>
      </c>
      <c r="C125" s="388">
        <v>0</v>
      </c>
      <c r="D125" s="388">
        <v>0</v>
      </c>
      <c r="E125" s="388"/>
      <c r="F125" s="388">
        <v>0</v>
      </c>
      <c r="G125" s="388">
        <v>0</v>
      </c>
      <c r="H125" s="388">
        <v>0</v>
      </c>
      <c r="I125" s="388"/>
      <c r="J125" s="388">
        <v>0</v>
      </c>
      <c r="K125" s="388">
        <f t="shared" si="26"/>
        <v>0</v>
      </c>
      <c r="L125" s="388"/>
      <c r="M125" s="388"/>
      <c r="N125" s="388">
        <f t="shared" si="40"/>
        <v>0</v>
      </c>
      <c r="O125" s="389">
        <f t="shared" si="24"/>
        <v>0</v>
      </c>
      <c r="P125" s="267"/>
      <c r="Q125" s="267"/>
      <c r="R125" s="346">
        <f t="shared" si="23"/>
        <v>5</v>
      </c>
      <c r="T125" s="267"/>
      <c r="U125" s="3" t="str">
        <f t="shared" si="37"/>
        <v>61</v>
      </c>
    </row>
    <row r="126" spans="1:21" ht="18" customHeight="1" x14ac:dyDescent="0.2">
      <c r="A126" s="381">
        <v>62</v>
      </c>
      <c r="B126" s="398" t="s">
        <v>357</v>
      </c>
      <c r="C126" s="382">
        <f>+C127</f>
        <v>0</v>
      </c>
      <c r="D126" s="382">
        <f t="shared" ref="D126:I127" si="45">+D127</f>
        <v>0</v>
      </c>
      <c r="E126" s="382">
        <f t="shared" si="45"/>
        <v>0</v>
      </c>
      <c r="F126" s="382">
        <f t="shared" si="45"/>
        <v>0</v>
      </c>
      <c r="G126" s="382">
        <f t="shared" si="45"/>
        <v>0</v>
      </c>
      <c r="H126" s="382">
        <f t="shared" si="45"/>
        <v>0</v>
      </c>
      <c r="I126" s="382">
        <f t="shared" si="45"/>
        <v>0</v>
      </c>
      <c r="J126" s="382">
        <f>+J127</f>
        <v>0</v>
      </c>
      <c r="K126" s="382">
        <f t="shared" si="26"/>
        <v>0</v>
      </c>
      <c r="L126" s="382">
        <f>+L127</f>
        <v>0</v>
      </c>
      <c r="M126" s="382"/>
      <c r="N126" s="382">
        <f t="shared" si="40"/>
        <v>0</v>
      </c>
      <c r="O126" s="382">
        <f t="shared" si="24"/>
        <v>0</v>
      </c>
      <c r="P126" s="392"/>
      <c r="Q126" s="267"/>
      <c r="R126" s="346">
        <f t="shared" si="23"/>
        <v>2</v>
      </c>
      <c r="U126" s="180" t="str">
        <f t="shared" si="37"/>
        <v>62</v>
      </c>
    </row>
    <row r="127" spans="1:21" ht="18" customHeight="1" x14ac:dyDescent="0.2">
      <c r="A127" s="384">
        <v>623</v>
      </c>
      <c r="B127" s="393" t="s">
        <v>358</v>
      </c>
      <c r="C127" s="414">
        <f>+C128</f>
        <v>0</v>
      </c>
      <c r="D127" s="414">
        <f t="shared" si="45"/>
        <v>0</v>
      </c>
      <c r="E127" s="414">
        <f t="shared" si="45"/>
        <v>0</v>
      </c>
      <c r="F127" s="414">
        <f t="shared" si="45"/>
        <v>0</v>
      </c>
      <c r="G127" s="414">
        <f t="shared" si="45"/>
        <v>0</v>
      </c>
      <c r="H127" s="414">
        <f t="shared" si="45"/>
        <v>0</v>
      </c>
      <c r="I127" s="414">
        <f t="shared" si="45"/>
        <v>0</v>
      </c>
      <c r="J127" s="414">
        <f>+J128</f>
        <v>0</v>
      </c>
      <c r="K127" s="385">
        <f t="shared" si="26"/>
        <v>0</v>
      </c>
      <c r="L127" s="414">
        <f>+SUM(L128)</f>
        <v>0</v>
      </c>
      <c r="M127" s="414"/>
      <c r="N127" s="385">
        <f t="shared" si="40"/>
        <v>0</v>
      </c>
      <c r="O127" s="414">
        <f t="shared" si="24"/>
        <v>0</v>
      </c>
      <c r="P127" s="392"/>
      <c r="Q127" s="267"/>
      <c r="R127" s="346">
        <f t="shared" si="23"/>
        <v>3</v>
      </c>
      <c r="U127" s="180" t="str">
        <f t="shared" si="37"/>
        <v>62</v>
      </c>
    </row>
    <row r="128" spans="1:21" s="3" customFormat="1" ht="18" customHeight="1" x14ac:dyDescent="0.2">
      <c r="A128" s="386">
        <v>62304</v>
      </c>
      <c r="B128" s="387" t="s">
        <v>359</v>
      </c>
      <c r="C128" s="388">
        <v>0</v>
      </c>
      <c r="D128" s="388">
        <v>0</v>
      </c>
      <c r="E128" s="388"/>
      <c r="F128" s="388">
        <v>0</v>
      </c>
      <c r="G128" s="388">
        <v>0</v>
      </c>
      <c r="H128" s="388">
        <v>0</v>
      </c>
      <c r="I128" s="388">
        <v>0</v>
      </c>
      <c r="J128" s="388">
        <v>0</v>
      </c>
      <c r="K128" s="388">
        <f t="shared" si="26"/>
        <v>0</v>
      </c>
      <c r="L128" s="388"/>
      <c r="M128" s="388"/>
      <c r="N128" s="388">
        <f t="shared" si="40"/>
        <v>0</v>
      </c>
      <c r="O128" s="389">
        <f t="shared" si="24"/>
        <v>0</v>
      </c>
      <c r="P128" s="392"/>
      <c r="Q128" s="267"/>
      <c r="R128" s="346">
        <f t="shared" si="23"/>
        <v>5</v>
      </c>
      <c r="T128" s="267"/>
      <c r="U128" s="3" t="str">
        <f t="shared" si="37"/>
        <v>62</v>
      </c>
    </row>
    <row r="129" spans="1:21" ht="18" customHeight="1" x14ac:dyDescent="0.2">
      <c r="A129" s="381">
        <v>63</v>
      </c>
      <c r="B129" s="398" t="s">
        <v>360</v>
      </c>
      <c r="C129" s="382">
        <f t="shared" ref="C129:I129" si="46">+C130</f>
        <v>0</v>
      </c>
      <c r="D129" s="382">
        <f t="shared" si="46"/>
        <v>0</v>
      </c>
      <c r="E129" s="382">
        <f t="shared" si="46"/>
        <v>0</v>
      </c>
      <c r="F129" s="382">
        <f t="shared" si="46"/>
        <v>0</v>
      </c>
      <c r="G129" s="382">
        <f t="shared" si="46"/>
        <v>0</v>
      </c>
      <c r="H129" s="382">
        <f t="shared" si="46"/>
        <v>0</v>
      </c>
      <c r="I129" s="382">
        <f t="shared" si="46"/>
        <v>0</v>
      </c>
      <c r="J129" s="382">
        <f>+J130</f>
        <v>0</v>
      </c>
      <c r="K129" s="382">
        <f t="shared" si="26"/>
        <v>0</v>
      </c>
      <c r="L129" s="382">
        <f>+L130</f>
        <v>0</v>
      </c>
      <c r="M129" s="382"/>
      <c r="N129" s="382">
        <f t="shared" si="40"/>
        <v>0</v>
      </c>
      <c r="O129" s="382">
        <f t="shared" si="24"/>
        <v>0</v>
      </c>
      <c r="P129" s="392"/>
      <c r="Q129" s="267"/>
      <c r="R129" s="346">
        <f t="shared" si="23"/>
        <v>2</v>
      </c>
      <c r="U129" s="180" t="str">
        <f t="shared" si="37"/>
        <v>63</v>
      </c>
    </row>
    <row r="130" spans="1:21" ht="18" customHeight="1" x14ac:dyDescent="0.2">
      <c r="A130" s="384">
        <v>631</v>
      </c>
      <c r="B130" s="393" t="s">
        <v>361</v>
      </c>
      <c r="C130" s="385">
        <f t="shared" ref="C130:I130" si="47">SUM(C131)</f>
        <v>0</v>
      </c>
      <c r="D130" s="385">
        <f t="shared" si="47"/>
        <v>0</v>
      </c>
      <c r="E130" s="385"/>
      <c r="F130" s="385">
        <f t="shared" si="47"/>
        <v>0</v>
      </c>
      <c r="G130" s="385">
        <f t="shared" si="47"/>
        <v>0</v>
      </c>
      <c r="H130" s="385">
        <f t="shared" si="47"/>
        <v>0</v>
      </c>
      <c r="I130" s="385">
        <f t="shared" si="47"/>
        <v>0</v>
      </c>
      <c r="J130" s="385">
        <f>SUM(J131)</f>
        <v>0</v>
      </c>
      <c r="K130" s="385">
        <f t="shared" si="26"/>
        <v>0</v>
      </c>
      <c r="L130" s="385">
        <f>+SUM(L131)</f>
        <v>0</v>
      </c>
      <c r="M130" s="385"/>
      <c r="N130" s="385">
        <f t="shared" si="40"/>
        <v>0</v>
      </c>
      <c r="O130" s="385">
        <f t="shared" si="24"/>
        <v>0</v>
      </c>
      <c r="P130" s="392"/>
      <c r="Q130" s="267"/>
      <c r="R130" s="346">
        <f t="shared" si="23"/>
        <v>3</v>
      </c>
      <c r="U130" s="180" t="str">
        <f t="shared" si="37"/>
        <v>63</v>
      </c>
    </row>
    <row r="131" spans="1:21" s="3" customFormat="1" ht="18" customHeight="1" x14ac:dyDescent="0.2">
      <c r="A131" s="386">
        <v>63105</v>
      </c>
      <c r="B131" s="387" t="s">
        <v>362</v>
      </c>
      <c r="C131" s="388">
        <v>0</v>
      </c>
      <c r="D131" s="388">
        <v>0</v>
      </c>
      <c r="E131" s="388"/>
      <c r="F131" s="388">
        <v>0</v>
      </c>
      <c r="G131" s="388">
        <v>0</v>
      </c>
      <c r="H131" s="388">
        <v>0</v>
      </c>
      <c r="I131" s="388">
        <v>0</v>
      </c>
      <c r="J131" s="388">
        <v>0</v>
      </c>
      <c r="K131" s="388">
        <f t="shared" si="26"/>
        <v>0</v>
      </c>
      <c r="L131" s="388">
        <v>0</v>
      </c>
      <c r="M131" s="388"/>
      <c r="N131" s="388">
        <f t="shared" si="40"/>
        <v>0</v>
      </c>
      <c r="O131" s="389">
        <f t="shared" si="24"/>
        <v>0</v>
      </c>
      <c r="P131" s="415"/>
      <c r="Q131" s="295"/>
      <c r="R131" s="346">
        <f t="shared" si="23"/>
        <v>5</v>
      </c>
      <c r="T131" s="267"/>
      <c r="U131" s="3" t="str">
        <f t="shared" si="37"/>
        <v>63</v>
      </c>
    </row>
    <row r="132" spans="1:21" ht="18" customHeight="1" x14ac:dyDescent="0.2">
      <c r="A132" s="416" t="s">
        <v>363</v>
      </c>
      <c r="B132" s="417"/>
      <c r="C132" s="418">
        <f t="shared" ref="C132:I132" si="48">+SUMIF($R$14:$R$131,5,C14:C131)</f>
        <v>1032941</v>
      </c>
      <c r="D132" s="418">
        <f t="shared" si="48"/>
        <v>444700</v>
      </c>
      <c r="E132" s="418">
        <f>+SUMIF($R$14:$R$131,5,E14:E131)</f>
        <v>920357</v>
      </c>
      <c r="F132" s="418">
        <f t="shared" si="48"/>
        <v>943396</v>
      </c>
      <c r="G132" s="418">
        <f t="shared" si="48"/>
        <v>263877</v>
      </c>
      <c r="H132" s="418">
        <f t="shared" si="48"/>
        <v>108492</v>
      </c>
      <c r="I132" s="418">
        <f t="shared" si="48"/>
        <v>43692</v>
      </c>
      <c r="J132" s="418">
        <f>+SUMIF($R$14:$R$131,5,J14:J131)</f>
        <v>334900</v>
      </c>
      <c r="K132" s="418">
        <f>+SUM(C132:J132)</f>
        <v>4092355</v>
      </c>
      <c r="L132" s="418">
        <f>+SUMIF($R$14:$R$131,5,L14:L131)</f>
        <v>1012645</v>
      </c>
      <c r="M132" s="418"/>
      <c r="N132" s="418">
        <f t="shared" si="40"/>
        <v>1012645</v>
      </c>
      <c r="O132" s="419">
        <f>+K132+N132</f>
        <v>5105000</v>
      </c>
      <c r="P132" s="392"/>
      <c r="Q132" s="267"/>
    </row>
    <row r="133" spans="1:21" ht="18" customHeight="1" x14ac:dyDescent="0.2">
      <c r="A133" s="420" t="s">
        <v>150</v>
      </c>
      <c r="B133" s="421"/>
      <c r="C133" s="422">
        <f t="shared" ref="C133:J133" si="49">+SUMIF($R$14:$R$131,3,C14:C131)</f>
        <v>1032941</v>
      </c>
      <c r="D133" s="422">
        <f t="shared" si="49"/>
        <v>444700</v>
      </c>
      <c r="E133" s="422">
        <f>+SUMIF($R$14:$R$131,3,E14:E131)</f>
        <v>920357</v>
      </c>
      <c r="F133" s="422">
        <f t="shared" si="49"/>
        <v>943396</v>
      </c>
      <c r="G133" s="422">
        <f t="shared" si="49"/>
        <v>263877</v>
      </c>
      <c r="H133" s="422">
        <f t="shared" si="49"/>
        <v>108492</v>
      </c>
      <c r="I133" s="422">
        <f t="shared" si="49"/>
        <v>43692</v>
      </c>
      <c r="J133" s="422">
        <f t="shared" si="49"/>
        <v>334900</v>
      </c>
      <c r="K133" s="422">
        <f>+SUM(C133:J133)</f>
        <v>4092355</v>
      </c>
      <c r="L133" s="422">
        <f>+SUMIF($R$14:$R$131,3,L14:L131)</f>
        <v>1012645</v>
      </c>
      <c r="M133" s="422"/>
      <c r="N133" s="422">
        <f t="shared" si="40"/>
        <v>1012645</v>
      </c>
      <c r="O133" s="385">
        <f>+K133+N133</f>
        <v>5105000</v>
      </c>
      <c r="P133" s="392"/>
      <c r="Q133" s="267"/>
    </row>
    <row r="134" spans="1:21" ht="16.5" customHeight="1" thickBot="1" x14ac:dyDescent="0.25">
      <c r="A134" s="423" t="s">
        <v>151</v>
      </c>
      <c r="B134" s="424"/>
      <c r="C134" s="425">
        <f>+SUMIF($R$14:$R$131,2,$C$14:$C$131)</f>
        <v>1032941</v>
      </c>
      <c r="D134" s="425">
        <f t="shared" ref="D134:J134" si="50">+SUMIF($R$14:$R$131,2,D14:D131)</f>
        <v>444700</v>
      </c>
      <c r="E134" s="425">
        <f>+SUMIF($R$14:$R$131,2,E14:E131)</f>
        <v>920357</v>
      </c>
      <c r="F134" s="425">
        <f t="shared" si="50"/>
        <v>943396</v>
      </c>
      <c r="G134" s="425">
        <f t="shared" si="50"/>
        <v>263877</v>
      </c>
      <c r="H134" s="425">
        <f t="shared" si="50"/>
        <v>108492</v>
      </c>
      <c r="I134" s="425">
        <f t="shared" si="50"/>
        <v>43692</v>
      </c>
      <c r="J134" s="425">
        <f t="shared" si="50"/>
        <v>334900</v>
      </c>
      <c r="K134" s="425">
        <f>+SUM(C134:J134)</f>
        <v>4092355</v>
      </c>
      <c r="L134" s="425">
        <f>+SUMIF($R$14:$R$131,2,L14:L131)</f>
        <v>1012645</v>
      </c>
      <c r="M134" s="425"/>
      <c r="N134" s="425">
        <f t="shared" si="40"/>
        <v>1012645</v>
      </c>
      <c r="O134" s="382">
        <f t="shared" si="24"/>
        <v>5105000</v>
      </c>
      <c r="P134" s="392"/>
      <c r="Q134" s="267"/>
    </row>
    <row r="135" spans="1:21" ht="15.75" hidden="1" customHeight="1" x14ac:dyDescent="0.2">
      <c r="A135" s="426" t="s">
        <v>364</v>
      </c>
      <c r="B135" s="426"/>
      <c r="C135" s="427">
        <f>+C134-C14</f>
        <v>51918</v>
      </c>
      <c r="D135" s="427">
        <f t="shared" ref="D135:J135" si="51">+D134-D14</f>
        <v>159504</v>
      </c>
      <c r="E135" s="427">
        <f t="shared" si="51"/>
        <v>555366</v>
      </c>
      <c r="F135" s="427">
        <f t="shared" si="51"/>
        <v>38653</v>
      </c>
      <c r="G135" s="427">
        <f t="shared" si="51"/>
        <v>25425</v>
      </c>
      <c r="H135" s="427">
        <f t="shared" si="51"/>
        <v>24762</v>
      </c>
      <c r="I135" s="427">
        <f t="shared" si="51"/>
        <v>27234</v>
      </c>
      <c r="J135" s="427">
        <f t="shared" si="51"/>
        <v>334900</v>
      </c>
      <c r="L135" s="428"/>
      <c r="M135" s="428"/>
      <c r="O135" s="429">
        <v>4934117.66</v>
      </c>
      <c r="P135" s="392"/>
      <c r="Q135" s="347"/>
    </row>
    <row r="136" spans="1:21" ht="15.75" hidden="1" customHeight="1" x14ac:dyDescent="0.2">
      <c r="A136" s="426"/>
      <c r="B136" s="426"/>
      <c r="C136" s="427">
        <f>+[1]CODxCEP!B75</f>
        <v>0</v>
      </c>
      <c r="D136" s="427">
        <f>+[1]CODxCEP!C75</f>
        <v>0</v>
      </c>
      <c r="E136" s="427">
        <f>+[1]CODxCEP!D75</f>
        <v>33000</v>
      </c>
      <c r="F136" s="427">
        <f>+[1]CODxCEP!E75</f>
        <v>0</v>
      </c>
      <c r="G136" s="427">
        <f>+[1]CODxCEP!F75</f>
        <v>0</v>
      </c>
      <c r="H136" s="427">
        <f>+[1]CODxCEP!G75</f>
        <v>0</v>
      </c>
      <c r="I136" s="427">
        <f>+[1]CODxCEP!H75</f>
        <v>0</v>
      </c>
      <c r="J136" s="427">
        <f>+[1]CODxCEP!I75</f>
        <v>0</v>
      </c>
      <c r="L136" s="428"/>
      <c r="M136" s="428"/>
      <c r="O136" s="429"/>
      <c r="P136" s="392"/>
      <c r="Q136" s="347"/>
    </row>
    <row r="137" spans="1:21" ht="15.75" hidden="1" customHeight="1" x14ac:dyDescent="0.2">
      <c r="A137" s="426"/>
      <c r="B137" s="426"/>
      <c r="C137" s="427">
        <f>+C135-C136</f>
        <v>51918</v>
      </c>
      <c r="D137" s="427">
        <f t="shared" ref="D137:J137" si="52">+D135-D136</f>
        <v>159504</v>
      </c>
      <c r="E137" s="427">
        <f t="shared" si="52"/>
        <v>522366</v>
      </c>
      <c r="F137" s="427">
        <f t="shared" si="52"/>
        <v>38653</v>
      </c>
      <c r="G137" s="427">
        <f t="shared" si="52"/>
        <v>25425</v>
      </c>
      <c r="H137" s="427">
        <f t="shared" si="52"/>
        <v>24762</v>
      </c>
      <c r="I137" s="427">
        <f t="shared" si="52"/>
        <v>27234</v>
      </c>
      <c r="J137" s="427">
        <f t="shared" si="52"/>
        <v>334900</v>
      </c>
      <c r="L137" s="428"/>
      <c r="M137" s="428"/>
      <c r="O137" s="429"/>
      <c r="P137" s="392"/>
      <c r="Q137" s="347"/>
    </row>
    <row r="138" spans="1:21" ht="15.75" hidden="1" customHeight="1" x14ac:dyDescent="0.2">
      <c r="A138" s="430"/>
      <c r="F138" s="428"/>
      <c r="G138" s="428" t="s">
        <v>365</v>
      </c>
      <c r="J138" s="431">
        <f>+'I-2'!F46</f>
        <v>192000</v>
      </c>
      <c r="K138" s="427">
        <f>+'I-5'!F58</f>
        <v>4092355</v>
      </c>
      <c r="L138" s="432"/>
      <c r="M138" s="432"/>
      <c r="N138" s="432" t="s">
        <v>366</v>
      </c>
      <c r="O138" s="433">
        <f ca="1">+'I-5'!J58</f>
        <v>5105000</v>
      </c>
      <c r="P138" s="392"/>
      <c r="Q138" s="347"/>
    </row>
    <row r="139" spans="1:21" ht="19.5" hidden="1" customHeight="1" x14ac:dyDescent="0.2">
      <c r="A139" s="434"/>
      <c r="B139" s="435" t="s">
        <v>367</v>
      </c>
      <c r="C139" s="436">
        <f>+C134+D134+F134+G134+H134+I134+E134</f>
        <v>3757455</v>
      </c>
      <c r="G139" s="437" t="s">
        <v>368</v>
      </c>
      <c r="H139" s="438"/>
      <c r="I139" s="438"/>
      <c r="J139" s="439">
        <f>+J134-J138</f>
        <v>142900</v>
      </c>
      <c r="K139" s="440">
        <f>+K134-K138</f>
        <v>0</v>
      </c>
      <c r="L139" s="441"/>
      <c r="M139" s="441"/>
      <c r="N139" s="441"/>
      <c r="O139" s="433">
        <f ca="1">+O134-O138</f>
        <v>0</v>
      </c>
      <c r="P139" s="392"/>
      <c r="Q139" s="442"/>
    </row>
    <row r="140" spans="1:21" ht="19.5" hidden="1" customHeight="1" x14ac:dyDescent="0.2">
      <c r="A140" s="434"/>
      <c r="B140" s="435" t="s">
        <v>369</v>
      </c>
      <c r="C140" s="436">
        <f>+'I-5'!D58</f>
        <v>3757455</v>
      </c>
      <c r="D140" s="434"/>
      <c r="E140" s="434"/>
      <c r="F140" s="434"/>
      <c r="G140" s="443" t="s">
        <v>370</v>
      </c>
      <c r="H140" s="434"/>
      <c r="I140" s="434"/>
      <c r="J140" s="444"/>
      <c r="K140" s="445"/>
      <c r="L140" s="444"/>
      <c r="M140" s="444"/>
      <c r="N140" s="444"/>
      <c r="O140" s="444"/>
      <c r="P140" s="392"/>
      <c r="Q140" s="442"/>
      <c r="R140" s="446"/>
    </row>
    <row r="141" spans="1:21" s="196" customFormat="1" ht="20.25" hidden="1" customHeight="1" x14ac:dyDescent="0.2">
      <c r="A141" s="447"/>
      <c r="B141" s="448" t="s">
        <v>371</v>
      </c>
      <c r="C141" s="449">
        <f>+C140-C139</f>
        <v>0</v>
      </c>
      <c r="D141" s="447"/>
      <c r="E141" s="447"/>
      <c r="F141" s="447"/>
      <c r="G141" s="450" t="s">
        <v>372</v>
      </c>
      <c r="H141" s="450"/>
      <c r="I141" s="450"/>
      <c r="J141" s="450"/>
      <c r="K141" s="451">
        <f>+C134+D134+F134+G134+H134</f>
        <v>2793406</v>
      </c>
      <c r="L141" s="300"/>
      <c r="M141" s="300"/>
      <c r="N141" s="447"/>
      <c r="O141" s="447"/>
      <c r="P141" s="452"/>
      <c r="Q141" s="453"/>
      <c r="R141" s="454"/>
      <c r="T141" s="455"/>
    </row>
    <row r="142" spans="1:21" ht="13.5" hidden="1" thickBot="1" x14ac:dyDescent="0.25">
      <c r="C142" s="434"/>
      <c r="D142" s="434"/>
      <c r="E142" s="434"/>
      <c r="F142" s="434"/>
      <c r="G142" s="456"/>
      <c r="H142" s="456"/>
      <c r="I142" s="456"/>
      <c r="J142" s="456"/>
      <c r="K142" s="457" t="s">
        <v>178</v>
      </c>
      <c r="L142" s="458"/>
      <c r="M142" s="458"/>
      <c r="N142" s="434"/>
      <c r="O142" s="434"/>
      <c r="P142" s="428"/>
      <c r="Q142" s="459"/>
    </row>
    <row r="143" spans="1:21" hidden="1" x14ac:dyDescent="0.2">
      <c r="A143" s="434"/>
      <c r="B143" s="434"/>
      <c r="C143" s="434"/>
      <c r="D143" s="434"/>
      <c r="E143" s="434"/>
      <c r="F143" s="460" t="s">
        <v>373</v>
      </c>
      <c r="G143" s="461"/>
      <c r="H143" s="461"/>
      <c r="I143" s="462"/>
      <c r="J143" s="462"/>
      <c r="K143" s="463">
        <f>+K141</f>
        <v>2793406</v>
      </c>
      <c r="L143" s="444"/>
      <c r="M143" s="444"/>
    </row>
    <row r="144" spans="1:21" hidden="1" x14ac:dyDescent="0.2">
      <c r="A144" s="464"/>
      <c r="F144" s="465" t="s">
        <v>374</v>
      </c>
      <c r="G144" s="466"/>
      <c r="H144" s="466"/>
      <c r="I144" s="444"/>
      <c r="J144" s="444"/>
      <c r="K144" s="467">
        <f>-+K129</f>
        <v>0</v>
      </c>
      <c r="L144" s="427"/>
      <c r="M144" s="427"/>
    </row>
    <row r="145" spans="1:18" hidden="1" x14ac:dyDescent="0.2">
      <c r="A145" s="468"/>
      <c r="B145" s="469"/>
      <c r="C145" s="469"/>
      <c r="D145" s="469"/>
      <c r="E145" s="469"/>
      <c r="F145" s="470" t="s">
        <v>375</v>
      </c>
      <c r="G145" s="471"/>
      <c r="H145" s="471"/>
      <c r="I145" s="472"/>
      <c r="J145" s="472"/>
      <c r="K145" s="467">
        <f>+-K33</f>
        <v>-500000</v>
      </c>
      <c r="L145" s="427"/>
      <c r="M145" s="427"/>
      <c r="P145" s="469"/>
      <c r="Q145" s="469" t="s">
        <v>376</v>
      </c>
      <c r="R145" s="469" t="s">
        <v>377</v>
      </c>
    </row>
    <row r="146" spans="1:18" ht="13.5" hidden="1" thickBot="1" x14ac:dyDescent="0.25">
      <c r="A146" s="468" t="s">
        <v>378</v>
      </c>
      <c r="B146" s="469"/>
      <c r="C146" s="469"/>
      <c r="D146" s="469"/>
      <c r="E146" s="469"/>
      <c r="F146" s="470" t="s">
        <v>379</v>
      </c>
      <c r="G146" s="471"/>
      <c r="H146" s="471"/>
      <c r="I146" s="472"/>
      <c r="J146" s="472"/>
      <c r="K146" s="467">
        <f>-SUM(C107:H107)+C125</f>
        <v>-140855</v>
      </c>
      <c r="L146" s="427"/>
      <c r="M146" s="427"/>
      <c r="O146" s="222"/>
      <c r="P146" s="469"/>
      <c r="Q146" s="469" t="s">
        <v>380</v>
      </c>
      <c r="R146" s="446"/>
    </row>
    <row r="147" spans="1:18" ht="13.5" hidden="1" thickBot="1" x14ac:dyDescent="0.25">
      <c r="A147" s="473" t="s">
        <v>381</v>
      </c>
      <c r="B147" s="226"/>
      <c r="C147" s="226"/>
      <c r="D147" s="226"/>
      <c r="E147" s="226"/>
      <c r="F147" s="474" t="s">
        <v>382</v>
      </c>
      <c r="G147" s="475"/>
      <c r="H147" s="475"/>
      <c r="I147" s="476"/>
      <c r="J147" s="476"/>
      <c r="K147" s="477">
        <f>SUM(K143:K146)</f>
        <v>2152551</v>
      </c>
      <c r="L147" s="478">
        <f>SUM(L143:L146)</f>
        <v>0</v>
      </c>
      <c r="M147" s="479"/>
      <c r="O147" s="480"/>
      <c r="P147" s="226"/>
      <c r="Q147" s="180" t="s">
        <v>383</v>
      </c>
      <c r="R147" s="446"/>
    </row>
    <row r="148" spans="1:18" ht="6" hidden="1" customHeight="1" thickBot="1" x14ac:dyDescent="0.25">
      <c r="A148" s="473" t="s">
        <v>384</v>
      </c>
      <c r="B148" s="226"/>
      <c r="C148" s="226"/>
      <c r="D148" s="226"/>
      <c r="E148" s="226"/>
      <c r="F148" s="432"/>
      <c r="G148" s="432"/>
      <c r="H148" s="432"/>
      <c r="I148" s="432"/>
      <c r="J148" s="432"/>
      <c r="K148" s="481"/>
      <c r="L148" s="432"/>
      <c r="M148" s="432"/>
      <c r="O148" s="222"/>
      <c r="P148" s="226"/>
      <c r="Q148" s="180" t="s">
        <v>385</v>
      </c>
      <c r="R148" s="446"/>
    </row>
    <row r="149" spans="1:18" ht="12.75" hidden="1" customHeight="1" x14ac:dyDescent="0.2">
      <c r="A149" s="482" t="s">
        <v>386</v>
      </c>
      <c r="B149" s="226"/>
      <c r="C149" s="226"/>
      <c r="D149" s="226"/>
      <c r="E149" s="226"/>
      <c r="F149" s="483" t="str">
        <f>+'I-5'!C77</f>
        <v>Ingresos por Tasas y Derechos, Venta de Bienes y Ingresos Financieros</v>
      </c>
      <c r="G149" s="484"/>
      <c r="H149" s="484"/>
      <c r="I149" s="485"/>
      <c r="J149" s="485"/>
      <c r="K149" s="486">
        <f>+'I-5'!D77-'I-5'!D35</f>
        <v>2573296</v>
      </c>
      <c r="L149" s="487">
        <f>+'I-5'!G77-'I-5'!G35</f>
        <v>0</v>
      </c>
      <c r="M149" s="488"/>
      <c r="O149" s="226"/>
      <c r="P149" s="226"/>
      <c r="Q149" s="180" t="s">
        <v>387</v>
      </c>
      <c r="R149" s="446"/>
    </row>
    <row r="150" spans="1:18" ht="13.5" hidden="1" thickBot="1" x14ac:dyDescent="0.25">
      <c r="A150" s="473"/>
      <c r="B150" s="226" t="s">
        <v>388</v>
      </c>
      <c r="C150" s="226"/>
      <c r="D150" s="226"/>
      <c r="E150" s="226"/>
      <c r="F150" s="489"/>
      <c r="G150" s="490"/>
      <c r="H150" s="490"/>
      <c r="I150" s="491"/>
      <c r="J150" s="491"/>
      <c r="K150" s="492"/>
      <c r="L150" s="493"/>
      <c r="M150" s="488"/>
      <c r="O150" s="226"/>
      <c r="P150" s="226"/>
      <c r="Q150" s="180" t="s">
        <v>389</v>
      </c>
      <c r="R150" s="446"/>
    </row>
    <row r="151" spans="1:18" ht="4.5" hidden="1" customHeight="1" thickBot="1" x14ac:dyDescent="0.25">
      <c r="A151" s="473"/>
      <c r="B151" s="226" t="s">
        <v>390</v>
      </c>
      <c r="C151" s="226"/>
      <c r="D151" s="226"/>
      <c r="E151" s="226"/>
      <c r="F151" s="432"/>
      <c r="G151" s="432"/>
      <c r="H151" s="432"/>
      <c r="I151" s="432"/>
      <c r="J151" s="432"/>
      <c r="K151" s="481"/>
      <c r="L151" s="432"/>
      <c r="M151" s="432"/>
      <c r="O151" s="226"/>
      <c r="P151" s="226"/>
    </row>
    <row r="152" spans="1:18" ht="13.5" hidden="1" thickBot="1" x14ac:dyDescent="0.25">
      <c r="A152" s="473"/>
      <c r="B152" s="226" t="s">
        <v>391</v>
      </c>
      <c r="C152" s="226"/>
      <c r="D152" s="226"/>
      <c r="E152" s="226"/>
      <c r="F152" s="494" t="s">
        <v>392</v>
      </c>
      <c r="G152" s="495"/>
      <c r="H152" s="495"/>
      <c r="I152" s="495"/>
      <c r="J152" s="495"/>
      <c r="K152" s="496">
        <f>+K149-K147</f>
        <v>420745</v>
      </c>
      <c r="L152" s="432"/>
      <c r="M152" s="432"/>
      <c r="O152" s="226"/>
      <c r="P152" s="226"/>
    </row>
    <row r="153" spans="1:18" hidden="1" x14ac:dyDescent="0.2">
      <c r="A153" s="473"/>
      <c r="B153" s="226" t="s">
        <v>393</v>
      </c>
      <c r="C153" s="226"/>
      <c r="D153" s="226"/>
      <c r="E153" s="226"/>
      <c r="K153" s="497"/>
      <c r="O153" s="226"/>
      <c r="P153" s="226"/>
    </row>
    <row r="154" spans="1:18" hidden="1" x14ac:dyDescent="0.2">
      <c r="A154" s="473"/>
      <c r="B154" s="226" t="s">
        <v>394</v>
      </c>
      <c r="C154" s="226"/>
      <c r="D154" s="226"/>
      <c r="E154" s="226"/>
      <c r="K154" s="498">
        <v>83000</v>
      </c>
      <c r="O154" s="226"/>
      <c r="P154" s="226"/>
    </row>
    <row r="155" spans="1:18" hidden="1" x14ac:dyDescent="0.2">
      <c r="A155" s="468" t="s">
        <v>395</v>
      </c>
      <c r="K155" s="499">
        <f>+K152+K154</f>
        <v>503745</v>
      </c>
    </row>
    <row r="156" spans="1:18" hidden="1" x14ac:dyDescent="0.2">
      <c r="A156" s="219" t="s">
        <v>396</v>
      </c>
    </row>
    <row r="157" spans="1:18" hidden="1" x14ac:dyDescent="0.2">
      <c r="A157" s="468" t="s">
        <v>397</v>
      </c>
    </row>
    <row r="158" spans="1:18" hidden="1" x14ac:dyDescent="0.2">
      <c r="A158" s="219" t="s">
        <v>396</v>
      </c>
    </row>
    <row r="159" spans="1:18" hidden="1" x14ac:dyDescent="0.2"/>
    <row r="160" spans="1:18" hidden="1" x14ac:dyDescent="0.2"/>
    <row r="161" spans="2:7" ht="15" hidden="1" x14ac:dyDescent="0.3">
      <c r="B161" s="149" t="s">
        <v>168</v>
      </c>
      <c r="C161" s="216" t="s">
        <v>377</v>
      </c>
      <c r="G161" s="500" t="s">
        <v>398</v>
      </c>
    </row>
    <row r="162" spans="2:7" ht="15" hidden="1" x14ac:dyDescent="0.3">
      <c r="B162" s="149" t="s">
        <v>20</v>
      </c>
      <c r="C162" s="221"/>
    </row>
    <row r="163" spans="2:7" ht="15" hidden="1" x14ac:dyDescent="0.3">
      <c r="B163" s="82" t="s">
        <v>399</v>
      </c>
      <c r="C163" s="221"/>
    </row>
    <row r="164" spans="2:7" ht="15" hidden="1" x14ac:dyDescent="0.3">
      <c r="B164" s="82" t="s">
        <v>400</v>
      </c>
      <c r="C164" s="221"/>
    </row>
    <row r="165" spans="2:7" ht="15" hidden="1" x14ac:dyDescent="0.3">
      <c r="B165" s="82" t="s">
        <v>401</v>
      </c>
      <c r="C165" s="221"/>
    </row>
    <row r="166" spans="2:7" ht="15" hidden="1" x14ac:dyDescent="0.3">
      <c r="B166" s="82" t="s">
        <v>402</v>
      </c>
      <c r="C166" s="221"/>
    </row>
    <row r="167" spans="2:7" ht="15" hidden="1" x14ac:dyDescent="0.3">
      <c r="B167" s="82" t="s">
        <v>403</v>
      </c>
      <c r="C167" s="221"/>
    </row>
    <row r="168" spans="2:7" ht="15" hidden="1" x14ac:dyDescent="0.3">
      <c r="B168" s="82" t="s">
        <v>404</v>
      </c>
      <c r="C168" s="221"/>
    </row>
    <row r="169" spans="2:7" hidden="1" x14ac:dyDescent="0.2"/>
    <row r="183" spans="3:3" x14ac:dyDescent="0.2">
      <c r="C183" s="216" t="s">
        <v>405</v>
      </c>
    </row>
    <row r="184" spans="3:3" x14ac:dyDescent="0.2">
      <c r="C184" s="216" t="s">
        <v>406</v>
      </c>
    </row>
    <row r="185" spans="3:3" x14ac:dyDescent="0.2">
      <c r="C185" s="216" t="s">
        <v>377</v>
      </c>
    </row>
  </sheetData>
  <mergeCells count="34">
    <mergeCell ref="F145:H145"/>
    <mergeCell ref="F146:H146"/>
    <mergeCell ref="F147:H147"/>
    <mergeCell ref="F149:H150"/>
    <mergeCell ref="K149:K150"/>
    <mergeCell ref="L149:L150"/>
    <mergeCell ref="N10:N12"/>
    <mergeCell ref="A132:B132"/>
    <mergeCell ref="A133:B133"/>
    <mergeCell ref="A134:B134"/>
    <mergeCell ref="F143:H143"/>
    <mergeCell ref="F144:H144"/>
    <mergeCell ref="G10:G12"/>
    <mergeCell ref="H10:H12"/>
    <mergeCell ref="I10:I12"/>
    <mergeCell ref="J10:J12"/>
    <mergeCell ref="K10:K12"/>
    <mergeCell ref="L10:L12"/>
    <mergeCell ref="C8:N8"/>
    <mergeCell ref="O8:O12"/>
    <mergeCell ref="C9:K9"/>
    <mergeCell ref="L9:N9"/>
    <mergeCell ref="A10:A12"/>
    <mergeCell ref="B10:B12"/>
    <mergeCell ref="C10:C12"/>
    <mergeCell ref="D10:D12"/>
    <mergeCell ref="E10:E12"/>
    <mergeCell ref="F10:F12"/>
    <mergeCell ref="A1:O1"/>
    <mergeCell ref="A2:O2"/>
    <mergeCell ref="A3:O3"/>
    <mergeCell ref="A4:O4"/>
    <mergeCell ref="A5:O5"/>
    <mergeCell ref="A6:O6"/>
  </mergeCells>
  <pageMargins left="0.51181102362204722" right="0.23622047244094491" top="0.59055118110236227" bottom="0.39370078740157483" header="0" footer="0"/>
  <pageSetup scale="79" fitToWidth="0" orientation="landscape" r:id="rId1"/>
  <headerFooter alignWithMargins="0"/>
  <rowBreaks count="1" manualBreakCount="1">
    <brk id="34" max="14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ECAF-1C44-4C5A-B939-63EEE5D408D3}">
  <sheetPr>
    <tabColor indexed="15"/>
  </sheetPr>
  <dimension ref="A1:E94"/>
  <sheetViews>
    <sheetView showGridLines="0" topLeftCell="A24" zoomScale="85" zoomScaleNormal="100" workbookViewId="0">
      <selection activeCell="A46" sqref="A46:XFD94"/>
    </sheetView>
  </sheetViews>
  <sheetFormatPr baseColWidth="10" defaultRowHeight="12.75" x14ac:dyDescent="0.2"/>
  <cols>
    <col min="1" max="1" width="7.85546875" style="219" customWidth="1"/>
    <col min="2" max="2" width="50.28515625" style="216" customWidth="1"/>
    <col min="3" max="4" width="21.85546875" style="216" customWidth="1"/>
    <col min="5" max="5" width="21.85546875" style="217" customWidth="1"/>
    <col min="6" max="16384" width="11.42578125" style="180"/>
  </cols>
  <sheetData>
    <row r="1" spans="1:5" ht="18" customHeight="1" x14ac:dyDescent="0.25">
      <c r="A1" s="83" t="s">
        <v>0</v>
      </c>
      <c r="B1" s="83"/>
      <c r="C1" s="83"/>
      <c r="D1" s="83"/>
      <c r="E1" s="83"/>
    </row>
    <row r="2" spans="1:5" ht="18" customHeight="1" x14ac:dyDescent="0.25">
      <c r="A2" s="83" t="s">
        <v>1</v>
      </c>
      <c r="B2" s="83"/>
      <c r="C2" s="83"/>
      <c r="D2" s="83"/>
      <c r="E2" s="83"/>
    </row>
    <row r="3" spans="1:5" ht="18" customHeight="1" x14ac:dyDescent="0.25">
      <c r="A3" s="83" t="s">
        <v>238</v>
      </c>
      <c r="B3" s="83"/>
      <c r="C3" s="83"/>
      <c r="D3" s="83"/>
      <c r="E3" s="83"/>
    </row>
    <row r="4" spans="1:5" ht="18" customHeight="1" x14ac:dyDescent="0.25">
      <c r="A4" s="83" t="s">
        <v>3</v>
      </c>
      <c r="B4" s="83"/>
      <c r="C4" s="83"/>
      <c r="D4" s="83"/>
      <c r="E4" s="83"/>
    </row>
    <row r="5" spans="1:5" ht="18" customHeight="1" x14ac:dyDescent="0.25">
      <c r="A5" s="83" t="s">
        <v>96</v>
      </c>
      <c r="B5" s="83"/>
      <c r="C5" s="83"/>
      <c r="D5" s="83"/>
      <c r="E5" s="83"/>
    </row>
    <row r="6" spans="1:5" ht="9" customHeight="1" x14ac:dyDescent="0.2">
      <c r="A6" s="501"/>
      <c r="B6" s="501"/>
      <c r="C6" s="501"/>
      <c r="D6" s="501"/>
      <c r="E6" s="501"/>
    </row>
    <row r="7" spans="1:5" ht="18" customHeight="1" x14ac:dyDescent="0.25">
      <c r="A7" s="502" t="s">
        <v>407</v>
      </c>
      <c r="B7" s="502"/>
      <c r="C7" s="502"/>
      <c r="D7" s="502"/>
      <c r="E7" s="502"/>
    </row>
    <row r="8" spans="1:5" ht="12" customHeight="1" thickBot="1" x14ac:dyDescent="0.3">
      <c r="A8" s="181"/>
      <c r="B8" s="181"/>
      <c r="C8" s="181"/>
      <c r="D8" s="181"/>
      <c r="E8" s="181"/>
    </row>
    <row r="9" spans="1:5" s="196" customFormat="1" ht="21.75" customHeight="1" thickBot="1" x14ac:dyDescent="0.25">
      <c r="A9" s="503" t="s">
        <v>242</v>
      </c>
      <c r="B9" s="504" t="s">
        <v>100</v>
      </c>
      <c r="C9" s="505" t="s">
        <v>168</v>
      </c>
      <c r="D9" s="184"/>
      <c r="E9" s="185" t="s">
        <v>241</v>
      </c>
    </row>
    <row r="10" spans="1:5" s="196" customFormat="1" ht="15.75" customHeight="1" x14ac:dyDescent="0.2">
      <c r="A10" s="506"/>
      <c r="B10" s="507"/>
      <c r="C10" s="182" t="s">
        <v>169</v>
      </c>
      <c r="D10" s="182" t="s">
        <v>170</v>
      </c>
      <c r="E10" s="187"/>
    </row>
    <row r="11" spans="1:5" s="196" customFormat="1" ht="15.75" customHeight="1" x14ac:dyDescent="0.2">
      <c r="A11" s="508"/>
      <c r="B11" s="509"/>
      <c r="C11" s="186"/>
      <c r="D11" s="186"/>
      <c r="E11" s="187"/>
    </row>
    <row r="12" spans="1:5" s="196" customFormat="1" ht="15.75" customHeight="1" x14ac:dyDescent="0.2">
      <c r="A12" s="508"/>
      <c r="B12" s="509"/>
      <c r="C12" s="186"/>
      <c r="D12" s="186"/>
      <c r="E12" s="187"/>
    </row>
    <row r="13" spans="1:5" s="201" customFormat="1" ht="15" customHeight="1" x14ac:dyDescent="0.2">
      <c r="A13" s="508"/>
      <c r="B13" s="509"/>
      <c r="C13" s="507"/>
      <c r="D13" s="507"/>
      <c r="E13" s="510"/>
    </row>
    <row r="14" spans="1:5" s="196" customFormat="1" ht="24.75" customHeight="1" x14ac:dyDescent="0.2">
      <c r="A14" s="511">
        <v>51</v>
      </c>
      <c r="B14" s="512" t="s">
        <v>205</v>
      </c>
      <c r="C14" s="513">
        <f>SUM(C15:C20)</f>
        <v>2874593</v>
      </c>
      <c r="D14" s="513">
        <f>SUM(D15:D20)</f>
        <v>88804</v>
      </c>
      <c r="E14" s="513">
        <f t="shared" ref="E14:E43" si="0">SUM(C14:D14)</f>
        <v>2963397</v>
      </c>
    </row>
    <row r="15" spans="1:5" s="196" customFormat="1" ht="24.75" customHeight="1" x14ac:dyDescent="0.2">
      <c r="A15" s="514">
        <v>511</v>
      </c>
      <c r="B15" s="515" t="s">
        <v>248</v>
      </c>
      <c r="C15" s="516">
        <f>+'E-5'!K15</f>
        <v>2004819</v>
      </c>
      <c r="D15" s="516">
        <f>+'E-5'!N15</f>
        <v>75001</v>
      </c>
      <c r="E15" s="516">
        <f t="shared" si="0"/>
        <v>2079820</v>
      </c>
    </row>
    <row r="16" spans="1:5" s="196" customFormat="1" ht="24.75" customHeight="1" x14ac:dyDescent="0.2">
      <c r="A16" s="515">
        <v>512</v>
      </c>
      <c r="B16" s="515" t="s">
        <v>254</v>
      </c>
      <c r="C16" s="516">
        <f>+'E-5'!K21</f>
        <v>129857</v>
      </c>
      <c r="D16" s="516">
        <f>+'E-5'!N21</f>
        <v>0</v>
      </c>
      <c r="E16" s="516">
        <f t="shared" si="0"/>
        <v>129857</v>
      </c>
    </row>
    <row r="17" spans="1:5" s="196" customFormat="1" ht="24.75" customHeight="1" x14ac:dyDescent="0.2">
      <c r="A17" s="515">
        <v>513</v>
      </c>
      <c r="B17" s="517" t="s">
        <v>255</v>
      </c>
      <c r="C17" s="516">
        <f>+'E-5'!K25</f>
        <v>10000</v>
      </c>
      <c r="D17" s="516">
        <f>+'E-5'!N25</f>
        <v>5000</v>
      </c>
      <c r="E17" s="516">
        <f t="shared" si="0"/>
        <v>15000</v>
      </c>
    </row>
    <row r="18" spans="1:5" s="196" customFormat="1" ht="24.75" customHeight="1" x14ac:dyDescent="0.2">
      <c r="A18" s="515">
        <v>514</v>
      </c>
      <c r="B18" s="515" t="s">
        <v>257</v>
      </c>
      <c r="C18" s="516">
        <f>+'E-5'!K27</f>
        <v>104006</v>
      </c>
      <c r="D18" s="516">
        <f>+'E-5'!N27</f>
        <v>4024</v>
      </c>
      <c r="E18" s="516">
        <f t="shared" si="0"/>
        <v>108030</v>
      </c>
    </row>
    <row r="19" spans="1:5" s="196" customFormat="1" ht="24.75" customHeight="1" x14ac:dyDescent="0.2">
      <c r="A19" s="518">
        <v>515</v>
      </c>
      <c r="B19" s="515" t="s">
        <v>263</v>
      </c>
      <c r="C19" s="516">
        <f>+'E-5'!K30</f>
        <v>125911</v>
      </c>
      <c r="D19" s="516">
        <f>+'E-5'!N30</f>
        <v>4779</v>
      </c>
      <c r="E19" s="516">
        <f t="shared" si="0"/>
        <v>130690</v>
      </c>
    </row>
    <row r="20" spans="1:5" s="196" customFormat="1" ht="24.75" customHeight="1" x14ac:dyDescent="0.2">
      <c r="A20" s="515">
        <v>517</v>
      </c>
      <c r="B20" s="517" t="s">
        <v>264</v>
      </c>
      <c r="C20" s="516">
        <f>+'E-5'!K33</f>
        <v>500000</v>
      </c>
      <c r="D20" s="516">
        <f>+'E-5'!N33</f>
        <v>0</v>
      </c>
      <c r="E20" s="516">
        <f t="shared" si="0"/>
        <v>500000</v>
      </c>
    </row>
    <row r="21" spans="1:5" s="196" customFormat="1" ht="24.75" customHeight="1" x14ac:dyDescent="0.2">
      <c r="A21" s="512">
        <v>54</v>
      </c>
      <c r="B21" s="519" t="s">
        <v>266</v>
      </c>
      <c r="C21" s="513">
        <f>SUM(C22:C26)</f>
        <v>902369</v>
      </c>
      <c r="D21" s="513">
        <f>SUM(D22:D26)</f>
        <v>923841</v>
      </c>
      <c r="E21" s="513">
        <f t="shared" si="0"/>
        <v>1826210</v>
      </c>
    </row>
    <row r="22" spans="1:5" s="196" customFormat="1" ht="24.75" customHeight="1" x14ac:dyDescent="0.2">
      <c r="A22" s="515">
        <v>541</v>
      </c>
      <c r="B22" s="517" t="s">
        <v>267</v>
      </c>
      <c r="C22" s="516">
        <f>+'E-5'!K36</f>
        <v>120629</v>
      </c>
      <c r="D22" s="516">
        <f>+'E-5'!N36</f>
        <v>0</v>
      </c>
      <c r="E22" s="516">
        <f>SUM(C22:D22)</f>
        <v>120629</v>
      </c>
    </row>
    <row r="23" spans="1:5" s="196" customFormat="1" ht="24.75" customHeight="1" x14ac:dyDescent="0.2">
      <c r="A23" s="515">
        <v>542</v>
      </c>
      <c r="B23" s="517" t="s">
        <v>290</v>
      </c>
      <c r="C23" s="516">
        <f>+'E-5'!K55</f>
        <v>92460</v>
      </c>
      <c r="D23" s="516">
        <f>+'E-5'!N55</f>
        <v>0</v>
      </c>
      <c r="E23" s="516">
        <f>SUM(C23:D23)</f>
        <v>92460</v>
      </c>
    </row>
    <row r="24" spans="1:5" s="196" customFormat="1" ht="24.75" customHeight="1" x14ac:dyDescent="0.2">
      <c r="A24" s="515">
        <v>543</v>
      </c>
      <c r="B24" s="517" t="s">
        <v>295</v>
      </c>
      <c r="C24" s="516">
        <f>+'E-5'!K60</f>
        <v>168563</v>
      </c>
      <c r="D24" s="516">
        <f>+'E-5'!N60</f>
        <v>0</v>
      </c>
      <c r="E24" s="516">
        <f>SUM(C24:D24)</f>
        <v>168563</v>
      </c>
    </row>
    <row r="25" spans="1:5" s="196" customFormat="1" ht="24.75" customHeight="1" x14ac:dyDescent="0.2">
      <c r="A25" s="515">
        <v>544</v>
      </c>
      <c r="B25" s="517" t="s">
        <v>310</v>
      </c>
      <c r="C25" s="516">
        <f>+'E-5'!K75</f>
        <v>51521</v>
      </c>
      <c r="D25" s="516">
        <f>+'E-5'!N75</f>
        <v>0</v>
      </c>
      <c r="E25" s="516">
        <f>SUM(C25:D25)</f>
        <v>51521</v>
      </c>
    </row>
    <row r="26" spans="1:5" s="196" customFormat="1" ht="24.75" customHeight="1" x14ac:dyDescent="0.2">
      <c r="A26" s="515">
        <v>545</v>
      </c>
      <c r="B26" s="517" t="s">
        <v>315</v>
      </c>
      <c r="C26" s="516">
        <f>+'E-5'!K80</f>
        <v>469196</v>
      </c>
      <c r="D26" s="516">
        <f>+'E-5'!N80</f>
        <v>923841</v>
      </c>
      <c r="E26" s="516">
        <f>SUM(C26:D26)</f>
        <v>1393037</v>
      </c>
    </row>
    <row r="27" spans="1:5" s="196" customFormat="1" ht="24.75" customHeight="1" x14ac:dyDescent="0.2">
      <c r="A27" s="512">
        <v>55</v>
      </c>
      <c r="B27" s="519" t="s">
        <v>322</v>
      </c>
      <c r="C27" s="513">
        <f>SUM(C28:C30)</f>
        <v>165968</v>
      </c>
      <c r="D27" s="513">
        <f>SUM(D28:D29)</f>
        <v>0</v>
      </c>
      <c r="E27" s="513">
        <f t="shared" si="0"/>
        <v>165968</v>
      </c>
    </row>
    <row r="28" spans="1:5" s="196" customFormat="1" ht="24.75" customHeight="1" x14ac:dyDescent="0.2">
      <c r="A28" s="515">
        <v>555</v>
      </c>
      <c r="B28" s="517" t="s">
        <v>323</v>
      </c>
      <c r="C28" s="516">
        <f>+'E-5'!K88</f>
        <v>5868</v>
      </c>
      <c r="D28" s="516">
        <f>+'E-5'!N88</f>
        <v>0</v>
      </c>
      <c r="E28" s="516">
        <f>SUM(C28:D28)</f>
        <v>5868</v>
      </c>
    </row>
    <row r="29" spans="1:5" s="196" customFormat="1" ht="24.75" customHeight="1" x14ac:dyDescent="0.2">
      <c r="A29" s="515">
        <v>556</v>
      </c>
      <c r="B29" s="517" t="s">
        <v>325</v>
      </c>
      <c r="C29" s="516">
        <f>+'E-5'!K92</f>
        <v>160100</v>
      </c>
      <c r="D29" s="516">
        <f>+'E-5'!N92</f>
        <v>0</v>
      </c>
      <c r="E29" s="516">
        <f>SUM(C29:D29)</f>
        <v>160100</v>
      </c>
    </row>
    <row r="30" spans="1:5" s="196" customFormat="1" ht="24.75" customHeight="1" x14ac:dyDescent="0.2">
      <c r="A30" s="515">
        <v>557</v>
      </c>
      <c r="B30" s="517" t="s">
        <v>329</v>
      </c>
      <c r="C30" s="516">
        <f>+'E-5'!K96</f>
        <v>0</v>
      </c>
      <c r="D30" s="516"/>
      <c r="E30" s="516">
        <f>SUM(C30:D30)</f>
        <v>0</v>
      </c>
    </row>
    <row r="31" spans="1:5" s="196" customFormat="1" ht="24.75" customHeight="1" x14ac:dyDescent="0.2">
      <c r="A31" s="512">
        <v>56</v>
      </c>
      <c r="B31" s="519" t="s">
        <v>128</v>
      </c>
      <c r="C31" s="513">
        <f>SUM(C32:C34)</f>
        <v>7401</v>
      </c>
      <c r="D31" s="513">
        <f>SUM(D32:D33)</f>
        <v>0</v>
      </c>
      <c r="E31" s="513">
        <f t="shared" si="0"/>
        <v>7401</v>
      </c>
    </row>
    <row r="32" spans="1:5" s="196" customFormat="1" ht="24.75" customHeight="1" x14ac:dyDescent="0.2">
      <c r="A32" s="515">
        <v>562</v>
      </c>
      <c r="B32" s="517" t="s">
        <v>332</v>
      </c>
      <c r="C32" s="516">
        <f>+'E-5'!K100</f>
        <v>0</v>
      </c>
      <c r="D32" s="516">
        <f>+'E-5'!N100</f>
        <v>0</v>
      </c>
      <c r="E32" s="516">
        <f t="shared" si="0"/>
        <v>0</v>
      </c>
    </row>
    <row r="33" spans="1:5" s="196" customFormat="1" ht="24.75" customHeight="1" x14ac:dyDescent="0.2">
      <c r="A33" s="515">
        <v>563</v>
      </c>
      <c r="B33" s="517" t="s">
        <v>333</v>
      </c>
      <c r="C33" s="516">
        <f>+'E-5'!K102</f>
        <v>3900</v>
      </c>
      <c r="D33" s="516">
        <f>+'E-5'!N102</f>
        <v>0</v>
      </c>
      <c r="E33" s="516">
        <f t="shared" si="0"/>
        <v>3900</v>
      </c>
    </row>
    <row r="34" spans="1:5" s="196" customFormat="1" ht="24.75" customHeight="1" x14ac:dyDescent="0.2">
      <c r="A34" s="515">
        <v>564</v>
      </c>
      <c r="B34" s="517" t="s">
        <v>336</v>
      </c>
      <c r="C34" s="516">
        <f>+'E-5'!K105</f>
        <v>3501</v>
      </c>
      <c r="D34" s="516"/>
      <c r="E34" s="516">
        <f t="shared" si="0"/>
        <v>3501</v>
      </c>
    </row>
    <row r="35" spans="1:5" s="196" customFormat="1" ht="24.75" customHeight="1" x14ac:dyDescent="0.2">
      <c r="A35" s="512">
        <v>61</v>
      </c>
      <c r="B35" s="519" t="s">
        <v>338</v>
      </c>
      <c r="C35" s="513">
        <f>SUM(C36:C39)</f>
        <v>142024</v>
      </c>
      <c r="D35" s="513">
        <f>SUM(D36:D39)</f>
        <v>0</v>
      </c>
      <c r="E35" s="513">
        <f t="shared" si="0"/>
        <v>142024</v>
      </c>
    </row>
    <row r="36" spans="1:5" s="196" customFormat="1" ht="24.75" customHeight="1" x14ac:dyDescent="0.2">
      <c r="A36" s="515">
        <v>611</v>
      </c>
      <c r="B36" s="517" t="s">
        <v>339</v>
      </c>
      <c r="C36" s="516">
        <f>+'E-5'!K108</f>
        <v>102594</v>
      </c>
      <c r="D36" s="516">
        <f>+'E-5'!N108</f>
        <v>0</v>
      </c>
      <c r="E36" s="516">
        <f t="shared" si="0"/>
        <v>102594</v>
      </c>
    </row>
    <row r="37" spans="1:5" s="196" customFormat="1" ht="24.75" customHeight="1" x14ac:dyDescent="0.2">
      <c r="A37" s="515">
        <v>613</v>
      </c>
      <c r="B37" s="517" t="s">
        <v>348</v>
      </c>
      <c r="C37" s="516">
        <f>+'E-5'!J117</f>
        <v>0</v>
      </c>
      <c r="D37" s="516">
        <f>+'E-5'!N117</f>
        <v>0</v>
      </c>
      <c r="E37" s="516">
        <f t="shared" si="0"/>
        <v>0</v>
      </c>
    </row>
    <row r="38" spans="1:5" s="196" customFormat="1" ht="24.75" customHeight="1" x14ac:dyDescent="0.2">
      <c r="A38" s="515">
        <v>614</v>
      </c>
      <c r="B38" s="517" t="s">
        <v>351</v>
      </c>
      <c r="C38" s="516">
        <f>+'E-5'!K120</f>
        <v>6430</v>
      </c>
      <c r="D38" s="516">
        <f>+'E-5'!N120</f>
        <v>0</v>
      </c>
      <c r="E38" s="516">
        <f t="shared" si="0"/>
        <v>6430</v>
      </c>
    </row>
    <row r="39" spans="1:5" s="196" customFormat="1" ht="24.75" customHeight="1" x14ac:dyDescent="0.2">
      <c r="A39" s="515">
        <v>616</v>
      </c>
      <c r="B39" s="517" t="s">
        <v>353</v>
      </c>
      <c r="C39" s="516">
        <f>+'E-5'!K122</f>
        <v>33000</v>
      </c>
      <c r="D39" s="516">
        <f>+'E-5'!N122</f>
        <v>0</v>
      </c>
      <c r="E39" s="516">
        <f t="shared" si="0"/>
        <v>33000</v>
      </c>
    </row>
    <row r="40" spans="1:5" s="196" customFormat="1" ht="24.75" customHeight="1" x14ac:dyDescent="0.2">
      <c r="A40" s="512">
        <v>62</v>
      </c>
      <c r="B40" s="519" t="s">
        <v>357</v>
      </c>
      <c r="C40" s="513">
        <f>SUM(C41)</f>
        <v>0</v>
      </c>
      <c r="D40" s="513">
        <f>SUM(D41)</f>
        <v>0</v>
      </c>
      <c r="E40" s="513">
        <f t="shared" si="0"/>
        <v>0</v>
      </c>
    </row>
    <row r="41" spans="1:5" s="196" customFormat="1" ht="24.75" customHeight="1" x14ac:dyDescent="0.2">
      <c r="A41" s="515">
        <v>623</v>
      </c>
      <c r="B41" s="517" t="s">
        <v>358</v>
      </c>
      <c r="C41" s="520">
        <f>+'E-5'!K127</f>
        <v>0</v>
      </c>
      <c r="D41" s="520">
        <f>+'E-5'!N127</f>
        <v>0</v>
      </c>
      <c r="E41" s="516">
        <f t="shared" si="0"/>
        <v>0</v>
      </c>
    </row>
    <row r="42" spans="1:5" s="196" customFormat="1" ht="24.75" customHeight="1" x14ac:dyDescent="0.2">
      <c r="A42" s="512">
        <v>63</v>
      </c>
      <c r="B42" s="519" t="s">
        <v>360</v>
      </c>
      <c r="C42" s="513">
        <f>SUM(C43)</f>
        <v>0</v>
      </c>
      <c r="D42" s="513">
        <f>SUM(D43)</f>
        <v>0</v>
      </c>
      <c r="E42" s="513">
        <f t="shared" si="0"/>
        <v>0</v>
      </c>
    </row>
    <row r="43" spans="1:5" s="196" customFormat="1" ht="24.75" customHeight="1" thickBot="1" x14ac:dyDescent="0.25">
      <c r="A43" s="521">
        <v>631</v>
      </c>
      <c r="B43" s="522" t="s">
        <v>361</v>
      </c>
      <c r="C43" s="523">
        <f>+'E-5'!K130</f>
        <v>0</v>
      </c>
      <c r="D43" s="523">
        <f>+'E-5'!N131</f>
        <v>0</v>
      </c>
      <c r="E43" s="523">
        <f t="shared" si="0"/>
        <v>0</v>
      </c>
    </row>
    <row r="44" spans="1:5" s="196" customFormat="1" ht="24.75" customHeight="1" thickBot="1" x14ac:dyDescent="0.25">
      <c r="A44" s="524"/>
      <c r="B44" s="525" t="s">
        <v>150</v>
      </c>
      <c r="C44" s="526">
        <f>+C15+C16+C17+C18+C19+C20+C22+C23+C24+C25+C26+C28+C29+C32+C33+C34+C36+C38+C39+C41+C43+C30</f>
        <v>4092355</v>
      </c>
      <c r="D44" s="526">
        <f>+D15+D16+D17+D18+D19+D20+D22+D23+D24+D25+D26+D28+D29+D32+D33+D34+D36+D38+D39+D41+D43+D30+D37</f>
        <v>1012645</v>
      </c>
      <c r="E44" s="526">
        <f>+E15+E16+E17+E18+E19+E20+E22+E23+E24+E25+E26+E28+E29+E32+E33+E34+E36+E38+E39+E41+E43+E30</f>
        <v>5105000</v>
      </c>
    </row>
    <row r="45" spans="1:5" s="529" customFormat="1" ht="24.75" customHeight="1" thickBot="1" x14ac:dyDescent="0.25">
      <c r="A45" s="527"/>
      <c r="B45" s="212" t="s">
        <v>151</v>
      </c>
      <c r="C45" s="528">
        <f>+C14+C21+C27+C31+C35+C40+C42</f>
        <v>4092355</v>
      </c>
      <c r="D45" s="528">
        <f>+D14+D21+D27+D31+D35+D40+D42</f>
        <v>1012645</v>
      </c>
      <c r="E45" s="528">
        <f>+E14+E21+E27+E31+E35+E40+E42</f>
        <v>5105000</v>
      </c>
    </row>
    <row r="46" spans="1:5" ht="15.75" hidden="1" customHeight="1" x14ac:dyDescent="0.25">
      <c r="A46" s="530" t="s">
        <v>408</v>
      </c>
      <c r="B46" s="530"/>
      <c r="C46" s="531"/>
      <c r="D46" s="531"/>
      <c r="E46" s="532"/>
    </row>
    <row r="47" spans="1:5" ht="15.75" hidden="1" customHeight="1" x14ac:dyDescent="0.25">
      <c r="A47" s="533" t="s">
        <v>409</v>
      </c>
      <c r="B47" s="531"/>
      <c r="C47" s="534">
        <f>+C45-'E-5'!K134</f>
        <v>0</v>
      </c>
      <c r="D47" s="531"/>
      <c r="E47" s="532"/>
    </row>
    <row r="48" spans="1:5" ht="19.5" hidden="1" customHeight="1" x14ac:dyDescent="0.25">
      <c r="A48" s="535" t="s">
        <v>410</v>
      </c>
      <c r="B48" s="535"/>
      <c r="C48" s="536"/>
      <c r="D48" s="536">
        <f>+D45-D44</f>
        <v>0</v>
      </c>
      <c r="E48" s="537"/>
    </row>
    <row r="49" spans="1:5" ht="19.5" hidden="1" customHeight="1" x14ac:dyDescent="0.2">
      <c r="A49" s="535" t="s">
        <v>411</v>
      </c>
      <c r="B49" s="535"/>
      <c r="C49" s="535"/>
      <c r="D49" s="535"/>
      <c r="E49" s="535"/>
    </row>
    <row r="50" spans="1:5" ht="14.25" hidden="1" x14ac:dyDescent="0.2">
      <c r="A50" s="535" t="s">
        <v>412</v>
      </c>
      <c r="B50" s="535"/>
      <c r="C50" s="535"/>
      <c r="D50" s="535"/>
      <c r="E50" s="535"/>
    </row>
    <row r="51" spans="1:5" ht="14.25" hidden="1" x14ac:dyDescent="0.2">
      <c r="C51" s="535" t="s">
        <v>413</v>
      </c>
      <c r="D51" s="535"/>
      <c r="E51" s="535"/>
    </row>
    <row r="52" spans="1:5" hidden="1" x14ac:dyDescent="0.2">
      <c r="A52" s="434"/>
      <c r="B52" s="434"/>
      <c r="C52" s="221" t="e">
        <f>+'I-5'!#REF!</f>
        <v>#REF!</v>
      </c>
    </row>
    <row r="53" spans="1:5" hidden="1" x14ac:dyDescent="0.2">
      <c r="A53" s="464"/>
      <c r="C53" s="221">
        <f>+C45</f>
        <v>4092355</v>
      </c>
    </row>
    <row r="54" spans="1:5" ht="15.75" hidden="1" x14ac:dyDescent="0.25">
      <c r="A54" s="538"/>
      <c r="B54" s="151"/>
      <c r="C54" s="221" t="e">
        <f>+C52-C53</f>
        <v>#REF!</v>
      </c>
    </row>
    <row r="55" spans="1:5" ht="15.75" hidden="1" x14ac:dyDescent="0.25">
      <c r="A55" s="538" t="s">
        <v>378</v>
      </c>
      <c r="B55" s="151"/>
      <c r="C55" s="531"/>
      <c r="D55" s="531"/>
      <c r="E55" s="429" t="e">
        <f>+'I-5'!#REF!</f>
        <v>#REF!</v>
      </c>
    </row>
    <row r="56" spans="1:5" ht="14.25" hidden="1" x14ac:dyDescent="0.2">
      <c r="A56" s="473" t="s">
        <v>381</v>
      </c>
      <c r="B56" s="226"/>
      <c r="C56" s="531"/>
      <c r="D56" s="531"/>
      <c r="E56" s="539">
        <f>+E45</f>
        <v>5105000</v>
      </c>
    </row>
    <row r="57" spans="1:5" ht="14.25" hidden="1" x14ac:dyDescent="0.2">
      <c r="A57" s="473" t="s">
        <v>384</v>
      </c>
      <c r="B57" s="226"/>
      <c r="C57" s="531"/>
      <c r="D57" s="531"/>
      <c r="E57" s="429" t="e">
        <f>+E55-E56</f>
        <v>#REF!</v>
      </c>
    </row>
    <row r="58" spans="1:5" hidden="1" x14ac:dyDescent="0.2">
      <c r="A58" s="473" t="s">
        <v>414</v>
      </c>
      <c r="B58" s="226"/>
      <c r="E58" s="226"/>
    </row>
    <row r="59" spans="1:5" hidden="1" x14ac:dyDescent="0.2">
      <c r="A59" s="473"/>
      <c r="B59" s="226" t="s">
        <v>388</v>
      </c>
      <c r="E59" s="226"/>
    </row>
    <row r="60" spans="1:5" hidden="1" x14ac:dyDescent="0.2">
      <c r="A60" s="473"/>
      <c r="B60" s="226" t="s">
        <v>390</v>
      </c>
      <c r="E60" s="226"/>
    </row>
    <row r="61" spans="1:5" hidden="1" x14ac:dyDescent="0.2">
      <c r="A61" s="473"/>
      <c r="B61" s="226" t="s">
        <v>391</v>
      </c>
      <c r="E61" s="226"/>
    </row>
    <row r="62" spans="1:5" hidden="1" x14ac:dyDescent="0.2">
      <c r="A62" s="473"/>
      <c r="B62" s="226" t="s">
        <v>393</v>
      </c>
      <c r="E62" s="226"/>
    </row>
    <row r="63" spans="1:5" hidden="1" x14ac:dyDescent="0.2">
      <c r="A63" s="473"/>
      <c r="B63" s="226" t="s">
        <v>394</v>
      </c>
      <c r="E63" s="226"/>
    </row>
    <row r="64" spans="1:5" hidden="1" x14ac:dyDescent="0.2">
      <c r="A64" s="468" t="s">
        <v>395</v>
      </c>
    </row>
    <row r="65" spans="1:1" hidden="1" x14ac:dyDescent="0.2">
      <c r="A65" s="219" t="s">
        <v>396</v>
      </c>
    </row>
    <row r="66" spans="1:1" hidden="1" x14ac:dyDescent="0.2">
      <c r="A66" s="468" t="s">
        <v>397</v>
      </c>
    </row>
    <row r="67" spans="1:1" hidden="1" x14ac:dyDescent="0.2">
      <c r="A67" s="219" t="s">
        <v>396</v>
      </c>
    </row>
    <row r="68" spans="1:1" hidden="1" x14ac:dyDescent="0.2"/>
    <row r="69" spans="1:1" hidden="1" x14ac:dyDescent="0.2"/>
    <row r="70" spans="1:1" hidden="1" x14ac:dyDescent="0.2"/>
    <row r="71" spans="1:1" hidden="1" x14ac:dyDescent="0.2"/>
    <row r="72" spans="1:1" hidden="1" x14ac:dyDescent="0.2"/>
    <row r="73" spans="1:1" hidden="1" x14ac:dyDescent="0.2"/>
    <row r="74" spans="1:1" hidden="1" x14ac:dyDescent="0.2"/>
    <row r="75" spans="1:1" hidden="1" x14ac:dyDescent="0.2"/>
    <row r="76" spans="1:1" hidden="1" x14ac:dyDescent="0.2"/>
    <row r="77" spans="1:1" hidden="1" x14ac:dyDescent="0.2"/>
    <row r="78" spans="1:1" hidden="1" x14ac:dyDescent="0.2"/>
    <row r="79" spans="1:1" hidden="1" x14ac:dyDescent="0.2"/>
    <row r="80" spans="1:1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</sheetData>
  <mergeCells count="12">
    <mergeCell ref="A9:A13"/>
    <mergeCell ref="B9:B13"/>
    <mergeCell ref="C9:D9"/>
    <mergeCell ref="E9:E13"/>
    <mergeCell ref="C10:C13"/>
    <mergeCell ref="D10:D13"/>
    <mergeCell ref="A1:E1"/>
    <mergeCell ref="A2:E2"/>
    <mergeCell ref="A3:E3"/>
    <mergeCell ref="A4:E4"/>
    <mergeCell ref="A5:E5"/>
    <mergeCell ref="A7:E7"/>
  </mergeCells>
  <pageMargins left="0.93" right="0.25" top="0.61" bottom="0.4" header="0" footer="0"/>
  <pageSetup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0B25-FA9E-4AD3-8C6D-6FA81BB580F8}">
  <sheetPr>
    <tabColor indexed="15"/>
  </sheetPr>
  <dimension ref="A1:I88"/>
  <sheetViews>
    <sheetView showGridLines="0" topLeftCell="A14" zoomScale="85" zoomScaleNormal="85" workbookViewId="0">
      <selection activeCell="B95" sqref="B95"/>
    </sheetView>
  </sheetViews>
  <sheetFormatPr baseColWidth="10" defaultRowHeight="15.75" x14ac:dyDescent="0.25"/>
  <cols>
    <col min="1" max="1" width="16.42578125" style="591" customWidth="1"/>
    <col min="2" max="2" width="50.28515625" style="543" customWidth="1"/>
    <col min="3" max="4" width="18.7109375" style="543" customWidth="1"/>
    <col min="5" max="5" width="18.7109375" style="570" customWidth="1"/>
    <col min="6" max="6" width="18.7109375" style="543" customWidth="1"/>
    <col min="7" max="8" width="18.7109375" style="544" customWidth="1"/>
    <col min="9" max="9" width="21.28515625" style="544" customWidth="1"/>
    <col min="10" max="10" width="18" style="544" customWidth="1"/>
    <col min="11" max="16384" width="11.42578125" style="544"/>
  </cols>
  <sheetData>
    <row r="1" spans="1:6" s="529" customFormat="1" ht="16.5" customHeight="1" x14ac:dyDescent="0.2">
      <c r="A1" s="540" t="s">
        <v>0</v>
      </c>
      <c r="B1" s="540"/>
      <c r="C1" s="540"/>
      <c r="D1" s="540"/>
      <c r="E1" s="540"/>
      <c r="F1" s="541"/>
    </row>
    <row r="2" spans="1:6" s="529" customFormat="1" ht="16.5" customHeight="1" x14ac:dyDescent="0.2">
      <c r="A2" s="540" t="s">
        <v>1</v>
      </c>
      <c r="B2" s="540"/>
      <c r="C2" s="540"/>
      <c r="D2" s="540"/>
      <c r="E2" s="540"/>
      <c r="F2" s="541"/>
    </row>
    <row r="3" spans="1:6" s="529" customFormat="1" ht="16.5" customHeight="1" x14ac:dyDescent="0.2">
      <c r="A3" s="540" t="s">
        <v>238</v>
      </c>
      <c r="B3" s="540"/>
      <c r="C3" s="540"/>
      <c r="D3" s="540"/>
      <c r="E3" s="540"/>
      <c r="F3" s="541"/>
    </row>
    <row r="4" spans="1:6" s="529" customFormat="1" ht="16.5" customHeight="1" x14ac:dyDescent="0.2">
      <c r="A4" s="540" t="s">
        <v>3</v>
      </c>
      <c r="B4" s="540"/>
      <c r="C4" s="540"/>
      <c r="D4" s="540"/>
      <c r="E4" s="540"/>
      <c r="F4" s="541"/>
    </row>
    <row r="5" spans="1:6" s="529" customFormat="1" ht="16.5" customHeight="1" x14ac:dyDescent="0.2">
      <c r="A5" s="540" t="s">
        <v>96</v>
      </c>
      <c r="B5" s="540"/>
      <c r="C5" s="540"/>
      <c r="D5" s="540"/>
      <c r="E5" s="540"/>
      <c r="F5" s="541"/>
    </row>
    <row r="6" spans="1:6" s="529" customFormat="1" ht="16.5" customHeight="1" x14ac:dyDescent="0.2">
      <c r="A6" s="542" t="s">
        <v>415</v>
      </c>
      <c r="B6" s="542"/>
      <c r="C6" s="542"/>
      <c r="D6" s="542"/>
      <c r="E6" s="542"/>
      <c r="F6" s="541"/>
    </row>
    <row r="7" spans="1:6" ht="14.25" customHeight="1" x14ac:dyDescent="0.25">
      <c r="A7" s="181"/>
      <c r="B7" s="181"/>
      <c r="C7" s="181"/>
      <c r="D7" s="181"/>
      <c r="E7" s="181"/>
    </row>
    <row r="8" spans="1:6" ht="15.75" customHeight="1" x14ac:dyDescent="0.25">
      <c r="A8" s="545" t="s">
        <v>99</v>
      </c>
      <c r="B8" s="546" t="s">
        <v>100</v>
      </c>
      <c r="C8" s="547" t="s">
        <v>168</v>
      </c>
      <c r="D8" s="547"/>
      <c r="E8" s="548" t="s">
        <v>241</v>
      </c>
    </row>
    <row r="9" spans="1:6" ht="15.75" customHeight="1" x14ac:dyDescent="0.2">
      <c r="A9" s="549"/>
      <c r="B9" s="550"/>
      <c r="C9" s="551" t="s">
        <v>169</v>
      </c>
      <c r="D9" s="551" t="s">
        <v>170</v>
      </c>
      <c r="E9" s="548"/>
    </row>
    <row r="10" spans="1:6" ht="15.75" customHeight="1" x14ac:dyDescent="0.2">
      <c r="A10" s="549"/>
      <c r="B10" s="550"/>
      <c r="C10" s="551"/>
      <c r="D10" s="551"/>
      <c r="E10" s="548"/>
    </row>
    <row r="11" spans="1:6" ht="15.75" customHeight="1" x14ac:dyDescent="0.2">
      <c r="A11" s="549"/>
      <c r="B11" s="550"/>
      <c r="C11" s="551"/>
      <c r="D11" s="551"/>
      <c r="E11" s="548"/>
    </row>
    <row r="12" spans="1:6" s="65" customFormat="1" ht="13.5" customHeight="1" x14ac:dyDescent="0.2">
      <c r="A12" s="552"/>
      <c r="B12" s="553"/>
      <c r="C12" s="551"/>
      <c r="D12" s="551"/>
      <c r="E12" s="548"/>
      <c r="F12" s="543"/>
    </row>
    <row r="13" spans="1:6" s="529" customFormat="1" ht="22.5" customHeight="1" x14ac:dyDescent="0.2">
      <c r="A13" s="554">
        <v>51</v>
      </c>
      <c r="B13" s="555" t="s">
        <v>205</v>
      </c>
      <c r="C13" s="556">
        <f>+'E-5'!K14</f>
        <v>2874593</v>
      </c>
      <c r="D13" s="556">
        <f>+'E-5'!N14</f>
        <v>88804</v>
      </c>
      <c r="E13" s="556">
        <f>SUM(C13:D13)</f>
        <v>2963397</v>
      </c>
      <c r="F13" s="541"/>
    </row>
    <row r="14" spans="1:6" s="529" customFormat="1" ht="22.5" customHeight="1" x14ac:dyDescent="0.2">
      <c r="A14" s="557">
        <v>54</v>
      </c>
      <c r="B14" s="558" t="s">
        <v>266</v>
      </c>
      <c r="C14" s="556">
        <f>+'E-5'!K35</f>
        <v>902369</v>
      </c>
      <c r="D14" s="556">
        <f>+'E-5'!N35</f>
        <v>923841</v>
      </c>
      <c r="E14" s="556">
        <f t="shared" ref="E14:E19" si="0">+C14+D14</f>
        <v>1826210</v>
      </c>
      <c r="F14" s="541"/>
    </row>
    <row r="15" spans="1:6" s="529" customFormat="1" ht="22.5" customHeight="1" x14ac:dyDescent="0.2">
      <c r="A15" s="557">
        <v>55</v>
      </c>
      <c r="B15" s="558" t="s">
        <v>322</v>
      </c>
      <c r="C15" s="556">
        <f>+'E-5'!K87</f>
        <v>165968</v>
      </c>
      <c r="D15" s="556">
        <f>+'E-5'!N87</f>
        <v>0</v>
      </c>
      <c r="E15" s="556">
        <f t="shared" si="0"/>
        <v>165968</v>
      </c>
      <c r="F15" s="541"/>
    </row>
    <row r="16" spans="1:6" s="529" customFormat="1" ht="22.5" customHeight="1" x14ac:dyDescent="0.2">
      <c r="A16" s="557">
        <v>56</v>
      </c>
      <c r="B16" s="558" t="s">
        <v>128</v>
      </c>
      <c r="C16" s="556">
        <f>+'E-5'!K99</f>
        <v>7401</v>
      </c>
      <c r="D16" s="556">
        <f>+'E-5'!N99</f>
        <v>0</v>
      </c>
      <c r="E16" s="556">
        <f t="shared" si="0"/>
        <v>7401</v>
      </c>
      <c r="F16" s="541"/>
    </row>
    <row r="17" spans="1:9" s="529" customFormat="1" ht="22.5" customHeight="1" x14ac:dyDescent="0.2">
      <c r="A17" s="557">
        <v>61</v>
      </c>
      <c r="B17" s="558" t="s">
        <v>338</v>
      </c>
      <c r="C17" s="556">
        <f>+'E-5'!K107</f>
        <v>142024</v>
      </c>
      <c r="D17" s="556">
        <f>+'E-5'!N107</f>
        <v>0</v>
      </c>
      <c r="E17" s="556">
        <f t="shared" si="0"/>
        <v>142024</v>
      </c>
      <c r="F17" s="541"/>
    </row>
    <row r="18" spans="1:9" s="529" customFormat="1" ht="22.5" customHeight="1" x14ac:dyDescent="0.2">
      <c r="A18" s="557">
        <v>62</v>
      </c>
      <c r="B18" s="558" t="s">
        <v>416</v>
      </c>
      <c r="C18" s="556">
        <f>+'E-5'!K126</f>
        <v>0</v>
      </c>
      <c r="D18" s="556">
        <f>+'E-5'!N126</f>
        <v>0</v>
      </c>
      <c r="E18" s="556">
        <f t="shared" si="0"/>
        <v>0</v>
      </c>
      <c r="F18" s="541"/>
    </row>
    <row r="19" spans="1:9" s="529" customFormat="1" ht="22.5" customHeight="1" x14ac:dyDescent="0.2">
      <c r="A19" s="557">
        <v>63</v>
      </c>
      <c r="B19" s="558" t="s">
        <v>360</v>
      </c>
      <c r="C19" s="556">
        <f>+'E-5'!K129</f>
        <v>0</v>
      </c>
      <c r="D19" s="556">
        <f>+'E-5'!N129</f>
        <v>0</v>
      </c>
      <c r="E19" s="556">
        <f t="shared" si="0"/>
        <v>0</v>
      </c>
      <c r="F19" s="541"/>
    </row>
    <row r="20" spans="1:9" ht="22.5" customHeight="1" x14ac:dyDescent="0.2">
      <c r="A20" s="559"/>
      <c r="B20" s="560" t="s">
        <v>151</v>
      </c>
      <c r="C20" s="561">
        <f>SUM(C13:C19)</f>
        <v>4092355</v>
      </c>
      <c r="D20" s="561">
        <f>SUM(D13:D19)</f>
        <v>1012645</v>
      </c>
      <c r="E20" s="561">
        <f>SUM(E13:E19)</f>
        <v>5105000</v>
      </c>
    </row>
    <row r="21" spans="1:9" ht="16.5" customHeight="1" x14ac:dyDescent="0.25">
      <c r="A21" s="562"/>
      <c r="B21" s="215"/>
      <c r="C21" s="563"/>
      <c r="D21" s="563"/>
      <c r="E21" s="563"/>
    </row>
    <row r="22" spans="1:9" ht="15.75" hidden="1" customHeight="1" x14ac:dyDescent="0.25">
      <c r="A22" s="564" t="s">
        <v>364</v>
      </c>
      <c r="B22" s="564"/>
      <c r="D22" s="565">
        <f>+D20-'I-2'!E18</f>
        <v>0</v>
      </c>
      <c r="E22" s="566"/>
    </row>
    <row r="23" spans="1:9" ht="15.75" hidden="1" customHeight="1" x14ac:dyDescent="0.25">
      <c r="A23" s="567" t="s">
        <v>409</v>
      </c>
      <c r="C23" s="565">
        <f>+C20-'I-2'!D18</f>
        <v>0</v>
      </c>
      <c r="E23" s="566"/>
    </row>
    <row r="24" spans="1:9" ht="19.5" hidden="1" customHeight="1" x14ac:dyDescent="0.25">
      <c r="A24" s="568" t="s">
        <v>410</v>
      </c>
      <c r="B24" s="568"/>
      <c r="C24" s="569"/>
      <c r="D24" s="569"/>
    </row>
    <row r="25" spans="1:9" ht="19.5" hidden="1" customHeight="1" x14ac:dyDescent="0.2">
      <c r="A25" s="568" t="s">
        <v>411</v>
      </c>
      <c r="B25" s="568"/>
      <c r="C25" s="568"/>
      <c r="D25" s="568"/>
      <c r="E25" s="568"/>
    </row>
    <row r="26" spans="1:9" ht="15" hidden="1" x14ac:dyDescent="0.2">
      <c r="A26" s="568" t="s">
        <v>412</v>
      </c>
      <c r="B26" s="568"/>
      <c r="C26" s="568"/>
      <c r="D26" s="568"/>
      <c r="E26" s="568"/>
    </row>
    <row r="27" spans="1:9" ht="15" hidden="1" x14ac:dyDescent="0.2">
      <c r="A27" s="568"/>
      <c r="B27" s="568"/>
      <c r="C27" s="568"/>
      <c r="D27" s="568"/>
      <c r="E27" s="568"/>
    </row>
    <row r="28" spans="1:9" ht="15.75" hidden="1" customHeight="1" x14ac:dyDescent="0.2">
      <c r="A28" s="568"/>
      <c r="B28" s="568"/>
      <c r="C28" s="568"/>
      <c r="D28" s="568"/>
      <c r="E28" s="568"/>
    </row>
    <row r="29" spans="1:9" ht="15.75" hidden="1" customHeight="1" x14ac:dyDescent="0.25">
      <c r="A29" s="568"/>
      <c r="B29" s="568"/>
      <c r="C29" s="568"/>
    </row>
    <row r="30" spans="1:9" ht="16.5" hidden="1" customHeight="1" x14ac:dyDescent="0.2">
      <c r="A30" s="571" t="s">
        <v>176</v>
      </c>
      <c r="B30" s="551" t="s">
        <v>417</v>
      </c>
      <c r="C30" s="572" t="s">
        <v>20</v>
      </c>
      <c r="D30" s="572"/>
      <c r="E30" s="572"/>
      <c r="F30" s="572" t="s">
        <v>57</v>
      </c>
      <c r="G30" s="572"/>
      <c r="H30" s="573" t="s">
        <v>241</v>
      </c>
      <c r="I30" s="574"/>
    </row>
    <row r="31" spans="1:9" ht="82.5" hidden="1" customHeight="1" x14ac:dyDescent="0.2">
      <c r="A31" s="571"/>
      <c r="B31" s="551"/>
      <c r="C31" s="575" t="s">
        <v>418</v>
      </c>
      <c r="D31" s="576" t="s">
        <v>419</v>
      </c>
      <c r="E31" s="576" t="s">
        <v>420</v>
      </c>
      <c r="F31" s="576" t="s">
        <v>106</v>
      </c>
      <c r="G31" s="576" t="s">
        <v>107</v>
      </c>
      <c r="H31" s="573"/>
    </row>
    <row r="32" spans="1:9" ht="15" hidden="1" x14ac:dyDescent="0.2">
      <c r="A32" s="577">
        <v>51</v>
      </c>
      <c r="B32" s="578" t="s">
        <v>205</v>
      </c>
      <c r="C32" s="579">
        <f>+C13-D32-E32</f>
        <v>2858135</v>
      </c>
      <c r="D32" s="579">
        <f>+'E-5'!I14</f>
        <v>16458</v>
      </c>
      <c r="E32" s="579">
        <v>0</v>
      </c>
      <c r="F32" s="579">
        <f>+'E-5'!L14</f>
        <v>88804</v>
      </c>
      <c r="G32" s="580">
        <f t="shared" ref="G32:G38" si="1">SUM(F32:F32)</f>
        <v>88804</v>
      </c>
      <c r="H32" s="580">
        <f t="shared" ref="H32:H38" si="2">+C32+D32+G32+E32</f>
        <v>2963397</v>
      </c>
    </row>
    <row r="33" spans="1:8" ht="15" hidden="1" x14ac:dyDescent="0.2">
      <c r="A33" s="581">
        <v>54</v>
      </c>
      <c r="B33" s="582" t="s">
        <v>266</v>
      </c>
      <c r="C33" s="579">
        <f>+C14-D33-E33</f>
        <v>901869</v>
      </c>
      <c r="D33" s="579">
        <f>+'E-5'!I85</f>
        <v>0</v>
      </c>
      <c r="E33" s="579">
        <f>+'E-5'!I86</f>
        <v>500</v>
      </c>
      <c r="F33" s="579">
        <f>+'E-5'!L35</f>
        <v>923841</v>
      </c>
      <c r="G33" s="580">
        <f t="shared" si="1"/>
        <v>923841</v>
      </c>
      <c r="H33" s="580">
        <f t="shared" si="2"/>
        <v>1826210</v>
      </c>
    </row>
    <row r="34" spans="1:8" ht="15" hidden="1" x14ac:dyDescent="0.2">
      <c r="A34" s="581">
        <v>55</v>
      </c>
      <c r="B34" s="582" t="s">
        <v>322</v>
      </c>
      <c r="C34" s="579">
        <f>+C15-D34-E34</f>
        <v>165968</v>
      </c>
      <c r="D34" s="579">
        <f>+'E-5'!J87</f>
        <v>0</v>
      </c>
      <c r="E34" s="579">
        <f>+'E-5'!I87</f>
        <v>0</v>
      </c>
      <c r="F34" s="579">
        <f>+'E-5'!L87</f>
        <v>0</v>
      </c>
      <c r="G34" s="580">
        <f t="shared" si="1"/>
        <v>0</v>
      </c>
      <c r="H34" s="580">
        <f t="shared" si="2"/>
        <v>165968</v>
      </c>
    </row>
    <row r="35" spans="1:8" ht="15" hidden="1" x14ac:dyDescent="0.2">
      <c r="A35" s="581">
        <v>56</v>
      </c>
      <c r="B35" s="582" t="s">
        <v>128</v>
      </c>
      <c r="C35" s="579">
        <f t="shared" ref="C35:C38" si="3">+C16-D35-E35</f>
        <v>7401</v>
      </c>
      <c r="D35" s="579"/>
      <c r="E35" s="579">
        <f>+'E-5'!I101</f>
        <v>0</v>
      </c>
      <c r="F35" s="579">
        <f>+'E-5'!L99</f>
        <v>0</v>
      </c>
      <c r="G35" s="580">
        <f t="shared" si="1"/>
        <v>0</v>
      </c>
      <c r="H35" s="580">
        <f t="shared" si="2"/>
        <v>7401</v>
      </c>
    </row>
    <row r="36" spans="1:8" ht="15" hidden="1" x14ac:dyDescent="0.2">
      <c r="A36" s="581">
        <v>61</v>
      </c>
      <c r="B36" s="582" t="s">
        <v>338</v>
      </c>
      <c r="C36" s="579">
        <f t="shared" si="3"/>
        <v>140855</v>
      </c>
      <c r="D36" s="579">
        <f>+'E-5'!J107</f>
        <v>1169</v>
      </c>
      <c r="E36" s="579">
        <f>+'E-5'!I107</f>
        <v>0</v>
      </c>
      <c r="F36" s="579">
        <f>+'E-5'!L107</f>
        <v>0</v>
      </c>
      <c r="G36" s="580">
        <f t="shared" si="1"/>
        <v>0</v>
      </c>
      <c r="H36" s="580">
        <f t="shared" si="2"/>
        <v>142024</v>
      </c>
    </row>
    <row r="37" spans="1:8" ht="15" hidden="1" x14ac:dyDescent="0.2">
      <c r="A37" s="581">
        <v>62</v>
      </c>
      <c r="B37" s="582" t="s">
        <v>416</v>
      </c>
      <c r="C37" s="579">
        <f t="shared" si="3"/>
        <v>0</v>
      </c>
      <c r="D37" s="579"/>
      <c r="E37" s="579"/>
      <c r="F37" s="579">
        <f>+'E-5'!L126</f>
        <v>0</v>
      </c>
      <c r="G37" s="580">
        <f t="shared" si="1"/>
        <v>0</v>
      </c>
      <c r="H37" s="580">
        <f t="shared" si="2"/>
        <v>0</v>
      </c>
    </row>
    <row r="38" spans="1:8" ht="15" hidden="1" x14ac:dyDescent="0.2">
      <c r="A38" s="581">
        <v>63</v>
      </c>
      <c r="B38" s="582" t="s">
        <v>360</v>
      </c>
      <c r="C38" s="579">
        <f t="shared" si="3"/>
        <v>0</v>
      </c>
      <c r="D38" s="579"/>
      <c r="E38" s="579"/>
      <c r="F38" s="579">
        <f>+'E-5'!L129</f>
        <v>0</v>
      </c>
      <c r="G38" s="580">
        <f t="shared" si="1"/>
        <v>0</v>
      </c>
      <c r="H38" s="580">
        <f t="shared" si="2"/>
        <v>0</v>
      </c>
    </row>
    <row r="39" spans="1:8" hidden="1" x14ac:dyDescent="0.2">
      <c r="A39" s="583"/>
      <c r="B39" s="584" t="s">
        <v>151</v>
      </c>
      <c r="C39" s="585">
        <f t="shared" ref="C39:G39" si="4">SUM(C32:C38)</f>
        <v>4074228</v>
      </c>
      <c r="D39" s="585">
        <f>SUM(D32:D38)</f>
        <v>17627</v>
      </c>
      <c r="E39" s="585">
        <f t="shared" si="4"/>
        <v>500</v>
      </c>
      <c r="F39" s="585">
        <f t="shared" si="4"/>
        <v>1012645</v>
      </c>
      <c r="G39" s="585">
        <f t="shared" si="4"/>
        <v>1012645</v>
      </c>
      <c r="H39" s="585">
        <f>SUM(H32:H38)</f>
        <v>5105000</v>
      </c>
    </row>
    <row r="40" spans="1:8" hidden="1" x14ac:dyDescent="0.25">
      <c r="A40" s="568"/>
      <c r="B40" s="568"/>
      <c r="C40" s="568"/>
      <c r="D40" s="568"/>
      <c r="E40" s="568"/>
      <c r="F40" s="151"/>
    </row>
    <row r="41" spans="1:8" hidden="1" x14ac:dyDescent="0.25">
      <c r="A41" s="568"/>
      <c r="B41" s="568"/>
      <c r="C41" s="568"/>
      <c r="D41" s="568"/>
      <c r="E41" s="568"/>
      <c r="F41" s="151"/>
      <c r="H41" s="586">
        <f>+H39-'I-2'!F18</f>
        <v>0</v>
      </c>
    </row>
    <row r="42" spans="1:8" hidden="1" x14ac:dyDescent="0.25">
      <c r="A42" s="568"/>
      <c r="B42" s="568"/>
      <c r="C42" s="587">
        <v>4361022.62</v>
      </c>
      <c r="D42" s="568"/>
      <c r="E42" s="568"/>
      <c r="F42" s="151"/>
    </row>
    <row r="43" spans="1:8" hidden="1" x14ac:dyDescent="0.25">
      <c r="A43" s="568"/>
      <c r="B43" s="568"/>
      <c r="C43" s="587">
        <f>+C42-C39</f>
        <v>286794.62000000011</v>
      </c>
      <c r="D43" s="568"/>
      <c r="E43" s="568"/>
      <c r="F43" s="151"/>
    </row>
    <row r="44" spans="1:8" hidden="1" x14ac:dyDescent="0.25">
      <c r="A44" s="568"/>
      <c r="B44" s="568"/>
      <c r="C44" s="587">
        <f>+C43-D39</f>
        <v>269167.62000000011</v>
      </c>
      <c r="D44" s="568"/>
      <c r="E44" s="568"/>
      <c r="F44" s="151"/>
    </row>
    <row r="45" spans="1:8" hidden="1" x14ac:dyDescent="0.25">
      <c r="A45" s="538" t="s">
        <v>378</v>
      </c>
      <c r="B45" s="151"/>
      <c r="E45" s="566" t="e">
        <f>+'I-5'!#REF!</f>
        <v>#REF!</v>
      </c>
      <c r="F45" s="151"/>
    </row>
    <row r="46" spans="1:8" hidden="1" x14ac:dyDescent="0.25">
      <c r="A46" s="588" t="s">
        <v>421</v>
      </c>
      <c r="B46" s="589"/>
      <c r="E46" s="590">
        <f>+E20</f>
        <v>5105000</v>
      </c>
      <c r="F46" s="589"/>
    </row>
    <row r="47" spans="1:8" hidden="1" x14ac:dyDescent="0.25">
      <c r="A47" s="588" t="s">
        <v>422</v>
      </c>
      <c r="B47" s="589"/>
      <c r="E47" s="566" t="e">
        <f>+E45-E46</f>
        <v>#REF!</v>
      </c>
      <c r="F47" s="589"/>
    </row>
    <row r="48" spans="1:8" hidden="1" x14ac:dyDescent="0.25">
      <c r="A48" s="588" t="s">
        <v>423</v>
      </c>
      <c r="B48" s="589"/>
      <c r="E48" s="589"/>
      <c r="F48" s="589"/>
    </row>
    <row r="49" spans="1:6" hidden="1" x14ac:dyDescent="0.25">
      <c r="A49" s="588"/>
      <c r="B49" s="589" t="s">
        <v>388</v>
      </c>
      <c r="E49" s="589"/>
      <c r="F49" s="589"/>
    </row>
    <row r="50" spans="1:6" hidden="1" x14ac:dyDescent="0.25">
      <c r="A50" s="588"/>
      <c r="B50" s="589" t="s">
        <v>390</v>
      </c>
      <c r="E50" s="589"/>
      <c r="F50" s="589"/>
    </row>
    <row r="51" spans="1:6" hidden="1" x14ac:dyDescent="0.25">
      <c r="A51" s="588"/>
      <c r="B51" s="589" t="s">
        <v>391</v>
      </c>
      <c r="E51" s="589"/>
      <c r="F51" s="589"/>
    </row>
    <row r="52" spans="1:6" hidden="1" x14ac:dyDescent="0.25">
      <c r="A52" s="588"/>
      <c r="B52" s="589" t="s">
        <v>393</v>
      </c>
      <c r="E52" s="589"/>
      <c r="F52" s="589"/>
    </row>
    <row r="53" spans="1:6" hidden="1" x14ac:dyDescent="0.25">
      <c r="A53" s="588"/>
      <c r="B53" s="589" t="s">
        <v>394</v>
      </c>
      <c r="E53" s="589"/>
      <c r="F53" s="589"/>
    </row>
    <row r="54" spans="1:6" hidden="1" x14ac:dyDescent="0.25">
      <c r="A54" s="538" t="s">
        <v>424</v>
      </c>
    </row>
    <row r="55" spans="1:6" hidden="1" x14ac:dyDescent="0.25">
      <c r="A55" s="591" t="s">
        <v>396</v>
      </c>
    </row>
    <row r="56" spans="1:6" hidden="1" x14ac:dyDescent="0.25">
      <c r="A56" s="538" t="s">
        <v>425</v>
      </c>
    </row>
    <row r="57" spans="1:6" hidden="1" x14ac:dyDescent="0.25">
      <c r="A57" s="591" t="s">
        <v>396</v>
      </c>
    </row>
    <row r="58" spans="1:6" hidden="1" x14ac:dyDescent="0.25"/>
    <row r="59" spans="1:6" hidden="1" x14ac:dyDescent="0.25"/>
    <row r="60" spans="1:6" ht="16.5" hidden="1" thickBot="1" x14ac:dyDescent="0.3"/>
    <row r="61" spans="1:6" ht="16.5" hidden="1" thickBot="1" x14ac:dyDescent="0.3">
      <c r="A61" s="592" t="s">
        <v>426</v>
      </c>
      <c r="B61" s="593" t="s">
        <v>427</v>
      </c>
      <c r="C61" s="594">
        <v>2014</v>
      </c>
      <c r="D61" s="594">
        <v>2015</v>
      </c>
      <c r="E61" s="594" t="s">
        <v>428</v>
      </c>
    </row>
    <row r="62" spans="1:6" ht="15" hidden="1" x14ac:dyDescent="0.2">
      <c r="A62" s="595">
        <v>51</v>
      </c>
      <c r="B62" s="596" t="s">
        <v>205</v>
      </c>
      <c r="C62" s="597">
        <v>1791502</v>
      </c>
      <c r="D62" s="597">
        <f>+C13</f>
        <v>2874593</v>
      </c>
      <c r="E62" s="597">
        <f>+D62-C62</f>
        <v>1083091</v>
      </c>
    </row>
    <row r="63" spans="1:6" ht="15" hidden="1" x14ac:dyDescent="0.2">
      <c r="A63" s="598">
        <v>54</v>
      </c>
      <c r="B63" s="599" t="s">
        <v>266</v>
      </c>
      <c r="C63" s="600">
        <v>440922</v>
      </c>
      <c r="D63" s="600">
        <f t="shared" ref="D63:D68" si="5">+C14</f>
        <v>902369</v>
      </c>
      <c r="E63" s="600">
        <f t="shared" ref="E63:E68" si="6">+D63-C63</f>
        <v>461447</v>
      </c>
    </row>
    <row r="64" spans="1:6" ht="15" hidden="1" x14ac:dyDescent="0.2">
      <c r="A64" s="598">
        <v>55</v>
      </c>
      <c r="B64" s="599" t="s">
        <v>322</v>
      </c>
      <c r="C64" s="600">
        <v>81021</v>
      </c>
      <c r="D64" s="600">
        <f t="shared" si="5"/>
        <v>165968</v>
      </c>
      <c r="E64" s="600">
        <f t="shared" si="6"/>
        <v>84947</v>
      </c>
    </row>
    <row r="65" spans="1:5" ht="15" hidden="1" x14ac:dyDescent="0.2">
      <c r="A65" s="598">
        <v>56</v>
      </c>
      <c r="B65" s="599" t="s">
        <v>128</v>
      </c>
      <c r="C65" s="600">
        <v>1000</v>
      </c>
      <c r="D65" s="600">
        <f t="shared" si="5"/>
        <v>7401</v>
      </c>
      <c r="E65" s="600">
        <f t="shared" si="6"/>
        <v>6401</v>
      </c>
    </row>
    <row r="66" spans="1:5" ht="15" hidden="1" x14ac:dyDescent="0.2">
      <c r="A66" s="598">
        <v>61</v>
      </c>
      <c r="B66" s="599" t="s">
        <v>338</v>
      </c>
      <c r="C66" s="600">
        <v>226590</v>
      </c>
      <c r="D66" s="600">
        <f t="shared" si="5"/>
        <v>142024</v>
      </c>
      <c r="E66" s="600">
        <f t="shared" si="6"/>
        <v>-84566</v>
      </c>
    </row>
    <row r="67" spans="1:5" ht="15" hidden="1" x14ac:dyDescent="0.2">
      <c r="A67" s="598">
        <v>62</v>
      </c>
      <c r="B67" s="599" t="s">
        <v>416</v>
      </c>
      <c r="C67" s="600">
        <v>0</v>
      </c>
      <c r="D67" s="600">
        <f t="shared" si="5"/>
        <v>0</v>
      </c>
      <c r="E67" s="600">
        <f t="shared" si="6"/>
        <v>0</v>
      </c>
    </row>
    <row r="68" spans="1:5" hidden="1" thickBot="1" x14ac:dyDescent="0.25">
      <c r="A68" s="601">
        <v>63</v>
      </c>
      <c r="B68" s="602" t="s">
        <v>360</v>
      </c>
      <c r="C68" s="603">
        <v>500000</v>
      </c>
      <c r="D68" s="603">
        <f t="shared" si="5"/>
        <v>0</v>
      </c>
      <c r="E68" s="603">
        <f t="shared" si="6"/>
        <v>-500000</v>
      </c>
    </row>
    <row r="69" spans="1:5" ht="16.5" hidden="1" thickBot="1" x14ac:dyDescent="0.3">
      <c r="A69" s="604"/>
      <c r="B69" s="605" t="s">
        <v>404</v>
      </c>
      <c r="C69" s="606">
        <f>SUM(C62:C68)</f>
        <v>3041035</v>
      </c>
      <c r="D69" s="606">
        <f>SUM(D62:D68)</f>
        <v>4092355</v>
      </c>
      <c r="E69" s="606">
        <f>SUM(E62:E68)</f>
        <v>1051320</v>
      </c>
    </row>
    <row r="70" spans="1:5" hidden="1" x14ac:dyDescent="0.25">
      <c r="C70" s="607"/>
    </row>
    <row r="71" spans="1:5" hidden="1" x14ac:dyDescent="0.25">
      <c r="C71" s="607"/>
    </row>
    <row r="72" spans="1:5" hidden="1" x14ac:dyDescent="0.25"/>
    <row r="73" spans="1:5" ht="18" hidden="1" x14ac:dyDescent="0.25">
      <c r="B73" s="608" t="s">
        <v>429</v>
      </c>
      <c r="C73" s="609">
        <f>+'I-2'!D46-'I-2'!D45</f>
        <v>3452996</v>
      </c>
    </row>
    <row r="74" spans="1:5" ht="18" hidden="1" x14ac:dyDescent="0.25">
      <c r="B74" s="608" t="s">
        <v>430</v>
      </c>
      <c r="C74" s="609">
        <v>476500</v>
      </c>
    </row>
    <row r="75" spans="1:5" ht="18" hidden="1" x14ac:dyDescent="0.25">
      <c r="B75" s="610" t="s">
        <v>431</v>
      </c>
      <c r="C75" s="611">
        <f>+C73+C74</f>
        <v>3929496</v>
      </c>
    </row>
    <row r="76" spans="1:5" hidden="1" x14ac:dyDescent="0.25"/>
    <row r="77" spans="1:5" hidden="1" x14ac:dyDescent="0.25"/>
    <row r="78" spans="1:5" ht="16.5" hidden="1" thickBot="1" x14ac:dyDescent="0.3"/>
    <row r="79" spans="1:5" ht="16.5" hidden="1" thickBot="1" x14ac:dyDescent="0.3">
      <c r="A79" s="592" t="s">
        <v>426</v>
      </c>
      <c r="B79" s="593" t="s">
        <v>427</v>
      </c>
      <c r="C79" s="594">
        <v>2015</v>
      </c>
    </row>
    <row r="80" spans="1:5" hidden="1" x14ac:dyDescent="0.25">
      <c r="A80" s="595">
        <v>51</v>
      </c>
      <c r="B80" s="596" t="s">
        <v>205</v>
      </c>
      <c r="C80" s="597">
        <v>1905038</v>
      </c>
    </row>
    <row r="81" spans="1:3" hidden="1" x14ac:dyDescent="0.25">
      <c r="A81" s="598">
        <v>54</v>
      </c>
      <c r="B81" s="599" t="s">
        <v>266</v>
      </c>
      <c r="C81" s="600">
        <v>361900.69959999999</v>
      </c>
    </row>
    <row r="82" spans="1:3" hidden="1" x14ac:dyDescent="0.25">
      <c r="A82" s="598">
        <v>55</v>
      </c>
      <c r="B82" s="599" t="s">
        <v>322</v>
      </c>
      <c r="C82" s="600">
        <v>114366</v>
      </c>
    </row>
    <row r="83" spans="1:3" hidden="1" x14ac:dyDescent="0.25">
      <c r="A83" s="598">
        <v>56</v>
      </c>
      <c r="B83" s="599" t="s">
        <v>128</v>
      </c>
      <c r="C83" s="600">
        <v>0</v>
      </c>
    </row>
    <row r="84" spans="1:3" hidden="1" x14ac:dyDescent="0.25">
      <c r="A84" s="598">
        <v>61</v>
      </c>
      <c r="B84" s="599" t="s">
        <v>338</v>
      </c>
      <c r="C84" s="600">
        <v>223086.3</v>
      </c>
    </row>
    <row r="85" spans="1:3" hidden="1" x14ac:dyDescent="0.25">
      <c r="A85" s="598">
        <v>62</v>
      </c>
      <c r="B85" s="599" t="s">
        <v>416</v>
      </c>
      <c r="C85" s="600">
        <v>0</v>
      </c>
    </row>
    <row r="86" spans="1:3" ht="16.5" hidden="1" thickBot="1" x14ac:dyDescent="0.3">
      <c r="A86" s="601">
        <v>63</v>
      </c>
      <c r="B86" s="602" t="s">
        <v>360</v>
      </c>
      <c r="C86" s="603"/>
    </row>
    <row r="87" spans="1:3" ht="16.5" hidden="1" thickBot="1" x14ac:dyDescent="0.3">
      <c r="A87" s="604"/>
      <c r="B87" s="605" t="s">
        <v>404</v>
      </c>
      <c r="C87" s="606">
        <f>SUM(C80:C86)</f>
        <v>2604390.9995999997</v>
      </c>
    </row>
    <row r="88" spans="1:3" hidden="1" x14ac:dyDescent="0.25"/>
  </sheetData>
  <mergeCells count="17">
    <mergeCell ref="A30:A31"/>
    <mergeCell ref="B30:B31"/>
    <mergeCell ref="C30:E30"/>
    <mergeCell ref="F30:G30"/>
    <mergeCell ref="H30:H31"/>
    <mergeCell ref="A8:A12"/>
    <mergeCell ref="B8:B12"/>
    <mergeCell ref="C8:D8"/>
    <mergeCell ref="E8:E12"/>
    <mergeCell ref="C9:C12"/>
    <mergeCell ref="D9:D12"/>
    <mergeCell ref="A1:E1"/>
    <mergeCell ref="A2:E2"/>
    <mergeCell ref="A3:E3"/>
    <mergeCell ref="A4:E4"/>
    <mergeCell ref="A5:E5"/>
    <mergeCell ref="A6:E6"/>
  </mergeCells>
  <pageMargins left="0.93" right="0.25" top="0.61" bottom="0.4" header="0" footer="0"/>
  <pageSetup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0ADB-A37B-466E-A37B-515A97F8442F}">
  <sheetPr>
    <tabColor indexed="15"/>
  </sheetPr>
  <dimension ref="A1:K41"/>
  <sheetViews>
    <sheetView showGridLines="0" zoomScale="70" zoomScaleNormal="70" workbookViewId="0">
      <selection activeCell="A23" sqref="A23:XFD40"/>
    </sheetView>
  </sheetViews>
  <sheetFormatPr baseColWidth="10" defaultRowHeight="15.75" x14ac:dyDescent="0.25"/>
  <cols>
    <col min="1" max="1" width="9.140625" style="591" customWidth="1"/>
    <col min="2" max="2" width="50.28515625" style="543" customWidth="1"/>
    <col min="3" max="6" width="18.7109375" style="543" customWidth="1"/>
    <col min="7" max="7" width="18.7109375" style="570" customWidth="1"/>
    <col min="8" max="8" width="18.7109375" style="543" customWidth="1"/>
    <col min="9" max="10" width="18.7109375" style="544" customWidth="1"/>
    <col min="11" max="11" width="21.28515625" style="544" customWidth="1"/>
    <col min="12" max="12" width="18" style="544" customWidth="1"/>
    <col min="13" max="16384" width="11.42578125" style="544"/>
  </cols>
  <sheetData>
    <row r="1" spans="1:8" ht="24.95" customHeight="1" x14ac:dyDescent="0.25">
      <c r="A1" s="83" t="s">
        <v>0</v>
      </c>
      <c r="B1" s="83"/>
      <c r="C1" s="83"/>
      <c r="D1" s="83"/>
      <c r="E1" s="83"/>
      <c r="F1" s="83"/>
      <c r="G1" s="83"/>
    </row>
    <row r="2" spans="1:8" ht="24.95" customHeight="1" x14ac:dyDescent="0.25">
      <c r="A2" s="83" t="s">
        <v>1</v>
      </c>
      <c r="B2" s="83"/>
      <c r="C2" s="83"/>
      <c r="D2" s="83"/>
      <c r="E2" s="83"/>
      <c r="F2" s="83"/>
      <c r="G2" s="83"/>
    </row>
    <row r="3" spans="1:8" ht="24.95" customHeight="1" x14ac:dyDescent="0.25">
      <c r="A3" s="83" t="s">
        <v>238</v>
      </c>
      <c r="B3" s="83"/>
      <c r="C3" s="83"/>
      <c r="D3" s="83"/>
      <c r="E3" s="83"/>
      <c r="F3" s="83"/>
      <c r="G3" s="83"/>
    </row>
    <row r="4" spans="1:8" ht="24.95" customHeight="1" x14ac:dyDescent="0.25">
      <c r="A4" s="83" t="s">
        <v>3</v>
      </c>
      <c r="B4" s="83"/>
      <c r="C4" s="83"/>
      <c r="D4" s="83"/>
      <c r="E4" s="83"/>
      <c r="F4" s="83"/>
      <c r="G4" s="83"/>
    </row>
    <row r="5" spans="1:8" ht="24.95" customHeight="1" x14ac:dyDescent="0.25">
      <c r="A5" s="83" t="s">
        <v>96</v>
      </c>
      <c r="B5" s="83"/>
      <c r="C5" s="83"/>
      <c r="D5" s="83"/>
      <c r="E5" s="83"/>
      <c r="F5" s="83"/>
      <c r="G5" s="83"/>
    </row>
    <row r="6" spans="1:8" ht="13.5" customHeight="1" x14ac:dyDescent="0.2">
      <c r="A6" s="501"/>
      <c r="B6" s="501"/>
      <c r="C6" s="501"/>
      <c r="D6" s="501"/>
      <c r="E6" s="501"/>
      <c r="F6" s="501"/>
      <c r="G6" s="501"/>
    </row>
    <row r="7" spans="1:8" ht="34.5" customHeight="1" x14ac:dyDescent="0.25">
      <c r="A7" s="612" t="s">
        <v>415</v>
      </c>
      <c r="B7" s="612"/>
      <c r="C7" s="612"/>
      <c r="D7" s="612"/>
      <c r="E7" s="612"/>
      <c r="F7" s="612"/>
      <c r="G7" s="612"/>
    </row>
    <row r="8" spans="1:8" ht="14.25" customHeight="1" x14ac:dyDescent="0.25">
      <c r="A8" s="181"/>
      <c r="B8" s="181"/>
      <c r="C8" s="181"/>
      <c r="D8" s="181"/>
      <c r="E8" s="181"/>
      <c r="F8" s="181"/>
      <c r="G8" s="181"/>
    </row>
    <row r="9" spans="1:8" ht="15.75" customHeight="1" x14ac:dyDescent="0.25">
      <c r="A9" s="613"/>
      <c r="B9" s="613"/>
      <c r="C9" s="547" t="s">
        <v>432</v>
      </c>
      <c r="D9" s="547"/>
      <c r="E9" s="547"/>
      <c r="F9" s="547"/>
      <c r="G9" s="548" t="s">
        <v>241</v>
      </c>
    </row>
    <row r="10" spans="1:8" ht="15.75" customHeight="1" x14ac:dyDescent="0.2">
      <c r="A10" s="614" t="s">
        <v>433</v>
      </c>
      <c r="B10" s="551" t="s">
        <v>100</v>
      </c>
      <c r="C10" s="551" t="s">
        <v>434</v>
      </c>
      <c r="D10" s="551"/>
      <c r="E10" s="551" t="s">
        <v>435</v>
      </c>
      <c r="F10" s="551" t="s">
        <v>170</v>
      </c>
      <c r="G10" s="548"/>
    </row>
    <row r="11" spans="1:8" ht="15.75" customHeight="1" x14ac:dyDescent="0.2">
      <c r="A11" s="614"/>
      <c r="B11" s="551"/>
      <c r="C11" s="551"/>
      <c r="D11" s="551"/>
      <c r="E11" s="551"/>
      <c r="F11" s="551"/>
      <c r="G11" s="548"/>
    </row>
    <row r="12" spans="1:8" ht="53.25" customHeight="1" x14ac:dyDescent="0.2">
      <c r="A12" s="614"/>
      <c r="B12" s="551"/>
      <c r="C12" s="584" t="s">
        <v>436</v>
      </c>
      <c r="D12" s="584" t="s">
        <v>437</v>
      </c>
      <c r="E12" s="551"/>
      <c r="F12" s="551"/>
      <c r="G12" s="548"/>
    </row>
    <row r="13" spans="1:8" s="65" customFormat="1" ht="49.5" customHeight="1" x14ac:dyDescent="0.2">
      <c r="A13" s="614"/>
      <c r="B13" s="551"/>
      <c r="C13" s="560"/>
      <c r="D13" s="584"/>
      <c r="E13" s="551"/>
      <c r="F13" s="551"/>
      <c r="G13" s="548"/>
      <c r="H13" s="543"/>
    </row>
    <row r="14" spans="1:8" s="529" customFormat="1" ht="40.5" customHeight="1" x14ac:dyDescent="0.2">
      <c r="A14" s="554">
        <v>51</v>
      </c>
      <c r="B14" s="555" t="s">
        <v>205</v>
      </c>
      <c r="C14" s="556">
        <f>+'E-5'!K14-D14-E14</f>
        <v>2658135</v>
      </c>
      <c r="D14" s="556">
        <f>+'E-5'!I14</f>
        <v>16458</v>
      </c>
      <c r="E14" s="556">
        <v>200000</v>
      </c>
      <c r="F14" s="556">
        <f>+'E-5'!N14</f>
        <v>88804</v>
      </c>
      <c r="G14" s="556">
        <f>SUM(C14:F14)</f>
        <v>2963397</v>
      </c>
      <c r="H14" s="541"/>
    </row>
    <row r="15" spans="1:8" s="529" customFormat="1" ht="40.5" customHeight="1" x14ac:dyDescent="0.2">
      <c r="A15" s="557">
        <v>54</v>
      </c>
      <c r="B15" s="558" t="s">
        <v>266</v>
      </c>
      <c r="C15" s="556">
        <f>+'E-5'!K35</f>
        <v>902369</v>
      </c>
      <c r="D15" s="556"/>
      <c r="E15" s="556"/>
      <c r="F15" s="556">
        <f>+'E-5'!N35</f>
        <v>923841</v>
      </c>
      <c r="G15" s="556">
        <f t="shared" ref="G15:G20" si="0">SUM(C15:F15)</f>
        <v>1826210</v>
      </c>
      <c r="H15" s="541"/>
    </row>
    <row r="16" spans="1:8" s="529" customFormat="1" ht="40.5" customHeight="1" x14ac:dyDescent="0.2">
      <c r="A16" s="557">
        <v>55</v>
      </c>
      <c r="B16" s="558" t="s">
        <v>322</v>
      </c>
      <c r="C16" s="556">
        <f>+'E-5'!K87</f>
        <v>165968</v>
      </c>
      <c r="D16" s="556"/>
      <c r="E16" s="556"/>
      <c r="F16" s="556">
        <f>+'E-5'!N87</f>
        <v>0</v>
      </c>
      <c r="G16" s="556">
        <f t="shared" si="0"/>
        <v>165968</v>
      </c>
      <c r="H16" s="541"/>
    </row>
    <row r="17" spans="1:11" s="529" customFormat="1" ht="40.5" customHeight="1" x14ac:dyDescent="0.2">
      <c r="A17" s="557">
        <v>56</v>
      </c>
      <c r="B17" s="558" t="s">
        <v>128</v>
      </c>
      <c r="C17" s="556">
        <f>+'E-5'!K99</f>
        <v>7401</v>
      </c>
      <c r="D17" s="556"/>
      <c r="E17" s="556"/>
      <c r="F17" s="556">
        <f>+'E-5'!N99</f>
        <v>0</v>
      </c>
      <c r="G17" s="556">
        <f t="shared" si="0"/>
        <v>7401</v>
      </c>
      <c r="H17" s="541"/>
    </row>
    <row r="18" spans="1:11" s="529" customFormat="1" ht="40.5" customHeight="1" x14ac:dyDescent="0.2">
      <c r="A18" s="557">
        <v>61</v>
      </c>
      <c r="B18" s="558" t="s">
        <v>338</v>
      </c>
      <c r="C18" s="615"/>
      <c r="D18" s="615"/>
      <c r="E18" s="556">
        <f>+'E-5'!K107</f>
        <v>142024</v>
      </c>
      <c r="F18" s="556">
        <f>+'E-5'!N107</f>
        <v>0</v>
      </c>
      <c r="G18" s="556">
        <f t="shared" si="0"/>
        <v>142024</v>
      </c>
      <c r="H18" s="541"/>
    </row>
    <row r="19" spans="1:11" s="529" customFormat="1" ht="40.5" hidden="1" customHeight="1" x14ac:dyDescent="0.2">
      <c r="A19" s="557">
        <v>62</v>
      </c>
      <c r="B19" s="558" t="s">
        <v>416</v>
      </c>
      <c r="C19" s="556">
        <f>+'E-5'!K126</f>
        <v>0</v>
      </c>
      <c r="D19" s="556"/>
      <c r="E19" s="556"/>
      <c r="F19" s="556">
        <f>+'E-5'!N126</f>
        <v>0</v>
      </c>
      <c r="G19" s="556">
        <f t="shared" si="0"/>
        <v>0</v>
      </c>
      <c r="H19" s="541"/>
    </row>
    <row r="20" spans="1:11" s="529" customFormat="1" ht="40.5" customHeight="1" x14ac:dyDescent="0.2">
      <c r="A20" s="557">
        <v>63</v>
      </c>
      <c r="B20" s="558" t="s">
        <v>360</v>
      </c>
      <c r="C20" s="556">
        <f>+'E-5'!K129</f>
        <v>0</v>
      </c>
      <c r="D20" s="556"/>
      <c r="E20" s="556"/>
      <c r="F20" s="556">
        <f>+'E-5'!N129</f>
        <v>0</v>
      </c>
      <c r="G20" s="556">
        <f t="shared" si="0"/>
        <v>0</v>
      </c>
      <c r="H20" s="541"/>
    </row>
    <row r="21" spans="1:11" ht="40.5" customHeight="1" x14ac:dyDescent="0.2">
      <c r="A21" s="559"/>
      <c r="B21" s="560" t="s">
        <v>151</v>
      </c>
      <c r="C21" s="561">
        <f>SUM(C14:C20)</f>
        <v>3733873</v>
      </c>
      <c r="D21" s="561">
        <f>SUM(D14:D20)</f>
        <v>16458</v>
      </c>
      <c r="E21" s="561">
        <f>SUM(E14:E20)</f>
        <v>342024</v>
      </c>
      <c r="F21" s="561">
        <f>SUM(F14:F20)</f>
        <v>1012645</v>
      </c>
      <c r="G21" s="561">
        <f>SUM(G14:G20)</f>
        <v>5105000</v>
      </c>
    </row>
    <row r="22" spans="1:11" ht="16.5" customHeight="1" x14ac:dyDescent="0.25">
      <c r="A22" s="562"/>
      <c r="B22" s="215"/>
      <c r="C22" s="563"/>
      <c r="D22" s="563"/>
      <c r="E22" s="563"/>
      <c r="F22" s="563"/>
      <c r="G22" s="563"/>
    </row>
    <row r="23" spans="1:11" ht="15.75" hidden="1" customHeight="1" x14ac:dyDescent="0.25">
      <c r="A23" s="564" t="s">
        <v>364</v>
      </c>
      <c r="B23" s="564"/>
      <c r="F23" s="565">
        <f>+F21-'I-2'!E18</f>
        <v>0</v>
      </c>
      <c r="G23" s="566"/>
    </row>
    <row r="24" spans="1:11" ht="15.75" hidden="1" customHeight="1" x14ac:dyDescent="0.25">
      <c r="A24" s="567" t="s">
        <v>409</v>
      </c>
      <c r="C24" s="565">
        <f>+C21-'I-2'!D18</f>
        <v>-358482</v>
      </c>
      <c r="D24" s="565"/>
      <c r="E24" s="565"/>
      <c r="G24" s="566"/>
    </row>
    <row r="25" spans="1:11" ht="19.5" hidden="1" customHeight="1" x14ac:dyDescent="0.25">
      <c r="A25" s="568" t="s">
        <v>410</v>
      </c>
      <c r="B25" s="568"/>
      <c r="C25" s="569"/>
      <c r="D25" s="569"/>
      <c r="E25" s="569"/>
      <c r="F25" s="569"/>
    </row>
    <row r="26" spans="1:11" ht="19.5" hidden="1" customHeight="1" x14ac:dyDescent="0.2">
      <c r="A26" s="568" t="s">
        <v>411</v>
      </c>
      <c r="B26" s="568"/>
      <c r="C26" s="568"/>
      <c r="D26" s="568"/>
      <c r="E26" s="568"/>
      <c r="F26" s="568"/>
      <c r="G26" s="568"/>
    </row>
    <row r="27" spans="1:11" ht="15" hidden="1" x14ac:dyDescent="0.2">
      <c r="A27" s="568" t="s">
        <v>412</v>
      </c>
      <c r="B27" s="568"/>
      <c r="C27" s="568"/>
      <c r="D27" s="568"/>
      <c r="E27" s="568"/>
      <c r="F27" s="568"/>
      <c r="G27" s="568"/>
    </row>
    <row r="28" spans="1:11" ht="15" hidden="1" x14ac:dyDescent="0.2">
      <c r="A28" s="568"/>
      <c r="B28" s="568"/>
      <c r="C28" s="568"/>
      <c r="D28" s="568"/>
      <c r="E28" s="568"/>
      <c r="F28" s="568"/>
      <c r="G28" s="568"/>
    </row>
    <row r="29" spans="1:11" ht="15.75" hidden="1" customHeight="1" x14ac:dyDescent="0.2">
      <c r="A29" s="568"/>
      <c r="B29" s="568"/>
      <c r="C29" s="568"/>
      <c r="D29" s="568"/>
      <c r="E29" s="568"/>
      <c r="F29" s="568"/>
      <c r="G29" s="568"/>
    </row>
    <row r="30" spans="1:11" ht="15.75" hidden="1" customHeight="1" x14ac:dyDescent="0.25">
      <c r="A30" s="568"/>
      <c r="B30" s="568"/>
      <c r="C30" s="568"/>
      <c r="D30" s="568"/>
      <c r="E30" s="568"/>
    </row>
    <row r="31" spans="1:11" ht="46.5" hidden="1" customHeight="1" x14ac:dyDescent="0.2">
      <c r="A31" s="571" t="s">
        <v>176</v>
      </c>
      <c r="B31" s="551" t="s">
        <v>417</v>
      </c>
      <c r="C31" s="616" t="s">
        <v>20</v>
      </c>
      <c r="D31" s="616"/>
      <c r="E31" s="616"/>
      <c r="F31" s="616"/>
      <c r="G31" s="616"/>
      <c r="H31" s="616" t="s">
        <v>57</v>
      </c>
      <c r="I31" s="616"/>
      <c r="J31" s="551" t="s">
        <v>241</v>
      </c>
      <c r="K31" s="574"/>
    </row>
    <row r="32" spans="1:11" ht="46.5" hidden="1" customHeight="1" x14ac:dyDescent="0.2">
      <c r="A32" s="571"/>
      <c r="B32" s="551"/>
      <c r="C32" s="617" t="s">
        <v>438</v>
      </c>
      <c r="D32" s="617" t="s">
        <v>439</v>
      </c>
      <c r="E32" s="617" t="s">
        <v>440</v>
      </c>
      <c r="F32" s="584" t="s">
        <v>441</v>
      </c>
      <c r="G32" s="584" t="s">
        <v>442</v>
      </c>
      <c r="H32" s="584" t="s">
        <v>442</v>
      </c>
      <c r="I32" s="584" t="s">
        <v>107</v>
      </c>
      <c r="J32" s="551"/>
    </row>
    <row r="33" spans="1:10" s="529" customFormat="1" ht="27.75" hidden="1" customHeight="1" x14ac:dyDescent="0.2">
      <c r="A33" s="577">
        <v>51</v>
      </c>
      <c r="B33" s="578" t="s">
        <v>205</v>
      </c>
      <c r="C33" s="618">
        <f>+C14</f>
        <v>2658135</v>
      </c>
      <c r="D33" s="618"/>
      <c r="E33" s="618">
        <f>+C33+D33</f>
        <v>2658135</v>
      </c>
      <c r="F33" s="618">
        <f>+'E-5'!J14</f>
        <v>0</v>
      </c>
      <c r="G33" s="618">
        <f>+'E-5'!I14</f>
        <v>16458</v>
      </c>
      <c r="H33" s="618">
        <f>+'E-5'!L14</f>
        <v>88804</v>
      </c>
      <c r="I33" s="619">
        <f t="shared" ref="I33:I39" si="1">SUM(H33:H33)</f>
        <v>88804</v>
      </c>
      <c r="J33" s="619">
        <f t="shared" ref="J33:J39" si="2">+C33+F33+I33+G33</f>
        <v>2763397</v>
      </c>
    </row>
    <row r="34" spans="1:10" s="529" customFormat="1" ht="27.75" hidden="1" customHeight="1" x14ac:dyDescent="0.2">
      <c r="A34" s="581">
        <v>54</v>
      </c>
      <c r="B34" s="582" t="s">
        <v>266</v>
      </c>
      <c r="C34" s="618">
        <f>+C15</f>
        <v>902369</v>
      </c>
      <c r="D34" s="618">
        <f t="shared" ref="D34:D39" si="3">+E15</f>
        <v>0</v>
      </c>
      <c r="E34" s="618">
        <f t="shared" ref="E34:E39" si="4">+C34+D34</f>
        <v>902369</v>
      </c>
      <c r="F34" s="618">
        <f>+'E-5'!J35</f>
        <v>333731</v>
      </c>
      <c r="G34" s="618">
        <f>+'E-5'!I35</f>
        <v>27234</v>
      </c>
      <c r="H34" s="618">
        <f>+'E-5'!L35</f>
        <v>923841</v>
      </c>
      <c r="I34" s="619">
        <f t="shared" si="1"/>
        <v>923841</v>
      </c>
      <c r="J34" s="619">
        <f t="shared" si="2"/>
        <v>2187175</v>
      </c>
    </row>
    <row r="35" spans="1:10" s="529" customFormat="1" ht="27.75" hidden="1" customHeight="1" x14ac:dyDescent="0.2">
      <c r="A35" s="581">
        <v>55</v>
      </c>
      <c r="B35" s="582" t="s">
        <v>322</v>
      </c>
      <c r="C35" s="618">
        <f t="shared" ref="C35:C39" si="5">+C16</f>
        <v>165968</v>
      </c>
      <c r="D35" s="618">
        <f t="shared" si="3"/>
        <v>0</v>
      </c>
      <c r="E35" s="618">
        <f t="shared" si="4"/>
        <v>165968</v>
      </c>
      <c r="F35" s="618">
        <f>+'E-5'!J87</f>
        <v>0</v>
      </c>
      <c r="G35" s="618">
        <f>+'E-5'!I87</f>
        <v>0</v>
      </c>
      <c r="H35" s="618">
        <f>+'E-5'!L87</f>
        <v>0</v>
      </c>
      <c r="I35" s="619">
        <f t="shared" si="1"/>
        <v>0</v>
      </c>
      <c r="J35" s="619">
        <f t="shared" si="2"/>
        <v>165968</v>
      </c>
    </row>
    <row r="36" spans="1:10" s="529" customFormat="1" ht="27.75" hidden="1" customHeight="1" x14ac:dyDescent="0.2">
      <c r="A36" s="581">
        <v>56</v>
      </c>
      <c r="B36" s="582" t="s">
        <v>128</v>
      </c>
      <c r="C36" s="618">
        <f t="shared" si="5"/>
        <v>7401</v>
      </c>
      <c r="D36" s="618">
        <f t="shared" si="3"/>
        <v>0</v>
      </c>
      <c r="E36" s="618">
        <f t="shared" si="4"/>
        <v>7401</v>
      </c>
      <c r="F36" s="618"/>
      <c r="G36" s="618">
        <f>+'E-5'!I101</f>
        <v>0</v>
      </c>
      <c r="H36" s="618">
        <f>+'E-5'!L99</f>
        <v>0</v>
      </c>
      <c r="I36" s="619">
        <f t="shared" si="1"/>
        <v>0</v>
      </c>
      <c r="J36" s="619">
        <f t="shared" si="2"/>
        <v>7401</v>
      </c>
    </row>
    <row r="37" spans="1:10" s="529" customFormat="1" ht="27.75" hidden="1" customHeight="1" x14ac:dyDescent="0.2">
      <c r="A37" s="581">
        <v>61</v>
      </c>
      <c r="B37" s="582" t="s">
        <v>338</v>
      </c>
      <c r="C37" s="618">
        <f t="shared" si="5"/>
        <v>0</v>
      </c>
      <c r="D37" s="618">
        <f t="shared" si="3"/>
        <v>142024</v>
      </c>
      <c r="E37" s="618">
        <f t="shared" si="4"/>
        <v>142024</v>
      </c>
      <c r="F37" s="618">
        <f>+'E-5'!J107</f>
        <v>1169</v>
      </c>
      <c r="G37" s="618">
        <f>+'E-5'!I107</f>
        <v>0</v>
      </c>
      <c r="H37" s="618">
        <f>+'E-5'!L107</f>
        <v>0</v>
      </c>
      <c r="I37" s="619">
        <f t="shared" si="1"/>
        <v>0</v>
      </c>
      <c r="J37" s="619">
        <f t="shared" si="2"/>
        <v>1169</v>
      </c>
    </row>
    <row r="38" spans="1:10" s="529" customFormat="1" ht="27.75" hidden="1" customHeight="1" x14ac:dyDescent="0.2">
      <c r="A38" s="581">
        <v>62</v>
      </c>
      <c r="B38" s="582" t="s">
        <v>416</v>
      </c>
      <c r="C38" s="618">
        <f t="shared" si="5"/>
        <v>0</v>
      </c>
      <c r="D38" s="618">
        <f t="shared" si="3"/>
        <v>0</v>
      </c>
      <c r="E38" s="618">
        <f t="shared" si="4"/>
        <v>0</v>
      </c>
      <c r="F38" s="618"/>
      <c r="G38" s="618"/>
      <c r="H38" s="618">
        <f>+'E-5'!L126</f>
        <v>0</v>
      </c>
      <c r="I38" s="619">
        <f t="shared" si="1"/>
        <v>0</v>
      </c>
      <c r="J38" s="619">
        <f t="shared" si="2"/>
        <v>0</v>
      </c>
    </row>
    <row r="39" spans="1:10" s="529" customFormat="1" ht="27.75" hidden="1" customHeight="1" x14ac:dyDescent="0.2">
      <c r="A39" s="581">
        <v>63</v>
      </c>
      <c r="B39" s="582" t="s">
        <v>360</v>
      </c>
      <c r="C39" s="618">
        <f t="shared" si="5"/>
        <v>0</v>
      </c>
      <c r="D39" s="618">
        <f t="shared" si="3"/>
        <v>0</v>
      </c>
      <c r="E39" s="618">
        <f t="shared" si="4"/>
        <v>0</v>
      </c>
      <c r="F39" s="618"/>
      <c r="G39" s="618"/>
      <c r="H39" s="618">
        <f>+'E-5'!L129</f>
        <v>0</v>
      </c>
      <c r="I39" s="619">
        <f t="shared" si="1"/>
        <v>0</v>
      </c>
      <c r="J39" s="619">
        <f t="shared" si="2"/>
        <v>0</v>
      </c>
    </row>
    <row r="40" spans="1:10" s="529" customFormat="1" ht="27.75" hidden="1" customHeight="1" x14ac:dyDescent="0.2">
      <c r="A40" s="583"/>
      <c r="B40" s="584" t="s">
        <v>151</v>
      </c>
      <c r="C40" s="585">
        <f>SUM(C33:C39)</f>
        <v>3733873</v>
      </c>
      <c r="D40" s="585">
        <f>SUM(D33:D39)</f>
        <v>142024</v>
      </c>
      <c r="E40" s="585">
        <f>+C40+D40</f>
        <v>3875897</v>
      </c>
      <c r="F40" s="585">
        <f t="shared" ref="F40:J40" si="6">SUM(F33:F39)</f>
        <v>334900</v>
      </c>
      <c r="G40" s="585">
        <f t="shared" si="6"/>
        <v>43692</v>
      </c>
      <c r="H40" s="585">
        <f t="shared" si="6"/>
        <v>1012645</v>
      </c>
      <c r="I40" s="585">
        <f t="shared" si="6"/>
        <v>1012645</v>
      </c>
      <c r="J40" s="585">
        <f t="shared" si="6"/>
        <v>5125110</v>
      </c>
    </row>
    <row r="41" spans="1:10" x14ac:dyDescent="0.25">
      <c r="A41" s="568"/>
      <c r="B41" s="568"/>
      <c r="C41" s="568"/>
      <c r="D41" s="568"/>
      <c r="E41" s="568"/>
      <c r="F41" s="568"/>
      <c r="G41" s="568"/>
      <c r="H41" s="151"/>
    </row>
  </sheetData>
  <mergeCells count="18">
    <mergeCell ref="A31:A32"/>
    <mergeCell ref="B31:B32"/>
    <mergeCell ref="C31:G31"/>
    <mergeCell ref="H31:I31"/>
    <mergeCell ref="J31:J32"/>
    <mergeCell ref="C9:F9"/>
    <mergeCell ref="G9:G13"/>
    <mergeCell ref="A10:A13"/>
    <mergeCell ref="B10:B13"/>
    <mergeCell ref="C10:D11"/>
    <mergeCell ref="E10:E13"/>
    <mergeCell ref="F10:F13"/>
    <mergeCell ref="A1:G1"/>
    <mergeCell ref="A2:G2"/>
    <mergeCell ref="A3:G3"/>
    <mergeCell ref="A4:G4"/>
    <mergeCell ref="A5:G5"/>
    <mergeCell ref="A7:G7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ESTR</vt:lpstr>
      <vt:lpstr>I-5</vt:lpstr>
      <vt:lpstr>I-3</vt:lpstr>
      <vt:lpstr>I-2</vt:lpstr>
      <vt:lpstr>I-CE</vt:lpstr>
      <vt:lpstr>E-5</vt:lpstr>
      <vt:lpstr>E-3</vt:lpstr>
      <vt:lpstr>E-2</vt:lpstr>
      <vt:lpstr>E-CE</vt:lpstr>
      <vt:lpstr>ADO</vt:lpstr>
      <vt:lpstr>ADO!Área_de_impresión</vt:lpstr>
      <vt:lpstr>'E-2'!Área_de_impresión</vt:lpstr>
      <vt:lpstr>'E-3'!Área_de_impresión</vt:lpstr>
      <vt:lpstr>'E-5'!Área_de_impresión</vt:lpstr>
      <vt:lpstr>'E-CE'!Área_de_impresión</vt:lpstr>
      <vt:lpstr>ESTR!Área_de_impresión</vt:lpstr>
      <vt:lpstr>'I-2'!Área_de_impresión</vt:lpstr>
      <vt:lpstr>'I-3'!Área_de_impresión</vt:lpstr>
      <vt:lpstr>'I-5'!Área_de_impresión</vt:lpstr>
      <vt:lpstr>'I-CE'!Área_de_impresión</vt:lpstr>
      <vt:lpstr>ADO!Títulos_a_imprimir</vt:lpstr>
      <vt:lpstr>'E-2'!Títulos_a_imprimir</vt:lpstr>
      <vt:lpstr>'E-3'!Títulos_a_imprimir</vt:lpstr>
      <vt:lpstr>'E-5'!Títulos_a_imprimir</vt:lpstr>
      <vt:lpstr>'E-CE'!Títulos_a_imprimir</vt:lpstr>
      <vt:lpstr>ESTR!Títulos_a_imprimir</vt:lpstr>
      <vt:lpstr>'I-2'!Títulos_a_imprimir</vt:lpstr>
      <vt:lpstr>'I-3'!Títulos_a_imprimir</vt:lpstr>
      <vt:lpstr>'I-5'!Títulos_a_imprimir</vt:lpstr>
      <vt:lpstr>'I-CE'!Títulos_a_imprimir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Machado Cruz</dc:creator>
  <cp:lastModifiedBy>Oscar Machado Cruz</cp:lastModifiedBy>
  <dcterms:created xsi:type="dcterms:W3CDTF">2019-10-03T19:31:04Z</dcterms:created>
  <dcterms:modified xsi:type="dcterms:W3CDTF">2019-10-03T21:59:11Z</dcterms:modified>
</cp:coreProperties>
</file>