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ilson\Carpeta MOP\Documentos\MOP\2018\Actualizacion informacion oficiosa 2018\Tercer Trimestre\UFI\"/>
    </mc:Choice>
  </mc:AlternateContent>
  <bookViews>
    <workbookView xWindow="0" yWindow="0" windowWidth="20490" windowHeight="7350"/>
  </bookViews>
  <sheets>
    <sheet name="EJEC.PRES" sheetId="1" r:id="rId1"/>
  </sheets>
  <definedNames>
    <definedName name="_xlnm.Print_Area" localSheetId="0">EJEC.PRES!$A$1:$K$175</definedName>
    <definedName name="_xlnm.Print_Titles" localSheetId="0">EJEC.PRES!$1:$8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4" i="1" l="1"/>
  <c r="G164" i="1"/>
  <c r="F164" i="1"/>
  <c r="D164" i="1"/>
  <c r="C164" i="1"/>
  <c r="K161" i="1"/>
  <c r="J161" i="1"/>
  <c r="I161" i="1"/>
  <c r="H161" i="1"/>
  <c r="E161" i="1"/>
  <c r="K160" i="1"/>
  <c r="J160" i="1"/>
  <c r="J159" i="1" s="1"/>
  <c r="J158" i="1" s="1"/>
  <c r="I160" i="1"/>
  <c r="H160" i="1"/>
  <c r="E160" i="1"/>
  <c r="I159" i="1"/>
  <c r="H159" i="1"/>
  <c r="G159" i="1"/>
  <c r="G158" i="1" s="1"/>
  <c r="F159" i="1"/>
  <c r="E159" i="1"/>
  <c r="D159" i="1"/>
  <c r="D158" i="1" s="1"/>
  <c r="C159" i="1"/>
  <c r="C158" i="1" s="1"/>
  <c r="F158" i="1"/>
  <c r="H158" i="1" s="1"/>
  <c r="K157" i="1"/>
  <c r="J157" i="1"/>
  <c r="J156" i="1" s="1"/>
  <c r="I157" i="1"/>
  <c r="I156" i="1" s="1"/>
  <c r="H157" i="1"/>
  <c r="E157" i="1"/>
  <c r="H156" i="1"/>
  <c r="G156" i="1"/>
  <c r="F156" i="1"/>
  <c r="D156" i="1"/>
  <c r="D153" i="1" s="1"/>
  <c r="C156" i="1"/>
  <c r="C153" i="1" s="1"/>
  <c r="E153" i="1" s="1"/>
  <c r="J155" i="1"/>
  <c r="I155" i="1"/>
  <c r="H155" i="1"/>
  <c r="E155" i="1"/>
  <c r="J154" i="1"/>
  <c r="G154" i="1"/>
  <c r="F154" i="1"/>
  <c r="H154" i="1" s="1"/>
  <c r="E154" i="1"/>
  <c r="D154" i="1"/>
  <c r="C154" i="1"/>
  <c r="H153" i="1"/>
  <c r="J152" i="1"/>
  <c r="J151" i="1" s="1"/>
  <c r="I152" i="1"/>
  <c r="I151" i="1" s="1"/>
  <c r="H152" i="1"/>
  <c r="E152" i="1"/>
  <c r="K151" i="1"/>
  <c r="G151" i="1"/>
  <c r="F151" i="1"/>
  <c r="D151" i="1"/>
  <c r="C151" i="1"/>
  <c r="E151" i="1" s="1"/>
  <c r="K150" i="1"/>
  <c r="J150" i="1"/>
  <c r="I150" i="1"/>
  <c r="H150" i="1"/>
  <c r="E150" i="1"/>
  <c r="J149" i="1"/>
  <c r="I149" i="1"/>
  <c r="H149" i="1"/>
  <c r="E149" i="1"/>
  <c r="J148" i="1"/>
  <c r="G148" i="1"/>
  <c r="F148" i="1"/>
  <c r="H148" i="1" s="1"/>
  <c r="E148" i="1"/>
  <c r="D148" i="1"/>
  <c r="C148" i="1"/>
  <c r="K147" i="1"/>
  <c r="J147" i="1"/>
  <c r="I147" i="1"/>
  <c r="H147" i="1"/>
  <c r="E147" i="1"/>
  <c r="K146" i="1"/>
  <c r="J146" i="1"/>
  <c r="I146" i="1"/>
  <c r="H146" i="1"/>
  <c r="E146" i="1"/>
  <c r="J145" i="1"/>
  <c r="I145" i="1"/>
  <c r="K145" i="1" s="1"/>
  <c r="H145" i="1"/>
  <c r="E145" i="1"/>
  <c r="J144" i="1"/>
  <c r="I144" i="1"/>
  <c r="H144" i="1"/>
  <c r="E144" i="1"/>
  <c r="K143" i="1"/>
  <c r="J143" i="1"/>
  <c r="I143" i="1"/>
  <c r="H143" i="1"/>
  <c r="E143" i="1"/>
  <c r="K142" i="1"/>
  <c r="J142" i="1"/>
  <c r="I142" i="1"/>
  <c r="H142" i="1"/>
  <c r="E142" i="1"/>
  <c r="J141" i="1"/>
  <c r="I141" i="1"/>
  <c r="K141" i="1" s="1"/>
  <c r="H141" i="1"/>
  <c r="E141" i="1"/>
  <c r="J140" i="1"/>
  <c r="J139" i="1" s="1"/>
  <c r="J138" i="1" s="1"/>
  <c r="I140" i="1"/>
  <c r="I139" i="1" s="1"/>
  <c r="H140" i="1"/>
  <c r="E140" i="1"/>
  <c r="K139" i="1"/>
  <c r="G139" i="1"/>
  <c r="G138" i="1" s="1"/>
  <c r="F139" i="1"/>
  <c r="D139" i="1"/>
  <c r="C139" i="1"/>
  <c r="D138" i="1"/>
  <c r="J137" i="1"/>
  <c r="I137" i="1"/>
  <c r="H137" i="1"/>
  <c r="E137" i="1"/>
  <c r="J136" i="1"/>
  <c r="G136" i="1"/>
  <c r="F136" i="1"/>
  <c r="H136" i="1" s="1"/>
  <c r="E136" i="1"/>
  <c r="D136" i="1"/>
  <c r="C136" i="1"/>
  <c r="K135" i="1"/>
  <c r="J135" i="1"/>
  <c r="I135" i="1"/>
  <c r="H135" i="1"/>
  <c r="E135" i="1"/>
  <c r="K134" i="1"/>
  <c r="J134" i="1"/>
  <c r="I134" i="1"/>
  <c r="H134" i="1"/>
  <c r="E134" i="1"/>
  <c r="J133" i="1"/>
  <c r="I133" i="1"/>
  <c r="K133" i="1" s="1"/>
  <c r="H133" i="1"/>
  <c r="E133" i="1"/>
  <c r="J132" i="1"/>
  <c r="I132" i="1"/>
  <c r="K132" i="1" s="1"/>
  <c r="H132" i="1"/>
  <c r="E132" i="1"/>
  <c r="K131" i="1"/>
  <c r="J131" i="1"/>
  <c r="J130" i="1" s="1"/>
  <c r="I131" i="1"/>
  <c r="H131" i="1"/>
  <c r="E131" i="1"/>
  <c r="H130" i="1"/>
  <c r="G130" i="1"/>
  <c r="F130" i="1"/>
  <c r="D130" i="1"/>
  <c r="C130" i="1"/>
  <c r="E130" i="1" s="1"/>
  <c r="J129" i="1"/>
  <c r="I129" i="1"/>
  <c r="K129" i="1" s="1"/>
  <c r="H129" i="1"/>
  <c r="E129" i="1"/>
  <c r="J128" i="1"/>
  <c r="J127" i="1" s="1"/>
  <c r="I128" i="1"/>
  <c r="I127" i="1" s="1"/>
  <c r="H128" i="1"/>
  <c r="E128" i="1"/>
  <c r="K127" i="1"/>
  <c r="G127" i="1"/>
  <c r="F127" i="1"/>
  <c r="D127" i="1"/>
  <c r="C127" i="1"/>
  <c r="E127" i="1" s="1"/>
  <c r="K126" i="1"/>
  <c r="J126" i="1"/>
  <c r="I126" i="1"/>
  <c r="H126" i="1"/>
  <c r="E126" i="1"/>
  <c r="J125" i="1"/>
  <c r="I125" i="1"/>
  <c r="H125" i="1"/>
  <c r="E125" i="1"/>
  <c r="J124" i="1"/>
  <c r="G124" i="1"/>
  <c r="F124" i="1"/>
  <c r="E124" i="1"/>
  <c r="D124" i="1"/>
  <c r="C124" i="1"/>
  <c r="K123" i="1"/>
  <c r="J123" i="1"/>
  <c r="I123" i="1"/>
  <c r="H123" i="1"/>
  <c r="E123" i="1"/>
  <c r="K122" i="1"/>
  <c r="J122" i="1"/>
  <c r="J121" i="1" s="1"/>
  <c r="I122" i="1"/>
  <c r="H122" i="1"/>
  <c r="E122" i="1"/>
  <c r="I121" i="1"/>
  <c r="K121" i="1" s="1"/>
  <c r="H121" i="1"/>
  <c r="G121" i="1"/>
  <c r="F121" i="1"/>
  <c r="E121" i="1"/>
  <c r="D121" i="1"/>
  <c r="C121" i="1"/>
  <c r="J120" i="1"/>
  <c r="I120" i="1"/>
  <c r="H120" i="1"/>
  <c r="E120" i="1"/>
  <c r="K119" i="1"/>
  <c r="J119" i="1"/>
  <c r="I119" i="1"/>
  <c r="H119" i="1"/>
  <c r="E119" i="1"/>
  <c r="K118" i="1"/>
  <c r="J118" i="1"/>
  <c r="I118" i="1"/>
  <c r="H118" i="1"/>
  <c r="E118" i="1"/>
  <c r="J117" i="1"/>
  <c r="I117" i="1"/>
  <c r="K117" i="1" s="1"/>
  <c r="H117" i="1"/>
  <c r="E117" i="1"/>
  <c r="J116" i="1"/>
  <c r="I116" i="1"/>
  <c r="H116" i="1"/>
  <c r="E116" i="1"/>
  <c r="K115" i="1"/>
  <c r="J115" i="1"/>
  <c r="I115" i="1"/>
  <c r="H115" i="1"/>
  <c r="E115" i="1"/>
  <c r="K114" i="1"/>
  <c r="J114" i="1"/>
  <c r="I114" i="1"/>
  <c r="H114" i="1"/>
  <c r="E114" i="1"/>
  <c r="J113" i="1"/>
  <c r="I113" i="1"/>
  <c r="H113" i="1"/>
  <c r="E113" i="1"/>
  <c r="J112" i="1"/>
  <c r="I112" i="1"/>
  <c r="H112" i="1"/>
  <c r="E112" i="1"/>
  <c r="K111" i="1"/>
  <c r="J111" i="1"/>
  <c r="I111" i="1"/>
  <c r="H111" i="1"/>
  <c r="E111" i="1"/>
  <c r="H110" i="1"/>
  <c r="G110" i="1"/>
  <c r="G109" i="1" s="1"/>
  <c r="F110" i="1"/>
  <c r="D110" i="1"/>
  <c r="C110" i="1"/>
  <c r="J108" i="1"/>
  <c r="I108" i="1"/>
  <c r="I107" i="1" s="1"/>
  <c r="H108" i="1"/>
  <c r="E108" i="1"/>
  <c r="G107" i="1"/>
  <c r="F107" i="1"/>
  <c r="D107" i="1"/>
  <c r="C107" i="1"/>
  <c r="J106" i="1"/>
  <c r="I106" i="1"/>
  <c r="K106" i="1" s="1"/>
  <c r="H106" i="1"/>
  <c r="E106" i="1"/>
  <c r="J105" i="1"/>
  <c r="I105" i="1"/>
  <c r="K105" i="1" s="1"/>
  <c r="H105" i="1"/>
  <c r="E105" i="1"/>
  <c r="J104" i="1"/>
  <c r="I104" i="1"/>
  <c r="H104" i="1"/>
  <c r="E104" i="1"/>
  <c r="K103" i="1"/>
  <c r="J103" i="1"/>
  <c r="I103" i="1"/>
  <c r="H103" i="1"/>
  <c r="E103" i="1"/>
  <c r="J102" i="1"/>
  <c r="I102" i="1"/>
  <c r="K102" i="1" s="1"/>
  <c r="H102" i="1"/>
  <c r="E102" i="1"/>
  <c r="I101" i="1"/>
  <c r="G101" i="1"/>
  <c r="F101" i="1"/>
  <c r="H101" i="1" s="1"/>
  <c r="E101" i="1"/>
  <c r="D101" i="1"/>
  <c r="D100" i="1" s="1"/>
  <c r="C101" i="1"/>
  <c r="F100" i="1"/>
  <c r="K99" i="1"/>
  <c r="J99" i="1"/>
  <c r="J98" i="1" s="1"/>
  <c r="I99" i="1"/>
  <c r="H99" i="1"/>
  <c r="E99" i="1"/>
  <c r="I98" i="1"/>
  <c r="K98" i="1" s="1"/>
  <c r="H98" i="1"/>
  <c r="G98" i="1"/>
  <c r="F98" i="1"/>
  <c r="D98" i="1"/>
  <c r="E98" i="1" s="1"/>
  <c r="C98" i="1"/>
  <c r="J97" i="1"/>
  <c r="I97" i="1"/>
  <c r="K97" i="1" s="1"/>
  <c r="H97" i="1"/>
  <c r="E97" i="1"/>
  <c r="J96" i="1"/>
  <c r="I96" i="1"/>
  <c r="I95" i="1" s="1"/>
  <c r="H96" i="1"/>
  <c r="E96" i="1"/>
  <c r="G95" i="1"/>
  <c r="H95" i="1" s="1"/>
  <c r="F95" i="1"/>
  <c r="D95" i="1"/>
  <c r="C95" i="1"/>
  <c r="E95" i="1" s="1"/>
  <c r="J94" i="1"/>
  <c r="I94" i="1"/>
  <c r="K94" i="1" s="1"/>
  <c r="H94" i="1"/>
  <c r="E94" i="1"/>
  <c r="J93" i="1"/>
  <c r="I93" i="1"/>
  <c r="K93" i="1" s="1"/>
  <c r="H93" i="1"/>
  <c r="E93" i="1"/>
  <c r="J92" i="1"/>
  <c r="I92" i="1"/>
  <c r="I91" i="1" s="1"/>
  <c r="H92" i="1"/>
  <c r="E92" i="1"/>
  <c r="G91" i="1"/>
  <c r="H91" i="1" s="1"/>
  <c r="F91" i="1"/>
  <c r="D91" i="1"/>
  <c r="C91" i="1"/>
  <c r="E91" i="1" s="1"/>
  <c r="J90" i="1"/>
  <c r="I90" i="1"/>
  <c r="K90" i="1" s="1"/>
  <c r="H90" i="1"/>
  <c r="E90" i="1"/>
  <c r="J89" i="1"/>
  <c r="I89" i="1"/>
  <c r="H89" i="1"/>
  <c r="E89" i="1"/>
  <c r="J88" i="1"/>
  <c r="K88" i="1" s="1"/>
  <c r="I88" i="1"/>
  <c r="H88" i="1"/>
  <c r="E88" i="1"/>
  <c r="K87" i="1"/>
  <c r="J87" i="1"/>
  <c r="I87" i="1"/>
  <c r="H87" i="1"/>
  <c r="E87" i="1"/>
  <c r="H86" i="1"/>
  <c r="G86" i="1"/>
  <c r="F86" i="1"/>
  <c r="D86" i="1"/>
  <c r="C86" i="1"/>
  <c r="F85" i="1"/>
  <c r="K84" i="1"/>
  <c r="J84" i="1"/>
  <c r="J83" i="1" s="1"/>
  <c r="I84" i="1"/>
  <c r="I83" i="1" s="1"/>
  <c r="K83" i="1" s="1"/>
  <c r="H84" i="1"/>
  <c r="E84" i="1"/>
  <c r="H83" i="1"/>
  <c r="G83" i="1"/>
  <c r="F83" i="1"/>
  <c r="D83" i="1"/>
  <c r="C83" i="1"/>
  <c r="E83" i="1" s="1"/>
  <c r="J82" i="1"/>
  <c r="I82" i="1"/>
  <c r="K82" i="1" s="1"/>
  <c r="H82" i="1"/>
  <c r="E82" i="1"/>
  <c r="J81" i="1"/>
  <c r="I81" i="1"/>
  <c r="I78" i="1" s="1"/>
  <c r="H81" i="1"/>
  <c r="E81" i="1"/>
  <c r="K80" i="1"/>
  <c r="J80" i="1"/>
  <c r="I80" i="1"/>
  <c r="H80" i="1"/>
  <c r="E80" i="1"/>
  <c r="K79" i="1"/>
  <c r="J79" i="1"/>
  <c r="I79" i="1"/>
  <c r="H79" i="1"/>
  <c r="E79" i="1"/>
  <c r="H78" i="1"/>
  <c r="G78" i="1"/>
  <c r="F78" i="1"/>
  <c r="D78" i="1"/>
  <c r="E78" i="1" s="1"/>
  <c r="C78" i="1"/>
  <c r="J77" i="1"/>
  <c r="I77" i="1"/>
  <c r="H77" i="1"/>
  <c r="E77" i="1"/>
  <c r="K76" i="1"/>
  <c r="J76" i="1"/>
  <c r="I76" i="1"/>
  <c r="H76" i="1"/>
  <c r="E76" i="1"/>
  <c r="K75" i="1"/>
  <c r="J75" i="1"/>
  <c r="I75" i="1"/>
  <c r="H75" i="1"/>
  <c r="E75" i="1"/>
  <c r="J74" i="1"/>
  <c r="I74" i="1"/>
  <c r="K74" i="1" s="1"/>
  <c r="H74" i="1"/>
  <c r="E74" i="1"/>
  <c r="J73" i="1"/>
  <c r="I73" i="1"/>
  <c r="G73" i="1"/>
  <c r="F73" i="1"/>
  <c r="H73" i="1" s="1"/>
  <c r="E73" i="1"/>
  <c r="D73" i="1"/>
  <c r="C73" i="1"/>
  <c r="J72" i="1"/>
  <c r="K72" i="1" s="1"/>
  <c r="I72" i="1"/>
  <c r="H72" i="1"/>
  <c r="E72" i="1"/>
  <c r="K71" i="1"/>
  <c r="J71" i="1"/>
  <c r="I71" i="1"/>
  <c r="H71" i="1"/>
  <c r="E71" i="1"/>
  <c r="J70" i="1"/>
  <c r="I70" i="1"/>
  <c r="K70" i="1" s="1"/>
  <c r="H70" i="1"/>
  <c r="E70" i="1"/>
  <c r="J69" i="1"/>
  <c r="I69" i="1"/>
  <c r="H69" i="1"/>
  <c r="E69" i="1"/>
  <c r="K68" i="1"/>
  <c r="J68" i="1"/>
  <c r="I68" i="1"/>
  <c r="H68" i="1"/>
  <c r="E68" i="1"/>
  <c r="K67" i="1"/>
  <c r="J67" i="1"/>
  <c r="I67" i="1"/>
  <c r="H67" i="1"/>
  <c r="E67" i="1"/>
  <c r="J66" i="1"/>
  <c r="I66" i="1"/>
  <c r="K66" i="1" s="1"/>
  <c r="H66" i="1"/>
  <c r="E66" i="1"/>
  <c r="J65" i="1"/>
  <c r="I65" i="1"/>
  <c r="K65" i="1" s="1"/>
  <c r="H65" i="1"/>
  <c r="E65" i="1"/>
  <c r="J64" i="1"/>
  <c r="K64" i="1" s="1"/>
  <c r="I64" i="1"/>
  <c r="H64" i="1"/>
  <c r="E64" i="1"/>
  <c r="K63" i="1"/>
  <c r="J63" i="1"/>
  <c r="I63" i="1"/>
  <c r="H63" i="1"/>
  <c r="E63" i="1"/>
  <c r="J62" i="1"/>
  <c r="I62" i="1"/>
  <c r="K62" i="1" s="1"/>
  <c r="H62" i="1"/>
  <c r="E62" i="1"/>
  <c r="J61" i="1"/>
  <c r="I61" i="1"/>
  <c r="H61" i="1"/>
  <c r="E61" i="1"/>
  <c r="K60" i="1"/>
  <c r="J60" i="1"/>
  <c r="J57" i="1" s="1"/>
  <c r="I60" i="1"/>
  <c r="H60" i="1"/>
  <c r="E60" i="1"/>
  <c r="K59" i="1"/>
  <c r="J59" i="1"/>
  <c r="I59" i="1"/>
  <c r="H59" i="1"/>
  <c r="E59" i="1"/>
  <c r="J58" i="1"/>
  <c r="I58" i="1"/>
  <c r="K58" i="1" s="1"/>
  <c r="H58" i="1"/>
  <c r="E58" i="1"/>
  <c r="G57" i="1"/>
  <c r="F57" i="1"/>
  <c r="H57" i="1" s="1"/>
  <c r="E57" i="1"/>
  <c r="D57" i="1"/>
  <c r="C57" i="1"/>
  <c r="K56" i="1"/>
  <c r="J56" i="1"/>
  <c r="I56" i="1"/>
  <c r="H56" i="1"/>
  <c r="E56" i="1"/>
  <c r="J55" i="1"/>
  <c r="K55" i="1" s="1"/>
  <c r="I55" i="1"/>
  <c r="H55" i="1"/>
  <c r="E55" i="1"/>
  <c r="K54" i="1"/>
  <c r="J54" i="1"/>
  <c r="I54" i="1"/>
  <c r="H54" i="1"/>
  <c r="E54" i="1"/>
  <c r="J53" i="1"/>
  <c r="J52" i="1" s="1"/>
  <c r="I53" i="1"/>
  <c r="I52" i="1" s="1"/>
  <c r="H53" i="1"/>
  <c r="E53" i="1"/>
  <c r="G52" i="1"/>
  <c r="G30" i="1" s="1"/>
  <c r="F52" i="1"/>
  <c r="D52" i="1"/>
  <c r="C52" i="1"/>
  <c r="C30" i="1" s="1"/>
  <c r="E30" i="1" s="1"/>
  <c r="K51" i="1"/>
  <c r="J51" i="1"/>
  <c r="I51" i="1"/>
  <c r="H51" i="1"/>
  <c r="E51" i="1"/>
  <c r="J50" i="1"/>
  <c r="I50" i="1"/>
  <c r="K50" i="1" s="1"/>
  <c r="H50" i="1"/>
  <c r="E50" i="1"/>
  <c r="J49" i="1"/>
  <c r="I49" i="1"/>
  <c r="K49" i="1" s="1"/>
  <c r="H49" i="1"/>
  <c r="E49" i="1"/>
  <c r="J48" i="1"/>
  <c r="I48" i="1"/>
  <c r="K48" i="1" s="1"/>
  <c r="H48" i="1"/>
  <c r="E48" i="1"/>
  <c r="K47" i="1"/>
  <c r="J47" i="1"/>
  <c r="I47" i="1"/>
  <c r="H47" i="1"/>
  <c r="E47" i="1"/>
  <c r="K46" i="1"/>
  <c r="J46" i="1"/>
  <c r="I46" i="1"/>
  <c r="H46" i="1"/>
  <c r="E46" i="1"/>
  <c r="J45" i="1"/>
  <c r="I45" i="1"/>
  <c r="H45" i="1"/>
  <c r="E45" i="1"/>
  <c r="J44" i="1"/>
  <c r="I44" i="1"/>
  <c r="K44" i="1" s="1"/>
  <c r="H44" i="1"/>
  <c r="E44" i="1"/>
  <c r="J43" i="1"/>
  <c r="K43" i="1" s="1"/>
  <c r="I43" i="1"/>
  <c r="H43" i="1"/>
  <c r="E43" i="1"/>
  <c r="K42" i="1"/>
  <c r="J42" i="1"/>
  <c r="I42" i="1"/>
  <c r="H42" i="1"/>
  <c r="E42" i="1"/>
  <c r="J41" i="1"/>
  <c r="I41" i="1"/>
  <c r="H41" i="1"/>
  <c r="E41" i="1"/>
  <c r="K40" i="1"/>
  <c r="J40" i="1"/>
  <c r="I40" i="1"/>
  <c r="H40" i="1"/>
  <c r="E40" i="1"/>
  <c r="K39" i="1"/>
  <c r="J39" i="1"/>
  <c r="I39" i="1"/>
  <c r="H39" i="1"/>
  <c r="E39" i="1"/>
  <c r="J38" i="1"/>
  <c r="I38" i="1"/>
  <c r="K38" i="1" s="1"/>
  <c r="H38" i="1"/>
  <c r="E38" i="1"/>
  <c r="J37" i="1"/>
  <c r="I37" i="1"/>
  <c r="H37" i="1"/>
  <c r="E37" i="1"/>
  <c r="K36" i="1"/>
  <c r="J36" i="1"/>
  <c r="I36" i="1"/>
  <c r="H36" i="1"/>
  <c r="E36" i="1"/>
  <c r="K35" i="1"/>
  <c r="J35" i="1"/>
  <c r="I35" i="1"/>
  <c r="H35" i="1"/>
  <c r="E35" i="1"/>
  <c r="J34" i="1"/>
  <c r="I34" i="1"/>
  <c r="K34" i="1" s="1"/>
  <c r="H34" i="1"/>
  <c r="E34" i="1"/>
  <c r="J33" i="1"/>
  <c r="I33" i="1"/>
  <c r="K33" i="1" s="1"/>
  <c r="H33" i="1"/>
  <c r="E33" i="1"/>
  <c r="J32" i="1"/>
  <c r="J31" i="1" s="1"/>
  <c r="I32" i="1"/>
  <c r="K32" i="1" s="1"/>
  <c r="H32" i="1"/>
  <c r="E32" i="1"/>
  <c r="G31" i="1"/>
  <c r="F31" i="1"/>
  <c r="F30" i="1" s="1"/>
  <c r="D31" i="1"/>
  <c r="C31" i="1"/>
  <c r="D30" i="1"/>
  <c r="J29" i="1"/>
  <c r="I29" i="1"/>
  <c r="H29" i="1"/>
  <c r="E29" i="1"/>
  <c r="J28" i="1"/>
  <c r="I28" i="1"/>
  <c r="I27" i="1" s="1"/>
  <c r="K27" i="1" s="1"/>
  <c r="H28" i="1"/>
  <c r="E28" i="1"/>
  <c r="J27" i="1"/>
  <c r="H27" i="1"/>
  <c r="G27" i="1"/>
  <c r="F27" i="1"/>
  <c r="D27" i="1"/>
  <c r="C27" i="1"/>
  <c r="J26" i="1"/>
  <c r="I26" i="1"/>
  <c r="K26" i="1" s="1"/>
  <c r="H26" i="1"/>
  <c r="E26" i="1"/>
  <c r="J25" i="1"/>
  <c r="I25" i="1"/>
  <c r="K25" i="1" s="1"/>
  <c r="H25" i="1"/>
  <c r="G25" i="1"/>
  <c r="F25" i="1"/>
  <c r="E25" i="1"/>
  <c r="D25" i="1"/>
  <c r="C25" i="1"/>
  <c r="J24" i="1"/>
  <c r="I24" i="1"/>
  <c r="I22" i="1" s="1"/>
  <c r="H24" i="1"/>
  <c r="E24" i="1"/>
  <c r="K23" i="1"/>
  <c r="J23" i="1"/>
  <c r="I23" i="1"/>
  <c r="H23" i="1"/>
  <c r="E23" i="1"/>
  <c r="G22" i="1"/>
  <c r="H22" i="1" s="1"/>
  <c r="F22" i="1"/>
  <c r="D22" i="1"/>
  <c r="C22" i="1"/>
  <c r="E22" i="1" s="1"/>
  <c r="J21" i="1"/>
  <c r="I21" i="1"/>
  <c r="H21" i="1"/>
  <c r="E21" i="1"/>
  <c r="K20" i="1"/>
  <c r="J20" i="1"/>
  <c r="J19" i="1" s="1"/>
  <c r="I20" i="1"/>
  <c r="H20" i="1"/>
  <c r="E20" i="1"/>
  <c r="I19" i="1"/>
  <c r="K19" i="1" s="1"/>
  <c r="H19" i="1"/>
  <c r="G19" i="1"/>
  <c r="F19" i="1"/>
  <c r="E19" i="1"/>
  <c r="D19" i="1"/>
  <c r="D9" i="1" s="1"/>
  <c r="C19" i="1"/>
  <c r="J18" i="1"/>
  <c r="J17" i="1" s="1"/>
  <c r="I18" i="1"/>
  <c r="I17" i="1" s="1"/>
  <c r="H18" i="1"/>
  <c r="E18" i="1"/>
  <c r="G17" i="1"/>
  <c r="F17" i="1"/>
  <c r="H17" i="1" s="1"/>
  <c r="D17" i="1"/>
  <c r="C17" i="1"/>
  <c r="E17" i="1" s="1"/>
  <c r="K16" i="1"/>
  <c r="J16" i="1"/>
  <c r="I16" i="1"/>
  <c r="H16" i="1"/>
  <c r="E16" i="1"/>
  <c r="J15" i="1"/>
  <c r="I15" i="1"/>
  <c r="K15" i="1" s="1"/>
  <c r="H15" i="1"/>
  <c r="E15" i="1"/>
  <c r="J14" i="1"/>
  <c r="J13" i="1" s="1"/>
  <c r="I14" i="1"/>
  <c r="I13" i="1" s="1"/>
  <c r="H14" i="1"/>
  <c r="E14" i="1"/>
  <c r="G13" i="1"/>
  <c r="F13" i="1"/>
  <c r="H13" i="1" s="1"/>
  <c r="D13" i="1"/>
  <c r="C13" i="1"/>
  <c r="E13" i="1" s="1"/>
  <c r="K12" i="1"/>
  <c r="J12" i="1"/>
  <c r="I12" i="1"/>
  <c r="H12" i="1"/>
  <c r="E12" i="1"/>
  <c r="J11" i="1"/>
  <c r="I11" i="1"/>
  <c r="I164" i="1" s="1"/>
  <c r="H11" i="1"/>
  <c r="E11" i="1"/>
  <c r="J10" i="1"/>
  <c r="G10" i="1"/>
  <c r="F10" i="1"/>
  <c r="F163" i="1" s="1"/>
  <c r="E10" i="1"/>
  <c r="D10" i="1"/>
  <c r="C10" i="1"/>
  <c r="G9" i="1"/>
  <c r="C9" i="1"/>
  <c r="K13" i="1" l="1"/>
  <c r="J9" i="1"/>
  <c r="K22" i="1"/>
  <c r="K17" i="1"/>
  <c r="H30" i="1"/>
  <c r="K52" i="1"/>
  <c r="I57" i="1"/>
  <c r="K57" i="1" s="1"/>
  <c r="H85" i="1"/>
  <c r="J91" i="1"/>
  <c r="K91" i="1" s="1"/>
  <c r="K92" i="1"/>
  <c r="I100" i="1"/>
  <c r="K101" i="1"/>
  <c r="I136" i="1"/>
  <c r="K136" i="1" s="1"/>
  <c r="K137" i="1"/>
  <c r="C138" i="1"/>
  <c r="E138" i="1" s="1"/>
  <c r="E139" i="1"/>
  <c r="I154" i="1"/>
  <c r="K155" i="1"/>
  <c r="I158" i="1"/>
  <c r="K158" i="1" s="1"/>
  <c r="K159" i="1"/>
  <c r="G163" i="1"/>
  <c r="J164" i="1"/>
  <c r="K14" i="1"/>
  <c r="K18" i="1"/>
  <c r="K24" i="1"/>
  <c r="K29" i="1"/>
  <c r="K45" i="1"/>
  <c r="K77" i="1"/>
  <c r="J78" i="1"/>
  <c r="K78" i="1" s="1"/>
  <c r="G85" i="1"/>
  <c r="J95" i="1"/>
  <c r="K95" i="1" s="1"/>
  <c r="K96" i="1"/>
  <c r="K104" i="1"/>
  <c r="J101" i="1"/>
  <c r="H107" i="1"/>
  <c r="G100" i="1"/>
  <c r="G162" i="1" s="1"/>
  <c r="C109" i="1"/>
  <c r="J110" i="1"/>
  <c r="J109" i="1" s="1"/>
  <c r="K112" i="1"/>
  <c r="K113" i="1"/>
  <c r="I110" i="1"/>
  <c r="K120" i="1"/>
  <c r="H127" i="1"/>
  <c r="K144" i="1"/>
  <c r="I148" i="1"/>
  <c r="K148" i="1" s="1"/>
  <c r="K149" i="1"/>
  <c r="J153" i="1"/>
  <c r="K156" i="1"/>
  <c r="K164" i="1"/>
  <c r="I124" i="1"/>
  <c r="K124" i="1" s="1"/>
  <c r="K125" i="1"/>
  <c r="C163" i="1"/>
  <c r="E9" i="1"/>
  <c r="D163" i="1"/>
  <c r="H10" i="1"/>
  <c r="K11" i="1"/>
  <c r="K21" i="1"/>
  <c r="K28" i="1"/>
  <c r="E31" i="1"/>
  <c r="H31" i="1"/>
  <c r="K41" i="1"/>
  <c r="E52" i="1"/>
  <c r="K53" i="1"/>
  <c r="K61" i="1"/>
  <c r="K69" i="1"/>
  <c r="K81" i="1"/>
  <c r="C85" i="1"/>
  <c r="J86" i="1"/>
  <c r="J85" i="1" s="1"/>
  <c r="K89" i="1"/>
  <c r="I86" i="1"/>
  <c r="E107" i="1"/>
  <c r="C100" i="1"/>
  <c r="E100" i="1" s="1"/>
  <c r="J107" i="1"/>
  <c r="K107" i="1" s="1"/>
  <c r="K108" i="1"/>
  <c r="D109" i="1"/>
  <c r="E110" i="1"/>
  <c r="F138" i="1"/>
  <c r="H138" i="1" s="1"/>
  <c r="H151" i="1"/>
  <c r="E158" i="1"/>
  <c r="F9" i="1"/>
  <c r="I10" i="1"/>
  <c r="J22" i="1"/>
  <c r="J163" i="1" s="1"/>
  <c r="E27" i="1"/>
  <c r="E163" i="1" s="1"/>
  <c r="I31" i="1"/>
  <c r="K37" i="1"/>
  <c r="H52" i="1"/>
  <c r="K73" i="1"/>
  <c r="D85" i="1"/>
  <c r="D162" i="1" s="1"/>
  <c r="E86" i="1"/>
  <c r="K116" i="1"/>
  <c r="H124" i="1"/>
  <c r="F109" i="1"/>
  <c r="H109" i="1" s="1"/>
  <c r="I130" i="1"/>
  <c r="K130" i="1" s="1"/>
  <c r="I138" i="1"/>
  <c r="K138" i="1" s="1"/>
  <c r="E164" i="1"/>
  <c r="K128" i="1"/>
  <c r="H139" i="1"/>
  <c r="K140" i="1"/>
  <c r="K152" i="1"/>
  <c r="E156" i="1"/>
  <c r="F162" i="1" l="1"/>
  <c r="H162" i="1" s="1"/>
  <c r="H9" i="1"/>
  <c r="I153" i="1"/>
  <c r="K153" i="1" s="1"/>
  <c r="K154" i="1"/>
  <c r="E85" i="1"/>
  <c r="C162" i="1"/>
  <c r="E162" i="1" s="1"/>
  <c r="K86" i="1"/>
  <c r="I85" i="1"/>
  <c r="K85" i="1" s="1"/>
  <c r="J100" i="1"/>
  <c r="K100" i="1"/>
  <c r="K31" i="1"/>
  <c r="I30" i="1"/>
  <c r="H100" i="1"/>
  <c r="J30" i="1"/>
  <c r="J162" i="1" s="1"/>
  <c r="H163" i="1"/>
  <c r="I163" i="1"/>
  <c r="K163" i="1" s="1"/>
  <c r="I9" i="1"/>
  <c r="K10" i="1"/>
  <c r="K110" i="1"/>
  <c r="I109" i="1"/>
  <c r="K109" i="1" s="1"/>
  <c r="E109" i="1"/>
  <c r="I162" i="1" l="1"/>
  <c r="K162" i="1" s="1"/>
  <c r="K9" i="1"/>
  <c r="K30" i="1"/>
</calcChain>
</file>

<file path=xl/sharedStrings.xml><?xml version="1.0" encoding="utf-8"?>
<sst xmlns="http://schemas.openxmlformats.org/spreadsheetml/2006/main" count="295" uniqueCount="278">
  <si>
    <t>MINISTERIO DE OBRAS PUBLICAS, TRANSPORTE Y DE VIVIENDA Y DESARROLLO URBANO</t>
  </si>
  <si>
    <t>ESTADO DE EJECUCION PRESUPUESTARIA DE EGRESOS COMPARATIVO A SEPTIEMBRE 2018/2017</t>
  </si>
  <si>
    <t>Código</t>
  </si>
  <si>
    <t>Concepto</t>
  </si>
  <si>
    <t>Crédito Presupuestario</t>
  </si>
  <si>
    <t>Devengado</t>
  </si>
  <si>
    <t>Saldo Presupuestario</t>
  </si>
  <si>
    <t>Variación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</si>
  <si>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</si>
  <si>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</si>
  <si>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</si>
  <si>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</si>
  <si>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</si>
  <si>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</si>
  <si>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</si>
  <si>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</si>
  <si>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512</t>
  </si>
  <si>
    <t>Remuneraciones Eventuales</t>
  </si>
  <si>
    <t>51201</t>
  </si>
  <si>
    <t>51203</t>
  </si>
  <si>
    <t>51207</t>
  </si>
  <si>
    <t>Beneficios Adicionales</t>
  </si>
  <si>
    <t>Remuneraciones extraordinarias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</si>
  <si>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</si>
  <si>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</si>
  <si>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</si>
  <si>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</si>
  <si>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</si>
  <si>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</si>
  <si>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</si>
  <si>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</si>
  <si>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</si>
  <si>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</si>
  <si>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</si>
  <si>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516</t>
  </si>
  <si>
    <t>Gastos de Representación</t>
  </si>
  <si>
    <t>51601</t>
  </si>
  <si>
    <t>Por Prestación de Servicios en el País</t>
  </si>
  <si>
    <t>517</t>
  </si>
  <si>
    <t>Indemnizaciones</t>
  </si>
  <si>
    <t>51701</t>
  </si>
  <si>
    <t>Al Personal de Servicios Permanentes</t>
  </si>
  <si>
    <t>Al Personal de Servicios Eventuales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</si>
  <si>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</si>
  <si>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</si>
  <si>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</si>
  <si>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</si>
  <si>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</si>
  <si>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</si>
  <si>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</si>
  <si>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</si>
  <si>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</si>
  <si>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</si>
  <si>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</si>
  <si>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</si>
  <si>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</si>
  <si>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</si>
  <si>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</si>
  <si>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</si>
  <si>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</si>
  <si>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</si>
  <si>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</si>
  <si>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</si>
  <si>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</si>
  <si>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</si>
  <si>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</si>
  <si>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</si>
  <si>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</si>
  <si>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</si>
  <si>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</si>
  <si>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</si>
  <si>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</si>
  <si>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</si>
  <si>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</si>
  <si>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</si>
  <si>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</si>
  <si>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</si>
  <si>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54117</t>
  </si>
  <si>
    <t>Materiales de Defensa y Seguridad Pública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</si>
  <si>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</si>
  <si>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</si>
  <si>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</si>
  <si>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</si>
  <si>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</si>
  <si>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</si>
  <si>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</si>
  <si>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</si>
  <si>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</si>
  <si>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</si>
  <si>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</si>
  <si>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</si>
  <si>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</si>
  <si>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</si>
  <si>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</si>
  <si>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</si>
  <si>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</si>
  <si>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</si>
  <si>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</si>
  <si>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</si>
  <si>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</si>
  <si>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</si>
  <si>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</si>
  <si>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transportes fletes y almacenamientos</t>
  </si>
  <si>
    <t>54305</t>
  </si>
  <si>
    <t>Servicios de Publicidad</t>
  </si>
  <si>
    <t>Servicio de Vigilancia</t>
  </si>
  <si>
    <t>54307</t>
  </si>
  <si>
    <t>Servicios de Limpiezas y Fumigaciones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</si>
  <si>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</si>
  <si>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</si>
  <si>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</si>
  <si>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</si>
  <si>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</si>
  <si>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</si>
  <si>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</si>
  <si>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</si>
  <si>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</si>
  <si>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</si>
  <si>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</si>
  <si>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</si>
  <si>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</si>
  <si>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</si>
  <si>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</si>
  <si>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</si>
  <si>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</si>
  <si>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</si>
  <si>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</si>
  <si>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</si>
  <si>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</si>
  <si>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</si>
  <si>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</si>
  <si>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</si>
  <si>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</si>
  <si>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</si>
  <si>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54504</t>
  </si>
  <si>
    <t>Servicios de Contabilidad y Auditoría</t>
  </si>
  <si>
    <t>54505</t>
  </si>
  <si>
    <t>Servicios de Capacitación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</si>
  <si>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</si>
  <si>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</si>
  <si>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</si>
  <si>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</si>
  <si>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</si>
  <si>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</si>
  <si>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</si>
  <si>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</si>
  <si>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</si>
  <si>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555</t>
  </si>
  <si>
    <t>Impuestos, Tasas y Derechos</t>
  </si>
  <si>
    <t>55504</t>
  </si>
  <si>
    <t>Impuesto a la Transf de Bienes Muebles y a la Prest de Serv.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</si>
  <si>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</si>
  <si>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</si>
  <si>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</si>
  <si>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</si>
  <si>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</si>
  <si>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</si>
  <si>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</si>
  <si>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</si>
  <si>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</si>
  <si>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</si>
  <si>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</si>
  <si>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</si>
  <si>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</si>
  <si>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</si>
  <si>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</si>
  <si>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</si>
  <si>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55702</t>
  </si>
  <si>
    <t>Sentencias Judiciales</t>
  </si>
  <si>
    <t>55799</t>
  </si>
  <si>
    <t>Gastos Diversos</t>
  </si>
  <si>
    <t>56</t>
  </si>
  <si>
    <t>Transferencias Corrientes</t>
  </si>
  <si>
    <t>562</t>
  </si>
  <si>
    <t>Transferencias Corrientes al Sector Público</t>
  </si>
  <si>
    <t>Fondo Nacional para la Vivienda Popular</t>
  </si>
  <si>
    <t>5624306</t>
  </si>
  <si>
    <t>Fondo de Conservación Vial</t>
  </si>
  <si>
    <t>Fondo para la atenciòn a victimas de accidentes de trànsito</t>
  </si>
  <si>
    <t>5624352</t>
  </si>
  <si>
    <t>Instituto Legalizaciòn de la propiedad</t>
  </si>
  <si>
    <t>564</t>
  </si>
  <si>
    <t>Transferencias Corrientes al Sector Externo</t>
  </si>
  <si>
    <t>56405</t>
  </si>
  <si>
    <t>A Organismos Sin Fines de Lucro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</si>
  <si>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</si>
  <si>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</si>
  <si>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</si>
  <si>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</si>
  <si>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</si>
  <si>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</si>
  <si>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</si>
  <si>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</si>
  <si>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mèdicos y laboratorio</t>
  </si>
  <si>
    <t>61104</t>
  </si>
  <si>
    <t>Equipos Informáticos</t>
  </si>
  <si>
    <t>61105</t>
  </si>
  <si>
    <t>Vehículos de Transporte</t>
  </si>
  <si>
    <t>Libros y Colecciones</t>
  </si>
  <si>
    <t>61108</t>
  </si>
  <si>
    <t>Herramientas y Repuestos Principales</t>
  </si>
  <si>
    <t>61109</t>
  </si>
  <si>
    <t>Maquinaria y Equipo para la Producción</t>
  </si>
  <si>
    <t>61110</t>
  </si>
  <si>
    <t>Maquinaria y Equipo para Apoyo Institucional</t>
  </si>
  <si>
    <t>61199</t>
  </si>
  <si>
    <t>Bienes Muebles Diversos</t>
  </si>
  <si>
    <t>612</t>
  </si>
  <si>
    <t>Bienes Inmuebles</t>
  </si>
  <si>
    <t>61201</t>
  </si>
  <si>
    <t>Terrenos</t>
  </si>
  <si>
    <t>61299</t>
  </si>
  <si>
    <t>Inmuebles Diversos</t>
  </si>
  <si>
    <t>614</t>
  </si>
  <si>
    <t>Intangibles</t>
  </si>
  <si>
    <t>61403</t>
  </si>
  <si>
    <t>Derechos de Propiedad Intelectual</t>
  </si>
  <si>
    <t>Derechos de Intangibles Diversos</t>
  </si>
  <si>
    <t>615</t>
  </si>
  <si>
    <t>Estudios de Pre-Inversión</t>
  </si>
  <si>
    <t>61501</t>
  </si>
  <si>
    <t>Proyectos de Construcciones</t>
  </si>
  <si>
    <t>Proyectos y Programas de Inversion Diversos</t>
  </si>
  <si>
    <t>616</t>
  </si>
  <si>
    <t>Infraestructuras</t>
  </si>
  <si>
    <t>61601</t>
  </si>
  <si>
    <t>Viales</t>
  </si>
  <si>
    <t>61604</t>
  </si>
  <si>
    <t>De Vivienda y Oficina</t>
  </si>
  <si>
    <t>Eléctricas y Comunicaciones</t>
  </si>
  <si>
    <t>61608</t>
  </si>
  <si>
    <t>Supervisión de Infraestructuras</t>
  </si>
  <si>
    <t>Obras de Infraestructura Diversas</t>
  </si>
  <si>
    <t>619</t>
  </si>
  <si>
    <t>61901</t>
  </si>
  <si>
    <t>62</t>
  </si>
  <si>
    <t>Transferencias de Capital</t>
  </si>
  <si>
    <t>622</t>
  </si>
  <si>
    <t>Transferencias de Capital al Sector Público</t>
  </si>
  <si>
    <t>62201</t>
  </si>
  <si>
    <t>Universidad de El Salvador</t>
  </si>
  <si>
    <t>Ramo de Obras Pùblicas</t>
  </si>
  <si>
    <t>6224301</t>
  </si>
  <si>
    <t>Administración Nacional de Acueductos y Alcantarillados</t>
  </si>
  <si>
    <t>Fondo Social para la Vivienda</t>
  </si>
  <si>
    <t>Fondo Conservaciòn Vial</t>
  </si>
  <si>
    <t>Instituto de Legalización de la Propiedad</t>
  </si>
  <si>
    <t>623</t>
  </si>
  <si>
    <t>Transferencias de Capital al Sector Privado</t>
  </si>
  <si>
    <t>62303</t>
  </si>
  <si>
    <t>A Personas Naturales</t>
  </si>
  <si>
    <t>624</t>
  </si>
  <si>
    <t>Otras Transferencias de Capital</t>
  </si>
  <si>
    <t>62401</t>
  </si>
  <si>
    <t>Transferencias de Capital Diversas</t>
  </si>
  <si>
    <t>72</t>
  </si>
  <si>
    <t>Saldos de Años Anteriores</t>
  </si>
  <si>
    <t>721</t>
  </si>
  <si>
    <t>Cuentas por Pagar de Años Anteriores Gastos Corrientes</t>
  </si>
  <si>
    <t>72101</t>
  </si>
  <si>
    <t>722</t>
  </si>
  <si>
    <t>Cuentas por Pagar de Años Anteriores Gastos de Capital</t>
  </si>
  <si>
    <t>72201</t>
  </si>
  <si>
    <t>81</t>
  </si>
  <si>
    <t>Transferencias de Contribuciones Especiales</t>
  </si>
  <si>
    <t>811</t>
  </si>
  <si>
    <t>Transferencias de Contribuciones Especiales al Sector Público</t>
  </si>
  <si>
    <t>81101</t>
  </si>
  <si>
    <t>A Fondo de Conservación Vial</t>
  </si>
  <si>
    <t>81105</t>
  </si>
  <si>
    <t>A Transporte. - Estab. de Tarifas del Serv. Público de Transp.</t>
  </si>
  <si>
    <t>Total Rubro</t>
  </si>
  <si>
    <t>Total Cuenta</t>
  </si>
  <si>
    <t>Total Especifico</t>
  </si>
  <si>
    <t>LIC. JOAQUIN ALBERTO MONTANO OCHOA</t>
  </si>
  <si>
    <t>LICDA. REBECA ELIZABETH MENÉNDEZ DE MÉNDEZ</t>
  </si>
  <si>
    <t>JEFE UFI</t>
  </si>
  <si>
    <t>CONTADORA INTERINA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</si>
</sst>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164" fontId="2" fillId="2" borderId="0" xfId="0" applyNumberFormat="1" applyFont="1" applyFill="1"/>
    <xf numFmtId="0" fontId="2" fillId="2" borderId="1" xfId="0" applyFont="1" applyFill="1" applyBorder="1"/>
    <xf numFmtId="0" fontId="3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protection locked="0"/>
    </xf>
    <xf numFmtId="0" fontId="5" fillId="3" borderId="7" xfId="0" applyFont="1" applyFill="1" applyBorder="1" applyProtection="1">
      <protection locked="0"/>
    </xf>
    <xf numFmtId="165" fontId="4" fillId="3" borderId="4" xfId="1" applyFont="1" applyFill="1" applyBorder="1" applyProtection="1">
      <protection locked="0"/>
    </xf>
    <xf numFmtId="165" fontId="4" fillId="3" borderId="4" xfId="1" applyFont="1" applyFill="1" applyBorder="1" applyProtection="1"/>
    <xf numFmtId="165" fontId="4" fillId="3" borderId="4" xfId="1" applyFont="1" applyFill="1" applyBorder="1"/>
    <xf numFmtId="0" fontId="2" fillId="4" borderId="4" xfId="0" applyFont="1" applyFill="1" applyBorder="1" applyProtection="1">
      <protection locked="0"/>
    </xf>
    <xf numFmtId="0" fontId="2" fillId="4" borderId="7" xfId="0" applyFont="1" applyFill="1" applyBorder="1" applyProtection="1">
      <protection locked="0"/>
    </xf>
    <xf numFmtId="165" fontId="2" fillId="4" borderId="4" xfId="1" applyFont="1" applyFill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165" fontId="2" fillId="0" borderId="4" xfId="1" applyFont="1" applyBorder="1" applyProtection="1">
      <protection locked="0"/>
    </xf>
    <xf numFmtId="165" fontId="2" fillId="0" borderId="4" xfId="1" applyFont="1" applyFill="1" applyBorder="1" applyProtection="1">
      <protection locked="0"/>
    </xf>
    <xf numFmtId="165" fontId="2" fillId="0" borderId="4" xfId="1" applyFont="1" applyBorder="1"/>
    <xf numFmtId="165" fontId="6" fillId="0" borderId="4" xfId="1" applyFont="1" applyFill="1" applyBorder="1"/>
    <xf numFmtId="165" fontId="2" fillId="0" borderId="0" xfId="0" applyNumberFormat="1" applyFont="1"/>
    <xf numFmtId="165" fontId="2" fillId="0" borderId="4" xfId="1" applyFont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5" fillId="3" borderId="5" xfId="0" applyFont="1" applyFill="1" applyBorder="1" applyProtection="1">
      <protection locked="0"/>
    </xf>
    <xf numFmtId="165" fontId="4" fillId="3" borderId="5" xfId="1" applyFont="1" applyFill="1" applyBorder="1" applyProtection="1">
      <protection locked="0"/>
    </xf>
    <xf numFmtId="165" fontId="4" fillId="3" borderId="5" xfId="1" applyFont="1" applyFill="1" applyBorder="1"/>
    <xf numFmtId="4" fontId="2" fillId="0" borderId="0" xfId="0" applyNumberFormat="1" applyFont="1"/>
    <xf numFmtId="165" fontId="2" fillId="4" borderId="4" xfId="1" applyFont="1" applyFill="1" applyBorder="1" applyProtection="1"/>
    <xf numFmtId="165" fontId="2" fillId="0" borderId="4" xfId="1" applyFont="1" applyFill="1" applyBorder="1" applyProtection="1"/>
    <xf numFmtId="165" fontId="2" fillId="0" borderId="4" xfId="1" applyFont="1" applyBorder="1" applyAlignment="1" applyProtection="1">
      <alignment horizontal="right"/>
      <protection locked="0"/>
    </xf>
    <xf numFmtId="165" fontId="2" fillId="0" borderId="4" xfId="1" applyFont="1" applyFill="1" applyBorder="1"/>
    <xf numFmtId="0" fontId="2" fillId="0" borderId="4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Protection="1">
      <protection locked="0"/>
    </xf>
    <xf numFmtId="165" fontId="2" fillId="2" borderId="4" xfId="1" applyFont="1" applyFill="1" applyBorder="1" applyProtection="1"/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Protection="1">
      <protection locked="0"/>
    </xf>
    <xf numFmtId="165" fontId="2" fillId="2" borderId="4" xfId="1" applyFont="1" applyFill="1" applyBorder="1" applyProtection="1">
      <protection locked="0"/>
    </xf>
    <xf numFmtId="165" fontId="2" fillId="4" borderId="4" xfId="1" applyFont="1" applyFill="1" applyBorder="1"/>
    <xf numFmtId="165" fontId="5" fillId="3" borderId="4" xfId="1" applyFont="1" applyFill="1" applyBorder="1"/>
    <xf numFmtId="0" fontId="2" fillId="0" borderId="4" xfId="0" applyFont="1" applyBorder="1" applyAlignment="1" applyProtection="1">
      <alignment wrapText="1"/>
      <protection locked="0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4" borderId="4" xfId="1" applyFont="1" applyFill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5" fontId="3" fillId="0" borderId="4" xfId="1" applyFont="1" applyBorder="1"/>
    <xf numFmtId="165" fontId="3" fillId="0" borderId="4" xfId="1" applyFont="1" applyFill="1" applyBorder="1" applyProtection="1"/>
    <xf numFmtId="165" fontId="3" fillId="2" borderId="4" xfId="1" applyFont="1" applyFill="1" applyBorder="1"/>
    <xf numFmtId="164" fontId="2" fillId="0" borderId="0" xfId="0" applyNumberFormat="1" applyFont="1"/>
    <xf numFmtId="0" fontId="2" fillId="0" borderId="0" xfId="0" applyFont="1" applyAlignment="1">
      <alignment horizontal="center"/>
    </xf>
    <xf numFmtId="165" fontId="2" fillId="0" borderId="0" xfId="1" applyFont="1" applyAlignment="1">
      <alignment horizontal="center"/>
    </xf>
    <xf numFmtId="165" fontId="2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1</xdr:col>
      <xdr:colOff>1200150</xdr:colOff>
      <xdr:row>4</xdr:row>
      <xdr:rowOff>108585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1714500" cy="6705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847725</xdr:colOff>
      <xdr:row>3</xdr:row>
      <xdr:rowOff>123825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449300" y="0"/>
          <a:ext cx="847725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85725</xdr:rowOff>
    </xdr:from>
    <xdr:to>
      <xdr:col>1</xdr:col>
      <xdr:colOff>1200150</xdr:colOff>
      <xdr:row>5</xdr:row>
      <xdr:rowOff>60960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85725"/>
          <a:ext cx="1714500" cy="78486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847725</xdr:colOff>
      <xdr:row>4</xdr:row>
      <xdr:rowOff>47625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449300" y="0"/>
          <a:ext cx="847725" cy="695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tabSelected="1" workbookViewId="0">
      <selection activeCell="B7" sqref="B7:B8"/>
    </sheetView>
  </sheetViews>
  <sheetFormatPr baseColWidth="10" defaultRowHeight="12.75" x14ac:dyDescent="0.2"/>
  <cols>
    <col min="1" max="1" width="8.42578125" style="9" customWidth="1"/>
    <col min="2" max="2" width="44.7109375" style="9" customWidth="1"/>
    <col min="3" max="4" width="18.5703125" style="35" customWidth="1"/>
    <col min="5" max="5" width="18.5703125" style="59" customWidth="1"/>
    <col min="6" max="7" width="18.5703125" style="35" customWidth="1"/>
    <col min="8" max="8" width="18.5703125" style="59" customWidth="1"/>
    <col min="9" max="9" width="18.5703125" style="9" customWidth="1"/>
    <col min="10" max="10" width="18.5703125" style="35" customWidth="1"/>
    <col min="11" max="11" width="18.5703125" style="59" customWidth="1"/>
    <col min="12" max="12" width="13" style="9" bestFit="1" customWidth="1"/>
    <col min="13" max="16384" width="11.42578125" style="9"/>
  </cols>
  <sheetData>
    <row r="1" spans="1:12" s="1" customFormat="1" x14ac:dyDescent="0.2">
      <c r="C1" s="2"/>
      <c r="D1" s="2"/>
      <c r="E1" s="3"/>
      <c r="F1" s="2"/>
      <c r="G1" s="2"/>
      <c r="H1" s="3"/>
      <c r="J1" s="2"/>
      <c r="K1" s="3"/>
      <c r="L1" s="4"/>
    </row>
    <row r="2" spans="1:12" s="1" customFormat="1" x14ac:dyDescent="0.2">
      <c r="C2" s="2"/>
      <c r="D2" s="2"/>
      <c r="E2" s="3"/>
      <c r="F2" s="2"/>
      <c r="G2" s="2"/>
      <c r="H2" s="3"/>
      <c r="J2" s="2"/>
      <c r="K2" s="3"/>
      <c r="L2" s="4"/>
    </row>
    <row r="3" spans="1:12" s="1" customFormat="1" x14ac:dyDescent="0.2">
      <c r="C3" s="2"/>
      <c r="D3" s="2"/>
      <c r="E3" s="3"/>
      <c r="F3" s="2"/>
      <c r="G3" s="2"/>
      <c r="H3" s="3"/>
      <c r="J3" s="2"/>
      <c r="K3" s="3"/>
      <c r="L3" s="4"/>
    </row>
    <row r="4" spans="1:12" s="1" customFormat="1" x14ac:dyDescent="0.2">
      <c r="C4" s="2"/>
      <c r="D4" s="2"/>
      <c r="E4" s="3"/>
      <c r="F4" s="2"/>
      <c r="G4" s="2"/>
      <c r="H4" s="3"/>
      <c r="J4" s="2"/>
      <c r="K4" s="3"/>
      <c r="L4" s="4"/>
    </row>
    <row r="5" spans="1:12" s="1" customFormat="1" x14ac:dyDescent="0.2">
      <c r="A5" s="5" t="s">
        <v>0</v>
      </c>
      <c r="B5" s="5"/>
      <c r="C5" s="5"/>
      <c r="D5" s="5"/>
      <c r="E5" s="5"/>
      <c r="F5" s="5"/>
      <c r="G5" s="5"/>
      <c r="H5" s="5"/>
      <c r="I5" s="5"/>
      <c r="J5" s="5"/>
      <c r="K5" s="5"/>
      <c r="L5" s="4"/>
    </row>
    <row r="6" spans="1:12" s="1" customFormat="1" x14ac:dyDescent="0.2">
      <c r="A6" s="5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4"/>
    </row>
    <row r="7" spans="1:12" x14ac:dyDescent="0.2">
      <c r="A7" s="6" t="s">
        <v>2</v>
      </c>
      <c r="B7" s="7" t="s">
        <v>3</v>
      </c>
      <c r="C7" s="8" t="s">
        <v>4</v>
      </c>
      <c r="D7" s="8"/>
      <c r="E7" s="8"/>
      <c r="F7" s="8" t="s">
        <v>5</v>
      </c>
      <c r="G7" s="8"/>
      <c r="H7" s="8"/>
      <c r="I7" s="8" t="s">
        <v>6</v>
      </c>
      <c r="J7" s="8"/>
      <c r="K7" s="8"/>
    </row>
    <row r="8" spans="1:12" x14ac:dyDescent="0.2">
      <c r="A8" s="10"/>
      <c r="B8" s="11"/>
      <c r="C8" s="12">
        <v>2018</v>
      </c>
      <c r="D8" s="12">
        <v>2017</v>
      </c>
      <c r="E8" s="13" t="s">
        <v>7</v>
      </c>
      <c r="F8" s="12">
        <v>2018</v>
      </c>
      <c r="G8" s="12">
        <v>2017</v>
      </c>
      <c r="H8" s="13" t="s">
        <v>7</v>
      </c>
      <c r="I8" s="12">
        <v>2018</v>
      </c>
      <c r="J8" s="12">
        <v>2017</v>
      </c>
      <c r="K8" s="13" t="s">
        <v>7</v>
      </c>
    </row>
    <row r="9" spans="1:12" x14ac:dyDescent="0.2">
      <c r="A9" s="14" t="s">
        <v>8</v>
      </c>
      <c r="B9" s="15" t="s">
        <v>9</v>
      </c>
      <c r="C9" s="16">
        <f>C10+C13+C17+C19+C22+C25+C27</f>
        <v>19195110</v>
      </c>
      <c r="D9" s="16">
        <f>D10+D13+D19+D22+D25+D27</f>
        <v>20966650</v>
      </c>
      <c r="E9" s="17">
        <f>C9-D9</f>
        <v>-1771540</v>
      </c>
      <c r="F9" s="16">
        <f>F10+F13+F17+F19+F22+F25+F27</f>
        <v>14028503.35</v>
      </c>
      <c r="G9" s="16">
        <f>G10+G13+G19+G22+G25+G27</f>
        <v>12932841.42</v>
      </c>
      <c r="H9" s="18">
        <f>F9-G9</f>
        <v>1095661.9299999997</v>
      </c>
      <c r="I9" s="16">
        <f>I10+I13+I17+I19+I22+I25+I27</f>
        <v>5166606.6499999985</v>
      </c>
      <c r="J9" s="18">
        <f>D9-G9</f>
        <v>8033808.5800000001</v>
      </c>
      <c r="K9" s="18">
        <f>I9-J9</f>
        <v>-2867201.9300000016</v>
      </c>
    </row>
    <row r="10" spans="1:12" x14ac:dyDescent="0.2">
      <c r="A10" s="19" t="s">
        <v>10</v>
      </c>
      <c r="B10" s="20" t="s">
        <v>11</v>
      </c>
      <c r="C10" s="21">
        <f>SUM(C11:C12)</f>
        <v>12094565</v>
      </c>
      <c r="D10" s="21">
        <f>SUM(D11:D12)</f>
        <v>13235036.07</v>
      </c>
      <c r="E10" s="21">
        <f>+C10-D10</f>
        <v>-1140471.0700000003</v>
      </c>
      <c r="F10" s="21">
        <f>SUM(F11:F12)</f>
        <v>9089765.5700000003</v>
      </c>
      <c r="G10" s="21">
        <f>SUM(G11:G12)</f>
        <v>7999494.9100000001</v>
      </c>
      <c r="H10" s="21">
        <f>+F10-G10</f>
        <v>1090270.6600000001</v>
      </c>
      <c r="I10" s="21">
        <f>SUM(I11:I12)</f>
        <v>3004799.4299999997</v>
      </c>
      <c r="J10" s="21">
        <f>SUM(J11:J12)</f>
        <v>5235541.16</v>
      </c>
      <c r="K10" s="21">
        <f>+I10-J10</f>
        <v>-2230741.7300000004</v>
      </c>
    </row>
    <row r="11" spans="1:12" x14ac:dyDescent="0.2">
      <c r="A11" s="22" t="s">
        <v>12</v>
      </c>
      <c r="B11" s="23" t="s">
        <v>13</v>
      </c>
      <c r="C11" s="24">
        <v>11586450</v>
      </c>
      <c r="D11" s="24">
        <v>12770264.07</v>
      </c>
      <c r="E11" s="25">
        <f t="shared" ref="E11:E29" si="0">+C11-D11</f>
        <v>-1183814.0700000003</v>
      </c>
      <c r="F11" s="24">
        <v>9089765.5700000003</v>
      </c>
      <c r="G11" s="24">
        <v>7999494.9100000001</v>
      </c>
      <c r="H11" s="25">
        <f t="shared" ref="H11:H29" si="1">+F11-G11</f>
        <v>1090270.6600000001</v>
      </c>
      <c r="I11" s="26">
        <f>+C11-F11</f>
        <v>2496684.4299999997</v>
      </c>
      <c r="J11" s="27">
        <f>+D11-G11</f>
        <v>4770769.16</v>
      </c>
      <c r="K11" s="25">
        <f>+I11-J11</f>
        <v>-2274084.7300000004</v>
      </c>
      <c r="L11" s="28"/>
    </row>
    <row r="12" spans="1:12" x14ac:dyDescent="0.2">
      <c r="A12" s="22" t="s">
        <v>14</v>
      </c>
      <c r="B12" s="23" t="s">
        <v>15</v>
      </c>
      <c r="C12" s="24">
        <v>508115</v>
      </c>
      <c r="D12" s="24">
        <v>464772</v>
      </c>
      <c r="E12" s="25">
        <f t="shared" si="0"/>
        <v>43343</v>
      </c>
      <c r="F12" s="29">
        <v>0</v>
      </c>
      <c r="G12" s="24">
        <v>0</v>
      </c>
      <c r="H12" s="25">
        <f t="shared" si="1"/>
        <v>0</v>
      </c>
      <c r="I12" s="26">
        <f>+C12-F12</f>
        <v>508115</v>
      </c>
      <c r="J12" s="27">
        <f>+D12-G12</f>
        <v>464772</v>
      </c>
      <c r="K12" s="25">
        <f>+I12-J12</f>
        <v>43343</v>
      </c>
    </row>
    <row r="13" spans="1:12" x14ac:dyDescent="0.2">
      <c r="A13" s="19" t="s">
        <v>16</v>
      </c>
      <c r="B13" s="20" t="s">
        <v>17</v>
      </c>
      <c r="C13" s="21">
        <f>SUM(C14:C16)</f>
        <v>4813160.05</v>
      </c>
      <c r="D13" s="21">
        <f>SUM(D14:D16)</f>
        <v>5323242.07</v>
      </c>
      <c r="E13" s="21">
        <f t="shared" si="0"/>
        <v>-510082.02000000048</v>
      </c>
      <c r="F13" s="21">
        <f>SUM(F14:F16)</f>
        <v>3292803.04</v>
      </c>
      <c r="G13" s="21">
        <f>SUM(G14:G16)</f>
        <v>3423596.55</v>
      </c>
      <c r="H13" s="21">
        <f t="shared" si="1"/>
        <v>-130793.50999999978</v>
      </c>
      <c r="I13" s="21">
        <f>SUM(I14:I16)</f>
        <v>1520357.0099999995</v>
      </c>
      <c r="J13" s="21">
        <f>SUM(J14:J16)</f>
        <v>1899645.5200000003</v>
      </c>
      <c r="K13" s="21">
        <f t="shared" ref="K13:K29" si="2">+I13-J13</f>
        <v>-379288.51000000071</v>
      </c>
    </row>
    <row r="14" spans="1:12" x14ac:dyDescent="0.2">
      <c r="A14" s="22" t="s">
        <v>18</v>
      </c>
      <c r="B14" s="23" t="s">
        <v>13</v>
      </c>
      <c r="C14" s="24">
        <v>4528480.0199999996</v>
      </c>
      <c r="D14" s="24">
        <v>5090554.12</v>
      </c>
      <c r="E14" s="25">
        <f t="shared" si="0"/>
        <v>-562074.10000000056</v>
      </c>
      <c r="F14" s="24">
        <v>3292803.04</v>
      </c>
      <c r="G14" s="24">
        <v>3423596.55</v>
      </c>
      <c r="H14" s="25">
        <f t="shared" si="1"/>
        <v>-130793.50999999978</v>
      </c>
      <c r="I14" s="26">
        <f t="shared" ref="I14:J16" si="3">+C14-F14</f>
        <v>1235676.9799999995</v>
      </c>
      <c r="J14" s="27">
        <f t="shared" si="3"/>
        <v>1666957.5700000003</v>
      </c>
      <c r="K14" s="25">
        <f t="shared" si="2"/>
        <v>-431280.59000000078</v>
      </c>
    </row>
    <row r="15" spans="1:12" x14ac:dyDescent="0.2">
      <c r="A15" s="22" t="s">
        <v>19</v>
      </c>
      <c r="B15" s="23" t="s">
        <v>15</v>
      </c>
      <c r="C15" s="24">
        <v>284680.03000000003</v>
      </c>
      <c r="D15" s="24">
        <v>232687.95</v>
      </c>
      <c r="E15" s="25">
        <f t="shared" si="0"/>
        <v>51992.080000000016</v>
      </c>
      <c r="F15" s="24">
        <v>0</v>
      </c>
      <c r="G15" s="24">
        <v>0</v>
      </c>
      <c r="H15" s="25">
        <f t="shared" si="1"/>
        <v>0</v>
      </c>
      <c r="I15" s="26">
        <f t="shared" si="3"/>
        <v>284680.03000000003</v>
      </c>
      <c r="J15" s="27">
        <f t="shared" si="3"/>
        <v>232687.95</v>
      </c>
      <c r="K15" s="25">
        <f t="shared" si="2"/>
        <v>51992.080000000016</v>
      </c>
    </row>
    <row r="16" spans="1:12" x14ac:dyDescent="0.2">
      <c r="A16" s="22" t="s">
        <v>20</v>
      </c>
      <c r="B16" s="23" t="s">
        <v>21</v>
      </c>
      <c r="C16" s="24">
        <v>0</v>
      </c>
      <c r="D16" s="24">
        <v>0</v>
      </c>
      <c r="E16" s="25">
        <f t="shared" si="0"/>
        <v>0</v>
      </c>
      <c r="F16" s="24">
        <v>0</v>
      </c>
      <c r="G16" s="24">
        <v>0</v>
      </c>
      <c r="H16" s="25">
        <f t="shared" si="1"/>
        <v>0</v>
      </c>
      <c r="I16" s="26">
        <f t="shared" si="3"/>
        <v>0</v>
      </c>
      <c r="J16" s="27">
        <f t="shared" si="3"/>
        <v>0</v>
      </c>
      <c r="K16" s="25">
        <f t="shared" si="2"/>
        <v>0</v>
      </c>
    </row>
    <row r="17" spans="1:12" x14ac:dyDescent="0.2">
      <c r="A17" s="30">
        <v>513</v>
      </c>
      <c r="B17" s="20" t="s">
        <v>22</v>
      </c>
      <c r="C17" s="21">
        <f>SUM(C18)</f>
        <v>0</v>
      </c>
      <c r="D17" s="21">
        <f>SUM(D18)</f>
        <v>0</v>
      </c>
      <c r="E17" s="21">
        <f t="shared" si="0"/>
        <v>0</v>
      </c>
      <c r="F17" s="21">
        <f>SUM(F18)</f>
        <v>0</v>
      </c>
      <c r="G17" s="21">
        <f>SUM(G18)</f>
        <v>0</v>
      </c>
      <c r="H17" s="21">
        <f t="shared" si="1"/>
        <v>0</v>
      </c>
      <c r="I17" s="21">
        <f>SUM(I18)</f>
        <v>0</v>
      </c>
      <c r="J17" s="21">
        <f>SUM(J18)</f>
        <v>0</v>
      </c>
      <c r="K17" s="21">
        <f t="shared" si="2"/>
        <v>0</v>
      </c>
    </row>
    <row r="18" spans="1:12" x14ac:dyDescent="0.2">
      <c r="A18" s="31">
        <v>51302</v>
      </c>
      <c r="B18" s="23" t="s">
        <v>23</v>
      </c>
      <c r="C18" s="24">
        <v>0</v>
      </c>
      <c r="D18" s="24"/>
      <c r="E18" s="25">
        <f t="shared" si="0"/>
        <v>0</v>
      </c>
      <c r="F18" s="24">
        <v>0</v>
      </c>
      <c r="G18" s="24">
        <v>0</v>
      </c>
      <c r="H18" s="25">
        <f t="shared" si="1"/>
        <v>0</v>
      </c>
      <c r="I18" s="26">
        <f>+C18-F18</f>
        <v>0</v>
      </c>
      <c r="J18" s="27">
        <f>+D18-G18</f>
        <v>0</v>
      </c>
      <c r="K18" s="25">
        <f t="shared" si="2"/>
        <v>0</v>
      </c>
    </row>
    <row r="19" spans="1:12" x14ac:dyDescent="0.2">
      <c r="A19" s="19" t="s">
        <v>24</v>
      </c>
      <c r="B19" s="20" t="s">
        <v>25</v>
      </c>
      <c r="C19" s="21">
        <f>SUM(C20:C21)</f>
        <v>1120814.3900000001</v>
      </c>
      <c r="D19" s="21">
        <f>SUM(D20:D21)</f>
        <v>1177438.8599999999</v>
      </c>
      <c r="E19" s="21">
        <f t="shared" si="0"/>
        <v>-56624.469999999739</v>
      </c>
      <c r="F19" s="21">
        <f>SUM(F20:F21)</f>
        <v>802966.45000000007</v>
      </c>
      <c r="G19" s="21">
        <f>SUM(G20:G21)</f>
        <v>742547.26</v>
      </c>
      <c r="H19" s="21">
        <f t="shared" si="1"/>
        <v>60419.190000000061</v>
      </c>
      <c r="I19" s="21">
        <f>SUM(I20:I21)</f>
        <v>317847.93999999994</v>
      </c>
      <c r="J19" s="21">
        <f>SUM(J20:J21)</f>
        <v>434891.6</v>
      </c>
      <c r="K19" s="21">
        <f t="shared" si="2"/>
        <v>-117043.66000000003</v>
      </c>
    </row>
    <row r="20" spans="1:12" x14ac:dyDescent="0.2">
      <c r="A20" s="22" t="s">
        <v>26</v>
      </c>
      <c r="B20" s="23" t="s">
        <v>27</v>
      </c>
      <c r="C20" s="24">
        <v>773875.41</v>
      </c>
      <c r="D20" s="24">
        <v>796069.14</v>
      </c>
      <c r="E20" s="25">
        <f t="shared" si="0"/>
        <v>-22193.729999999981</v>
      </c>
      <c r="F20" s="24">
        <v>563081.28</v>
      </c>
      <c r="G20" s="24">
        <v>495272.54</v>
      </c>
      <c r="H20" s="25">
        <f t="shared" si="1"/>
        <v>67808.740000000049</v>
      </c>
      <c r="I20" s="26">
        <f t="shared" ref="I20:J21" si="4">+C20-F20</f>
        <v>210794.13</v>
      </c>
      <c r="J20" s="27">
        <f t="shared" si="4"/>
        <v>300796.60000000003</v>
      </c>
      <c r="K20" s="25">
        <f t="shared" si="2"/>
        <v>-90002.47000000003</v>
      </c>
    </row>
    <row r="21" spans="1:12" x14ac:dyDescent="0.2">
      <c r="A21" s="22" t="s">
        <v>28</v>
      </c>
      <c r="B21" s="23" t="s">
        <v>29</v>
      </c>
      <c r="C21" s="24">
        <v>346938.98</v>
      </c>
      <c r="D21" s="24">
        <v>381369.72</v>
      </c>
      <c r="E21" s="25">
        <f t="shared" si="0"/>
        <v>-34430.739999999991</v>
      </c>
      <c r="F21" s="24">
        <v>239885.17</v>
      </c>
      <c r="G21" s="24">
        <v>247274.72</v>
      </c>
      <c r="H21" s="25">
        <f t="shared" si="1"/>
        <v>-7389.5499999999884</v>
      </c>
      <c r="I21" s="26">
        <f t="shared" si="4"/>
        <v>107053.80999999997</v>
      </c>
      <c r="J21" s="27">
        <f t="shared" si="4"/>
        <v>134094.99999999997</v>
      </c>
      <c r="K21" s="25">
        <f t="shared" si="2"/>
        <v>-27041.190000000002</v>
      </c>
    </row>
    <row r="22" spans="1:12" x14ac:dyDescent="0.2">
      <c r="A22" s="19" t="s">
        <v>30</v>
      </c>
      <c r="B22" s="20" t="s">
        <v>31</v>
      </c>
      <c r="C22" s="21">
        <f>SUM(C23:C24)</f>
        <v>1030629.5599999999</v>
      </c>
      <c r="D22" s="21">
        <f>SUM(D23:D24)</f>
        <v>1084510.4500000002</v>
      </c>
      <c r="E22" s="21">
        <f t="shared" si="0"/>
        <v>-53880.890000000247</v>
      </c>
      <c r="F22" s="21">
        <f>SUM(F23:F24)</f>
        <v>761976.24</v>
      </c>
      <c r="G22" s="21">
        <f>SUM(G23:G24)</f>
        <v>627640.77</v>
      </c>
      <c r="H22" s="21">
        <f t="shared" si="1"/>
        <v>134335.46999999997</v>
      </c>
      <c r="I22" s="21">
        <f>SUM(I23:I24)</f>
        <v>268653.31999999989</v>
      </c>
      <c r="J22" s="21">
        <f>SUM(J23:J24)</f>
        <v>456869.68000000005</v>
      </c>
      <c r="K22" s="21">
        <f t="shared" si="2"/>
        <v>-188216.36000000016</v>
      </c>
    </row>
    <row r="23" spans="1:12" x14ac:dyDescent="0.2">
      <c r="A23" s="22" t="s">
        <v>32</v>
      </c>
      <c r="B23" s="23" t="s">
        <v>27</v>
      </c>
      <c r="C23" s="24">
        <v>701198.59</v>
      </c>
      <c r="D23" s="24">
        <v>751809.18</v>
      </c>
      <c r="E23" s="25">
        <f t="shared" si="0"/>
        <v>-50610.590000000084</v>
      </c>
      <c r="F23" s="24">
        <v>552430.56000000006</v>
      </c>
      <c r="G23" s="24">
        <v>434157.17</v>
      </c>
      <c r="H23" s="25">
        <f t="shared" si="1"/>
        <v>118273.39000000007</v>
      </c>
      <c r="I23" s="26">
        <f t="shared" ref="I23:J24" si="5">+C23-F23</f>
        <v>148768.02999999991</v>
      </c>
      <c r="J23" s="27">
        <f t="shared" si="5"/>
        <v>317652.01000000007</v>
      </c>
      <c r="K23" s="25">
        <f t="shared" si="2"/>
        <v>-168883.98000000016</v>
      </c>
    </row>
    <row r="24" spans="1:12" x14ac:dyDescent="0.2">
      <c r="A24" s="22" t="s">
        <v>33</v>
      </c>
      <c r="B24" s="23" t="s">
        <v>29</v>
      </c>
      <c r="C24" s="24">
        <v>329430.96999999997</v>
      </c>
      <c r="D24" s="24">
        <v>332701.27</v>
      </c>
      <c r="E24" s="25">
        <f t="shared" si="0"/>
        <v>-3270.3000000000466</v>
      </c>
      <c r="F24" s="24">
        <v>209545.68</v>
      </c>
      <c r="G24" s="24">
        <v>193483.6</v>
      </c>
      <c r="H24" s="25">
        <f t="shared" si="1"/>
        <v>16062.079999999987</v>
      </c>
      <c r="I24" s="26">
        <f>+C24-F24</f>
        <v>119885.28999999998</v>
      </c>
      <c r="J24" s="27">
        <f t="shared" si="5"/>
        <v>139217.67000000001</v>
      </c>
      <c r="K24" s="25">
        <f t="shared" si="2"/>
        <v>-19332.380000000034</v>
      </c>
    </row>
    <row r="25" spans="1:12" x14ac:dyDescent="0.2">
      <c r="A25" s="19" t="s">
        <v>34</v>
      </c>
      <c r="B25" s="20" t="s">
        <v>35</v>
      </c>
      <c r="C25" s="21">
        <f>SUM(C26)</f>
        <v>27436</v>
      </c>
      <c r="D25" s="21">
        <f>SUM(D26)</f>
        <v>27431.69</v>
      </c>
      <c r="E25" s="21">
        <f t="shared" si="0"/>
        <v>4.3100000000013097</v>
      </c>
      <c r="F25" s="21">
        <f>SUM(F26)</f>
        <v>20571.48</v>
      </c>
      <c r="G25" s="21">
        <f>SUM(G26)</f>
        <v>20571.48</v>
      </c>
      <c r="H25" s="21">
        <f t="shared" si="1"/>
        <v>0</v>
      </c>
      <c r="I25" s="21">
        <f>SUM(I26)</f>
        <v>6864.52</v>
      </c>
      <c r="J25" s="21">
        <f>SUM(J26)</f>
        <v>6860.2099999999991</v>
      </c>
      <c r="K25" s="21">
        <f t="shared" si="2"/>
        <v>4.3100000000013097</v>
      </c>
    </row>
    <row r="26" spans="1:12" x14ac:dyDescent="0.2">
      <c r="A26" s="22" t="s">
        <v>36</v>
      </c>
      <c r="B26" s="23" t="s">
        <v>37</v>
      </c>
      <c r="C26" s="24">
        <v>27436</v>
      </c>
      <c r="D26" s="24">
        <v>27431.69</v>
      </c>
      <c r="E26" s="25">
        <f t="shared" si="0"/>
        <v>4.3100000000013097</v>
      </c>
      <c r="F26" s="24">
        <v>20571.48</v>
      </c>
      <c r="G26" s="24">
        <v>20571.48</v>
      </c>
      <c r="H26" s="25">
        <f t="shared" si="1"/>
        <v>0</v>
      </c>
      <c r="I26" s="26">
        <f>+C26-F26</f>
        <v>6864.52</v>
      </c>
      <c r="J26" s="27">
        <f>+D26-G26</f>
        <v>6860.2099999999991</v>
      </c>
      <c r="K26" s="25">
        <f t="shared" si="2"/>
        <v>4.3100000000013097</v>
      </c>
    </row>
    <row r="27" spans="1:12" x14ac:dyDescent="0.2">
      <c r="A27" s="19" t="s">
        <v>38</v>
      </c>
      <c r="B27" s="20" t="s">
        <v>39</v>
      </c>
      <c r="C27" s="21">
        <f>SUM(C28:C29)</f>
        <v>108505</v>
      </c>
      <c r="D27" s="21">
        <f>SUM(D28:D29)</f>
        <v>118990.86</v>
      </c>
      <c r="E27" s="21">
        <f t="shared" si="0"/>
        <v>-10485.86</v>
      </c>
      <c r="F27" s="21">
        <f>SUM(F28:F29)</f>
        <v>60420.57</v>
      </c>
      <c r="G27" s="21">
        <f>SUM(G28:G29)</f>
        <v>118990.45</v>
      </c>
      <c r="H27" s="21">
        <f t="shared" si="1"/>
        <v>-58569.88</v>
      </c>
      <c r="I27" s="21">
        <f>SUM(I28:I29)</f>
        <v>48084.43</v>
      </c>
      <c r="J27" s="21">
        <f>SUM(J28:J29)</f>
        <v>0.41000000000349246</v>
      </c>
      <c r="K27" s="21">
        <f t="shared" si="2"/>
        <v>48084.02</v>
      </c>
    </row>
    <row r="28" spans="1:12" x14ac:dyDescent="0.2">
      <c r="A28" s="22" t="s">
        <v>40</v>
      </c>
      <c r="B28" s="23" t="s">
        <v>41</v>
      </c>
      <c r="C28" s="24">
        <v>104000</v>
      </c>
      <c r="D28" s="24">
        <v>112491.5</v>
      </c>
      <c r="E28" s="25">
        <f t="shared" si="0"/>
        <v>-8491.5</v>
      </c>
      <c r="F28" s="24">
        <v>55917.46</v>
      </c>
      <c r="G28" s="24">
        <v>112491.09</v>
      </c>
      <c r="H28" s="25">
        <f t="shared" si="1"/>
        <v>-56573.63</v>
      </c>
      <c r="I28" s="26">
        <f t="shared" ref="I28:J29" si="6">+C28-F28</f>
        <v>48082.54</v>
      </c>
      <c r="J28" s="27">
        <f t="shared" si="6"/>
        <v>0.41000000000349246</v>
      </c>
      <c r="K28" s="25">
        <f t="shared" si="2"/>
        <v>48082.13</v>
      </c>
    </row>
    <row r="29" spans="1:12" x14ac:dyDescent="0.2">
      <c r="A29" s="31">
        <v>51702</v>
      </c>
      <c r="B29" s="23" t="s">
        <v>42</v>
      </c>
      <c r="C29" s="24">
        <v>4505</v>
      </c>
      <c r="D29" s="24">
        <v>6499.36</v>
      </c>
      <c r="E29" s="25">
        <f t="shared" si="0"/>
        <v>-1994.3599999999997</v>
      </c>
      <c r="F29" s="24">
        <v>4503.1099999999997</v>
      </c>
      <c r="G29" s="24">
        <v>6499.36</v>
      </c>
      <c r="H29" s="25">
        <f t="shared" si="1"/>
        <v>-1996.25</v>
      </c>
      <c r="I29" s="26">
        <f t="shared" si="6"/>
        <v>1.8900000000003274</v>
      </c>
      <c r="J29" s="27">
        <f t="shared" si="6"/>
        <v>0</v>
      </c>
      <c r="K29" s="25">
        <f t="shared" si="2"/>
        <v>1.8900000000003274</v>
      </c>
    </row>
    <row r="30" spans="1:12" x14ac:dyDescent="0.2">
      <c r="A30" s="32" t="s">
        <v>43</v>
      </c>
      <c r="B30" s="32" t="s">
        <v>44</v>
      </c>
      <c r="C30" s="33">
        <f>C31+C52+C57+C73+C78+C83</f>
        <v>38218002.259999998</v>
      </c>
      <c r="D30" s="33">
        <f>D31+D52+D57+D73+D78+D83</f>
        <v>44296903.990000002</v>
      </c>
      <c r="E30" s="33">
        <f>C30-D30</f>
        <v>-6078901.7300000042</v>
      </c>
      <c r="F30" s="33">
        <f>F31+F52+F57+F73+F78+F83</f>
        <v>22640239.090000004</v>
      </c>
      <c r="G30" s="33">
        <f>G31+G52+G57+G73+G78+G83</f>
        <v>24294738.619999997</v>
      </c>
      <c r="H30" s="33">
        <f>F30-G30</f>
        <v>-1654499.5299999937</v>
      </c>
      <c r="I30" s="33">
        <f>I31+I52+I57+I73+I78+I83</f>
        <v>15577763.17</v>
      </c>
      <c r="J30" s="33">
        <f>J31+J52+J57+J73+J78+J83</f>
        <v>20002165.370000001</v>
      </c>
      <c r="K30" s="34">
        <f t="shared" ref="K30" si="7">I30-J30</f>
        <v>-4424402.2000000011</v>
      </c>
      <c r="L30" s="35"/>
    </row>
    <row r="31" spans="1:12" x14ac:dyDescent="0.2">
      <c r="A31" s="19" t="s">
        <v>45</v>
      </c>
      <c r="B31" s="19" t="s">
        <v>46</v>
      </c>
      <c r="C31" s="21">
        <f>SUM(C32:C51)</f>
        <v>6239639.6899999995</v>
      </c>
      <c r="D31" s="21">
        <f>SUM(D32:D51)</f>
        <v>9354892.3599999994</v>
      </c>
      <c r="E31" s="36">
        <f>+C31-D31</f>
        <v>-3115252.67</v>
      </c>
      <c r="F31" s="21">
        <f>SUM(F32:F51)</f>
        <v>2111279.7199999997</v>
      </c>
      <c r="G31" s="21">
        <f>SUM(G32:G51)</f>
        <v>1754509.12</v>
      </c>
      <c r="H31" s="36">
        <f>+F31-G31</f>
        <v>356770.59999999963</v>
      </c>
      <c r="I31" s="21">
        <f>SUM(I32:I51)</f>
        <v>4128359.9699999997</v>
      </c>
      <c r="J31" s="21">
        <f>SUM(J32:J51)</f>
        <v>7600383.2400000012</v>
      </c>
      <c r="K31" s="36">
        <f>+I31-J31</f>
        <v>-3472023.2700000014</v>
      </c>
    </row>
    <row r="32" spans="1:12" x14ac:dyDescent="0.2">
      <c r="A32" s="22" t="s">
        <v>47</v>
      </c>
      <c r="B32" s="22" t="s">
        <v>48</v>
      </c>
      <c r="C32" s="24">
        <v>668860.96</v>
      </c>
      <c r="D32" s="24">
        <v>704487.79</v>
      </c>
      <c r="E32" s="37">
        <f>+C32-D32</f>
        <v>-35626.830000000075</v>
      </c>
      <c r="F32" s="24">
        <v>562460.31999999995</v>
      </c>
      <c r="G32" s="24">
        <v>591702.92000000004</v>
      </c>
      <c r="H32" s="37">
        <f>+F32-G32</f>
        <v>-29242.600000000093</v>
      </c>
      <c r="I32" s="26">
        <f t="shared" ref="I32:J51" si="8">+C32-F32</f>
        <v>106400.64000000001</v>
      </c>
      <c r="J32" s="27">
        <f t="shared" si="8"/>
        <v>112784.87</v>
      </c>
      <c r="K32" s="37">
        <f>+I32-J32</f>
        <v>-6384.2299999999814</v>
      </c>
    </row>
    <row r="33" spans="1:11" x14ac:dyDescent="0.2">
      <c r="A33" s="31">
        <v>54102</v>
      </c>
      <c r="B33" s="22" t="s">
        <v>49</v>
      </c>
      <c r="C33" s="24">
        <v>0</v>
      </c>
      <c r="D33" s="38">
        <v>0</v>
      </c>
      <c r="E33" s="37">
        <f t="shared" ref="E33:E51" si="9">+C33-D33</f>
        <v>0</v>
      </c>
      <c r="F33" s="24">
        <v>0</v>
      </c>
      <c r="G33" s="38">
        <v>0</v>
      </c>
      <c r="H33" s="37">
        <f t="shared" ref="H33:H51" si="10">+F33-G33</f>
        <v>0</v>
      </c>
      <c r="I33" s="26">
        <f t="shared" si="8"/>
        <v>0</v>
      </c>
      <c r="J33" s="27">
        <f t="shared" si="8"/>
        <v>0</v>
      </c>
      <c r="K33" s="37">
        <f t="shared" ref="K33:K51" si="11">+I33-J33</f>
        <v>0</v>
      </c>
    </row>
    <row r="34" spans="1:11" x14ac:dyDescent="0.2">
      <c r="A34" s="22" t="s">
        <v>50</v>
      </c>
      <c r="B34" s="22" t="s">
        <v>51</v>
      </c>
      <c r="C34" s="24">
        <v>64625.48</v>
      </c>
      <c r="D34" s="24">
        <v>119595.36</v>
      </c>
      <c r="E34" s="37">
        <f t="shared" si="9"/>
        <v>-54969.88</v>
      </c>
      <c r="F34" s="24">
        <v>2426.15</v>
      </c>
      <c r="G34" s="24">
        <v>12721.57</v>
      </c>
      <c r="H34" s="37">
        <f t="shared" si="10"/>
        <v>-10295.42</v>
      </c>
      <c r="I34" s="26">
        <f t="shared" si="8"/>
        <v>62199.33</v>
      </c>
      <c r="J34" s="27">
        <f t="shared" si="8"/>
        <v>106873.79000000001</v>
      </c>
      <c r="K34" s="37">
        <f t="shared" si="11"/>
        <v>-44674.460000000006</v>
      </c>
    </row>
    <row r="35" spans="1:11" x14ac:dyDescent="0.2">
      <c r="A35" s="22" t="s">
        <v>52</v>
      </c>
      <c r="B35" s="22" t="s">
        <v>53</v>
      </c>
      <c r="C35" s="24">
        <v>247990.66</v>
      </c>
      <c r="D35" s="24">
        <v>272221.83</v>
      </c>
      <c r="E35" s="37">
        <f t="shared" si="9"/>
        <v>-24231.170000000013</v>
      </c>
      <c r="F35" s="24">
        <v>42472.46</v>
      </c>
      <c r="G35" s="24">
        <v>4168.84</v>
      </c>
      <c r="H35" s="37">
        <f t="shared" si="10"/>
        <v>38303.619999999995</v>
      </c>
      <c r="I35" s="26">
        <f t="shared" si="8"/>
        <v>205518.2</v>
      </c>
      <c r="J35" s="27">
        <f t="shared" si="8"/>
        <v>268052.99</v>
      </c>
      <c r="K35" s="37">
        <f t="shared" si="11"/>
        <v>-62534.789999999979</v>
      </c>
    </row>
    <row r="36" spans="1:11" x14ac:dyDescent="0.2">
      <c r="A36" s="22" t="s">
        <v>54</v>
      </c>
      <c r="B36" s="22" t="s">
        <v>55</v>
      </c>
      <c r="C36" s="24">
        <v>122102.32</v>
      </c>
      <c r="D36" s="24">
        <v>155599.64000000001</v>
      </c>
      <c r="E36" s="37">
        <f t="shared" si="9"/>
        <v>-33497.320000000007</v>
      </c>
      <c r="F36" s="24">
        <v>51166.69</v>
      </c>
      <c r="G36" s="24">
        <v>42018.36</v>
      </c>
      <c r="H36" s="37">
        <f t="shared" si="10"/>
        <v>9148.3300000000017</v>
      </c>
      <c r="I36" s="26">
        <f t="shared" si="8"/>
        <v>70935.63</v>
      </c>
      <c r="J36" s="27">
        <f t="shared" si="8"/>
        <v>113581.28000000001</v>
      </c>
      <c r="K36" s="37">
        <f t="shared" si="11"/>
        <v>-42645.650000000009</v>
      </c>
    </row>
    <row r="37" spans="1:11" x14ac:dyDescent="0.2">
      <c r="A37" s="22" t="s">
        <v>56</v>
      </c>
      <c r="B37" s="22" t="s">
        <v>57</v>
      </c>
      <c r="C37" s="24">
        <v>1849.14</v>
      </c>
      <c r="D37" s="24">
        <v>25078.63</v>
      </c>
      <c r="E37" s="37">
        <f t="shared" si="9"/>
        <v>-23229.49</v>
      </c>
      <c r="F37" s="24">
        <v>571.64</v>
      </c>
      <c r="G37" s="24">
        <v>854.9</v>
      </c>
      <c r="H37" s="37">
        <f t="shared" si="10"/>
        <v>-283.26</v>
      </c>
      <c r="I37" s="26">
        <f t="shared" si="8"/>
        <v>1277.5</v>
      </c>
      <c r="J37" s="27">
        <f t="shared" si="8"/>
        <v>24223.73</v>
      </c>
      <c r="K37" s="37">
        <f t="shared" si="11"/>
        <v>-22946.23</v>
      </c>
    </row>
    <row r="38" spans="1:11" x14ac:dyDescent="0.2">
      <c r="A38" s="22" t="s">
        <v>58</v>
      </c>
      <c r="B38" s="22" t="s">
        <v>59</v>
      </c>
      <c r="C38" s="24">
        <v>167424.59</v>
      </c>
      <c r="D38" s="24">
        <v>234715.96</v>
      </c>
      <c r="E38" s="37">
        <f t="shared" si="9"/>
        <v>-67291.37</v>
      </c>
      <c r="F38" s="24">
        <v>90573.62</v>
      </c>
      <c r="G38" s="24">
        <v>33148.949999999997</v>
      </c>
      <c r="H38" s="37">
        <f t="shared" si="10"/>
        <v>57424.67</v>
      </c>
      <c r="I38" s="26">
        <f t="shared" si="8"/>
        <v>76850.97</v>
      </c>
      <c r="J38" s="27">
        <f t="shared" si="8"/>
        <v>201567.01</v>
      </c>
      <c r="K38" s="37">
        <f t="shared" si="11"/>
        <v>-124716.04000000001</v>
      </c>
    </row>
    <row r="39" spans="1:11" x14ac:dyDescent="0.2">
      <c r="A39" s="22" t="s">
        <v>60</v>
      </c>
      <c r="B39" s="22" t="s">
        <v>61</v>
      </c>
      <c r="C39" s="24">
        <v>15060.3</v>
      </c>
      <c r="D39" s="24">
        <v>114972.05</v>
      </c>
      <c r="E39" s="37">
        <f t="shared" si="9"/>
        <v>-99911.75</v>
      </c>
      <c r="F39" s="24">
        <v>11688.63</v>
      </c>
      <c r="G39" s="24">
        <v>8513.51</v>
      </c>
      <c r="H39" s="37">
        <f t="shared" si="10"/>
        <v>3175.119999999999</v>
      </c>
      <c r="I39" s="26">
        <f t="shared" si="8"/>
        <v>3371.67</v>
      </c>
      <c r="J39" s="27">
        <f t="shared" si="8"/>
        <v>106458.54000000001</v>
      </c>
      <c r="K39" s="37">
        <f t="shared" si="11"/>
        <v>-103086.87000000001</v>
      </c>
    </row>
    <row r="40" spans="1:11" x14ac:dyDescent="0.2">
      <c r="A40" s="22" t="s">
        <v>62</v>
      </c>
      <c r="B40" s="22" t="s">
        <v>63</v>
      </c>
      <c r="C40" s="24">
        <v>134500.28</v>
      </c>
      <c r="D40" s="24">
        <v>447363.78</v>
      </c>
      <c r="E40" s="37">
        <f t="shared" si="9"/>
        <v>-312863.5</v>
      </c>
      <c r="F40" s="24">
        <v>17241.64</v>
      </c>
      <c r="G40" s="24">
        <v>35018.47</v>
      </c>
      <c r="H40" s="37">
        <f t="shared" si="10"/>
        <v>-17776.830000000002</v>
      </c>
      <c r="I40" s="26">
        <f t="shared" si="8"/>
        <v>117258.64</v>
      </c>
      <c r="J40" s="27">
        <f t="shared" si="8"/>
        <v>412345.31000000006</v>
      </c>
      <c r="K40" s="37">
        <f t="shared" si="11"/>
        <v>-295086.67000000004</v>
      </c>
    </row>
    <row r="41" spans="1:11" x14ac:dyDescent="0.2">
      <c r="A41" s="31">
        <v>54110</v>
      </c>
      <c r="B41" s="22" t="s">
        <v>64</v>
      </c>
      <c r="C41" s="24">
        <v>2237859.0699999998</v>
      </c>
      <c r="D41" s="24">
        <v>4775724.7699999996</v>
      </c>
      <c r="E41" s="37">
        <f t="shared" si="9"/>
        <v>-2537865.6999999997</v>
      </c>
      <c r="F41" s="24">
        <v>858515.1</v>
      </c>
      <c r="G41" s="24">
        <v>820879.57</v>
      </c>
      <c r="H41" s="37">
        <f t="shared" si="10"/>
        <v>37635.530000000028</v>
      </c>
      <c r="I41" s="26">
        <f t="shared" si="8"/>
        <v>1379343.9699999997</v>
      </c>
      <c r="J41" s="27">
        <f t="shared" si="8"/>
        <v>3954845.1999999997</v>
      </c>
      <c r="K41" s="37">
        <f t="shared" si="11"/>
        <v>-2575501.23</v>
      </c>
    </row>
    <row r="42" spans="1:11" x14ac:dyDescent="0.2">
      <c r="A42" s="22" t="s">
        <v>65</v>
      </c>
      <c r="B42" s="22" t="s">
        <v>66</v>
      </c>
      <c r="C42" s="24">
        <v>1905891.2</v>
      </c>
      <c r="D42" s="24">
        <v>1499407.65</v>
      </c>
      <c r="E42" s="37">
        <f t="shared" si="9"/>
        <v>406483.55000000005</v>
      </c>
      <c r="F42" s="24">
        <v>203911.53</v>
      </c>
      <c r="G42" s="24">
        <v>93997.66</v>
      </c>
      <c r="H42" s="37">
        <f t="shared" si="10"/>
        <v>109913.87</v>
      </c>
      <c r="I42" s="26">
        <f t="shared" si="8"/>
        <v>1701979.67</v>
      </c>
      <c r="J42" s="27">
        <f t="shared" si="8"/>
        <v>1405409.99</v>
      </c>
      <c r="K42" s="37">
        <f t="shared" si="11"/>
        <v>296569.67999999993</v>
      </c>
    </row>
    <row r="43" spans="1:11" x14ac:dyDescent="0.2">
      <c r="A43" s="22" t="s">
        <v>67</v>
      </c>
      <c r="B43" s="22" t="s">
        <v>68</v>
      </c>
      <c r="C43" s="24">
        <v>328744.5</v>
      </c>
      <c r="D43" s="24">
        <v>245354.39</v>
      </c>
      <c r="E43" s="37">
        <f t="shared" si="9"/>
        <v>83390.109999999986</v>
      </c>
      <c r="F43" s="24">
        <v>194824.61</v>
      </c>
      <c r="G43" s="24">
        <v>36122.32</v>
      </c>
      <c r="H43" s="37">
        <f t="shared" si="10"/>
        <v>158702.28999999998</v>
      </c>
      <c r="I43" s="26">
        <f t="shared" si="8"/>
        <v>133919.89000000001</v>
      </c>
      <c r="J43" s="27">
        <f t="shared" si="8"/>
        <v>209232.07</v>
      </c>
      <c r="K43" s="37">
        <f t="shared" si="11"/>
        <v>-75312.179999999993</v>
      </c>
    </row>
    <row r="44" spans="1:11" x14ac:dyDescent="0.2">
      <c r="A44" s="22" t="s">
        <v>69</v>
      </c>
      <c r="B44" s="22" t="s">
        <v>70</v>
      </c>
      <c r="C44" s="24">
        <v>3614.27</v>
      </c>
      <c r="D44" s="24">
        <v>13666.21</v>
      </c>
      <c r="E44" s="37">
        <f t="shared" si="9"/>
        <v>-10051.939999999999</v>
      </c>
      <c r="F44" s="24">
        <v>310.35000000000002</v>
      </c>
      <c r="G44" s="24">
        <v>1893.79</v>
      </c>
      <c r="H44" s="37">
        <f t="shared" si="10"/>
        <v>-1583.44</v>
      </c>
      <c r="I44" s="26">
        <f t="shared" si="8"/>
        <v>3303.92</v>
      </c>
      <c r="J44" s="27">
        <f t="shared" si="8"/>
        <v>11772.419999999998</v>
      </c>
      <c r="K44" s="37">
        <f t="shared" si="11"/>
        <v>-8468.4999999999982</v>
      </c>
    </row>
    <row r="45" spans="1:11" x14ac:dyDescent="0.2">
      <c r="A45" s="22" t="s">
        <v>71</v>
      </c>
      <c r="B45" s="22" t="s">
        <v>72</v>
      </c>
      <c r="C45" s="24">
        <v>123405.14</v>
      </c>
      <c r="D45" s="24">
        <v>91164.11</v>
      </c>
      <c r="E45" s="37">
        <f t="shared" si="9"/>
        <v>32241.03</v>
      </c>
      <c r="F45" s="24">
        <v>10571.89</v>
      </c>
      <c r="G45" s="24">
        <v>13288.5</v>
      </c>
      <c r="H45" s="37">
        <f t="shared" si="10"/>
        <v>-2716.6100000000006</v>
      </c>
      <c r="I45" s="26">
        <f t="shared" si="8"/>
        <v>112833.25</v>
      </c>
      <c r="J45" s="27">
        <f t="shared" si="8"/>
        <v>77875.61</v>
      </c>
      <c r="K45" s="37">
        <f t="shared" si="11"/>
        <v>34957.64</v>
      </c>
    </row>
    <row r="46" spans="1:11" x14ac:dyDescent="0.2">
      <c r="A46" s="22" t="s">
        <v>73</v>
      </c>
      <c r="B46" s="22" t="s">
        <v>74</v>
      </c>
      <c r="C46" s="24">
        <v>53000.54</v>
      </c>
      <c r="D46" s="24">
        <v>88999.55</v>
      </c>
      <c r="E46" s="37">
        <f t="shared" si="9"/>
        <v>-35999.01</v>
      </c>
      <c r="F46" s="24">
        <v>17013.580000000002</v>
      </c>
      <c r="G46" s="24">
        <v>17671.86</v>
      </c>
      <c r="H46" s="37">
        <f t="shared" si="10"/>
        <v>-658.27999999999884</v>
      </c>
      <c r="I46" s="26">
        <f t="shared" si="8"/>
        <v>35986.959999999999</v>
      </c>
      <c r="J46" s="27">
        <f t="shared" si="8"/>
        <v>71327.69</v>
      </c>
      <c r="K46" s="37">
        <f t="shared" si="11"/>
        <v>-35340.730000000003</v>
      </c>
    </row>
    <row r="47" spans="1:11" x14ac:dyDescent="0.2">
      <c r="A47" s="22" t="s">
        <v>75</v>
      </c>
      <c r="B47" s="22" t="s">
        <v>76</v>
      </c>
      <c r="C47" s="24">
        <v>18670</v>
      </c>
      <c r="D47" s="24">
        <v>12805.25</v>
      </c>
      <c r="E47" s="37">
        <f t="shared" si="9"/>
        <v>5864.75</v>
      </c>
      <c r="F47" s="24">
        <v>6454.4</v>
      </c>
      <c r="G47" s="24">
        <v>1884.48</v>
      </c>
      <c r="H47" s="37">
        <f t="shared" si="10"/>
        <v>4569.92</v>
      </c>
      <c r="I47" s="26">
        <f t="shared" si="8"/>
        <v>12215.6</v>
      </c>
      <c r="J47" s="27">
        <f t="shared" si="8"/>
        <v>10920.77</v>
      </c>
      <c r="K47" s="37">
        <f t="shared" si="11"/>
        <v>1294.83</v>
      </c>
    </row>
    <row r="48" spans="1:11" x14ac:dyDescent="0.2">
      <c r="A48" s="22" t="s">
        <v>77</v>
      </c>
      <c r="B48" s="22" t="s">
        <v>78</v>
      </c>
      <c r="C48" s="24">
        <v>2705</v>
      </c>
      <c r="D48" s="24">
        <v>1000</v>
      </c>
      <c r="E48" s="37">
        <f t="shared" si="9"/>
        <v>1705</v>
      </c>
      <c r="F48" s="24">
        <v>2410</v>
      </c>
      <c r="G48" s="24">
        <v>0</v>
      </c>
      <c r="H48" s="37">
        <f t="shared" si="10"/>
        <v>2410</v>
      </c>
      <c r="I48" s="26">
        <f t="shared" si="8"/>
        <v>295</v>
      </c>
      <c r="J48" s="27">
        <f t="shared" si="8"/>
        <v>1000</v>
      </c>
      <c r="K48" s="37">
        <f t="shared" si="11"/>
        <v>-705</v>
      </c>
    </row>
    <row r="49" spans="1:11" x14ac:dyDescent="0.2">
      <c r="A49" s="22" t="s">
        <v>79</v>
      </c>
      <c r="B49" s="22" t="s">
        <v>80</v>
      </c>
      <c r="C49" s="24">
        <v>67555.960000000006</v>
      </c>
      <c r="D49" s="24">
        <v>183387.08</v>
      </c>
      <c r="E49" s="37">
        <f t="shared" si="9"/>
        <v>-115831.11999999998</v>
      </c>
      <c r="F49" s="24">
        <v>13224.94</v>
      </c>
      <c r="G49" s="24">
        <v>11867.18</v>
      </c>
      <c r="H49" s="37">
        <f t="shared" si="10"/>
        <v>1357.7600000000002</v>
      </c>
      <c r="I49" s="26">
        <f t="shared" si="8"/>
        <v>54331.020000000004</v>
      </c>
      <c r="J49" s="27">
        <f t="shared" si="8"/>
        <v>171519.9</v>
      </c>
      <c r="K49" s="37">
        <f t="shared" si="11"/>
        <v>-117188.87999999999</v>
      </c>
    </row>
    <row r="50" spans="1:11" x14ac:dyDescent="0.2">
      <c r="A50" s="22" t="s">
        <v>81</v>
      </c>
      <c r="B50" s="22" t="s">
        <v>82</v>
      </c>
      <c r="C50" s="24">
        <v>29438.7</v>
      </c>
      <c r="D50" s="24">
        <v>72544.36</v>
      </c>
      <c r="E50" s="37">
        <f t="shared" si="9"/>
        <v>-43105.66</v>
      </c>
      <c r="F50" s="24">
        <v>6881.41</v>
      </c>
      <c r="G50" s="24">
        <v>19748.62</v>
      </c>
      <c r="H50" s="37">
        <f t="shared" si="10"/>
        <v>-12867.21</v>
      </c>
      <c r="I50" s="26">
        <f t="shared" si="8"/>
        <v>22557.29</v>
      </c>
      <c r="J50" s="27">
        <f t="shared" si="8"/>
        <v>52795.740000000005</v>
      </c>
      <c r="K50" s="37">
        <f t="shared" si="11"/>
        <v>-30238.450000000004</v>
      </c>
    </row>
    <row r="51" spans="1:11" x14ac:dyDescent="0.2">
      <c r="A51" s="22" t="s">
        <v>83</v>
      </c>
      <c r="B51" s="22" t="s">
        <v>84</v>
      </c>
      <c r="C51" s="24">
        <v>46341.58</v>
      </c>
      <c r="D51" s="24">
        <v>296803.95</v>
      </c>
      <c r="E51" s="37">
        <f t="shared" si="9"/>
        <v>-250462.37</v>
      </c>
      <c r="F51" s="24">
        <v>18560.759999999998</v>
      </c>
      <c r="G51" s="24">
        <v>9007.6200000000008</v>
      </c>
      <c r="H51" s="37">
        <f t="shared" si="10"/>
        <v>9553.1399999999976</v>
      </c>
      <c r="I51" s="26">
        <f t="shared" si="8"/>
        <v>27780.820000000003</v>
      </c>
      <c r="J51" s="27">
        <f t="shared" si="8"/>
        <v>287796.33</v>
      </c>
      <c r="K51" s="37">
        <f t="shared" si="11"/>
        <v>-260015.51</v>
      </c>
    </row>
    <row r="52" spans="1:11" x14ac:dyDescent="0.2">
      <c r="A52" s="19" t="s">
        <v>85</v>
      </c>
      <c r="B52" s="19" t="s">
        <v>86</v>
      </c>
      <c r="C52" s="21">
        <f>SUM(C53:C56)</f>
        <v>1329022.5100000002</v>
      </c>
      <c r="D52" s="21">
        <f>SUM(D53:D56)</f>
        <v>1135624.97</v>
      </c>
      <c r="E52" s="36">
        <f>+C52-D52</f>
        <v>193397.54000000027</v>
      </c>
      <c r="F52" s="21">
        <f>SUM(F53:F56)</f>
        <v>825478.82</v>
      </c>
      <c r="G52" s="21">
        <f>SUM(G53:G56)</f>
        <v>749074.38</v>
      </c>
      <c r="H52" s="36">
        <f>+F52-G52</f>
        <v>76404.439999999944</v>
      </c>
      <c r="I52" s="21">
        <f>SUM(I53:I55)</f>
        <v>503543.69000000006</v>
      </c>
      <c r="J52" s="21">
        <f>SUM(J53:J55)</f>
        <v>386550.59000000008</v>
      </c>
      <c r="K52" s="36">
        <f>+I52-J52</f>
        <v>116993.09999999998</v>
      </c>
    </row>
    <row r="53" spans="1:11" x14ac:dyDescent="0.2">
      <c r="A53" s="22" t="s">
        <v>87</v>
      </c>
      <c r="B53" s="22" t="s">
        <v>88</v>
      </c>
      <c r="C53" s="24">
        <v>665503.92000000004</v>
      </c>
      <c r="D53" s="24">
        <v>650253.30000000005</v>
      </c>
      <c r="E53" s="37">
        <f>+C53-D53</f>
        <v>15250.619999999995</v>
      </c>
      <c r="F53" s="24">
        <v>495616.72</v>
      </c>
      <c r="G53" s="24">
        <v>450668.5</v>
      </c>
      <c r="H53" s="37">
        <f>+F53-G53</f>
        <v>44948.219999999972</v>
      </c>
      <c r="I53" s="26">
        <f>+C53-F53</f>
        <v>169887.20000000007</v>
      </c>
      <c r="J53" s="27">
        <f t="shared" ref="I53:J55" si="12">+D53-G53</f>
        <v>199584.80000000005</v>
      </c>
      <c r="K53" s="37">
        <f>+I53-J53</f>
        <v>-29697.599999999977</v>
      </c>
    </row>
    <row r="54" spans="1:11" x14ac:dyDescent="0.2">
      <c r="A54" s="22" t="s">
        <v>89</v>
      </c>
      <c r="B54" s="22" t="s">
        <v>90</v>
      </c>
      <c r="C54" s="24">
        <v>326732.45</v>
      </c>
      <c r="D54" s="24">
        <v>227799.27</v>
      </c>
      <c r="E54" s="37">
        <f t="shared" ref="E54:E55" si="13">+C54-D54</f>
        <v>98933.180000000022</v>
      </c>
      <c r="F54" s="24">
        <v>193929.89</v>
      </c>
      <c r="G54" s="24">
        <v>163820.76999999999</v>
      </c>
      <c r="H54" s="37">
        <f t="shared" ref="H54:H56" si="14">+F54-G54</f>
        <v>30109.120000000024</v>
      </c>
      <c r="I54" s="26">
        <f t="shared" si="12"/>
        <v>132802.56</v>
      </c>
      <c r="J54" s="27">
        <f t="shared" si="12"/>
        <v>63978.5</v>
      </c>
      <c r="K54" s="37">
        <f t="shared" ref="K54" si="15">+I54-J54</f>
        <v>68824.06</v>
      </c>
    </row>
    <row r="55" spans="1:11" x14ac:dyDescent="0.2">
      <c r="A55" s="22" t="s">
        <v>91</v>
      </c>
      <c r="B55" s="22" t="s">
        <v>92</v>
      </c>
      <c r="C55" s="24">
        <v>336696.07</v>
      </c>
      <c r="D55" s="24">
        <v>257572.4</v>
      </c>
      <c r="E55" s="37">
        <f t="shared" si="13"/>
        <v>79123.670000000013</v>
      </c>
      <c r="F55" s="24">
        <v>135842.14000000001</v>
      </c>
      <c r="G55" s="24">
        <v>134585.10999999999</v>
      </c>
      <c r="H55" s="37">
        <f t="shared" si="14"/>
        <v>1257.0300000000279</v>
      </c>
      <c r="I55" s="26">
        <f>+C55-F55</f>
        <v>200853.93</v>
      </c>
      <c r="J55" s="27">
        <f t="shared" si="12"/>
        <v>122987.29000000001</v>
      </c>
      <c r="K55" s="37">
        <f>+I55-J55</f>
        <v>77866.639999999985</v>
      </c>
    </row>
    <row r="56" spans="1:11" x14ac:dyDescent="0.2">
      <c r="A56" s="31">
        <v>54204</v>
      </c>
      <c r="B56" s="22" t="s">
        <v>93</v>
      </c>
      <c r="C56" s="24">
        <v>90.07</v>
      </c>
      <c r="D56" s="24">
        <v>0</v>
      </c>
      <c r="E56" s="37">
        <f>+C56-D56</f>
        <v>90.07</v>
      </c>
      <c r="F56" s="24">
        <v>90.07</v>
      </c>
      <c r="G56" s="24">
        <v>0</v>
      </c>
      <c r="H56" s="37">
        <f t="shared" si="14"/>
        <v>90.07</v>
      </c>
      <c r="I56" s="26">
        <f>+C56-F56</f>
        <v>0</v>
      </c>
      <c r="J56" s="27">
        <f>+D56-G56</f>
        <v>0</v>
      </c>
      <c r="K56" s="37">
        <f>+I56-J56</f>
        <v>0</v>
      </c>
    </row>
    <row r="57" spans="1:11" x14ac:dyDescent="0.2">
      <c r="A57" s="19" t="s">
        <v>94</v>
      </c>
      <c r="B57" s="19" t="s">
        <v>95</v>
      </c>
      <c r="C57" s="36">
        <f>SUM(C58:C72)</f>
        <v>23266327.780000001</v>
      </c>
      <c r="D57" s="36">
        <f>SUM(D58:D72)</f>
        <v>26692017.879999999</v>
      </c>
      <c r="E57" s="36">
        <f>+C57-D57</f>
        <v>-3425690.0999999978</v>
      </c>
      <c r="F57" s="36">
        <f>SUM(F58:F72)</f>
        <v>16487081.950000001</v>
      </c>
      <c r="G57" s="36">
        <f>SUM(G58:G72)</f>
        <v>18145900.84</v>
      </c>
      <c r="H57" s="36">
        <f>+F57-G57</f>
        <v>-1658818.8899999987</v>
      </c>
      <c r="I57" s="36">
        <f>SUM(I58:I72)</f>
        <v>6779245.8300000001</v>
      </c>
      <c r="J57" s="36">
        <f>SUM(J58:J72)</f>
        <v>8546117.0399999991</v>
      </c>
      <c r="K57" s="36">
        <f>+I57-J57</f>
        <v>-1766871.209999999</v>
      </c>
    </row>
    <row r="58" spans="1:11" x14ac:dyDescent="0.2">
      <c r="A58" s="22" t="s">
        <v>96</v>
      </c>
      <c r="B58" s="22" t="s">
        <v>97</v>
      </c>
      <c r="C58" s="24">
        <v>672050.72</v>
      </c>
      <c r="D58" s="24">
        <v>872392.97</v>
      </c>
      <c r="E58" s="37">
        <f>+C58-D58</f>
        <v>-200342.25</v>
      </c>
      <c r="F58" s="24">
        <v>101719.97</v>
      </c>
      <c r="G58" s="24">
        <v>426501.21</v>
      </c>
      <c r="H58" s="39">
        <f>+F58-G58</f>
        <v>-324781.24</v>
      </c>
      <c r="I58" s="26">
        <f t="shared" ref="I58:J72" si="16">+C58-F58</f>
        <v>570330.75</v>
      </c>
      <c r="J58" s="27">
        <f t="shared" si="16"/>
        <v>445891.75999999995</v>
      </c>
      <c r="K58" s="39">
        <f>+I58-J58</f>
        <v>124438.99000000005</v>
      </c>
    </row>
    <row r="59" spans="1:11" x14ac:dyDescent="0.2">
      <c r="A59" s="22" t="s">
        <v>98</v>
      </c>
      <c r="B59" s="22" t="s">
        <v>99</v>
      </c>
      <c r="C59" s="24">
        <v>408571.23</v>
      </c>
      <c r="D59" s="24">
        <v>461088.02</v>
      </c>
      <c r="E59" s="37">
        <f t="shared" ref="E59:E72" si="17">+C59-D59</f>
        <v>-52516.790000000037</v>
      </c>
      <c r="F59" s="24">
        <v>103474.42</v>
      </c>
      <c r="G59" s="24">
        <v>160612.82</v>
      </c>
      <c r="H59" s="39">
        <f t="shared" ref="H59:H72" si="18">+F59-G59</f>
        <v>-57138.400000000009</v>
      </c>
      <c r="I59" s="26">
        <f t="shared" si="16"/>
        <v>305096.81</v>
      </c>
      <c r="J59" s="27">
        <f t="shared" si="16"/>
        <v>300475.2</v>
      </c>
      <c r="K59" s="39">
        <f t="shared" ref="K59:K72" si="19">+I59-J59</f>
        <v>4621.609999999986</v>
      </c>
    </row>
    <row r="60" spans="1:11" x14ac:dyDescent="0.2">
      <c r="A60" s="22" t="s">
        <v>100</v>
      </c>
      <c r="B60" s="22" t="s">
        <v>101</v>
      </c>
      <c r="C60" s="24">
        <v>837269.38</v>
      </c>
      <c r="D60" s="24">
        <v>1212348.77</v>
      </c>
      <c r="E60" s="37">
        <f t="shared" si="17"/>
        <v>-375079.39</v>
      </c>
      <c r="F60" s="24">
        <v>186794.98</v>
      </c>
      <c r="G60" s="24">
        <v>375056.87</v>
      </c>
      <c r="H60" s="39">
        <f t="shared" si="18"/>
        <v>-188261.88999999998</v>
      </c>
      <c r="I60" s="26">
        <f t="shared" si="16"/>
        <v>650474.4</v>
      </c>
      <c r="J60" s="27">
        <f t="shared" si="16"/>
        <v>837291.9</v>
      </c>
      <c r="K60" s="39">
        <f t="shared" si="19"/>
        <v>-186817.5</v>
      </c>
    </row>
    <row r="61" spans="1:11" x14ac:dyDescent="0.2">
      <c r="A61" s="31">
        <v>54304</v>
      </c>
      <c r="B61" s="22" t="s">
        <v>102</v>
      </c>
      <c r="C61" s="24">
        <v>5466.52</v>
      </c>
      <c r="D61" s="24">
        <v>5</v>
      </c>
      <c r="E61" s="37">
        <f t="shared" si="17"/>
        <v>5461.52</v>
      </c>
      <c r="F61" s="24">
        <v>4066.52</v>
      </c>
      <c r="G61" s="24">
        <v>0</v>
      </c>
      <c r="H61" s="39">
        <f t="shared" si="18"/>
        <v>4066.52</v>
      </c>
      <c r="I61" s="26">
        <f t="shared" si="16"/>
        <v>1400.0000000000005</v>
      </c>
      <c r="J61" s="27">
        <f t="shared" si="16"/>
        <v>5</v>
      </c>
      <c r="K61" s="39">
        <f t="shared" si="19"/>
        <v>1395.0000000000005</v>
      </c>
    </row>
    <row r="62" spans="1:11" x14ac:dyDescent="0.2">
      <c r="A62" s="22" t="s">
        <v>103</v>
      </c>
      <c r="B62" s="22" t="s">
        <v>104</v>
      </c>
      <c r="C62" s="24">
        <v>48600</v>
      </c>
      <c r="D62" s="24">
        <v>89576.87</v>
      </c>
      <c r="E62" s="37">
        <f>+C62-D62</f>
        <v>-40976.869999999995</v>
      </c>
      <c r="F62" s="24">
        <v>0</v>
      </c>
      <c r="G62" s="24">
        <v>63561.86</v>
      </c>
      <c r="H62" s="39">
        <f t="shared" si="18"/>
        <v>-63561.86</v>
      </c>
      <c r="I62" s="26">
        <f t="shared" si="16"/>
        <v>48600</v>
      </c>
      <c r="J62" s="27">
        <f t="shared" si="16"/>
        <v>26015.009999999995</v>
      </c>
      <c r="K62" s="39">
        <f t="shared" si="19"/>
        <v>22584.990000000005</v>
      </c>
    </row>
    <row r="63" spans="1:11" x14ac:dyDescent="0.2">
      <c r="A63" s="31">
        <v>54306</v>
      </c>
      <c r="B63" s="22" t="s">
        <v>105</v>
      </c>
      <c r="C63" s="24">
        <v>15929.19</v>
      </c>
      <c r="D63" s="24">
        <v>40000</v>
      </c>
      <c r="E63" s="37">
        <f>+C63-D63</f>
        <v>-24070.809999999998</v>
      </c>
      <c r="F63" s="24">
        <v>15929.19</v>
      </c>
      <c r="G63" s="24">
        <v>0</v>
      </c>
      <c r="H63" s="39">
        <f t="shared" si="18"/>
        <v>15929.19</v>
      </c>
      <c r="I63" s="26">
        <f t="shared" si="16"/>
        <v>0</v>
      </c>
      <c r="J63" s="27">
        <f t="shared" si="16"/>
        <v>40000</v>
      </c>
      <c r="K63" s="39">
        <f t="shared" si="19"/>
        <v>-40000</v>
      </c>
    </row>
    <row r="64" spans="1:11" x14ac:dyDescent="0.2">
      <c r="A64" s="22" t="s">
        <v>106</v>
      </c>
      <c r="B64" s="22" t="s">
        <v>107</v>
      </c>
      <c r="C64" s="24">
        <v>130226.68</v>
      </c>
      <c r="D64" s="24">
        <v>0</v>
      </c>
      <c r="E64" s="37">
        <f t="shared" si="17"/>
        <v>130226.68</v>
      </c>
      <c r="F64" s="24">
        <v>62431.12</v>
      </c>
      <c r="G64" s="24">
        <v>0</v>
      </c>
      <c r="H64" s="39">
        <f t="shared" si="18"/>
        <v>62431.12</v>
      </c>
      <c r="I64" s="26">
        <f t="shared" si="16"/>
        <v>67795.56</v>
      </c>
      <c r="J64" s="27">
        <f t="shared" si="16"/>
        <v>0</v>
      </c>
      <c r="K64" s="39">
        <f t="shared" si="19"/>
        <v>67795.56</v>
      </c>
    </row>
    <row r="65" spans="1:11" x14ac:dyDescent="0.2">
      <c r="A65" s="31">
        <v>54308</v>
      </c>
      <c r="B65" s="22" t="s">
        <v>108</v>
      </c>
      <c r="C65" s="24">
        <v>25</v>
      </c>
      <c r="D65" s="24">
        <v>0</v>
      </c>
      <c r="E65" s="37">
        <f t="shared" si="17"/>
        <v>25</v>
      </c>
      <c r="F65" s="24">
        <v>25</v>
      </c>
      <c r="G65" s="24">
        <v>0</v>
      </c>
      <c r="H65" s="39">
        <f t="shared" si="18"/>
        <v>25</v>
      </c>
      <c r="I65" s="26">
        <f t="shared" si="16"/>
        <v>0</v>
      </c>
      <c r="J65" s="27">
        <f t="shared" si="16"/>
        <v>0</v>
      </c>
      <c r="K65" s="39">
        <f t="shared" si="19"/>
        <v>0</v>
      </c>
    </row>
    <row r="66" spans="1:11" x14ac:dyDescent="0.2">
      <c r="A66" s="22" t="s">
        <v>109</v>
      </c>
      <c r="B66" s="22" t="s">
        <v>110</v>
      </c>
      <c r="C66" s="24">
        <v>1632.2</v>
      </c>
      <c r="D66" s="24">
        <v>33232.639999999999</v>
      </c>
      <c r="E66" s="37">
        <f t="shared" si="17"/>
        <v>-31600.44</v>
      </c>
      <c r="F66" s="24">
        <v>754.8</v>
      </c>
      <c r="G66" s="24">
        <v>301.92</v>
      </c>
      <c r="H66" s="39">
        <f t="shared" si="18"/>
        <v>452.87999999999994</v>
      </c>
      <c r="I66" s="26">
        <f t="shared" si="16"/>
        <v>877.40000000000009</v>
      </c>
      <c r="J66" s="27">
        <f t="shared" si="16"/>
        <v>32930.720000000001</v>
      </c>
      <c r="K66" s="39">
        <f t="shared" si="19"/>
        <v>-32053.32</v>
      </c>
    </row>
    <row r="67" spans="1:11" x14ac:dyDescent="0.2">
      <c r="A67" s="22" t="s">
        <v>111</v>
      </c>
      <c r="B67" s="22" t="s">
        <v>112</v>
      </c>
      <c r="C67" s="24">
        <v>3390</v>
      </c>
      <c r="D67" s="24">
        <v>2000</v>
      </c>
      <c r="E67" s="37">
        <f t="shared" si="17"/>
        <v>1390</v>
      </c>
      <c r="F67" s="24">
        <v>0</v>
      </c>
      <c r="G67" s="24">
        <v>0</v>
      </c>
      <c r="H67" s="39">
        <f t="shared" si="18"/>
        <v>0</v>
      </c>
      <c r="I67" s="26">
        <f t="shared" si="16"/>
        <v>3390</v>
      </c>
      <c r="J67" s="27">
        <f t="shared" si="16"/>
        <v>2000</v>
      </c>
      <c r="K67" s="39">
        <f t="shared" si="19"/>
        <v>1390</v>
      </c>
    </row>
    <row r="68" spans="1:11" x14ac:dyDescent="0.2">
      <c r="A68" s="22" t="s">
        <v>113</v>
      </c>
      <c r="B68" s="22" t="s">
        <v>114</v>
      </c>
      <c r="C68" s="24">
        <v>205344.12</v>
      </c>
      <c r="D68" s="24">
        <v>81406.59</v>
      </c>
      <c r="E68" s="37">
        <f t="shared" si="17"/>
        <v>123937.53</v>
      </c>
      <c r="F68" s="24">
        <v>80938.77</v>
      </c>
      <c r="G68" s="24">
        <v>32141.61</v>
      </c>
      <c r="H68" s="39">
        <f t="shared" si="18"/>
        <v>48797.16</v>
      </c>
      <c r="I68" s="26">
        <f t="shared" si="16"/>
        <v>124405.34999999999</v>
      </c>
      <c r="J68" s="27">
        <f t="shared" si="16"/>
        <v>49264.979999999996</v>
      </c>
      <c r="K68" s="39">
        <f t="shared" si="19"/>
        <v>75140.37</v>
      </c>
    </row>
    <row r="69" spans="1:11" x14ac:dyDescent="0.2">
      <c r="A69" s="22" t="s">
        <v>115</v>
      </c>
      <c r="B69" s="22" t="s">
        <v>116</v>
      </c>
      <c r="C69" s="24">
        <v>6127.95</v>
      </c>
      <c r="D69" s="24">
        <v>22691.89</v>
      </c>
      <c r="E69" s="37">
        <f t="shared" si="17"/>
        <v>-16563.939999999999</v>
      </c>
      <c r="F69" s="24">
        <v>4817.5</v>
      </c>
      <c r="G69" s="24">
        <v>10768.1</v>
      </c>
      <c r="H69" s="39">
        <f t="shared" si="18"/>
        <v>-5950.6</v>
      </c>
      <c r="I69" s="26">
        <f t="shared" si="16"/>
        <v>1310.4499999999998</v>
      </c>
      <c r="J69" s="27">
        <f t="shared" si="16"/>
        <v>11923.789999999999</v>
      </c>
      <c r="K69" s="39">
        <f t="shared" si="19"/>
        <v>-10613.34</v>
      </c>
    </row>
    <row r="70" spans="1:11" x14ac:dyDescent="0.2">
      <c r="A70" s="22" t="s">
        <v>117</v>
      </c>
      <c r="B70" s="22" t="s">
        <v>118</v>
      </c>
      <c r="C70" s="24">
        <v>28826.97</v>
      </c>
      <c r="D70" s="24">
        <v>136994.56</v>
      </c>
      <c r="E70" s="37">
        <f t="shared" si="17"/>
        <v>-108167.59</v>
      </c>
      <c r="F70" s="24">
        <v>11053.2</v>
      </c>
      <c r="G70" s="24">
        <v>13367.92</v>
      </c>
      <c r="H70" s="39">
        <f t="shared" si="18"/>
        <v>-2314.7199999999993</v>
      </c>
      <c r="I70" s="26">
        <f t="shared" si="16"/>
        <v>17773.77</v>
      </c>
      <c r="J70" s="27">
        <f t="shared" si="16"/>
        <v>123626.64</v>
      </c>
      <c r="K70" s="39">
        <f t="shared" si="19"/>
        <v>-105852.87</v>
      </c>
    </row>
    <row r="71" spans="1:11" x14ac:dyDescent="0.2">
      <c r="A71" s="22" t="s">
        <v>119</v>
      </c>
      <c r="B71" s="22" t="s">
        <v>120</v>
      </c>
      <c r="C71" s="24">
        <v>247010</v>
      </c>
      <c r="D71" s="24">
        <v>408450</v>
      </c>
      <c r="E71" s="37">
        <f t="shared" si="17"/>
        <v>-161440</v>
      </c>
      <c r="F71" s="24">
        <v>114000</v>
      </c>
      <c r="G71" s="24">
        <v>152000</v>
      </c>
      <c r="H71" s="39">
        <f t="shared" si="18"/>
        <v>-38000</v>
      </c>
      <c r="I71" s="26">
        <f t="shared" si="16"/>
        <v>133010</v>
      </c>
      <c r="J71" s="27">
        <f t="shared" si="16"/>
        <v>256450</v>
      </c>
      <c r="K71" s="39">
        <f t="shared" si="19"/>
        <v>-123440</v>
      </c>
    </row>
    <row r="72" spans="1:11" x14ac:dyDescent="0.2">
      <c r="A72" s="22" t="s">
        <v>121</v>
      </c>
      <c r="B72" s="22" t="s">
        <v>122</v>
      </c>
      <c r="C72" s="24">
        <v>20655857.82</v>
      </c>
      <c r="D72" s="24">
        <v>23331830.57</v>
      </c>
      <c r="E72" s="37">
        <f t="shared" si="17"/>
        <v>-2675972.75</v>
      </c>
      <c r="F72" s="24">
        <v>15801076.48</v>
      </c>
      <c r="G72" s="24">
        <v>16911588.530000001</v>
      </c>
      <c r="H72" s="39">
        <f t="shared" si="18"/>
        <v>-1110512.0500000007</v>
      </c>
      <c r="I72" s="26">
        <f t="shared" si="16"/>
        <v>4854781.34</v>
      </c>
      <c r="J72" s="27">
        <f t="shared" si="16"/>
        <v>6420242.0399999991</v>
      </c>
      <c r="K72" s="39">
        <f t="shared" si="19"/>
        <v>-1565460.6999999993</v>
      </c>
    </row>
    <row r="73" spans="1:11" x14ac:dyDescent="0.2">
      <c r="A73" s="19" t="s">
        <v>123</v>
      </c>
      <c r="B73" s="19" t="s">
        <v>124</v>
      </c>
      <c r="C73" s="21">
        <f>SUM(C74:C77)</f>
        <v>395436.81</v>
      </c>
      <c r="D73" s="21">
        <f>SUM(D75:D77)</f>
        <v>571964.66</v>
      </c>
      <c r="E73" s="36">
        <f>+C73-D73</f>
        <v>-176527.85000000003</v>
      </c>
      <c r="F73" s="21">
        <f>SUM(F74:F77)</f>
        <v>163980.44</v>
      </c>
      <c r="G73" s="21">
        <f>SUM(G75:G77)</f>
        <v>285339</v>
      </c>
      <c r="H73" s="36">
        <f>+F73-G73</f>
        <v>-121358.56</v>
      </c>
      <c r="I73" s="21">
        <f>SUM(I74:I77)</f>
        <v>231456.37</v>
      </c>
      <c r="J73" s="21">
        <f>SUM(J75:J77)</f>
        <v>286625.66000000003</v>
      </c>
      <c r="K73" s="36">
        <f>+I73-J73</f>
        <v>-55169.290000000037</v>
      </c>
    </row>
    <row r="74" spans="1:11" x14ac:dyDescent="0.2">
      <c r="A74" s="40">
        <v>54401</v>
      </c>
      <c r="B74" s="41" t="s">
        <v>125</v>
      </c>
      <c r="C74" s="25">
        <v>46</v>
      </c>
      <c r="D74" s="25">
        <v>0</v>
      </c>
      <c r="E74" s="42">
        <f t="shared" ref="E74:E77" si="20">+C74-D74</f>
        <v>46</v>
      </c>
      <c r="F74" s="25">
        <v>46</v>
      </c>
      <c r="G74" s="25">
        <v>0</v>
      </c>
      <c r="H74" s="42">
        <f t="shared" ref="H74:H77" si="21">+F74-G74</f>
        <v>46</v>
      </c>
      <c r="I74" s="26">
        <f>+C74-F74</f>
        <v>0</v>
      </c>
      <c r="J74" s="27">
        <f>+D74-G74</f>
        <v>0</v>
      </c>
      <c r="K74" s="42">
        <f t="shared" ref="K74:K76" si="22">+I74-J74</f>
        <v>0</v>
      </c>
    </row>
    <row r="75" spans="1:11" x14ac:dyDescent="0.2">
      <c r="A75" s="22" t="s">
        <v>126</v>
      </c>
      <c r="B75" s="22" t="s">
        <v>127</v>
      </c>
      <c r="C75" s="24">
        <v>5191</v>
      </c>
      <c r="D75" s="24">
        <v>15106.3</v>
      </c>
      <c r="E75" s="42">
        <f t="shared" si="20"/>
        <v>-9915.2999999999993</v>
      </c>
      <c r="F75" s="24">
        <v>0</v>
      </c>
      <c r="G75" s="24">
        <v>0</v>
      </c>
      <c r="H75" s="42">
        <f t="shared" si="21"/>
        <v>0</v>
      </c>
      <c r="I75" s="26">
        <f>+C75-F75</f>
        <v>5191</v>
      </c>
      <c r="J75" s="27">
        <f t="shared" ref="J75:J77" si="23">+D75-G75</f>
        <v>15106.3</v>
      </c>
      <c r="K75" s="42">
        <f t="shared" si="22"/>
        <v>-9915.2999999999993</v>
      </c>
    </row>
    <row r="76" spans="1:11" x14ac:dyDescent="0.2">
      <c r="A76" s="22" t="s">
        <v>128</v>
      </c>
      <c r="B76" s="22" t="s">
        <v>129</v>
      </c>
      <c r="C76" s="24">
        <v>388647.31</v>
      </c>
      <c r="D76" s="24">
        <v>552816.78</v>
      </c>
      <c r="E76" s="42">
        <f t="shared" si="20"/>
        <v>-164169.47000000003</v>
      </c>
      <c r="F76" s="24">
        <v>163934.44</v>
      </c>
      <c r="G76" s="24">
        <v>285301</v>
      </c>
      <c r="H76" s="42">
        <f t="shared" si="21"/>
        <v>-121366.56</v>
      </c>
      <c r="I76" s="26">
        <f t="shared" ref="I76:I77" si="24">+C76-F76</f>
        <v>224712.87</v>
      </c>
      <c r="J76" s="27">
        <f t="shared" si="23"/>
        <v>267515.78000000003</v>
      </c>
      <c r="K76" s="42">
        <f t="shared" si="22"/>
        <v>-42802.910000000033</v>
      </c>
    </row>
    <row r="77" spans="1:11" x14ac:dyDescent="0.2">
      <c r="A77" s="22" t="s">
        <v>130</v>
      </c>
      <c r="B77" s="22" t="s">
        <v>131</v>
      </c>
      <c r="C77" s="24">
        <v>1552.5</v>
      </c>
      <c r="D77" s="24">
        <v>4041.58</v>
      </c>
      <c r="E77" s="42">
        <f t="shared" si="20"/>
        <v>-2489.08</v>
      </c>
      <c r="F77" s="24">
        <v>0</v>
      </c>
      <c r="G77" s="24">
        <v>38</v>
      </c>
      <c r="H77" s="42">
        <f t="shared" si="21"/>
        <v>-38</v>
      </c>
      <c r="I77" s="26">
        <f t="shared" si="24"/>
        <v>1552.5</v>
      </c>
      <c r="J77" s="27">
        <f t="shared" si="23"/>
        <v>4003.58</v>
      </c>
      <c r="K77" s="42">
        <f>I77-J77</f>
        <v>-2451.08</v>
      </c>
    </row>
    <row r="78" spans="1:11" x14ac:dyDescent="0.2">
      <c r="A78" s="19" t="s">
        <v>132</v>
      </c>
      <c r="B78" s="19" t="s">
        <v>133</v>
      </c>
      <c r="C78" s="21">
        <f>SUM(C79:C82)</f>
        <v>3607560.7899999996</v>
      </c>
      <c r="D78" s="21">
        <f>SUM(D79:D82)</f>
        <v>2709792.67</v>
      </c>
      <c r="E78" s="36">
        <f>+C78-D78</f>
        <v>897768.11999999965</v>
      </c>
      <c r="F78" s="21">
        <f>SUM(F79:F82)</f>
        <v>834272.04999999993</v>
      </c>
      <c r="G78" s="21">
        <f>SUM(G79:G82)</f>
        <v>991595.9</v>
      </c>
      <c r="H78" s="36">
        <f>+F78-G78</f>
        <v>-157323.85000000009</v>
      </c>
      <c r="I78" s="21">
        <f>SUM(I79:I82)</f>
        <v>2773288.74</v>
      </c>
      <c r="J78" s="21">
        <f>SUM(J79:J82)</f>
        <v>1718196.77</v>
      </c>
      <c r="K78" s="36">
        <f>+I78-J78</f>
        <v>1055091.9700000002</v>
      </c>
    </row>
    <row r="79" spans="1:11" x14ac:dyDescent="0.2">
      <c r="A79" s="22" t="s">
        <v>134</v>
      </c>
      <c r="B79" s="22" t="s">
        <v>135</v>
      </c>
      <c r="C79" s="24">
        <v>155000.88</v>
      </c>
      <c r="D79" s="24">
        <v>101973.17</v>
      </c>
      <c r="E79" s="37">
        <f>+C79-D79</f>
        <v>53027.710000000006</v>
      </c>
      <c r="F79" s="24">
        <v>27456.53</v>
      </c>
      <c r="G79" s="24">
        <v>30437.27</v>
      </c>
      <c r="H79" s="37">
        <f>+F79-G79</f>
        <v>-2980.7400000000016</v>
      </c>
      <c r="I79" s="26">
        <f t="shared" ref="I79:J82" si="25">+C79-F79</f>
        <v>127544.35</v>
      </c>
      <c r="J79" s="27">
        <f t="shared" si="25"/>
        <v>71535.899999999994</v>
      </c>
      <c r="K79" s="37">
        <f>+I79-J79</f>
        <v>56008.450000000012</v>
      </c>
    </row>
    <row r="80" spans="1:11" x14ac:dyDescent="0.2">
      <c r="A80" s="22" t="s">
        <v>136</v>
      </c>
      <c r="B80" s="22" t="s">
        <v>137</v>
      </c>
      <c r="C80" s="24">
        <v>88420.15</v>
      </c>
      <c r="D80" s="24">
        <v>98824.65</v>
      </c>
      <c r="E80" s="37">
        <f t="shared" ref="E80:E82" si="26">+C80-D80</f>
        <v>-10404.5</v>
      </c>
      <c r="F80" s="24">
        <v>9430.7999999999993</v>
      </c>
      <c r="G80" s="24">
        <v>47181.59</v>
      </c>
      <c r="H80" s="37">
        <f t="shared" ref="H80:H82" si="27">+F80-G80</f>
        <v>-37750.789999999994</v>
      </c>
      <c r="I80" s="26">
        <f t="shared" si="25"/>
        <v>78989.349999999991</v>
      </c>
      <c r="J80" s="27">
        <f t="shared" si="25"/>
        <v>51643.06</v>
      </c>
      <c r="K80" s="37">
        <f t="shared" ref="K80:K82" si="28">+I80-J80</f>
        <v>27346.289999999994</v>
      </c>
    </row>
    <row r="81" spans="1:11" x14ac:dyDescent="0.2">
      <c r="A81" s="22" t="s">
        <v>138</v>
      </c>
      <c r="B81" s="22" t="s">
        <v>139</v>
      </c>
      <c r="C81" s="24">
        <v>0</v>
      </c>
      <c r="D81" s="24">
        <v>0</v>
      </c>
      <c r="E81" s="37">
        <f t="shared" si="26"/>
        <v>0</v>
      </c>
      <c r="F81" s="24">
        <v>0</v>
      </c>
      <c r="G81" s="24">
        <v>0</v>
      </c>
      <c r="H81" s="37">
        <f t="shared" si="27"/>
        <v>0</v>
      </c>
      <c r="I81" s="26">
        <f t="shared" si="25"/>
        <v>0</v>
      </c>
      <c r="J81" s="27">
        <f t="shared" si="25"/>
        <v>0</v>
      </c>
      <c r="K81" s="37">
        <f t="shared" si="28"/>
        <v>0</v>
      </c>
    </row>
    <row r="82" spans="1:11" x14ac:dyDescent="0.2">
      <c r="A82" s="22" t="s">
        <v>140</v>
      </c>
      <c r="B82" s="22" t="s">
        <v>141</v>
      </c>
      <c r="C82" s="24">
        <v>3364139.76</v>
      </c>
      <c r="D82" s="24">
        <v>2508994.85</v>
      </c>
      <c r="E82" s="37">
        <f t="shared" si="26"/>
        <v>855144.90999999968</v>
      </c>
      <c r="F82" s="24">
        <v>797384.72</v>
      </c>
      <c r="G82" s="24">
        <v>913977.04</v>
      </c>
      <c r="H82" s="37">
        <f t="shared" si="27"/>
        <v>-116592.32000000007</v>
      </c>
      <c r="I82" s="26">
        <f t="shared" si="25"/>
        <v>2566755.04</v>
      </c>
      <c r="J82" s="27">
        <f t="shared" si="25"/>
        <v>1595017.81</v>
      </c>
      <c r="K82" s="37">
        <f t="shared" si="28"/>
        <v>971737.23</v>
      </c>
    </row>
    <row r="83" spans="1:11" x14ac:dyDescent="0.2">
      <c r="A83" s="19" t="s">
        <v>142</v>
      </c>
      <c r="B83" s="19" t="s">
        <v>143</v>
      </c>
      <c r="C83" s="21">
        <f>+C84</f>
        <v>3380014.68</v>
      </c>
      <c r="D83" s="36">
        <f>+D84</f>
        <v>3832611.45</v>
      </c>
      <c r="E83" s="36">
        <f>+C83-D83</f>
        <v>-452596.77</v>
      </c>
      <c r="F83" s="21">
        <f>+F84</f>
        <v>2218146.11</v>
      </c>
      <c r="G83" s="36">
        <f>+G84</f>
        <v>2368319.38</v>
      </c>
      <c r="H83" s="36">
        <f>+F83-G83</f>
        <v>-150173.27000000002</v>
      </c>
      <c r="I83" s="21">
        <f>+I84</f>
        <v>1161868.5700000003</v>
      </c>
      <c r="J83" s="36">
        <f>+J84</f>
        <v>1464292.0700000003</v>
      </c>
      <c r="K83" s="36">
        <f>+I83-J83</f>
        <v>-302423.5</v>
      </c>
    </row>
    <row r="84" spans="1:11" x14ac:dyDescent="0.2">
      <c r="A84" s="22" t="s">
        <v>144</v>
      </c>
      <c r="B84" s="22" t="s">
        <v>143</v>
      </c>
      <c r="C84" s="24">
        <v>3380014.68</v>
      </c>
      <c r="D84" s="24">
        <v>3832611.45</v>
      </c>
      <c r="E84" s="37">
        <f>+C84-D84</f>
        <v>-452596.77</v>
      </c>
      <c r="F84" s="24">
        <v>2218146.11</v>
      </c>
      <c r="G84" s="24">
        <v>2368319.38</v>
      </c>
      <c r="H84" s="37">
        <f>+F84-G84</f>
        <v>-150173.27000000002</v>
      </c>
      <c r="I84" s="26">
        <f>+C84-F84</f>
        <v>1161868.5700000003</v>
      </c>
      <c r="J84" s="27">
        <f>+D84-G84</f>
        <v>1464292.0700000003</v>
      </c>
      <c r="K84" s="37">
        <f>+I84-J84</f>
        <v>-302423.5</v>
      </c>
    </row>
    <row r="85" spans="1:11" x14ac:dyDescent="0.2">
      <c r="A85" s="14" t="s">
        <v>145</v>
      </c>
      <c r="B85" s="14" t="s">
        <v>146</v>
      </c>
      <c r="C85" s="16">
        <f>+C86+C91+C95+C98</f>
        <v>1607758.1400000001</v>
      </c>
      <c r="D85" s="16">
        <f>D86+D91+D95+D98</f>
        <v>2062925.0100000002</v>
      </c>
      <c r="E85" s="17">
        <f t="shared" ref="E85:E138" si="29">C85-D85</f>
        <v>-455166.87000000011</v>
      </c>
      <c r="F85" s="16">
        <f>+F86+F91+F95+F98</f>
        <v>1050416.07</v>
      </c>
      <c r="G85" s="16">
        <f>G86+G91+G95+G98</f>
        <v>798781.85000000009</v>
      </c>
      <c r="H85" s="18">
        <f>F85-G85</f>
        <v>251634.21999999997</v>
      </c>
      <c r="I85" s="16">
        <f>+I86+I91+I95+I98</f>
        <v>557342.07000000007</v>
      </c>
      <c r="J85" s="16">
        <f>J86+J91+J95+J98</f>
        <v>1264143.1600000001</v>
      </c>
      <c r="K85" s="18">
        <f>I85-J85</f>
        <v>-706801.09000000008</v>
      </c>
    </row>
    <row r="86" spans="1:11" x14ac:dyDescent="0.2">
      <c r="A86" s="19" t="s">
        <v>147</v>
      </c>
      <c r="B86" s="19" t="s">
        <v>148</v>
      </c>
      <c r="C86" s="21">
        <f>SUM(C87:C90)</f>
        <v>1330677.1500000001</v>
      </c>
      <c r="D86" s="21">
        <f>SUM(D87:D90)</f>
        <v>1379630.1300000001</v>
      </c>
      <c r="E86" s="36">
        <f>+C86-D86</f>
        <v>-48952.979999999981</v>
      </c>
      <c r="F86" s="21">
        <f>SUM(F87:F90)</f>
        <v>875129.04999999993</v>
      </c>
      <c r="G86" s="21">
        <f>SUM(G87:G90)</f>
        <v>756509.93</v>
      </c>
      <c r="H86" s="36">
        <f>+F86-G86</f>
        <v>118619.11999999988</v>
      </c>
      <c r="I86" s="21">
        <f>SUM(I87:I90)</f>
        <v>455548.10000000003</v>
      </c>
      <c r="J86" s="21">
        <f>SUM(J87:J90)</f>
        <v>623120.20000000007</v>
      </c>
      <c r="K86" s="36">
        <f>+I86-J86</f>
        <v>-167572.10000000003</v>
      </c>
    </row>
    <row r="87" spans="1:11" x14ac:dyDescent="0.2">
      <c r="A87" s="22" t="s">
        <v>149</v>
      </c>
      <c r="B87" s="22" t="s">
        <v>150</v>
      </c>
      <c r="C87" s="24">
        <v>1185005</v>
      </c>
      <c r="D87" s="24">
        <v>1145575.3600000001</v>
      </c>
      <c r="E87" s="37">
        <f>+C87-D87</f>
        <v>39429.639999999898</v>
      </c>
      <c r="F87" s="24">
        <v>785801.84</v>
      </c>
      <c r="G87" s="24">
        <v>667806.93000000005</v>
      </c>
      <c r="H87" s="37">
        <f>+F87-G87</f>
        <v>117994.90999999992</v>
      </c>
      <c r="I87" s="26">
        <f t="shared" ref="I87:J90" si="30">+C87-F87</f>
        <v>399203.16000000003</v>
      </c>
      <c r="J87" s="27">
        <f t="shared" si="30"/>
        <v>477768.43000000005</v>
      </c>
      <c r="K87" s="37">
        <f>+I87-J87</f>
        <v>-78565.270000000019</v>
      </c>
    </row>
    <row r="88" spans="1:11" x14ac:dyDescent="0.2">
      <c r="A88" s="22" t="s">
        <v>151</v>
      </c>
      <c r="B88" s="22" t="s">
        <v>152</v>
      </c>
      <c r="C88" s="24">
        <v>70000</v>
      </c>
      <c r="D88" s="24">
        <v>118892.78</v>
      </c>
      <c r="E88" s="37">
        <f t="shared" ref="E88:E90" si="31">+C88-D88</f>
        <v>-48892.78</v>
      </c>
      <c r="F88" s="24">
        <v>52156.86</v>
      </c>
      <c r="G88" s="24">
        <v>47296.88</v>
      </c>
      <c r="H88" s="37">
        <f t="shared" ref="H88:H90" si="32">+F88-G88</f>
        <v>4859.9800000000032</v>
      </c>
      <c r="I88" s="26">
        <f t="shared" si="30"/>
        <v>17843.14</v>
      </c>
      <c r="J88" s="27">
        <f t="shared" si="30"/>
        <v>71595.899999999994</v>
      </c>
      <c r="K88" s="37">
        <f t="shared" ref="K88:K90" si="33">+I88-J88</f>
        <v>-53752.759999999995</v>
      </c>
    </row>
    <row r="89" spans="1:11" x14ac:dyDescent="0.2">
      <c r="A89" s="22" t="s">
        <v>153</v>
      </c>
      <c r="B89" s="22" t="s">
        <v>154</v>
      </c>
      <c r="C89" s="24">
        <v>68895.570000000007</v>
      </c>
      <c r="D89" s="24">
        <v>103982.65</v>
      </c>
      <c r="E89" s="37">
        <f t="shared" si="31"/>
        <v>-35087.079999999987</v>
      </c>
      <c r="F89" s="24">
        <v>37143.769999999997</v>
      </c>
      <c r="G89" s="24">
        <v>39607.360000000001</v>
      </c>
      <c r="H89" s="37">
        <f t="shared" si="32"/>
        <v>-2463.5900000000038</v>
      </c>
      <c r="I89" s="26">
        <f t="shared" si="30"/>
        <v>31751.80000000001</v>
      </c>
      <c r="J89" s="27">
        <f t="shared" si="30"/>
        <v>64375.289999999994</v>
      </c>
      <c r="K89" s="37">
        <f t="shared" si="33"/>
        <v>-32623.489999999983</v>
      </c>
    </row>
    <row r="90" spans="1:11" x14ac:dyDescent="0.2">
      <c r="A90" s="22" t="s">
        <v>155</v>
      </c>
      <c r="B90" s="22" t="s">
        <v>156</v>
      </c>
      <c r="C90" s="24">
        <v>6776.58</v>
      </c>
      <c r="D90" s="24">
        <v>11179.34</v>
      </c>
      <c r="E90" s="37">
        <f t="shared" si="31"/>
        <v>-4402.76</v>
      </c>
      <c r="F90" s="24">
        <v>26.58</v>
      </c>
      <c r="G90" s="24">
        <v>1798.76</v>
      </c>
      <c r="H90" s="37">
        <f t="shared" si="32"/>
        <v>-1772.18</v>
      </c>
      <c r="I90" s="26">
        <f t="shared" si="30"/>
        <v>6750</v>
      </c>
      <c r="J90" s="27">
        <f t="shared" si="30"/>
        <v>9380.58</v>
      </c>
      <c r="K90" s="37">
        <f t="shared" si="33"/>
        <v>-2630.58</v>
      </c>
    </row>
    <row r="91" spans="1:11" x14ac:dyDescent="0.2">
      <c r="A91" s="19" t="s">
        <v>157</v>
      </c>
      <c r="B91" s="19" t="s">
        <v>158</v>
      </c>
      <c r="C91" s="21">
        <f>SUM(C92:C94)</f>
        <v>205415.14</v>
      </c>
      <c r="D91" s="21">
        <f>SUM(D92:D94)</f>
        <v>561251.88</v>
      </c>
      <c r="E91" s="36">
        <f>+C91-D91</f>
        <v>-355836.74</v>
      </c>
      <c r="F91" s="21">
        <f>SUM(F92:F94)</f>
        <v>160693.78</v>
      </c>
      <c r="G91" s="21">
        <f>SUM(G92:G94)</f>
        <v>14612.92</v>
      </c>
      <c r="H91" s="36">
        <f>+F91-G91</f>
        <v>146080.85999999999</v>
      </c>
      <c r="I91" s="21">
        <f>SUM(I92:I94)</f>
        <v>44721.360000000008</v>
      </c>
      <c r="J91" s="21">
        <f>SUM(J92:J94)</f>
        <v>546638.96</v>
      </c>
      <c r="K91" s="36">
        <f>+I91-J91</f>
        <v>-501917.6</v>
      </c>
    </row>
    <row r="92" spans="1:11" x14ac:dyDescent="0.2">
      <c r="A92" s="22" t="s">
        <v>159</v>
      </c>
      <c r="B92" s="22" t="s">
        <v>160</v>
      </c>
      <c r="C92" s="24">
        <v>10500</v>
      </c>
      <c r="D92" s="24">
        <v>4500</v>
      </c>
      <c r="E92" s="37">
        <f>+C92-D92</f>
        <v>6000</v>
      </c>
      <c r="F92" s="24">
        <v>4461.24</v>
      </c>
      <c r="G92" s="24">
        <v>2974.16</v>
      </c>
      <c r="H92" s="37">
        <f>+F92-G92</f>
        <v>1487.08</v>
      </c>
      <c r="I92" s="26">
        <f t="shared" ref="I92:J94" si="34">+C92-F92</f>
        <v>6038.76</v>
      </c>
      <c r="J92" s="27">
        <f t="shared" si="34"/>
        <v>1525.8400000000001</v>
      </c>
      <c r="K92" s="37">
        <f>+I92-J92</f>
        <v>4512.92</v>
      </c>
    </row>
    <row r="93" spans="1:11" x14ac:dyDescent="0.2">
      <c r="A93" s="22" t="s">
        <v>161</v>
      </c>
      <c r="B93" s="22" t="s">
        <v>162</v>
      </c>
      <c r="C93" s="24">
        <v>194500</v>
      </c>
      <c r="D93" s="24">
        <v>555934.93000000005</v>
      </c>
      <c r="E93" s="37">
        <f t="shared" ref="E93:E106" si="35">+C93-D93</f>
        <v>-361434.93000000005</v>
      </c>
      <c r="F93" s="24">
        <v>155817.4</v>
      </c>
      <c r="G93" s="24">
        <v>11613.76</v>
      </c>
      <c r="H93" s="37">
        <f t="shared" ref="H93:H106" si="36">+F93-G93</f>
        <v>144203.63999999998</v>
      </c>
      <c r="I93" s="26">
        <f t="shared" si="34"/>
        <v>38682.600000000006</v>
      </c>
      <c r="J93" s="27">
        <f t="shared" si="34"/>
        <v>544321.17000000004</v>
      </c>
      <c r="K93" s="37">
        <f t="shared" ref="K93:K106" si="37">+I93-J93</f>
        <v>-505638.57000000007</v>
      </c>
    </row>
    <row r="94" spans="1:11" x14ac:dyDescent="0.2">
      <c r="A94" s="22" t="s">
        <v>163</v>
      </c>
      <c r="B94" s="22" t="s">
        <v>164</v>
      </c>
      <c r="C94" s="24">
        <v>415.14</v>
      </c>
      <c r="D94" s="24">
        <v>816.95</v>
      </c>
      <c r="E94" s="37">
        <f t="shared" si="35"/>
        <v>-401.81000000000006</v>
      </c>
      <c r="F94" s="24">
        <v>415.14</v>
      </c>
      <c r="G94" s="24">
        <v>25</v>
      </c>
      <c r="H94" s="37">
        <f t="shared" si="36"/>
        <v>390.14</v>
      </c>
      <c r="I94" s="26">
        <f t="shared" si="34"/>
        <v>0</v>
      </c>
      <c r="J94" s="27">
        <f t="shared" si="34"/>
        <v>791.95</v>
      </c>
      <c r="K94" s="37">
        <f t="shared" si="37"/>
        <v>-791.95</v>
      </c>
    </row>
    <row r="95" spans="1:11" x14ac:dyDescent="0.2">
      <c r="A95" s="19" t="s">
        <v>165</v>
      </c>
      <c r="B95" s="19" t="s">
        <v>166</v>
      </c>
      <c r="C95" s="21">
        <f>SUM(C96:C97)</f>
        <v>71125</v>
      </c>
      <c r="D95" s="21">
        <f>SUM(D96:D97)</f>
        <v>57043</v>
      </c>
      <c r="E95" s="36">
        <f t="shared" si="35"/>
        <v>14082</v>
      </c>
      <c r="F95" s="21">
        <f>SUM(F96:F97)</f>
        <v>14052.39</v>
      </c>
      <c r="G95" s="21">
        <f>SUM(G96:G97)</f>
        <v>27659</v>
      </c>
      <c r="H95" s="36">
        <f t="shared" si="36"/>
        <v>-13606.61</v>
      </c>
      <c r="I95" s="21">
        <f>SUM(I96:I97)</f>
        <v>57072.61</v>
      </c>
      <c r="J95" s="21">
        <f>SUM(J96:J97)</f>
        <v>29384</v>
      </c>
      <c r="K95" s="36">
        <f t="shared" si="37"/>
        <v>27688.61</v>
      </c>
    </row>
    <row r="96" spans="1:11" x14ac:dyDescent="0.2">
      <c r="A96" s="22" t="s">
        <v>167</v>
      </c>
      <c r="B96" s="22" t="s">
        <v>168</v>
      </c>
      <c r="C96" s="24">
        <v>0</v>
      </c>
      <c r="D96" s="24">
        <v>0</v>
      </c>
      <c r="E96" s="37">
        <f t="shared" si="35"/>
        <v>0</v>
      </c>
      <c r="F96" s="24">
        <v>0</v>
      </c>
      <c r="G96" s="24">
        <v>0</v>
      </c>
      <c r="H96" s="37">
        <f t="shared" si="36"/>
        <v>0</v>
      </c>
      <c r="I96" s="26">
        <f t="shared" ref="I96:J97" si="38">+C96-F96</f>
        <v>0</v>
      </c>
      <c r="J96" s="27">
        <f t="shared" si="38"/>
        <v>0</v>
      </c>
      <c r="K96" s="37">
        <f t="shared" si="37"/>
        <v>0</v>
      </c>
    </row>
    <row r="97" spans="1:11" x14ac:dyDescent="0.2">
      <c r="A97" s="22" t="s">
        <v>169</v>
      </c>
      <c r="B97" s="22" t="s">
        <v>170</v>
      </c>
      <c r="C97" s="24">
        <v>71125</v>
      </c>
      <c r="D97" s="24">
        <v>57043</v>
      </c>
      <c r="E97" s="37">
        <f t="shared" si="35"/>
        <v>14082</v>
      </c>
      <c r="F97" s="24">
        <v>14052.39</v>
      </c>
      <c r="G97" s="24">
        <v>27659</v>
      </c>
      <c r="H97" s="37">
        <f t="shared" si="36"/>
        <v>-13606.61</v>
      </c>
      <c r="I97" s="26">
        <f t="shared" si="38"/>
        <v>57072.61</v>
      </c>
      <c r="J97" s="27">
        <f t="shared" si="38"/>
        <v>29384</v>
      </c>
      <c r="K97" s="37">
        <f t="shared" si="37"/>
        <v>27688.61</v>
      </c>
    </row>
    <row r="98" spans="1:11" x14ac:dyDescent="0.2">
      <c r="A98" s="30">
        <v>559</v>
      </c>
      <c r="B98" s="19" t="s">
        <v>143</v>
      </c>
      <c r="C98" s="21">
        <f>SUM(C99)</f>
        <v>540.85</v>
      </c>
      <c r="D98" s="21">
        <f>SUM(D99)</f>
        <v>65000</v>
      </c>
      <c r="E98" s="36">
        <f t="shared" si="35"/>
        <v>-64459.15</v>
      </c>
      <c r="F98" s="21">
        <f>SUM(F99)</f>
        <v>540.85</v>
      </c>
      <c r="G98" s="21">
        <f>SUM(G99)</f>
        <v>0</v>
      </c>
      <c r="H98" s="36">
        <f t="shared" si="36"/>
        <v>540.85</v>
      </c>
      <c r="I98" s="21">
        <f>SUM(I99)</f>
        <v>0</v>
      </c>
      <c r="J98" s="21">
        <f>SUM(J99)</f>
        <v>65000</v>
      </c>
      <c r="K98" s="36">
        <f t="shared" si="37"/>
        <v>-65000</v>
      </c>
    </row>
    <row r="99" spans="1:11" x14ac:dyDescent="0.2">
      <c r="A99" s="31">
        <v>55901</v>
      </c>
      <c r="B99" s="22" t="s">
        <v>143</v>
      </c>
      <c r="C99" s="24">
        <v>540.85</v>
      </c>
      <c r="D99" s="24">
        <v>65000</v>
      </c>
      <c r="E99" s="37">
        <f t="shared" si="35"/>
        <v>-64459.15</v>
      </c>
      <c r="F99" s="24">
        <v>540.85</v>
      </c>
      <c r="G99" s="24">
        <v>0</v>
      </c>
      <c r="H99" s="37">
        <f t="shared" si="36"/>
        <v>540.85</v>
      </c>
      <c r="I99" s="26">
        <f>+C99-F99</f>
        <v>0</v>
      </c>
      <c r="J99" s="27">
        <f>+D99-G99</f>
        <v>65000</v>
      </c>
      <c r="K99" s="37">
        <f t="shared" si="37"/>
        <v>-65000</v>
      </c>
    </row>
    <row r="100" spans="1:11" x14ac:dyDescent="0.2">
      <c r="A100" s="14" t="s">
        <v>171</v>
      </c>
      <c r="B100" s="14" t="s">
        <v>172</v>
      </c>
      <c r="C100" s="16">
        <f>+C101+C107</f>
        <v>49385311.420000002</v>
      </c>
      <c r="D100" s="16">
        <f>+D101+D107</f>
        <v>61963295</v>
      </c>
      <c r="E100" s="17">
        <f t="shared" si="35"/>
        <v>-12577983.579999998</v>
      </c>
      <c r="F100" s="16">
        <f>+F101+F107</f>
        <v>35591960.230000004</v>
      </c>
      <c r="G100" s="16">
        <f>+G101+G107</f>
        <v>39287599.740000002</v>
      </c>
      <c r="H100" s="17">
        <f t="shared" si="36"/>
        <v>-3695639.5099999979</v>
      </c>
      <c r="I100" s="16">
        <f>+I101+I107</f>
        <v>13793351.189999999</v>
      </c>
      <c r="J100" s="16">
        <f>+J101+J107</f>
        <v>22675695.260000002</v>
      </c>
      <c r="K100" s="17">
        <f t="shared" si="37"/>
        <v>-8882344.0700000022</v>
      </c>
    </row>
    <row r="101" spans="1:11" x14ac:dyDescent="0.2">
      <c r="A101" s="19" t="s">
        <v>173</v>
      </c>
      <c r="B101" s="19" t="s">
        <v>174</v>
      </c>
      <c r="C101" s="36">
        <f>SUM(C102:C106)</f>
        <v>49338621.420000002</v>
      </c>
      <c r="D101" s="36">
        <f>SUM(D102:D106)</f>
        <v>61916095</v>
      </c>
      <c r="E101" s="36">
        <f t="shared" si="35"/>
        <v>-12577473.579999998</v>
      </c>
      <c r="F101" s="36">
        <f>SUM(F102:F106)</f>
        <v>35558402.630000003</v>
      </c>
      <c r="G101" s="36">
        <f>SUM(G102:G106)</f>
        <v>39254277.840000004</v>
      </c>
      <c r="H101" s="36">
        <f t="shared" si="36"/>
        <v>-3695875.2100000009</v>
      </c>
      <c r="I101" s="36">
        <f>SUM(I102:I106)</f>
        <v>13780218.789999999</v>
      </c>
      <c r="J101" s="36">
        <f>SUM(J102:J106)</f>
        <v>22661817.16</v>
      </c>
      <c r="K101" s="36">
        <f t="shared" si="37"/>
        <v>-8881598.370000001</v>
      </c>
    </row>
    <row r="102" spans="1:11" s="1" customFormat="1" x14ac:dyDescent="0.2">
      <c r="A102" s="43">
        <v>56201</v>
      </c>
      <c r="B102" s="44" t="s">
        <v>174</v>
      </c>
      <c r="C102" s="45">
        <v>11652150.42</v>
      </c>
      <c r="D102" s="45">
        <v>6175000</v>
      </c>
      <c r="E102" s="42">
        <f t="shared" si="35"/>
        <v>5477150.4199999999</v>
      </c>
      <c r="F102" s="45">
        <v>3289000</v>
      </c>
      <c r="G102" s="45">
        <v>0</v>
      </c>
      <c r="H102" s="42">
        <f t="shared" si="36"/>
        <v>3289000</v>
      </c>
      <c r="I102" s="26">
        <f t="shared" ref="I102:J106" si="39">+C102-F102</f>
        <v>8363150.4199999999</v>
      </c>
      <c r="J102" s="27">
        <f t="shared" si="39"/>
        <v>6175000</v>
      </c>
      <c r="K102" s="42">
        <f t="shared" si="37"/>
        <v>2188150.42</v>
      </c>
    </row>
    <row r="103" spans="1:11" s="1" customFormat="1" x14ac:dyDescent="0.2">
      <c r="A103" s="43">
        <v>5624305</v>
      </c>
      <c r="B103" s="44" t="s">
        <v>175</v>
      </c>
      <c r="C103" s="45">
        <v>0</v>
      </c>
      <c r="D103" s="45">
        <v>26000000</v>
      </c>
      <c r="E103" s="42">
        <f t="shared" si="35"/>
        <v>-26000000</v>
      </c>
      <c r="F103" s="45">
        <v>0</v>
      </c>
      <c r="G103" s="45">
        <v>16000000</v>
      </c>
      <c r="H103" s="42">
        <f t="shared" si="36"/>
        <v>-16000000</v>
      </c>
      <c r="I103" s="26">
        <f t="shared" si="39"/>
        <v>0</v>
      </c>
      <c r="J103" s="27">
        <f t="shared" si="39"/>
        <v>10000000</v>
      </c>
      <c r="K103" s="42">
        <f t="shared" si="37"/>
        <v>-10000000</v>
      </c>
    </row>
    <row r="104" spans="1:11" x14ac:dyDescent="0.2">
      <c r="A104" s="22" t="s">
        <v>176</v>
      </c>
      <c r="B104" s="22" t="s">
        <v>177</v>
      </c>
      <c r="C104" s="29">
        <v>31987551</v>
      </c>
      <c r="D104" s="24">
        <v>24910190</v>
      </c>
      <c r="E104" s="42">
        <f t="shared" si="35"/>
        <v>7077361</v>
      </c>
      <c r="F104" s="29">
        <v>29998529.41</v>
      </c>
      <c r="G104" s="24">
        <v>19952790.23</v>
      </c>
      <c r="H104" s="42">
        <f t="shared" si="36"/>
        <v>10045739.18</v>
      </c>
      <c r="I104" s="26">
        <f t="shared" si="39"/>
        <v>1989021.5899999999</v>
      </c>
      <c r="J104" s="27">
        <f t="shared" si="39"/>
        <v>4957399.7699999996</v>
      </c>
      <c r="K104" s="42">
        <f t="shared" si="37"/>
        <v>-2968378.1799999997</v>
      </c>
    </row>
    <row r="105" spans="1:11" x14ac:dyDescent="0.2">
      <c r="A105" s="31">
        <v>5624308</v>
      </c>
      <c r="B105" s="22" t="s">
        <v>178</v>
      </c>
      <c r="C105" s="24">
        <v>5164635</v>
      </c>
      <c r="D105" s="24">
        <v>4296620</v>
      </c>
      <c r="E105" s="42">
        <f t="shared" si="35"/>
        <v>868015</v>
      </c>
      <c r="F105" s="24">
        <v>1736588.22</v>
      </c>
      <c r="G105" s="24">
        <v>2767202.61</v>
      </c>
      <c r="H105" s="42">
        <f t="shared" si="36"/>
        <v>-1030614.3899999999</v>
      </c>
      <c r="I105" s="26">
        <f t="shared" si="39"/>
        <v>3428046.7800000003</v>
      </c>
      <c r="J105" s="27">
        <f t="shared" si="39"/>
        <v>1529417.3900000001</v>
      </c>
      <c r="K105" s="42">
        <f t="shared" si="37"/>
        <v>1898629.3900000001</v>
      </c>
    </row>
    <row r="106" spans="1:11" x14ac:dyDescent="0.2">
      <c r="A106" s="22" t="s">
        <v>179</v>
      </c>
      <c r="B106" s="22" t="s">
        <v>180</v>
      </c>
      <c r="C106" s="24">
        <v>534285</v>
      </c>
      <c r="D106" s="24">
        <v>534285</v>
      </c>
      <c r="E106" s="42">
        <f t="shared" si="35"/>
        <v>0</v>
      </c>
      <c r="F106" s="24">
        <v>534285</v>
      </c>
      <c r="G106" s="24">
        <v>534285</v>
      </c>
      <c r="H106" s="42">
        <f t="shared" si="36"/>
        <v>0</v>
      </c>
      <c r="I106" s="26">
        <f t="shared" si="39"/>
        <v>0</v>
      </c>
      <c r="J106" s="27">
        <f t="shared" si="39"/>
        <v>0</v>
      </c>
      <c r="K106" s="42">
        <f t="shared" si="37"/>
        <v>0</v>
      </c>
    </row>
    <row r="107" spans="1:11" x14ac:dyDescent="0.2">
      <c r="A107" s="19" t="s">
        <v>181</v>
      </c>
      <c r="B107" s="19" t="s">
        <v>182</v>
      </c>
      <c r="C107" s="21">
        <f>+C108</f>
        <v>46690</v>
      </c>
      <c r="D107" s="21">
        <f>+D108</f>
        <v>47200</v>
      </c>
      <c r="E107" s="36">
        <f>+C107-D107</f>
        <v>-510</v>
      </c>
      <c r="F107" s="21">
        <f>+F108</f>
        <v>33557.599999999999</v>
      </c>
      <c r="G107" s="21">
        <f>+G108</f>
        <v>33321.9</v>
      </c>
      <c r="H107" s="36">
        <f>+F107-G107</f>
        <v>235.69999999999709</v>
      </c>
      <c r="I107" s="21">
        <f>+I108</f>
        <v>13132.400000000001</v>
      </c>
      <c r="J107" s="21">
        <f>+J108</f>
        <v>13878.099999999999</v>
      </c>
      <c r="K107" s="36">
        <f>+I107-J107</f>
        <v>-745.69999999999709</v>
      </c>
    </row>
    <row r="108" spans="1:11" x14ac:dyDescent="0.2">
      <c r="A108" s="22" t="s">
        <v>183</v>
      </c>
      <c r="B108" s="22" t="s">
        <v>184</v>
      </c>
      <c r="C108" s="24">
        <v>46690</v>
      </c>
      <c r="D108" s="24">
        <v>47200</v>
      </c>
      <c r="E108" s="37">
        <f>+C108-D108</f>
        <v>-510</v>
      </c>
      <c r="F108" s="24">
        <v>33557.599999999999</v>
      </c>
      <c r="G108" s="24">
        <v>33321.9</v>
      </c>
      <c r="H108" s="39">
        <f>+F108-G108</f>
        <v>235.69999999999709</v>
      </c>
      <c r="I108" s="26">
        <f>+C108-F108</f>
        <v>13132.400000000001</v>
      </c>
      <c r="J108" s="27">
        <f>+D108-G108</f>
        <v>13878.099999999999</v>
      </c>
      <c r="K108" s="39">
        <f>+I108-J108</f>
        <v>-745.69999999999709</v>
      </c>
    </row>
    <row r="109" spans="1:11" x14ac:dyDescent="0.2">
      <c r="A109" s="14" t="s">
        <v>185</v>
      </c>
      <c r="B109" s="14" t="s">
        <v>186</v>
      </c>
      <c r="C109" s="16">
        <f>C110+C121+C124+C127+C130+C136</f>
        <v>83742454.180000007</v>
      </c>
      <c r="D109" s="16">
        <f>D110+D121+D124+D127+D130+D136</f>
        <v>68144858</v>
      </c>
      <c r="E109" s="16">
        <f>C109-D109</f>
        <v>15597596.180000007</v>
      </c>
      <c r="F109" s="16">
        <f>F110+F121+F124+F127+F130+F136</f>
        <v>9224721.3499999996</v>
      </c>
      <c r="G109" s="16">
        <f>G110+G121+G124+G127+G130+G136</f>
        <v>3496590.68</v>
      </c>
      <c r="H109" s="18">
        <f>F109-G109</f>
        <v>5728130.6699999999</v>
      </c>
      <c r="I109" s="16">
        <f>I110+I121+I124+I127+I130+I136</f>
        <v>74517732.829999998</v>
      </c>
      <c r="J109" s="16">
        <f>J110+J121+J124+J127+J130+J136</f>
        <v>64648267.319999993</v>
      </c>
      <c r="K109" s="18">
        <f>I109-J109</f>
        <v>9869465.5100000054</v>
      </c>
    </row>
    <row r="110" spans="1:11" x14ac:dyDescent="0.2">
      <c r="A110" s="19" t="s">
        <v>187</v>
      </c>
      <c r="B110" s="19" t="s">
        <v>188</v>
      </c>
      <c r="C110" s="21">
        <f>SUM(C111:C120)</f>
        <v>639879.61</v>
      </c>
      <c r="D110" s="21">
        <f>SUM(D111:D120)</f>
        <v>3381074.29</v>
      </c>
      <c r="E110" s="36">
        <f>+C110-D110</f>
        <v>-2741194.68</v>
      </c>
      <c r="F110" s="21">
        <f>SUM(F111:F120)</f>
        <v>217528.32000000001</v>
      </c>
      <c r="G110" s="21">
        <f>SUM(G111:G120)</f>
        <v>213672.66</v>
      </c>
      <c r="H110" s="36">
        <f>+F110-G110</f>
        <v>3855.6600000000035</v>
      </c>
      <c r="I110" s="21">
        <f>SUM(I111:I120)</f>
        <v>422351.29000000004</v>
      </c>
      <c r="J110" s="21">
        <f>SUM(J111:J120)</f>
        <v>3167401.63</v>
      </c>
      <c r="K110" s="36">
        <f>+I110-J110</f>
        <v>-2745050.34</v>
      </c>
    </row>
    <row r="111" spans="1:11" x14ac:dyDescent="0.2">
      <c r="A111" s="22" t="s">
        <v>189</v>
      </c>
      <c r="B111" s="22" t="s">
        <v>190</v>
      </c>
      <c r="C111" s="24">
        <v>62717.2</v>
      </c>
      <c r="D111" s="24">
        <v>230339.44</v>
      </c>
      <c r="E111" s="42">
        <f>+C111-D111</f>
        <v>-167622.24</v>
      </c>
      <c r="F111" s="24">
        <v>33141.129999999997</v>
      </c>
      <c r="G111" s="24">
        <v>14669.32</v>
      </c>
      <c r="H111" s="42">
        <f>+F111-G111</f>
        <v>18471.809999999998</v>
      </c>
      <c r="I111" s="26">
        <f t="shared" ref="I111:J120" si="40">+C111-F111</f>
        <v>29576.07</v>
      </c>
      <c r="J111" s="27">
        <f t="shared" si="40"/>
        <v>215670.12</v>
      </c>
      <c r="K111" s="42">
        <f>+I111-J111</f>
        <v>-186094.05</v>
      </c>
    </row>
    <row r="112" spans="1:11" x14ac:dyDescent="0.2">
      <c r="A112" s="22" t="s">
        <v>191</v>
      </c>
      <c r="B112" s="22" t="s">
        <v>192</v>
      </c>
      <c r="C112" s="24">
        <v>288100.87</v>
      </c>
      <c r="D112" s="24">
        <v>172558.41</v>
      </c>
      <c r="E112" s="42">
        <f t="shared" ref="E112:E120" si="41">+C112-D112</f>
        <v>115542.45999999999</v>
      </c>
      <c r="F112" s="24">
        <v>18376.22</v>
      </c>
      <c r="G112" s="24">
        <v>14727.8</v>
      </c>
      <c r="H112" s="42">
        <f t="shared" ref="H112:H120" si="42">+F112-G112</f>
        <v>3648.4200000000019</v>
      </c>
      <c r="I112" s="26">
        <f t="shared" si="40"/>
        <v>269724.65000000002</v>
      </c>
      <c r="J112" s="27">
        <f t="shared" si="40"/>
        <v>157830.61000000002</v>
      </c>
      <c r="K112" s="42">
        <f t="shared" ref="K112:K120" si="43">+I112-J112</f>
        <v>111894.04000000001</v>
      </c>
    </row>
    <row r="113" spans="1:11" x14ac:dyDescent="0.2">
      <c r="A113" s="31">
        <v>61103</v>
      </c>
      <c r="B113" s="22" t="s">
        <v>193</v>
      </c>
      <c r="C113" s="24">
        <v>0</v>
      </c>
      <c r="D113" s="24">
        <v>15000</v>
      </c>
      <c r="E113" s="42">
        <f>+C113-D113</f>
        <v>-15000</v>
      </c>
      <c r="F113" s="24">
        <v>0</v>
      </c>
      <c r="G113" s="24">
        <v>9734.48</v>
      </c>
      <c r="H113" s="42">
        <f t="shared" si="42"/>
        <v>-9734.48</v>
      </c>
      <c r="I113" s="26">
        <f t="shared" si="40"/>
        <v>0</v>
      </c>
      <c r="J113" s="27">
        <f t="shared" si="40"/>
        <v>5265.52</v>
      </c>
      <c r="K113" s="42">
        <f t="shared" si="43"/>
        <v>-5265.52</v>
      </c>
    </row>
    <row r="114" spans="1:11" x14ac:dyDescent="0.2">
      <c r="A114" s="22" t="s">
        <v>194</v>
      </c>
      <c r="B114" s="22" t="s">
        <v>195</v>
      </c>
      <c r="C114" s="24">
        <v>105317.07</v>
      </c>
      <c r="D114" s="24">
        <v>482175.85</v>
      </c>
      <c r="E114" s="42">
        <f t="shared" si="41"/>
        <v>-376858.77999999997</v>
      </c>
      <c r="F114" s="24">
        <v>46785.08</v>
      </c>
      <c r="G114" s="24">
        <v>143597.35</v>
      </c>
      <c r="H114" s="42">
        <f t="shared" si="42"/>
        <v>-96812.27</v>
      </c>
      <c r="I114" s="26">
        <f t="shared" si="40"/>
        <v>58531.990000000005</v>
      </c>
      <c r="J114" s="27">
        <f t="shared" si="40"/>
        <v>338578.5</v>
      </c>
      <c r="K114" s="42">
        <f t="shared" si="43"/>
        <v>-280046.51</v>
      </c>
    </row>
    <row r="115" spans="1:11" x14ac:dyDescent="0.2">
      <c r="A115" s="22" t="s">
        <v>196</v>
      </c>
      <c r="B115" s="22" t="s">
        <v>197</v>
      </c>
      <c r="C115" s="24">
        <v>21695</v>
      </c>
      <c r="D115" s="24">
        <v>515000.01</v>
      </c>
      <c r="E115" s="42">
        <f t="shared" si="41"/>
        <v>-493305.01</v>
      </c>
      <c r="F115" s="24">
        <v>0</v>
      </c>
      <c r="G115" s="24">
        <v>0</v>
      </c>
      <c r="H115" s="42">
        <f t="shared" si="42"/>
        <v>0</v>
      </c>
      <c r="I115" s="26">
        <f t="shared" si="40"/>
        <v>21695</v>
      </c>
      <c r="J115" s="27">
        <f t="shared" si="40"/>
        <v>515000.01</v>
      </c>
      <c r="K115" s="42">
        <f t="shared" si="43"/>
        <v>-493305.01</v>
      </c>
    </row>
    <row r="116" spans="1:11" x14ac:dyDescent="0.2">
      <c r="A116" s="31">
        <v>61107</v>
      </c>
      <c r="B116" s="22" t="s">
        <v>198</v>
      </c>
      <c r="C116" s="24">
        <v>1690</v>
      </c>
      <c r="D116" s="24">
        <v>0</v>
      </c>
      <c r="E116" s="42">
        <f t="shared" si="41"/>
        <v>1690</v>
      </c>
      <c r="F116" s="24">
        <v>0</v>
      </c>
      <c r="G116" s="24">
        <v>0</v>
      </c>
      <c r="H116" s="42">
        <f t="shared" si="42"/>
        <v>0</v>
      </c>
      <c r="I116" s="26">
        <f t="shared" si="40"/>
        <v>1690</v>
      </c>
      <c r="J116" s="27">
        <f t="shared" si="40"/>
        <v>0</v>
      </c>
      <c r="K116" s="42">
        <f t="shared" si="43"/>
        <v>1690</v>
      </c>
    </row>
    <row r="117" spans="1:11" ht="12" customHeight="1" x14ac:dyDescent="0.2">
      <c r="A117" s="22" t="s">
        <v>199</v>
      </c>
      <c r="B117" s="22" t="s">
        <v>200</v>
      </c>
      <c r="C117" s="24">
        <v>2000</v>
      </c>
      <c r="D117" s="24">
        <v>0</v>
      </c>
      <c r="E117" s="42">
        <f t="shared" si="41"/>
        <v>2000</v>
      </c>
      <c r="F117" s="24">
        <v>0</v>
      </c>
      <c r="G117" s="24">
        <v>0</v>
      </c>
      <c r="H117" s="42">
        <f t="shared" si="42"/>
        <v>0</v>
      </c>
      <c r="I117" s="26">
        <f t="shared" si="40"/>
        <v>2000</v>
      </c>
      <c r="J117" s="27">
        <f t="shared" si="40"/>
        <v>0</v>
      </c>
      <c r="K117" s="42">
        <f t="shared" si="43"/>
        <v>2000</v>
      </c>
    </row>
    <row r="118" spans="1:11" x14ac:dyDescent="0.2">
      <c r="A118" s="22" t="s">
        <v>201</v>
      </c>
      <c r="B118" s="22" t="s">
        <v>202</v>
      </c>
      <c r="C118" s="24">
        <v>110619.47</v>
      </c>
      <c r="D118" s="24">
        <v>1800000</v>
      </c>
      <c r="E118" s="42">
        <f t="shared" si="41"/>
        <v>-1689380.53</v>
      </c>
      <c r="F118" s="24">
        <v>109513.28</v>
      </c>
      <c r="G118" s="24">
        <v>0</v>
      </c>
      <c r="H118" s="42">
        <f t="shared" si="42"/>
        <v>109513.28</v>
      </c>
      <c r="I118" s="26">
        <f t="shared" si="40"/>
        <v>1106.1900000000023</v>
      </c>
      <c r="J118" s="27">
        <f t="shared" si="40"/>
        <v>1800000</v>
      </c>
      <c r="K118" s="42">
        <f t="shared" si="43"/>
        <v>-1798893.81</v>
      </c>
    </row>
    <row r="119" spans="1:11" x14ac:dyDescent="0.2">
      <c r="A119" s="22" t="s">
        <v>203</v>
      </c>
      <c r="B119" s="22" t="s">
        <v>204</v>
      </c>
      <c r="C119" s="24">
        <v>43740</v>
      </c>
      <c r="D119" s="24">
        <v>63331.43</v>
      </c>
      <c r="E119" s="42">
        <f t="shared" si="41"/>
        <v>-19591.43</v>
      </c>
      <c r="F119" s="24">
        <v>9387.61</v>
      </c>
      <c r="G119" s="24">
        <v>28952.560000000001</v>
      </c>
      <c r="H119" s="42">
        <f t="shared" si="42"/>
        <v>-19564.95</v>
      </c>
      <c r="I119" s="26">
        <f t="shared" si="40"/>
        <v>34352.39</v>
      </c>
      <c r="J119" s="27">
        <f t="shared" si="40"/>
        <v>34378.869999999995</v>
      </c>
      <c r="K119" s="42">
        <f t="shared" si="43"/>
        <v>-26.479999999995925</v>
      </c>
    </row>
    <row r="120" spans="1:11" x14ac:dyDescent="0.2">
      <c r="A120" s="22" t="s">
        <v>205</v>
      </c>
      <c r="B120" s="22" t="s">
        <v>206</v>
      </c>
      <c r="C120" s="24">
        <v>4000</v>
      </c>
      <c r="D120" s="24">
        <v>102669.15</v>
      </c>
      <c r="E120" s="42">
        <f t="shared" si="41"/>
        <v>-98669.15</v>
      </c>
      <c r="F120" s="24">
        <v>325</v>
      </c>
      <c r="G120" s="24">
        <v>1991.15</v>
      </c>
      <c r="H120" s="42">
        <f t="shared" si="42"/>
        <v>-1666.15</v>
      </c>
      <c r="I120" s="26">
        <f t="shared" si="40"/>
        <v>3675</v>
      </c>
      <c r="J120" s="27">
        <f t="shared" si="40"/>
        <v>100678</v>
      </c>
      <c r="K120" s="42">
        <f t="shared" si="43"/>
        <v>-97003</v>
      </c>
    </row>
    <row r="121" spans="1:11" x14ac:dyDescent="0.2">
      <c r="A121" s="19" t="s">
        <v>207</v>
      </c>
      <c r="B121" s="19" t="s">
        <v>208</v>
      </c>
      <c r="C121" s="21">
        <f>SUM(C122:C123)</f>
        <v>8904826</v>
      </c>
      <c r="D121" s="21">
        <f>SUM(D122:D123)</f>
        <v>1553243</v>
      </c>
      <c r="E121" s="36">
        <f>+C121-D121</f>
        <v>7351583</v>
      </c>
      <c r="F121" s="21">
        <f>SUM(F122:F123)</f>
        <v>1973994.03</v>
      </c>
      <c r="G121" s="21">
        <f>SUM(G122:G123)</f>
        <v>281172.21999999997</v>
      </c>
      <c r="H121" s="36">
        <f>+F121-G121</f>
        <v>1692821.81</v>
      </c>
      <c r="I121" s="21">
        <f>SUM(I122:I123)</f>
        <v>6930831.9699999997</v>
      </c>
      <c r="J121" s="21">
        <f>SUM(J122:J123)</f>
        <v>1272070.7799999998</v>
      </c>
      <c r="K121" s="36">
        <f>+I121-J121</f>
        <v>5658761.1899999995</v>
      </c>
    </row>
    <row r="122" spans="1:11" x14ac:dyDescent="0.2">
      <c r="A122" s="22" t="s">
        <v>209</v>
      </c>
      <c r="B122" s="22" t="s">
        <v>210</v>
      </c>
      <c r="C122" s="24">
        <v>8359507.7599999998</v>
      </c>
      <c r="D122" s="24">
        <v>965205.97</v>
      </c>
      <c r="E122" s="37">
        <f t="shared" ref="E122:E137" si="44">+C122-D122</f>
        <v>7394301.79</v>
      </c>
      <c r="F122" s="24">
        <v>1428675.79</v>
      </c>
      <c r="G122" s="24">
        <v>259642.81</v>
      </c>
      <c r="H122" s="37">
        <f t="shared" ref="H122:H137" si="45">+F122-G122</f>
        <v>1169032.98</v>
      </c>
      <c r="I122" s="26">
        <f t="shared" ref="I122:J123" si="46">+C122-F122</f>
        <v>6930831.9699999997</v>
      </c>
      <c r="J122" s="27">
        <f t="shared" si="46"/>
        <v>705563.15999999992</v>
      </c>
      <c r="K122" s="37">
        <f t="shared" ref="K122:K137" si="47">+I122-J122</f>
        <v>6225268.8099999996</v>
      </c>
    </row>
    <row r="123" spans="1:11" x14ac:dyDescent="0.2">
      <c r="A123" s="22" t="s">
        <v>211</v>
      </c>
      <c r="B123" s="22" t="s">
        <v>212</v>
      </c>
      <c r="C123" s="24">
        <v>545318.24</v>
      </c>
      <c r="D123" s="24">
        <v>588037.03</v>
      </c>
      <c r="E123" s="37">
        <f t="shared" si="44"/>
        <v>-42718.790000000037</v>
      </c>
      <c r="F123" s="24">
        <v>545318.24</v>
      </c>
      <c r="G123" s="24">
        <v>21529.41</v>
      </c>
      <c r="H123" s="37">
        <f t="shared" si="45"/>
        <v>523788.83</v>
      </c>
      <c r="I123" s="26">
        <f t="shared" si="46"/>
        <v>0</v>
      </c>
      <c r="J123" s="27">
        <f t="shared" si="46"/>
        <v>566507.62</v>
      </c>
      <c r="K123" s="37">
        <f t="shared" si="47"/>
        <v>-566507.62</v>
      </c>
    </row>
    <row r="124" spans="1:11" x14ac:dyDescent="0.2">
      <c r="A124" s="19" t="s">
        <v>213</v>
      </c>
      <c r="B124" s="19" t="s">
        <v>214</v>
      </c>
      <c r="C124" s="21">
        <f>SUM(C125:C126)</f>
        <v>141835.46</v>
      </c>
      <c r="D124" s="21">
        <f>SUM(D125:D126)</f>
        <v>134794.26999999999</v>
      </c>
      <c r="E124" s="36">
        <f t="shared" si="44"/>
        <v>7041.1900000000023</v>
      </c>
      <c r="F124" s="21">
        <f>SUM(F125:F126)</f>
        <v>41685.769999999997</v>
      </c>
      <c r="G124" s="21">
        <f>SUM(G125:G126)</f>
        <v>62887.25</v>
      </c>
      <c r="H124" s="36">
        <f t="shared" si="45"/>
        <v>-21201.480000000003</v>
      </c>
      <c r="I124" s="21">
        <f>SUM(I125:I126)</f>
        <v>100149.69</v>
      </c>
      <c r="J124" s="21">
        <f>SUM(J125:J126)</f>
        <v>71907.01999999999</v>
      </c>
      <c r="K124" s="36">
        <f t="shared" si="47"/>
        <v>28242.670000000013</v>
      </c>
    </row>
    <row r="125" spans="1:11" x14ac:dyDescent="0.2">
      <c r="A125" s="22" t="s">
        <v>215</v>
      </c>
      <c r="B125" s="22" t="s">
        <v>216</v>
      </c>
      <c r="C125" s="24">
        <v>141835.46</v>
      </c>
      <c r="D125" s="24">
        <v>134794.26999999999</v>
      </c>
      <c r="E125" s="37">
        <f t="shared" si="44"/>
        <v>7041.1900000000023</v>
      </c>
      <c r="F125" s="24">
        <v>41685.769999999997</v>
      </c>
      <c r="G125" s="24">
        <v>62887.25</v>
      </c>
      <c r="H125" s="37">
        <f t="shared" si="45"/>
        <v>-21201.480000000003</v>
      </c>
      <c r="I125" s="26">
        <f t="shared" ref="I125:J126" si="48">+C125-F125</f>
        <v>100149.69</v>
      </c>
      <c r="J125" s="27">
        <f t="shared" si="48"/>
        <v>71907.01999999999</v>
      </c>
      <c r="K125" s="37">
        <f t="shared" si="47"/>
        <v>28242.670000000013</v>
      </c>
    </row>
    <row r="126" spans="1:11" x14ac:dyDescent="0.2">
      <c r="A126" s="31">
        <v>61499</v>
      </c>
      <c r="B126" s="22" t="s">
        <v>217</v>
      </c>
      <c r="C126" s="24">
        <v>0</v>
      </c>
      <c r="D126" s="24">
        <v>0</v>
      </c>
      <c r="E126" s="37">
        <f t="shared" si="44"/>
        <v>0</v>
      </c>
      <c r="F126" s="24">
        <v>0</v>
      </c>
      <c r="G126" s="24">
        <v>0</v>
      </c>
      <c r="H126" s="37">
        <f t="shared" si="45"/>
        <v>0</v>
      </c>
      <c r="I126" s="26">
        <f t="shared" si="48"/>
        <v>0</v>
      </c>
      <c r="J126" s="27">
        <f t="shared" si="48"/>
        <v>0</v>
      </c>
      <c r="K126" s="37">
        <f t="shared" si="47"/>
        <v>0</v>
      </c>
    </row>
    <row r="127" spans="1:11" x14ac:dyDescent="0.2">
      <c r="A127" s="19" t="s">
        <v>218</v>
      </c>
      <c r="B127" s="19" t="s">
        <v>219</v>
      </c>
      <c r="C127" s="21">
        <f>SUM(C128:C129)</f>
        <v>0</v>
      </c>
      <c r="D127" s="21">
        <f>SUM(D128:D129)</f>
        <v>425057.1</v>
      </c>
      <c r="E127" s="36">
        <f t="shared" si="44"/>
        <v>-425057.1</v>
      </c>
      <c r="F127" s="21">
        <f>SUM(F128:F129)</f>
        <v>0</v>
      </c>
      <c r="G127" s="21">
        <f>SUM(G128:G129)</f>
        <v>148998.54999999999</v>
      </c>
      <c r="H127" s="36">
        <f t="shared" si="45"/>
        <v>-148998.54999999999</v>
      </c>
      <c r="I127" s="21">
        <f>SUM(I128:I129)</f>
        <v>0</v>
      </c>
      <c r="J127" s="21">
        <f>SUM(J128:J129)</f>
        <v>276058.55</v>
      </c>
      <c r="K127" s="36">
        <f t="shared" si="47"/>
        <v>-276058.55</v>
      </c>
    </row>
    <row r="128" spans="1:11" x14ac:dyDescent="0.2">
      <c r="A128" s="22" t="s">
        <v>220</v>
      </c>
      <c r="B128" s="22" t="s">
        <v>221</v>
      </c>
      <c r="C128" s="24">
        <v>0</v>
      </c>
      <c r="D128" s="24">
        <v>127060</v>
      </c>
      <c r="E128" s="37">
        <f t="shared" si="44"/>
        <v>-127060</v>
      </c>
      <c r="F128" s="24">
        <v>0</v>
      </c>
      <c r="G128" s="24">
        <v>0</v>
      </c>
      <c r="H128" s="37">
        <f t="shared" si="45"/>
        <v>0</v>
      </c>
      <c r="I128" s="26">
        <f t="shared" ref="I128:J129" si="49">+C128-F128</f>
        <v>0</v>
      </c>
      <c r="J128" s="27">
        <f t="shared" si="49"/>
        <v>127060</v>
      </c>
      <c r="K128" s="37">
        <f t="shared" si="47"/>
        <v>-127060</v>
      </c>
    </row>
    <row r="129" spans="1:11" x14ac:dyDescent="0.2">
      <c r="A129" s="31">
        <v>61599</v>
      </c>
      <c r="B129" s="22" t="s">
        <v>222</v>
      </c>
      <c r="C129" s="24">
        <v>0</v>
      </c>
      <c r="D129" s="24">
        <v>297997.09999999998</v>
      </c>
      <c r="E129" s="37">
        <f t="shared" si="44"/>
        <v>-297997.09999999998</v>
      </c>
      <c r="F129" s="24">
        <v>0</v>
      </c>
      <c r="G129" s="24">
        <v>148998.54999999999</v>
      </c>
      <c r="H129" s="37">
        <f t="shared" si="45"/>
        <v>-148998.54999999999</v>
      </c>
      <c r="I129" s="26">
        <f t="shared" si="49"/>
        <v>0</v>
      </c>
      <c r="J129" s="27">
        <f t="shared" si="49"/>
        <v>148998.54999999999</v>
      </c>
      <c r="K129" s="37">
        <f t="shared" si="47"/>
        <v>-148998.54999999999</v>
      </c>
    </row>
    <row r="130" spans="1:11" x14ac:dyDescent="0.2">
      <c r="A130" s="19" t="s">
        <v>223</v>
      </c>
      <c r="B130" s="19" t="s">
        <v>224</v>
      </c>
      <c r="C130" s="21">
        <f>SUM(C131:C135)</f>
        <v>73988651.019999996</v>
      </c>
      <c r="D130" s="21">
        <f>SUM(D131:D135)</f>
        <v>62147411.520000003</v>
      </c>
      <c r="E130" s="36">
        <f t="shared" si="44"/>
        <v>11841239.499999993</v>
      </c>
      <c r="F130" s="21">
        <f>SUM(F131:F135)</f>
        <v>6965536.9699999988</v>
      </c>
      <c r="G130" s="21">
        <f>SUM(G131:G135)</f>
        <v>2770079.57</v>
      </c>
      <c r="H130" s="36">
        <f t="shared" si="45"/>
        <v>4195457.3999999985</v>
      </c>
      <c r="I130" s="21">
        <f>SUM(I131:I135)</f>
        <v>67023114.049999997</v>
      </c>
      <c r="J130" s="21">
        <f>SUM(J131:J135)</f>
        <v>59377331.949999996</v>
      </c>
      <c r="K130" s="36">
        <f t="shared" si="47"/>
        <v>7645782.1000000015</v>
      </c>
    </row>
    <row r="131" spans="1:11" x14ac:dyDescent="0.2">
      <c r="A131" s="22" t="s">
        <v>225</v>
      </c>
      <c r="B131" s="22" t="s">
        <v>226</v>
      </c>
      <c r="C131" s="24">
        <v>47844375</v>
      </c>
      <c r="D131" s="24">
        <v>45662503.789999999</v>
      </c>
      <c r="E131" s="37">
        <f t="shared" si="44"/>
        <v>2181871.2100000009</v>
      </c>
      <c r="F131" s="24">
        <v>2441284.09</v>
      </c>
      <c r="G131" s="24">
        <v>401216.01</v>
      </c>
      <c r="H131" s="37">
        <f t="shared" si="45"/>
        <v>2040068.0799999998</v>
      </c>
      <c r="I131" s="26">
        <f t="shared" ref="I131:J135" si="50">+C131-F131</f>
        <v>45403090.909999996</v>
      </c>
      <c r="J131" s="27">
        <f t="shared" si="50"/>
        <v>45261287.780000001</v>
      </c>
      <c r="K131" s="37">
        <f t="shared" si="47"/>
        <v>141803.12999999523</v>
      </c>
    </row>
    <row r="132" spans="1:11" x14ac:dyDescent="0.2">
      <c r="A132" s="22" t="s">
        <v>227</v>
      </c>
      <c r="B132" s="22" t="s">
        <v>228</v>
      </c>
      <c r="C132" s="24">
        <v>2144636.2200000002</v>
      </c>
      <c r="D132" s="24">
        <v>4132887.05</v>
      </c>
      <c r="E132" s="37">
        <f t="shared" si="44"/>
        <v>-1988250.8299999996</v>
      </c>
      <c r="F132" s="24">
        <v>265241.11</v>
      </c>
      <c r="G132" s="24">
        <v>1926016.57</v>
      </c>
      <c r="H132" s="37">
        <f t="shared" si="45"/>
        <v>-1660775.46</v>
      </c>
      <c r="I132" s="26">
        <f t="shared" si="50"/>
        <v>1879395.1100000003</v>
      </c>
      <c r="J132" s="27">
        <f t="shared" si="50"/>
        <v>2206870.4799999995</v>
      </c>
      <c r="K132" s="37">
        <f t="shared" si="47"/>
        <v>-327475.36999999918</v>
      </c>
    </row>
    <row r="133" spans="1:11" x14ac:dyDescent="0.2">
      <c r="A133" s="31">
        <v>61606</v>
      </c>
      <c r="B133" s="22" t="s">
        <v>229</v>
      </c>
      <c r="C133" s="35">
        <v>0</v>
      </c>
      <c r="D133" s="24">
        <v>20678.59</v>
      </c>
      <c r="E133" s="37">
        <f t="shared" si="44"/>
        <v>-20678.59</v>
      </c>
      <c r="F133" s="35">
        <v>0</v>
      </c>
      <c r="G133" s="24">
        <v>20678.59</v>
      </c>
      <c r="H133" s="37">
        <f t="shared" si="45"/>
        <v>-20678.59</v>
      </c>
      <c r="I133" s="26">
        <f t="shared" si="50"/>
        <v>0</v>
      </c>
      <c r="J133" s="27">
        <f t="shared" si="50"/>
        <v>0</v>
      </c>
      <c r="K133" s="37">
        <f t="shared" si="47"/>
        <v>0</v>
      </c>
    </row>
    <row r="134" spans="1:11" x14ac:dyDescent="0.2">
      <c r="A134" s="22" t="s">
        <v>230</v>
      </c>
      <c r="B134" s="22" t="s">
        <v>231</v>
      </c>
      <c r="C134" s="24">
        <v>5637120</v>
      </c>
      <c r="D134" s="24">
        <v>6063064.1699999999</v>
      </c>
      <c r="E134" s="37">
        <f t="shared" si="44"/>
        <v>-425944.16999999993</v>
      </c>
      <c r="F134" s="24">
        <v>1500034.58</v>
      </c>
      <c r="G134" s="24">
        <v>177737.84</v>
      </c>
      <c r="H134" s="37">
        <f t="shared" si="45"/>
        <v>1322296.74</v>
      </c>
      <c r="I134" s="26">
        <f t="shared" si="50"/>
        <v>4137085.42</v>
      </c>
      <c r="J134" s="27">
        <f t="shared" si="50"/>
        <v>5885326.3300000001</v>
      </c>
      <c r="K134" s="37">
        <f t="shared" si="47"/>
        <v>-1748240.9100000001</v>
      </c>
    </row>
    <row r="135" spans="1:11" x14ac:dyDescent="0.2">
      <c r="A135" s="31">
        <v>61699</v>
      </c>
      <c r="B135" s="22" t="s">
        <v>232</v>
      </c>
      <c r="C135" s="24">
        <v>18362519.800000001</v>
      </c>
      <c r="D135" s="24">
        <v>6268277.9199999999</v>
      </c>
      <c r="E135" s="37">
        <f t="shared" si="44"/>
        <v>12094241.880000001</v>
      </c>
      <c r="F135" s="24">
        <v>2758977.19</v>
      </c>
      <c r="G135" s="24">
        <v>244430.56</v>
      </c>
      <c r="H135" s="37">
        <f t="shared" si="45"/>
        <v>2514546.63</v>
      </c>
      <c r="I135" s="26">
        <f t="shared" si="50"/>
        <v>15603542.610000001</v>
      </c>
      <c r="J135" s="27">
        <f t="shared" si="50"/>
        <v>6023847.3600000003</v>
      </c>
      <c r="K135" s="37">
        <f t="shared" si="47"/>
        <v>9579695.25</v>
      </c>
    </row>
    <row r="136" spans="1:11" x14ac:dyDescent="0.2">
      <c r="A136" s="19" t="s">
        <v>233</v>
      </c>
      <c r="B136" s="19" t="s">
        <v>143</v>
      </c>
      <c r="C136" s="21">
        <f>+C137</f>
        <v>67262.09</v>
      </c>
      <c r="D136" s="21">
        <f>+D137</f>
        <v>503277.82</v>
      </c>
      <c r="E136" s="36">
        <f t="shared" si="44"/>
        <v>-436015.73</v>
      </c>
      <c r="F136" s="21">
        <f>+F137</f>
        <v>25976.26</v>
      </c>
      <c r="G136" s="21">
        <f>+G137</f>
        <v>19780.43</v>
      </c>
      <c r="H136" s="36">
        <f t="shared" si="45"/>
        <v>6195.8299999999981</v>
      </c>
      <c r="I136" s="46">
        <f>+I137</f>
        <v>41285.83</v>
      </c>
      <c r="J136" s="46">
        <f>+J137</f>
        <v>483497.39</v>
      </c>
      <c r="K136" s="36">
        <f t="shared" si="47"/>
        <v>-442211.56</v>
      </c>
    </row>
    <row r="137" spans="1:11" x14ac:dyDescent="0.2">
      <c r="A137" s="22" t="s">
        <v>234</v>
      </c>
      <c r="B137" s="22" t="s">
        <v>143</v>
      </c>
      <c r="C137" s="24">
        <v>67262.09</v>
      </c>
      <c r="D137" s="24">
        <v>503277.82</v>
      </c>
      <c r="E137" s="37">
        <f t="shared" si="44"/>
        <v>-436015.73</v>
      </c>
      <c r="F137" s="24">
        <v>25976.26</v>
      </c>
      <c r="G137" s="24">
        <v>19780.43</v>
      </c>
      <c r="H137" s="37">
        <f t="shared" si="45"/>
        <v>6195.8299999999981</v>
      </c>
      <c r="I137" s="26">
        <f>+C137-F137</f>
        <v>41285.83</v>
      </c>
      <c r="J137" s="27">
        <f>+D137-G137</f>
        <v>483497.39</v>
      </c>
      <c r="K137" s="37">
        <f t="shared" si="47"/>
        <v>-442211.56</v>
      </c>
    </row>
    <row r="138" spans="1:11" x14ac:dyDescent="0.2">
      <c r="A138" s="14" t="s">
        <v>235</v>
      </c>
      <c r="B138" s="14" t="s">
        <v>236</v>
      </c>
      <c r="C138" s="16">
        <f>C139+C148+C151</f>
        <v>6286555</v>
      </c>
      <c r="D138" s="16">
        <f>D139+D148+D151</f>
        <v>4464865</v>
      </c>
      <c r="E138" s="17">
        <f t="shared" si="29"/>
        <v>1821690</v>
      </c>
      <c r="F138" s="16">
        <f>F139+F148+F151</f>
        <v>1800000</v>
      </c>
      <c r="G138" s="16">
        <f>G139+G148+G151</f>
        <v>1328400</v>
      </c>
      <c r="H138" s="18">
        <f t="shared" ref="H138:H153" si="51">F138-G138</f>
        <v>471600</v>
      </c>
      <c r="I138" s="16">
        <f>I139+I148+I151</f>
        <v>4486555</v>
      </c>
      <c r="J138" s="16">
        <f>J139+J148+J151</f>
        <v>3136465</v>
      </c>
      <c r="K138" s="18">
        <f t="shared" ref="K138" si="52">I138-J138</f>
        <v>1350090</v>
      </c>
    </row>
    <row r="139" spans="1:11" x14ac:dyDescent="0.2">
      <c r="A139" s="19" t="s">
        <v>237</v>
      </c>
      <c r="B139" s="19" t="s">
        <v>238</v>
      </c>
      <c r="C139" s="21">
        <f>SUM(C140:C147)</f>
        <v>6258305</v>
      </c>
      <c r="D139" s="21">
        <f>SUM(D140:D147)</f>
        <v>4442265</v>
      </c>
      <c r="E139" s="36">
        <f>+C139-D139</f>
        <v>1816040</v>
      </c>
      <c r="F139" s="21">
        <f>SUM(F140:F147)</f>
        <v>1800000</v>
      </c>
      <c r="G139" s="21">
        <f>SUM(G140:G147)</f>
        <v>1328400</v>
      </c>
      <c r="H139" s="36">
        <f>+F139-G139</f>
        <v>471600</v>
      </c>
      <c r="I139" s="21">
        <f>SUM(I140:I147)</f>
        <v>4458305</v>
      </c>
      <c r="J139" s="21">
        <f>SUM(J140:J147)</f>
        <v>3113865</v>
      </c>
      <c r="K139" s="36">
        <f>+I139-J139</f>
        <v>1344440</v>
      </c>
    </row>
    <row r="140" spans="1:11" x14ac:dyDescent="0.2">
      <c r="A140" s="22" t="s">
        <v>239</v>
      </c>
      <c r="B140" s="22" t="s">
        <v>238</v>
      </c>
      <c r="C140" s="24">
        <v>0</v>
      </c>
      <c r="D140" s="24">
        <v>600000</v>
      </c>
      <c r="E140" s="37">
        <f>+C140-D140</f>
        <v>-600000</v>
      </c>
      <c r="F140" s="24">
        <v>0</v>
      </c>
      <c r="G140" s="24">
        <v>0</v>
      </c>
      <c r="H140" s="37">
        <f>+F140-G140</f>
        <v>0</v>
      </c>
      <c r="I140" s="26">
        <f t="shared" ref="I140:J147" si="53">+C140-F140</f>
        <v>0</v>
      </c>
      <c r="J140" s="27">
        <f>+D140-G140</f>
        <v>600000</v>
      </c>
      <c r="K140" s="37">
        <f>+I140-J140</f>
        <v>-600000</v>
      </c>
    </row>
    <row r="141" spans="1:11" x14ac:dyDescent="0.2">
      <c r="A141" s="31">
        <v>6223101</v>
      </c>
      <c r="B141" s="22" t="s">
        <v>240</v>
      </c>
      <c r="C141" s="24">
        <v>0</v>
      </c>
      <c r="D141" s="24">
        <v>0</v>
      </c>
      <c r="E141" s="37">
        <f t="shared" ref="E141:E147" si="54">+C141-D141</f>
        <v>0</v>
      </c>
      <c r="F141" s="24">
        <v>0</v>
      </c>
      <c r="G141" s="24">
        <v>350960</v>
      </c>
      <c r="H141" s="37">
        <f t="shared" ref="H141:H147" si="55">+F141-G141</f>
        <v>-350960</v>
      </c>
      <c r="I141" s="26">
        <f t="shared" si="53"/>
        <v>0</v>
      </c>
      <c r="J141" s="27">
        <f t="shared" si="53"/>
        <v>-350960</v>
      </c>
      <c r="K141" s="37">
        <f t="shared" ref="K141:K147" si="56">+I141-J141</f>
        <v>350960</v>
      </c>
    </row>
    <row r="142" spans="1:11" x14ac:dyDescent="0.2">
      <c r="A142" s="31">
        <v>6224300</v>
      </c>
      <c r="B142" s="22" t="s">
        <v>241</v>
      </c>
      <c r="C142" s="24">
        <v>0</v>
      </c>
      <c r="D142" s="24">
        <v>350960</v>
      </c>
      <c r="E142" s="37">
        <f t="shared" si="54"/>
        <v>-350960</v>
      </c>
      <c r="F142" s="24">
        <v>0</v>
      </c>
      <c r="G142" s="24">
        <v>977440</v>
      </c>
      <c r="H142" s="37">
        <f t="shared" si="55"/>
        <v>-977440</v>
      </c>
      <c r="I142" s="26">
        <f t="shared" si="53"/>
        <v>0</v>
      </c>
      <c r="J142" s="27">
        <f t="shared" si="53"/>
        <v>-626480</v>
      </c>
      <c r="K142" s="37">
        <f t="shared" si="56"/>
        <v>626480</v>
      </c>
    </row>
    <row r="143" spans="1:11" x14ac:dyDescent="0.2">
      <c r="A143" s="22" t="s">
        <v>242</v>
      </c>
      <c r="B143" s="22" t="s">
        <v>243</v>
      </c>
      <c r="C143" s="24">
        <v>0</v>
      </c>
      <c r="D143" s="24">
        <v>977440</v>
      </c>
      <c r="E143" s="37">
        <f t="shared" si="54"/>
        <v>-977440</v>
      </c>
      <c r="F143" s="24">
        <v>0</v>
      </c>
      <c r="G143" s="24">
        <v>0</v>
      </c>
      <c r="H143" s="37">
        <f t="shared" si="55"/>
        <v>0</v>
      </c>
      <c r="I143" s="26">
        <f t="shared" si="53"/>
        <v>0</v>
      </c>
      <c r="J143" s="27">
        <f t="shared" si="53"/>
        <v>977440</v>
      </c>
      <c r="K143" s="37">
        <f t="shared" si="56"/>
        <v>-977440</v>
      </c>
    </row>
    <row r="144" spans="1:11" x14ac:dyDescent="0.2">
      <c r="A144" s="31">
        <v>6224302</v>
      </c>
      <c r="B144" s="22" t="s">
        <v>244</v>
      </c>
      <c r="C144" s="24">
        <v>0</v>
      </c>
      <c r="D144" s="24">
        <v>380000</v>
      </c>
      <c r="E144" s="37">
        <f t="shared" si="54"/>
        <v>-380000</v>
      </c>
      <c r="F144" s="24">
        <v>0</v>
      </c>
      <c r="G144" s="24">
        <v>0</v>
      </c>
      <c r="H144" s="37">
        <f t="shared" si="55"/>
        <v>0</v>
      </c>
      <c r="I144" s="26">
        <f t="shared" si="53"/>
        <v>0</v>
      </c>
      <c r="J144" s="27">
        <f t="shared" si="53"/>
        <v>380000</v>
      </c>
      <c r="K144" s="37">
        <f t="shared" si="56"/>
        <v>-380000</v>
      </c>
    </row>
    <row r="145" spans="1:11" x14ac:dyDescent="0.2">
      <c r="A145" s="31">
        <v>6224305</v>
      </c>
      <c r="B145" s="22" t="s">
        <v>175</v>
      </c>
      <c r="C145" s="24">
        <v>6178305</v>
      </c>
      <c r="D145" s="24">
        <v>1565040</v>
      </c>
      <c r="E145" s="37">
        <f t="shared" si="54"/>
        <v>4613265</v>
      </c>
      <c r="F145" s="24">
        <v>1800000</v>
      </c>
      <c r="G145" s="24">
        <v>0</v>
      </c>
      <c r="H145" s="37">
        <f t="shared" si="55"/>
        <v>1800000</v>
      </c>
      <c r="I145" s="26">
        <f t="shared" si="53"/>
        <v>4378305</v>
      </c>
      <c r="J145" s="27">
        <f t="shared" si="53"/>
        <v>1565040</v>
      </c>
      <c r="K145" s="37">
        <f t="shared" si="56"/>
        <v>2813265</v>
      </c>
    </row>
    <row r="146" spans="1:11" x14ac:dyDescent="0.2">
      <c r="A146" s="31">
        <v>6224306</v>
      </c>
      <c r="B146" s="22" t="s">
        <v>245</v>
      </c>
      <c r="C146" s="24">
        <v>0</v>
      </c>
      <c r="D146" s="24">
        <v>222680</v>
      </c>
      <c r="E146" s="37">
        <f t="shared" si="54"/>
        <v>-222680</v>
      </c>
      <c r="F146" s="24">
        <v>0</v>
      </c>
      <c r="G146" s="24">
        <v>0</v>
      </c>
      <c r="H146" s="37">
        <f t="shared" si="55"/>
        <v>0</v>
      </c>
      <c r="I146" s="26">
        <f t="shared" si="53"/>
        <v>0</v>
      </c>
      <c r="J146" s="27">
        <f t="shared" si="53"/>
        <v>222680</v>
      </c>
      <c r="K146" s="37">
        <f t="shared" si="56"/>
        <v>-222680</v>
      </c>
    </row>
    <row r="147" spans="1:11" x14ac:dyDescent="0.2">
      <c r="A147" s="31">
        <v>6224352</v>
      </c>
      <c r="B147" s="22" t="s">
        <v>246</v>
      </c>
      <c r="C147" s="38">
        <v>80000</v>
      </c>
      <c r="D147" s="24">
        <v>346145</v>
      </c>
      <c r="E147" s="37">
        <f t="shared" si="54"/>
        <v>-266145</v>
      </c>
      <c r="F147" s="24">
        <v>0</v>
      </c>
      <c r="G147" s="24">
        <v>0</v>
      </c>
      <c r="H147" s="37">
        <f t="shared" si="55"/>
        <v>0</v>
      </c>
      <c r="I147" s="26">
        <f t="shared" si="53"/>
        <v>80000</v>
      </c>
      <c r="J147" s="27">
        <f t="shared" si="53"/>
        <v>346145</v>
      </c>
      <c r="K147" s="37">
        <f t="shared" si="56"/>
        <v>-266145</v>
      </c>
    </row>
    <row r="148" spans="1:11" x14ac:dyDescent="0.2">
      <c r="A148" s="19" t="s">
        <v>247</v>
      </c>
      <c r="B148" s="19" t="s">
        <v>248</v>
      </c>
      <c r="C148" s="36">
        <f>SUM(C149:C150)</f>
        <v>28250</v>
      </c>
      <c r="D148" s="36">
        <f>SUM(D149:D150)</f>
        <v>22600</v>
      </c>
      <c r="E148" s="36">
        <f>+C148-D148</f>
        <v>5650</v>
      </c>
      <c r="F148" s="36">
        <f>SUM(F149:F150)</f>
        <v>0</v>
      </c>
      <c r="G148" s="36">
        <f>SUM(G149:G150)</f>
        <v>0</v>
      </c>
      <c r="H148" s="36">
        <f>+F148-G148</f>
        <v>0</v>
      </c>
      <c r="I148" s="36">
        <f>SUM(I149:I150)</f>
        <v>28250</v>
      </c>
      <c r="J148" s="36">
        <f>SUM(J149:J150)</f>
        <v>22600</v>
      </c>
      <c r="K148" s="36">
        <f>+I148-J148</f>
        <v>5650</v>
      </c>
    </row>
    <row r="149" spans="1:11" s="1" customFormat="1" x14ac:dyDescent="0.2">
      <c r="A149" s="22" t="s">
        <v>249</v>
      </c>
      <c r="B149" s="22" t="s">
        <v>184</v>
      </c>
      <c r="C149" s="45">
        <v>0</v>
      </c>
      <c r="D149" s="45">
        <v>0</v>
      </c>
      <c r="E149" s="42">
        <f>+C149-D149</f>
        <v>0</v>
      </c>
      <c r="F149" s="45">
        <v>0</v>
      </c>
      <c r="G149" s="45">
        <v>0</v>
      </c>
      <c r="H149" s="42">
        <f>+F149-G149</f>
        <v>0</v>
      </c>
      <c r="I149" s="26">
        <f t="shared" ref="I149:J150" si="57">+C149-F149</f>
        <v>0</v>
      </c>
      <c r="J149" s="27">
        <f t="shared" si="57"/>
        <v>0</v>
      </c>
      <c r="K149" s="42">
        <f>+I149-J149</f>
        <v>0</v>
      </c>
    </row>
    <row r="150" spans="1:11" x14ac:dyDescent="0.2">
      <c r="A150" s="31">
        <v>62304</v>
      </c>
      <c r="B150" s="22" t="s">
        <v>250</v>
      </c>
      <c r="C150" s="24">
        <v>28250</v>
      </c>
      <c r="D150" s="24">
        <v>22600</v>
      </c>
      <c r="E150" s="42">
        <f>+C150-D150</f>
        <v>5650</v>
      </c>
      <c r="F150" s="24">
        <v>0</v>
      </c>
      <c r="G150" s="24">
        <v>0</v>
      </c>
      <c r="H150" s="42">
        <f>+F150-G150</f>
        <v>0</v>
      </c>
      <c r="I150" s="26">
        <f t="shared" si="57"/>
        <v>28250</v>
      </c>
      <c r="J150" s="27">
        <f t="shared" si="57"/>
        <v>22600</v>
      </c>
      <c r="K150" s="42">
        <f>+I150-J150</f>
        <v>5650</v>
      </c>
    </row>
    <row r="151" spans="1:11" x14ac:dyDescent="0.2">
      <c r="A151" s="19" t="s">
        <v>251</v>
      </c>
      <c r="B151" s="19" t="s">
        <v>252</v>
      </c>
      <c r="C151" s="21">
        <f>+C152</f>
        <v>0</v>
      </c>
      <c r="D151" s="21">
        <f>+D152</f>
        <v>0</v>
      </c>
      <c r="E151" s="36">
        <f>+C151-D151</f>
        <v>0</v>
      </c>
      <c r="F151" s="36">
        <f>+F152</f>
        <v>0</v>
      </c>
      <c r="G151" s="21">
        <f>+G152</f>
        <v>0</v>
      </c>
      <c r="H151" s="46">
        <f>+F151-G151</f>
        <v>0</v>
      </c>
      <c r="I151" s="36">
        <f>+I152</f>
        <v>0</v>
      </c>
      <c r="J151" s="21">
        <f>+J152</f>
        <v>0</v>
      </c>
      <c r="K151" s="46">
        <f>+I151-J151</f>
        <v>0</v>
      </c>
    </row>
    <row r="152" spans="1:11" x14ac:dyDescent="0.2">
      <c r="A152" s="22" t="s">
        <v>253</v>
      </c>
      <c r="B152" s="22" t="s">
        <v>254</v>
      </c>
      <c r="C152" s="24">
        <v>0</v>
      </c>
      <c r="D152" s="24">
        <v>0</v>
      </c>
      <c r="E152" s="37">
        <f>+C152-D152</f>
        <v>0</v>
      </c>
      <c r="F152" s="24"/>
      <c r="G152" s="24">
        <v>0</v>
      </c>
      <c r="H152" s="39">
        <f>+F152-G152</f>
        <v>0</v>
      </c>
      <c r="I152" s="26">
        <f>+C152-F152</f>
        <v>0</v>
      </c>
      <c r="J152" s="27">
        <f>+D152-G152</f>
        <v>0</v>
      </c>
      <c r="K152" s="39">
        <f>+I152-J152</f>
        <v>0</v>
      </c>
    </row>
    <row r="153" spans="1:11" x14ac:dyDescent="0.2">
      <c r="A153" s="14" t="s">
        <v>255</v>
      </c>
      <c r="B153" s="14" t="s">
        <v>256</v>
      </c>
      <c r="C153" s="16">
        <f>C154+C156</f>
        <v>0</v>
      </c>
      <c r="D153" s="16">
        <f>D154+D156</f>
        <v>0</v>
      </c>
      <c r="E153" s="17">
        <f t="shared" ref="E153:E158" si="58">C153-D153</f>
        <v>0</v>
      </c>
      <c r="F153" s="16">
        <v>0</v>
      </c>
      <c r="G153" s="16">
        <v>0</v>
      </c>
      <c r="H153" s="47">
        <f t="shared" si="51"/>
        <v>0</v>
      </c>
      <c r="I153" s="18">
        <f>I154+I156</f>
        <v>0</v>
      </c>
      <c r="J153" s="16">
        <f>J154+J156</f>
        <v>0</v>
      </c>
      <c r="K153" s="18">
        <f t="shared" ref="K153:K164" si="59">I153-J153</f>
        <v>0</v>
      </c>
    </row>
    <row r="154" spans="1:11" x14ac:dyDescent="0.2">
      <c r="A154" s="19" t="s">
        <v>257</v>
      </c>
      <c r="B154" s="19" t="s">
        <v>258</v>
      </c>
      <c r="C154" s="36">
        <f>+C155</f>
        <v>0</v>
      </c>
      <c r="D154" s="36">
        <f>+D155</f>
        <v>0</v>
      </c>
      <c r="E154" s="36">
        <f>+C154-D154</f>
        <v>0</v>
      </c>
      <c r="F154" s="36">
        <f>+F155</f>
        <v>0</v>
      </c>
      <c r="G154" s="36">
        <f>+G155</f>
        <v>0</v>
      </c>
      <c r="H154" s="36">
        <f>+F154-G154</f>
        <v>0</v>
      </c>
      <c r="I154" s="36">
        <f>+I155</f>
        <v>0</v>
      </c>
      <c r="J154" s="36">
        <f>+J155</f>
        <v>0</v>
      </c>
      <c r="K154" s="36">
        <f>+I154-J154</f>
        <v>0</v>
      </c>
    </row>
    <row r="155" spans="1:11" x14ac:dyDescent="0.2">
      <c r="A155" s="22" t="s">
        <v>259</v>
      </c>
      <c r="B155" s="22" t="s">
        <v>258</v>
      </c>
      <c r="C155" s="24">
        <v>0</v>
      </c>
      <c r="D155" s="24">
        <v>0</v>
      </c>
      <c r="E155" s="37">
        <f>+C155-D155</f>
        <v>0</v>
      </c>
      <c r="F155" s="24">
        <v>0</v>
      </c>
      <c r="G155" s="24">
        <v>0</v>
      </c>
      <c r="H155" s="37">
        <f>+F155-G155</f>
        <v>0</v>
      </c>
      <c r="I155" s="26">
        <f>+C155-F155</f>
        <v>0</v>
      </c>
      <c r="J155" s="27">
        <f>+D155-G155</f>
        <v>0</v>
      </c>
      <c r="K155" s="37">
        <f>+I155-J155</f>
        <v>0</v>
      </c>
    </row>
    <row r="156" spans="1:11" x14ac:dyDescent="0.2">
      <c r="A156" s="19" t="s">
        <v>260</v>
      </c>
      <c r="B156" s="19" t="s">
        <v>261</v>
      </c>
      <c r="C156" s="36">
        <f>+C157</f>
        <v>0</v>
      </c>
      <c r="D156" s="36">
        <f>+D157</f>
        <v>0</v>
      </c>
      <c r="E156" s="36">
        <f>+C156-D156</f>
        <v>0</v>
      </c>
      <c r="F156" s="36">
        <f>+F157</f>
        <v>0</v>
      </c>
      <c r="G156" s="36">
        <f>+G157</f>
        <v>0</v>
      </c>
      <c r="H156" s="36">
        <f>+F156-G156</f>
        <v>0</v>
      </c>
      <c r="I156" s="36">
        <f>+I157</f>
        <v>0</v>
      </c>
      <c r="J156" s="36">
        <f>+J157</f>
        <v>0</v>
      </c>
      <c r="K156" s="36">
        <f>+I156-J156</f>
        <v>0</v>
      </c>
    </row>
    <row r="157" spans="1:11" x14ac:dyDescent="0.2">
      <c r="A157" s="22" t="s">
        <v>262</v>
      </c>
      <c r="B157" s="22" t="s">
        <v>261</v>
      </c>
      <c r="C157" s="24">
        <v>0</v>
      </c>
      <c r="D157" s="24">
        <v>0</v>
      </c>
      <c r="E157" s="37">
        <f>+C157-D157</f>
        <v>0</v>
      </c>
      <c r="F157" s="24">
        <v>0</v>
      </c>
      <c r="G157" s="24">
        <v>0</v>
      </c>
      <c r="H157" s="37">
        <f>+F157-G157</f>
        <v>0</v>
      </c>
      <c r="I157" s="26">
        <f>+C157-F157</f>
        <v>0</v>
      </c>
      <c r="J157" s="27">
        <f>+D157-G157</f>
        <v>0</v>
      </c>
      <c r="K157" s="37">
        <f>+I157-J157</f>
        <v>0</v>
      </c>
    </row>
    <row r="158" spans="1:11" x14ac:dyDescent="0.2">
      <c r="A158" s="14" t="s">
        <v>263</v>
      </c>
      <c r="B158" s="14" t="s">
        <v>264</v>
      </c>
      <c r="C158" s="16">
        <f>C159</f>
        <v>128433315</v>
      </c>
      <c r="D158" s="16">
        <f>D159</f>
        <v>133726689</v>
      </c>
      <c r="E158" s="17">
        <f t="shared" si="58"/>
        <v>-5293374</v>
      </c>
      <c r="F158" s="17">
        <f>F159</f>
        <v>103939991.08000001</v>
      </c>
      <c r="G158" s="16">
        <f>G159</f>
        <v>100016422.34</v>
      </c>
      <c r="H158" s="18">
        <f t="shared" ref="H158:H164" si="60">F158-G158</f>
        <v>3923568.7400000095</v>
      </c>
      <c r="I158" s="16">
        <f>I159</f>
        <v>24493323.919999994</v>
      </c>
      <c r="J158" s="16">
        <f>J159</f>
        <v>33710266.660000004</v>
      </c>
      <c r="K158" s="18">
        <f t="shared" si="59"/>
        <v>-9216942.7400000095</v>
      </c>
    </row>
    <row r="159" spans="1:11" x14ac:dyDescent="0.2">
      <c r="A159" s="19" t="s">
        <v>265</v>
      </c>
      <c r="B159" s="19" t="s">
        <v>266</v>
      </c>
      <c r="C159" s="36">
        <f>SUM(C160:C161)</f>
        <v>128433315</v>
      </c>
      <c r="D159" s="36">
        <f>SUM(D160:D161)</f>
        <v>133726689</v>
      </c>
      <c r="E159" s="36">
        <f>+C159-D159</f>
        <v>-5293374</v>
      </c>
      <c r="F159" s="36">
        <f>SUM(F160:F161)</f>
        <v>103939991.08000001</v>
      </c>
      <c r="G159" s="36">
        <f>SUM(G160:G161)</f>
        <v>100016422.34</v>
      </c>
      <c r="H159" s="36">
        <f>+F159-G159</f>
        <v>3923568.7400000095</v>
      </c>
      <c r="I159" s="36">
        <f>SUM(I160:I161)</f>
        <v>24493323.919999994</v>
      </c>
      <c r="J159" s="36">
        <f>SUM(J160:J161)</f>
        <v>33710266.660000004</v>
      </c>
      <c r="K159" s="36">
        <f>+I159-J159</f>
        <v>-9216942.7400000095</v>
      </c>
    </row>
    <row r="160" spans="1:11" x14ac:dyDescent="0.2">
      <c r="A160" s="22" t="s">
        <v>267</v>
      </c>
      <c r="B160" s="22" t="s">
        <v>268</v>
      </c>
      <c r="C160" s="24">
        <v>85622210</v>
      </c>
      <c r="D160" s="24">
        <v>88999127</v>
      </c>
      <c r="E160" s="42">
        <f>+C160-D160</f>
        <v>-3376917</v>
      </c>
      <c r="F160" s="24">
        <v>69180440.040000007</v>
      </c>
      <c r="G160" s="24">
        <v>66550452.229999997</v>
      </c>
      <c r="H160" s="42">
        <f>+F160-G160</f>
        <v>2629987.8100000098</v>
      </c>
      <c r="I160" s="26">
        <f t="shared" ref="I160:J161" si="61">+C160-F160</f>
        <v>16441769.959999993</v>
      </c>
      <c r="J160" s="27">
        <f t="shared" si="61"/>
        <v>22448674.770000003</v>
      </c>
      <c r="K160" s="42">
        <f>+I160-J160</f>
        <v>-6006904.8100000098</v>
      </c>
    </row>
    <row r="161" spans="1:11" ht="25.5" x14ac:dyDescent="0.2">
      <c r="A161" s="22" t="s">
        <v>269</v>
      </c>
      <c r="B161" s="48" t="s">
        <v>270</v>
      </c>
      <c r="C161" s="24">
        <v>42811105</v>
      </c>
      <c r="D161" s="24">
        <v>44727562</v>
      </c>
      <c r="E161" s="42">
        <f>+C161-D161</f>
        <v>-1916457</v>
      </c>
      <c r="F161" s="24">
        <v>34759551.039999999</v>
      </c>
      <c r="G161" s="24">
        <v>33465970.109999999</v>
      </c>
      <c r="H161" s="42">
        <f>+F161-G161</f>
        <v>1293580.9299999997</v>
      </c>
      <c r="I161" s="26">
        <f t="shared" si="61"/>
        <v>8051553.9600000009</v>
      </c>
      <c r="J161" s="27">
        <f t="shared" si="61"/>
        <v>11261591.890000001</v>
      </c>
      <c r="K161" s="42">
        <f>+I161-J161</f>
        <v>-3210037.9299999997</v>
      </c>
    </row>
    <row r="162" spans="1:11" x14ac:dyDescent="0.2">
      <c r="A162" s="49" t="s">
        <v>271</v>
      </c>
      <c r="B162" s="50"/>
      <c r="C162" s="18">
        <f>C9+C30+C85+C100+C109+C138+C153+C158</f>
        <v>326868506</v>
      </c>
      <c r="D162" s="18">
        <f>D9+D30+D85+D100+D109+D138+D153+D158</f>
        <v>335626186</v>
      </c>
      <c r="E162" s="17">
        <f>+C162-D162</f>
        <v>-8757680</v>
      </c>
      <c r="F162" s="18">
        <f>F9+F30+F85+F100+F109+F138+F153+F158</f>
        <v>188275831.17000002</v>
      </c>
      <c r="G162" s="18">
        <f>G9+G30+G85+G100+G109+G138+G153+G158</f>
        <v>182155374.65000001</v>
      </c>
      <c r="H162" s="18">
        <f>F162-G162</f>
        <v>6120456.5200000107</v>
      </c>
      <c r="I162" s="18">
        <f>I9+I30+I85+I100+I109+I138+I153+I158</f>
        <v>138592674.82999998</v>
      </c>
      <c r="J162" s="18">
        <f>J9+J30+J85+J100+J109+J138+J153+J158</f>
        <v>153470811.34999999</v>
      </c>
      <c r="K162" s="18">
        <f t="shared" si="59"/>
        <v>-14878136.520000011</v>
      </c>
    </row>
    <row r="163" spans="1:11" x14ac:dyDescent="0.2">
      <c r="A163" s="51" t="s">
        <v>272</v>
      </c>
      <c r="B163" s="52"/>
      <c r="C163" s="53">
        <f>C10+C13+C17+C19+C22+C25+C27+C31+C52+C57+C73+C78+C83+C86+C91+C95+C98+C101+C107+C110+C121+C124+C127+C130+C136+C139+C148+C151+C154+C156+C159</f>
        <v>326868506</v>
      </c>
      <c r="D163" s="53">
        <f>D10+D13+D17+D19+D22+D25+D27+D31+D52+D57+D73+D78+D83+D86+D91+D95+D98+D101+D107+D110+D121+D124+D127+D130+D136+D139+D148+D151+D154+D156+D159</f>
        <v>335626186</v>
      </c>
      <c r="E163" s="53">
        <f>E10+E13+E17+E19+E22+E25+E27+E31+E52+E57+E73+E78+E83+E86+E91+E95+E98+E101+E107+E110+E121+E124+E127+E130+E136+E139+E148+E151+E154+E156+E159</f>
        <v>-8757680.0000000075</v>
      </c>
      <c r="F163" s="53">
        <f>F10+F13+F17+F19+F22+F25+F27+F31+F52+F57+F73+F78+F83+F86+F91+F95+F98+F101+F107+F110+F121+F124+F127+F130+F136+F139+F148+F151+F154+F156+F159</f>
        <v>188275831.17000002</v>
      </c>
      <c r="G163" s="53">
        <f>G10+G13+G19+G22+G25+G27+G31+G52+G57+G73+G78+G83+G86+G91+G95+G101+G107+G110+G121+G124+G127+G130+G136+G139+G148+G151+G154+G156+G159</f>
        <v>182155374.65000001</v>
      </c>
      <c r="H163" s="53">
        <f>H10+H13+H17+H19+H22+H25+H27+H31+H52+H57+H73+H78+H83+H86+H91+H95+H98+H101+H107+H110+H121+H124+H127+H130+H136+H139+H148+H151+H154+H156+H159</f>
        <v>6120456.5200000089</v>
      </c>
      <c r="I163" s="53">
        <f>I10+I13+I17+I19+I22+I25+I27+I31+I52+I57+I73+I78+I83+I86+I91+I95+I98+I101+I107+I110+I121+I124+I127+I130+I136+I139+I148+I151+I154+I156+I159</f>
        <v>138592674.82999998</v>
      </c>
      <c r="J163" s="53">
        <f>J10+J13+J19+J22+J25+J27+J31+J52+J57+J73+J78+J83+J86+J91+J95+J98+J101+J107+J110+J121+J124+J127+J130+J136+J139+J148+J151+J154+J156+J159</f>
        <v>153470811.34999999</v>
      </c>
      <c r="K163" s="46">
        <f t="shared" si="59"/>
        <v>-14878136.520000011</v>
      </c>
    </row>
    <row r="164" spans="1:11" x14ac:dyDescent="0.2">
      <c r="A164" s="54" t="s">
        <v>273</v>
      </c>
      <c r="B164" s="55"/>
      <c r="C164" s="56">
        <f>SUM(C11:C12,C14:C16,C18,C20:C21,C23:C24,C26,C28:C29,C32:C51,C53:C56,C58:C72,C74:C77,C79:C82,C84,C87:C90,C92:C94,C96:C97,C99,C102:C106,C108,C111:C120,C122:C123,C125:C126,C128:C129,C131:C135,C137,C140:C147,C149:C150,C152,C155,C157,C160:C161)</f>
        <v>326868506</v>
      </c>
      <c r="D164" s="56">
        <f>SUM(D11:D12,D14:D16,D18,D20:D21,D23:D24,D26,D28:D29,D32:D51,D53:D55,D58:D72,D75:D77,D79:D82,D84,D87:D90,D92:D94,D96:D97,D99,D102:D106,D108,D111:D120,D122:D123,D125:D126,D128:D129,D131:D135,D137,D140:D147,D149:D150,D152,D155,D157,D160:D161)</f>
        <v>335626186</v>
      </c>
      <c r="E164" s="57">
        <f>+C164-D164</f>
        <v>-8757680</v>
      </c>
      <c r="F164" s="56">
        <f>SUM(F11:F12,F14:F16,F18,F20:F21,F23:F24,F26,F28:F29,F32:F51,F53:F56,F58:F72,F74:F77,F79:F82,F84,F87:F90,F92:F94,F96:F97,F99,F102:F106,F108,F111:F120,F122:F123,F125:F126,F128:F129,F131:F135,F137,F140:F147,F149:F150,F152,F155,F157,F160:F161)</f>
        <v>188275831.16999999</v>
      </c>
      <c r="G164" s="56">
        <f>SUM(G11:G12,G14:G16,G18,G20:G21,G23:G24,G26,G28:G29,G32:G51,G53:G55,G58:G72,G75:G77,G79:G82,G84,G87:G90,G92:G94,G96:G97,G99,G102:G106,G108,G111:G120,G122:G123,G125:G126,G128:G129,G131:G135,G137,G140:G147,G149:G150,G152,G155,G157,G160:G161)</f>
        <v>182155374.65000004</v>
      </c>
      <c r="H164" s="58">
        <f t="shared" si="60"/>
        <v>6120456.5199999511</v>
      </c>
      <c r="I164" s="56">
        <f>SUM(I11:I12,I14:I16,I18,I20:I21,I23:I24,I26,I28:I29,I32:I51,I53:I55,I58:I72,I75:I77,I79:I82,I84,I87:I90,I92:I94,I96:I97,I99,I102:I106,I108,I111:I120,I122:I123,I125:I126,I128:I129,I131:I135,I137,I140:I147,I149:I150,I152,I155,I157,I160:I161)</f>
        <v>138592674.82999998</v>
      </c>
      <c r="J164" s="56">
        <f>SUM(J11:J12,J14:J16,J18,J20:J21,J23:J24,J26,J28:J29,J32:J51,J53:J55,J58:J72,J75:J77,J79:J82,J84,J87:J90,J92:J94,J96:J97,J99,J102:J106,J108,J111:J120,J122:J123,J125:J126,J128:J129,J131:J135,J137,J140:J147,J149:J150,J152,J155,J157,J160:J161)</f>
        <v>153470811.34999996</v>
      </c>
      <c r="K164" s="39">
        <f t="shared" si="59"/>
        <v>-14878136.519999981</v>
      </c>
    </row>
    <row r="165" spans="1:11" x14ac:dyDescent="0.2">
      <c r="I165" s="59"/>
    </row>
    <row r="174" spans="1:11" x14ac:dyDescent="0.2">
      <c r="B174" s="60" t="s">
        <v>274</v>
      </c>
      <c r="C174" s="9"/>
      <c r="D174" s="9"/>
      <c r="E174" s="9"/>
      <c r="F174" s="9"/>
      <c r="G174" s="61" t="s">
        <v>275</v>
      </c>
      <c r="H174" s="61"/>
      <c r="I174" s="61"/>
      <c r="J174" s="61"/>
      <c r="K174" s="62"/>
    </row>
    <row r="175" spans="1:11" x14ac:dyDescent="0.2">
      <c r="B175" s="60" t="s">
        <v>276</v>
      </c>
      <c r="C175" s="9"/>
      <c r="D175" s="9"/>
      <c r="E175" s="9"/>
      <c r="F175" s="9"/>
      <c r="G175" s="61" t="s">
        <v>277</v>
      </c>
      <c r="H175" s="61"/>
      <c r="I175" s="61"/>
      <c r="J175" s="61"/>
      <c r="K175" s="9"/>
    </row>
  </sheetData>
  <mergeCells count="12">
    <mergeCell ref="A162:B162"/>
    <mergeCell ref="A163:B163"/>
    <mergeCell ref="A164:B164"/>
    <mergeCell ref="G174:J174"/>
    <mergeCell ref="G175:J175"/>
    <mergeCell ref="A5:K5"/>
    <mergeCell ref="A6:K6"/>
    <mergeCell ref="A7:A8"/>
    <mergeCell ref="B7:B8"/>
    <mergeCell ref="C7:E7"/>
    <mergeCell ref="F7:H7"/>
    <mergeCell ref="I7:K7"/>
  </mergeCells>
  <pageMargins left="0.11811023622047245" right="0.11811023622047245" top="0.11811023622047245" bottom="0.11811023622047245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EJEC.PRES</vt:lpstr>
      <vt:lpstr>EJEC.PRES!Área_de_impresión</vt:lpstr>
      <vt:lpstr>EJEC.PRES!Títulos_a_imprimir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Nilson Alejandro  Castellanos</dc:creator>
  <cp:lastModifiedBy>Nilson Alejandro  Castellanos</cp:lastModifiedBy>
  <dcterms:created xsi:type="dcterms:W3CDTF">2018-10-24T16:44:21Z</dcterms:created>
  <dcterms:modified xsi:type="dcterms:W3CDTF">2018-10-24T16:44:46Z</dcterms:modified>
</cp:coreProperties>
</file>