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230"/>
  </bookViews>
  <sheets>
    <sheet name="EJEC.PRES" sheetId="1" r:id="rId1"/>
  </sheets>
  <calcPr calcId="144525"/>
</workbook>
</file>

<file path=xl/calcChain.xml><?xml version="1.0" encoding="utf-8"?>
<calcChain xmlns="http://schemas.openxmlformats.org/spreadsheetml/2006/main">
  <c r="G162" i="1" l="1"/>
  <c r="F162" i="1"/>
  <c r="H162" i="1" s="1"/>
  <c r="E162" i="1"/>
  <c r="D162" i="1"/>
  <c r="C162" i="1"/>
  <c r="J159" i="1"/>
  <c r="I159" i="1"/>
  <c r="K159" i="1" s="1"/>
  <c r="H159" i="1"/>
  <c r="E159" i="1"/>
  <c r="J158" i="1"/>
  <c r="J157" i="1" s="1"/>
  <c r="J156" i="1" s="1"/>
  <c r="I158" i="1"/>
  <c r="K158" i="1" s="1"/>
  <c r="H158" i="1"/>
  <c r="E158" i="1"/>
  <c r="G157" i="1"/>
  <c r="G156" i="1" s="1"/>
  <c r="F157" i="1"/>
  <c r="H157" i="1" s="1"/>
  <c r="D157" i="1"/>
  <c r="C157" i="1"/>
  <c r="C156" i="1" s="1"/>
  <c r="E156" i="1" s="1"/>
  <c r="D156" i="1"/>
  <c r="J155" i="1"/>
  <c r="J154" i="1" s="1"/>
  <c r="K154" i="1" s="1"/>
  <c r="I155" i="1"/>
  <c r="K155" i="1" s="1"/>
  <c r="H155" i="1"/>
  <c r="E155" i="1"/>
  <c r="I154" i="1"/>
  <c r="G154" i="1"/>
  <c r="F154" i="1"/>
  <c r="H154" i="1" s="1"/>
  <c r="D154" i="1"/>
  <c r="C154" i="1"/>
  <c r="E154" i="1" s="1"/>
  <c r="J153" i="1"/>
  <c r="K153" i="1" s="1"/>
  <c r="I153" i="1"/>
  <c r="H153" i="1"/>
  <c r="E153" i="1"/>
  <c r="I152" i="1"/>
  <c r="I151" i="1" s="1"/>
  <c r="G152" i="1"/>
  <c r="H152" i="1" s="1"/>
  <c r="F152" i="1"/>
  <c r="E152" i="1"/>
  <c r="D152" i="1"/>
  <c r="C152" i="1"/>
  <c r="C151" i="1" s="1"/>
  <c r="E151" i="1" s="1"/>
  <c r="H151" i="1"/>
  <c r="D151" i="1"/>
  <c r="J150" i="1"/>
  <c r="I150" i="1"/>
  <c r="K150" i="1" s="1"/>
  <c r="H150" i="1"/>
  <c r="E150" i="1"/>
  <c r="J149" i="1"/>
  <c r="I149" i="1"/>
  <c r="K149" i="1" s="1"/>
  <c r="G149" i="1"/>
  <c r="F149" i="1"/>
  <c r="H149" i="1" s="1"/>
  <c r="E149" i="1"/>
  <c r="D149" i="1"/>
  <c r="C149" i="1"/>
  <c r="J148" i="1"/>
  <c r="K148" i="1" s="1"/>
  <c r="I148" i="1"/>
  <c r="H148" i="1"/>
  <c r="E148" i="1"/>
  <c r="K147" i="1"/>
  <c r="J147" i="1"/>
  <c r="J146" i="1" s="1"/>
  <c r="I147" i="1"/>
  <c r="H147" i="1"/>
  <c r="E147" i="1"/>
  <c r="I146" i="1"/>
  <c r="K146" i="1" s="1"/>
  <c r="H146" i="1"/>
  <c r="G146" i="1"/>
  <c r="F146" i="1"/>
  <c r="D146" i="1"/>
  <c r="E146" i="1" s="1"/>
  <c r="C146" i="1"/>
  <c r="J145" i="1"/>
  <c r="I145" i="1"/>
  <c r="K145" i="1" s="1"/>
  <c r="H145" i="1"/>
  <c r="E145" i="1"/>
  <c r="J144" i="1"/>
  <c r="K144" i="1" s="1"/>
  <c r="I144" i="1"/>
  <c r="H144" i="1"/>
  <c r="E144" i="1"/>
  <c r="K143" i="1"/>
  <c r="J143" i="1"/>
  <c r="I143" i="1"/>
  <c r="H143" i="1"/>
  <c r="E143" i="1"/>
  <c r="J142" i="1"/>
  <c r="I142" i="1"/>
  <c r="K142" i="1" s="1"/>
  <c r="H142" i="1"/>
  <c r="E142" i="1"/>
  <c r="J141" i="1"/>
  <c r="I141" i="1"/>
  <c r="K141" i="1" s="1"/>
  <c r="H141" i="1"/>
  <c r="E141" i="1"/>
  <c r="J140" i="1"/>
  <c r="K140" i="1" s="1"/>
  <c r="I140" i="1"/>
  <c r="H140" i="1"/>
  <c r="E140" i="1"/>
  <c r="K139" i="1"/>
  <c r="J139" i="1"/>
  <c r="I139" i="1"/>
  <c r="H139" i="1"/>
  <c r="E139" i="1"/>
  <c r="J138" i="1"/>
  <c r="I138" i="1"/>
  <c r="K138" i="1" s="1"/>
  <c r="H138" i="1"/>
  <c r="E138" i="1"/>
  <c r="I137" i="1"/>
  <c r="I136" i="1" s="1"/>
  <c r="G137" i="1"/>
  <c r="F137" i="1"/>
  <c r="H137" i="1" s="1"/>
  <c r="E137" i="1"/>
  <c r="D137" i="1"/>
  <c r="D136" i="1" s="1"/>
  <c r="C137" i="1"/>
  <c r="G136" i="1"/>
  <c r="F136" i="1"/>
  <c r="H136" i="1" s="1"/>
  <c r="C136" i="1"/>
  <c r="E136" i="1" s="1"/>
  <c r="K135" i="1"/>
  <c r="J135" i="1"/>
  <c r="J134" i="1" s="1"/>
  <c r="I135" i="1"/>
  <c r="H135" i="1"/>
  <c r="E135" i="1"/>
  <c r="I134" i="1"/>
  <c r="K134" i="1" s="1"/>
  <c r="H134" i="1"/>
  <c r="G134" i="1"/>
  <c r="F134" i="1"/>
  <c r="D134" i="1"/>
  <c r="E134" i="1" s="1"/>
  <c r="C134" i="1"/>
  <c r="J133" i="1"/>
  <c r="I133" i="1"/>
  <c r="K133" i="1" s="1"/>
  <c r="H133" i="1"/>
  <c r="E133" i="1"/>
  <c r="J132" i="1"/>
  <c r="K132" i="1" s="1"/>
  <c r="I132" i="1"/>
  <c r="H132" i="1"/>
  <c r="E132" i="1"/>
  <c r="K131" i="1"/>
  <c r="J131" i="1"/>
  <c r="I131" i="1"/>
  <c r="H131" i="1"/>
  <c r="E131" i="1"/>
  <c r="J130" i="1"/>
  <c r="I130" i="1"/>
  <c r="K130" i="1" s="1"/>
  <c r="H130" i="1"/>
  <c r="E130" i="1"/>
  <c r="J129" i="1"/>
  <c r="I129" i="1"/>
  <c r="I128" i="1" s="1"/>
  <c r="K128" i="1" s="1"/>
  <c r="H129" i="1"/>
  <c r="E129" i="1"/>
  <c r="J128" i="1"/>
  <c r="G128" i="1"/>
  <c r="F128" i="1"/>
  <c r="H128" i="1" s="1"/>
  <c r="D128" i="1"/>
  <c r="C128" i="1"/>
  <c r="E128" i="1" s="1"/>
  <c r="K127" i="1"/>
  <c r="J127" i="1"/>
  <c r="I127" i="1"/>
  <c r="H127" i="1"/>
  <c r="E127" i="1"/>
  <c r="J126" i="1"/>
  <c r="I126" i="1"/>
  <c r="K126" i="1" s="1"/>
  <c r="H126" i="1"/>
  <c r="E126" i="1"/>
  <c r="J125" i="1"/>
  <c r="I125" i="1"/>
  <c r="K125" i="1" s="1"/>
  <c r="G125" i="1"/>
  <c r="F125" i="1"/>
  <c r="H125" i="1" s="1"/>
  <c r="E125" i="1"/>
  <c r="D125" i="1"/>
  <c r="C125" i="1"/>
  <c r="J124" i="1"/>
  <c r="K124" i="1" s="1"/>
  <c r="I124" i="1"/>
  <c r="H124" i="1"/>
  <c r="E124" i="1"/>
  <c r="K123" i="1"/>
  <c r="J123" i="1"/>
  <c r="J122" i="1" s="1"/>
  <c r="I123" i="1"/>
  <c r="H123" i="1"/>
  <c r="E123" i="1"/>
  <c r="I122" i="1"/>
  <c r="K122" i="1" s="1"/>
  <c r="H122" i="1"/>
  <c r="G122" i="1"/>
  <c r="F122" i="1"/>
  <c r="D122" i="1"/>
  <c r="E122" i="1" s="1"/>
  <c r="C122" i="1"/>
  <c r="J121" i="1"/>
  <c r="I121" i="1"/>
  <c r="K121" i="1" s="1"/>
  <c r="H121" i="1"/>
  <c r="E121" i="1"/>
  <c r="J120" i="1"/>
  <c r="K120" i="1" s="1"/>
  <c r="I120" i="1"/>
  <c r="I119" i="1" s="1"/>
  <c r="H120" i="1"/>
  <c r="E120" i="1"/>
  <c r="G119" i="1"/>
  <c r="H119" i="1" s="1"/>
  <c r="F119" i="1"/>
  <c r="D119" i="1"/>
  <c r="C119" i="1"/>
  <c r="C108" i="1" s="1"/>
  <c r="J118" i="1"/>
  <c r="I118" i="1"/>
  <c r="K118" i="1" s="1"/>
  <c r="H118" i="1"/>
  <c r="E118" i="1"/>
  <c r="J117" i="1"/>
  <c r="I117" i="1"/>
  <c r="K117" i="1" s="1"/>
  <c r="H117" i="1"/>
  <c r="E117" i="1"/>
  <c r="J116" i="1"/>
  <c r="K116" i="1" s="1"/>
  <c r="I116" i="1"/>
  <c r="H116" i="1"/>
  <c r="E116" i="1"/>
  <c r="K115" i="1"/>
  <c r="J115" i="1"/>
  <c r="I115" i="1"/>
  <c r="H115" i="1"/>
  <c r="E115" i="1"/>
  <c r="J114" i="1"/>
  <c r="I114" i="1"/>
  <c r="K114" i="1" s="1"/>
  <c r="H114" i="1"/>
  <c r="E114" i="1"/>
  <c r="J113" i="1"/>
  <c r="I113" i="1"/>
  <c r="K113" i="1" s="1"/>
  <c r="H113" i="1"/>
  <c r="E113" i="1"/>
  <c r="J112" i="1"/>
  <c r="K112" i="1" s="1"/>
  <c r="I112" i="1"/>
  <c r="H112" i="1"/>
  <c r="E112" i="1"/>
  <c r="K111" i="1"/>
  <c r="J111" i="1"/>
  <c r="I111" i="1"/>
  <c r="H111" i="1"/>
  <c r="E111" i="1"/>
  <c r="J110" i="1"/>
  <c r="I110" i="1"/>
  <c r="K110" i="1" s="1"/>
  <c r="H110" i="1"/>
  <c r="E110" i="1"/>
  <c r="I109" i="1"/>
  <c r="I108" i="1" s="1"/>
  <c r="G109" i="1"/>
  <c r="F109" i="1"/>
  <c r="H109" i="1" s="1"/>
  <c r="E109" i="1"/>
  <c r="D109" i="1"/>
  <c r="D108" i="1" s="1"/>
  <c r="C109" i="1"/>
  <c r="F108" i="1"/>
  <c r="K107" i="1"/>
  <c r="J107" i="1"/>
  <c r="J106" i="1" s="1"/>
  <c r="I107" i="1"/>
  <c r="H107" i="1"/>
  <c r="E107" i="1"/>
  <c r="I106" i="1"/>
  <c r="H106" i="1"/>
  <c r="G106" i="1"/>
  <c r="F106" i="1"/>
  <c r="D106" i="1"/>
  <c r="E106" i="1" s="1"/>
  <c r="C106" i="1"/>
  <c r="J105" i="1"/>
  <c r="I105" i="1"/>
  <c r="K105" i="1" s="1"/>
  <c r="H105" i="1"/>
  <c r="E105" i="1"/>
  <c r="J104" i="1"/>
  <c r="K104" i="1" s="1"/>
  <c r="I104" i="1"/>
  <c r="H104" i="1"/>
  <c r="E104" i="1"/>
  <c r="K103" i="1"/>
  <c r="J103" i="1"/>
  <c r="I103" i="1"/>
  <c r="H103" i="1"/>
  <c r="E103" i="1"/>
  <c r="J102" i="1"/>
  <c r="I102" i="1"/>
  <c r="K102" i="1" s="1"/>
  <c r="H102" i="1"/>
  <c r="E102" i="1"/>
  <c r="J101" i="1"/>
  <c r="I101" i="1"/>
  <c r="I100" i="1" s="1"/>
  <c r="H101" i="1"/>
  <c r="E101" i="1"/>
  <c r="J100" i="1"/>
  <c r="G100" i="1"/>
  <c r="F100" i="1"/>
  <c r="F99" i="1" s="1"/>
  <c r="H99" i="1" s="1"/>
  <c r="D100" i="1"/>
  <c r="C100" i="1"/>
  <c r="E100" i="1" s="1"/>
  <c r="G99" i="1"/>
  <c r="C99" i="1"/>
  <c r="J98" i="1"/>
  <c r="I98" i="1"/>
  <c r="K98" i="1" s="1"/>
  <c r="H98" i="1"/>
  <c r="E98" i="1"/>
  <c r="J97" i="1"/>
  <c r="I97" i="1"/>
  <c r="K97" i="1" s="1"/>
  <c r="G97" i="1"/>
  <c r="F97" i="1"/>
  <c r="H97" i="1" s="1"/>
  <c r="E97" i="1"/>
  <c r="D97" i="1"/>
  <c r="C97" i="1"/>
  <c r="J96" i="1"/>
  <c r="K96" i="1" s="1"/>
  <c r="I96" i="1"/>
  <c r="H96" i="1"/>
  <c r="E96" i="1"/>
  <c r="K95" i="1"/>
  <c r="J95" i="1"/>
  <c r="J94" i="1" s="1"/>
  <c r="I95" i="1"/>
  <c r="H95" i="1"/>
  <c r="E95" i="1"/>
  <c r="I94" i="1"/>
  <c r="K94" i="1" s="1"/>
  <c r="H94" i="1"/>
  <c r="G94" i="1"/>
  <c r="F94" i="1"/>
  <c r="D94" i="1"/>
  <c r="E94" i="1" s="1"/>
  <c r="C94" i="1"/>
  <c r="J93" i="1"/>
  <c r="I93" i="1"/>
  <c r="I90" i="1" s="1"/>
  <c r="H93" i="1"/>
  <c r="E93" i="1"/>
  <c r="J92" i="1"/>
  <c r="K92" i="1" s="1"/>
  <c r="I92" i="1"/>
  <c r="H92" i="1"/>
  <c r="E92" i="1"/>
  <c r="K91" i="1"/>
  <c r="J91" i="1"/>
  <c r="J90" i="1" s="1"/>
  <c r="I91" i="1"/>
  <c r="H91" i="1"/>
  <c r="E91" i="1"/>
  <c r="H90" i="1"/>
  <c r="G90" i="1"/>
  <c r="F90" i="1"/>
  <c r="D90" i="1"/>
  <c r="E90" i="1" s="1"/>
  <c r="C90" i="1"/>
  <c r="J89" i="1"/>
  <c r="I89" i="1"/>
  <c r="K89" i="1" s="1"/>
  <c r="H89" i="1"/>
  <c r="E89" i="1"/>
  <c r="J88" i="1"/>
  <c r="K88" i="1" s="1"/>
  <c r="I88" i="1"/>
  <c r="H88" i="1"/>
  <c r="E88" i="1"/>
  <c r="K87" i="1"/>
  <c r="J87" i="1"/>
  <c r="I87" i="1"/>
  <c r="H87" i="1"/>
  <c r="E87" i="1"/>
  <c r="J86" i="1"/>
  <c r="I86" i="1"/>
  <c r="K86" i="1" s="1"/>
  <c r="H86" i="1"/>
  <c r="E86" i="1"/>
  <c r="I85" i="1"/>
  <c r="I84" i="1" s="1"/>
  <c r="G85" i="1"/>
  <c r="F85" i="1"/>
  <c r="H85" i="1" s="1"/>
  <c r="E85" i="1"/>
  <c r="D85" i="1"/>
  <c r="D84" i="1" s="1"/>
  <c r="C85" i="1"/>
  <c r="G84" i="1"/>
  <c r="F84" i="1"/>
  <c r="H84" i="1" s="1"/>
  <c r="C84" i="1"/>
  <c r="E84" i="1" s="1"/>
  <c r="K83" i="1"/>
  <c r="J83" i="1"/>
  <c r="J82" i="1" s="1"/>
  <c r="I83" i="1"/>
  <c r="H83" i="1"/>
  <c r="E83" i="1"/>
  <c r="I82" i="1"/>
  <c r="K82" i="1" s="1"/>
  <c r="H82" i="1"/>
  <c r="G82" i="1"/>
  <c r="F82" i="1"/>
  <c r="D82" i="1"/>
  <c r="E82" i="1" s="1"/>
  <c r="C82" i="1"/>
  <c r="J81" i="1"/>
  <c r="I81" i="1"/>
  <c r="K81" i="1" s="1"/>
  <c r="H81" i="1"/>
  <c r="E81" i="1"/>
  <c r="J80" i="1"/>
  <c r="K80" i="1" s="1"/>
  <c r="I80" i="1"/>
  <c r="H80" i="1"/>
  <c r="E80" i="1"/>
  <c r="K79" i="1"/>
  <c r="J79" i="1"/>
  <c r="I79" i="1"/>
  <c r="H79" i="1"/>
  <c r="E79" i="1"/>
  <c r="J78" i="1"/>
  <c r="I78" i="1"/>
  <c r="K78" i="1" s="1"/>
  <c r="H78" i="1"/>
  <c r="E78" i="1"/>
  <c r="I77" i="1"/>
  <c r="G77" i="1"/>
  <c r="F77" i="1"/>
  <c r="H77" i="1" s="1"/>
  <c r="E77" i="1"/>
  <c r="D77" i="1"/>
  <c r="C77" i="1"/>
  <c r="J76" i="1"/>
  <c r="K76" i="1" s="1"/>
  <c r="I76" i="1"/>
  <c r="H76" i="1"/>
  <c r="E76" i="1"/>
  <c r="K75" i="1"/>
  <c r="J75" i="1"/>
  <c r="I75" i="1"/>
  <c r="H75" i="1"/>
  <c r="E75" i="1"/>
  <c r="J74" i="1"/>
  <c r="I74" i="1"/>
  <c r="K74" i="1" s="1"/>
  <c r="H74" i="1"/>
  <c r="E74" i="1"/>
  <c r="J73" i="1"/>
  <c r="I73" i="1"/>
  <c r="I72" i="1" s="1"/>
  <c r="K72" i="1" s="1"/>
  <c r="H73" i="1"/>
  <c r="E73" i="1"/>
  <c r="J72" i="1"/>
  <c r="G72" i="1"/>
  <c r="F72" i="1"/>
  <c r="H72" i="1" s="1"/>
  <c r="D72" i="1"/>
  <c r="C72" i="1"/>
  <c r="E72" i="1" s="1"/>
  <c r="K71" i="1"/>
  <c r="J71" i="1"/>
  <c r="I71" i="1"/>
  <c r="H71" i="1"/>
  <c r="E71" i="1"/>
  <c r="J70" i="1"/>
  <c r="I70" i="1"/>
  <c r="K70" i="1" s="1"/>
  <c r="H70" i="1"/>
  <c r="E70" i="1"/>
  <c r="J69" i="1"/>
  <c r="I69" i="1"/>
  <c r="K69" i="1" s="1"/>
  <c r="H69" i="1"/>
  <c r="E69" i="1"/>
  <c r="J68" i="1"/>
  <c r="K68" i="1" s="1"/>
  <c r="I68" i="1"/>
  <c r="H68" i="1"/>
  <c r="E68" i="1"/>
  <c r="K67" i="1"/>
  <c r="J67" i="1"/>
  <c r="I67" i="1"/>
  <c r="H67" i="1"/>
  <c r="E67" i="1"/>
  <c r="J66" i="1"/>
  <c r="I66" i="1"/>
  <c r="K66" i="1" s="1"/>
  <c r="H66" i="1"/>
  <c r="E66" i="1"/>
  <c r="J65" i="1"/>
  <c r="I65" i="1"/>
  <c r="K65" i="1" s="1"/>
  <c r="H65" i="1"/>
  <c r="E65" i="1"/>
  <c r="J64" i="1"/>
  <c r="K64" i="1" s="1"/>
  <c r="I64" i="1"/>
  <c r="H64" i="1"/>
  <c r="E64" i="1"/>
  <c r="K63" i="1"/>
  <c r="J63" i="1"/>
  <c r="I63" i="1"/>
  <c r="H63" i="1"/>
  <c r="E63" i="1"/>
  <c r="J62" i="1"/>
  <c r="I62" i="1"/>
  <c r="K62" i="1" s="1"/>
  <c r="H62" i="1"/>
  <c r="E62" i="1"/>
  <c r="J61" i="1"/>
  <c r="I61" i="1"/>
  <c r="K61" i="1" s="1"/>
  <c r="H61" i="1"/>
  <c r="E61" i="1"/>
  <c r="J60" i="1"/>
  <c r="K60" i="1" s="1"/>
  <c r="I60" i="1"/>
  <c r="H60" i="1"/>
  <c r="E60" i="1"/>
  <c r="K59" i="1"/>
  <c r="J59" i="1"/>
  <c r="I59" i="1"/>
  <c r="H59" i="1"/>
  <c r="E59" i="1"/>
  <c r="J58" i="1"/>
  <c r="I58" i="1"/>
  <c r="K58" i="1" s="1"/>
  <c r="H58" i="1"/>
  <c r="E58" i="1"/>
  <c r="J57" i="1"/>
  <c r="I57" i="1"/>
  <c r="I56" i="1" s="1"/>
  <c r="K56" i="1" s="1"/>
  <c r="H57" i="1"/>
  <c r="E57" i="1"/>
  <c r="J56" i="1"/>
  <c r="G56" i="1"/>
  <c r="F56" i="1"/>
  <c r="H56" i="1" s="1"/>
  <c r="D56" i="1"/>
  <c r="C56" i="1"/>
  <c r="E56" i="1" s="1"/>
  <c r="K55" i="1"/>
  <c r="J55" i="1"/>
  <c r="I55" i="1"/>
  <c r="H55" i="1"/>
  <c r="E55" i="1"/>
  <c r="J54" i="1"/>
  <c r="I54" i="1"/>
  <c r="K54" i="1" s="1"/>
  <c r="H54" i="1"/>
  <c r="E54" i="1"/>
  <c r="J53" i="1"/>
  <c r="I53" i="1"/>
  <c r="I52" i="1" s="1"/>
  <c r="K52" i="1" s="1"/>
  <c r="H53" i="1"/>
  <c r="E53" i="1"/>
  <c r="J52" i="1"/>
  <c r="G52" i="1"/>
  <c r="F52" i="1"/>
  <c r="H52" i="1" s="1"/>
  <c r="D52" i="1"/>
  <c r="C52" i="1"/>
  <c r="E52" i="1" s="1"/>
  <c r="K51" i="1"/>
  <c r="J51" i="1"/>
  <c r="I51" i="1"/>
  <c r="H51" i="1"/>
  <c r="E51" i="1"/>
  <c r="J50" i="1"/>
  <c r="I50" i="1"/>
  <c r="K50" i="1" s="1"/>
  <c r="H50" i="1"/>
  <c r="E50" i="1"/>
  <c r="J49" i="1"/>
  <c r="I49" i="1"/>
  <c r="K49" i="1" s="1"/>
  <c r="H49" i="1"/>
  <c r="E49" i="1"/>
  <c r="J48" i="1"/>
  <c r="K48" i="1" s="1"/>
  <c r="I48" i="1"/>
  <c r="H48" i="1"/>
  <c r="E48" i="1"/>
  <c r="K47" i="1"/>
  <c r="J47" i="1"/>
  <c r="I47" i="1"/>
  <c r="H47" i="1"/>
  <c r="E47" i="1"/>
  <c r="J46" i="1"/>
  <c r="I46" i="1"/>
  <c r="K46" i="1" s="1"/>
  <c r="H46" i="1"/>
  <c r="E46" i="1"/>
  <c r="J45" i="1"/>
  <c r="I45" i="1"/>
  <c r="K45" i="1" s="1"/>
  <c r="H45" i="1"/>
  <c r="E45" i="1"/>
  <c r="J44" i="1"/>
  <c r="K44" i="1" s="1"/>
  <c r="I44" i="1"/>
  <c r="H44" i="1"/>
  <c r="E44" i="1"/>
  <c r="K43" i="1"/>
  <c r="J43" i="1"/>
  <c r="I43" i="1"/>
  <c r="H43" i="1"/>
  <c r="E43" i="1"/>
  <c r="J42" i="1"/>
  <c r="I42" i="1"/>
  <c r="K42" i="1" s="1"/>
  <c r="H42" i="1"/>
  <c r="E42" i="1"/>
  <c r="J41" i="1"/>
  <c r="I41" i="1"/>
  <c r="K41" i="1" s="1"/>
  <c r="H41" i="1"/>
  <c r="E41" i="1"/>
  <c r="J40" i="1"/>
  <c r="K40" i="1" s="1"/>
  <c r="I40" i="1"/>
  <c r="H40" i="1"/>
  <c r="E40" i="1"/>
  <c r="K39" i="1"/>
  <c r="J39" i="1"/>
  <c r="I39" i="1"/>
  <c r="H39" i="1"/>
  <c r="E39" i="1"/>
  <c r="J38" i="1"/>
  <c r="I38" i="1"/>
  <c r="K38" i="1" s="1"/>
  <c r="H38" i="1"/>
  <c r="E38" i="1"/>
  <c r="J37" i="1"/>
  <c r="I37" i="1"/>
  <c r="K37" i="1" s="1"/>
  <c r="H37" i="1"/>
  <c r="E37" i="1"/>
  <c r="J36" i="1"/>
  <c r="K36" i="1" s="1"/>
  <c r="I36" i="1"/>
  <c r="H36" i="1"/>
  <c r="E36" i="1"/>
  <c r="K35" i="1"/>
  <c r="J35" i="1"/>
  <c r="I35" i="1"/>
  <c r="H35" i="1"/>
  <c r="E35" i="1"/>
  <c r="J34" i="1"/>
  <c r="I34" i="1"/>
  <c r="K34" i="1" s="1"/>
  <c r="H34" i="1"/>
  <c r="E34" i="1"/>
  <c r="J33" i="1"/>
  <c r="I33" i="1"/>
  <c r="K33" i="1" s="1"/>
  <c r="H33" i="1"/>
  <c r="E33" i="1"/>
  <c r="J32" i="1"/>
  <c r="K32" i="1" s="1"/>
  <c r="I32" i="1"/>
  <c r="H32" i="1"/>
  <c r="E32" i="1"/>
  <c r="G31" i="1"/>
  <c r="H31" i="1" s="1"/>
  <c r="F31" i="1"/>
  <c r="D31" i="1"/>
  <c r="C31" i="1"/>
  <c r="C30" i="1" s="1"/>
  <c r="E30" i="1" s="1"/>
  <c r="D30" i="1"/>
  <c r="J29" i="1"/>
  <c r="I29" i="1"/>
  <c r="K29" i="1" s="1"/>
  <c r="H29" i="1"/>
  <c r="E29" i="1"/>
  <c r="J28" i="1"/>
  <c r="K28" i="1" s="1"/>
  <c r="I28" i="1"/>
  <c r="H28" i="1"/>
  <c r="E28" i="1"/>
  <c r="G27" i="1"/>
  <c r="H27" i="1" s="1"/>
  <c r="F27" i="1"/>
  <c r="D27" i="1"/>
  <c r="C27" i="1"/>
  <c r="E27" i="1" s="1"/>
  <c r="J26" i="1"/>
  <c r="I26" i="1"/>
  <c r="K26" i="1" s="1"/>
  <c r="H26" i="1"/>
  <c r="E26" i="1"/>
  <c r="J25" i="1"/>
  <c r="I25" i="1"/>
  <c r="K25" i="1" s="1"/>
  <c r="G25" i="1"/>
  <c r="F25" i="1"/>
  <c r="H25" i="1" s="1"/>
  <c r="E25" i="1"/>
  <c r="D25" i="1"/>
  <c r="C25" i="1"/>
  <c r="J24" i="1"/>
  <c r="K24" i="1" s="1"/>
  <c r="I24" i="1"/>
  <c r="H24" i="1"/>
  <c r="E24" i="1"/>
  <c r="K23" i="1"/>
  <c r="J23" i="1"/>
  <c r="I23" i="1"/>
  <c r="H23" i="1"/>
  <c r="E23" i="1"/>
  <c r="I22" i="1"/>
  <c r="H22" i="1"/>
  <c r="G22" i="1"/>
  <c r="F22" i="1"/>
  <c r="D22" i="1"/>
  <c r="E22" i="1" s="1"/>
  <c r="C22" i="1"/>
  <c r="J21" i="1"/>
  <c r="I21" i="1"/>
  <c r="K21" i="1" s="1"/>
  <c r="H21" i="1"/>
  <c r="E21" i="1"/>
  <c r="J20" i="1"/>
  <c r="K20" i="1" s="1"/>
  <c r="I20" i="1"/>
  <c r="H20" i="1"/>
  <c r="E20" i="1"/>
  <c r="G19" i="1"/>
  <c r="H19" i="1" s="1"/>
  <c r="F19" i="1"/>
  <c r="D19" i="1"/>
  <c r="C19" i="1"/>
  <c r="E19" i="1" s="1"/>
  <c r="J18" i="1"/>
  <c r="I18" i="1"/>
  <c r="K18" i="1" s="1"/>
  <c r="H18" i="1"/>
  <c r="E18" i="1"/>
  <c r="J17" i="1"/>
  <c r="I17" i="1"/>
  <c r="K17" i="1" s="1"/>
  <c r="G17" i="1"/>
  <c r="F17" i="1"/>
  <c r="H17" i="1" s="1"/>
  <c r="E17" i="1"/>
  <c r="D17" i="1"/>
  <c r="C17" i="1"/>
  <c r="J16" i="1"/>
  <c r="K16" i="1" s="1"/>
  <c r="I16" i="1"/>
  <c r="H16" i="1"/>
  <c r="E16" i="1"/>
  <c r="K15" i="1"/>
  <c r="J15" i="1"/>
  <c r="I15" i="1"/>
  <c r="H15" i="1"/>
  <c r="E15" i="1"/>
  <c r="J14" i="1"/>
  <c r="I14" i="1"/>
  <c r="K14" i="1" s="1"/>
  <c r="H14" i="1"/>
  <c r="E14" i="1"/>
  <c r="I13" i="1"/>
  <c r="G13" i="1"/>
  <c r="F13" i="1"/>
  <c r="H13" i="1" s="1"/>
  <c r="E13" i="1"/>
  <c r="D13" i="1"/>
  <c r="C13" i="1"/>
  <c r="J12" i="1"/>
  <c r="K12" i="1" s="1"/>
  <c r="I12" i="1"/>
  <c r="H12" i="1"/>
  <c r="E12" i="1"/>
  <c r="K11" i="1"/>
  <c r="J11" i="1"/>
  <c r="J162" i="1" s="1"/>
  <c r="I11" i="1"/>
  <c r="I162" i="1" s="1"/>
  <c r="K162" i="1" s="1"/>
  <c r="H11" i="1"/>
  <c r="E11" i="1"/>
  <c r="I10" i="1"/>
  <c r="H10" i="1"/>
  <c r="G10" i="1"/>
  <c r="G161" i="1" s="1"/>
  <c r="F10" i="1"/>
  <c r="F161" i="1" s="1"/>
  <c r="D10" i="1"/>
  <c r="D161" i="1" s="1"/>
  <c r="C10" i="1"/>
  <c r="C161" i="1" s="1"/>
  <c r="F9" i="1"/>
  <c r="K22" i="1" l="1"/>
  <c r="K90" i="1"/>
  <c r="E108" i="1"/>
  <c r="K136" i="1"/>
  <c r="K106" i="1"/>
  <c r="K108" i="1"/>
  <c r="J99" i="1"/>
  <c r="K119" i="1"/>
  <c r="K77" i="1"/>
  <c r="K100" i="1"/>
  <c r="I99" i="1"/>
  <c r="K99" i="1" s="1"/>
  <c r="H161" i="1"/>
  <c r="K13" i="1"/>
  <c r="C9" i="1"/>
  <c r="G9" i="1"/>
  <c r="H9" i="1" s="1"/>
  <c r="J10" i="1"/>
  <c r="I19" i="1"/>
  <c r="J22" i="1"/>
  <c r="I27" i="1"/>
  <c r="K27" i="1" s="1"/>
  <c r="F30" i="1"/>
  <c r="E31" i="1"/>
  <c r="I31" i="1"/>
  <c r="K53" i="1"/>
  <c r="K57" i="1"/>
  <c r="K73" i="1"/>
  <c r="K93" i="1"/>
  <c r="H100" i="1"/>
  <c r="K101" i="1"/>
  <c r="K109" i="1"/>
  <c r="E119" i="1"/>
  <c r="K129" i="1"/>
  <c r="J152" i="1"/>
  <c r="J151" i="1" s="1"/>
  <c r="K151" i="1" s="1"/>
  <c r="F156" i="1"/>
  <c r="H156" i="1" s="1"/>
  <c r="E157" i="1"/>
  <c r="I157" i="1"/>
  <c r="I161" i="1"/>
  <c r="D9" i="1"/>
  <c r="J19" i="1"/>
  <c r="J27" i="1"/>
  <c r="G30" i="1"/>
  <c r="J31" i="1"/>
  <c r="J30" i="1" s="1"/>
  <c r="J119" i="1"/>
  <c r="K152" i="1"/>
  <c r="E10" i="1"/>
  <c r="E161" i="1" s="1"/>
  <c r="J13" i="1"/>
  <c r="J77" i="1"/>
  <c r="J85" i="1"/>
  <c r="J84" i="1" s="1"/>
  <c r="K84" i="1" s="1"/>
  <c r="D99" i="1"/>
  <c r="E99" i="1" s="1"/>
  <c r="G108" i="1"/>
  <c r="H108" i="1" s="1"/>
  <c r="J109" i="1"/>
  <c r="J108" i="1" s="1"/>
  <c r="J137" i="1"/>
  <c r="J136" i="1" s="1"/>
  <c r="K85" i="1" l="1"/>
  <c r="I156" i="1"/>
  <c r="K156" i="1" s="1"/>
  <c r="K157" i="1"/>
  <c r="K137" i="1"/>
  <c r="K19" i="1"/>
  <c r="I9" i="1"/>
  <c r="K161" i="1"/>
  <c r="G160" i="1"/>
  <c r="F160" i="1"/>
  <c r="H160" i="1" s="1"/>
  <c r="I30" i="1"/>
  <c r="K30" i="1" s="1"/>
  <c r="K31" i="1"/>
  <c r="E9" i="1"/>
  <c r="C160" i="1"/>
  <c r="J9" i="1"/>
  <c r="J160" i="1" s="1"/>
  <c r="D160" i="1"/>
  <c r="H30" i="1"/>
  <c r="J161" i="1"/>
  <c r="K10" i="1"/>
  <c r="E160" i="1" l="1"/>
  <c r="I160" i="1"/>
  <c r="K160" i="1" s="1"/>
  <c r="K9" i="1"/>
</calcChain>
</file>

<file path=xl/sharedStrings.xml><?xml version="1.0" encoding="utf-8"?>
<sst xmlns="http://schemas.openxmlformats.org/spreadsheetml/2006/main" count="293" uniqueCount="276">
  <si>
    <t>MINISTERIO DE OBRAS PUBLICAS, TRANSPORTE Y DE VIVIENDA Y DESARROLLO URBANO</t>
  </si>
  <si>
    <t>ESTADO DE EJECUCION PRESUPUESTARIA DE EGRESOS COMPARATIVO A JUNIO 2018/2017</t>
  </si>
  <si>
    <t>Código</t>
  </si>
  <si>
    <t>Concepto</t>
  </si>
  <si>
    <t>Crédito Presupuestario</t>
  </si>
  <si>
    <t>Devengado</t>
  </si>
  <si>
    <t>Saldo Presupuestario</t>
  </si>
  <si>
    <t>Variación</t>
  </si>
  <si>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</si>
  <si>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</si>
  <si>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</si>
  <si>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</si>
  <si>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</si>
  <si>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</si>
  <si>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</si>
  <si>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</si>
  <si>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512</t>
  </si>
  <si>
    <t>Remuneraciones Eventuales</t>
  </si>
  <si>
    <t>51201</t>
  </si>
  <si>
    <t>51203</t>
  </si>
  <si>
    <t>51207</t>
  </si>
  <si>
    <t>Beneficios Adicionales</t>
  </si>
  <si>
    <t>Remuneraciones extraordinarias</t>
  </si>
  <si>
    <t>Beneficios extraordinarios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</si>
  <si>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</si>
  <si>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</si>
  <si>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</si>
  <si>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</si>
  <si>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</si>
  <si>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</si>
  <si>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</si>
  <si>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</si>
  <si>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51501</t>
  </si>
  <si>
    <t>51502</t>
  </si>
  <si>
    <t>516</t>
  </si>
  <si>
    <t>Gastos de Representación</t>
  </si>
  <si>
    <t>51601</t>
  </si>
  <si>
    <t>Por Prestación de Servicios en el País</t>
  </si>
  <si>
    <t>517</t>
  </si>
  <si>
    <t>Indemnizaciones</t>
  </si>
  <si>
    <t>51701</t>
  </si>
  <si>
    <t>Al Personal de Servicios Permanentes</t>
  </si>
  <si>
    <t>Al Personal de Servicios Eventuales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</si>
  <si>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</si>
  <si>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</si>
  <si>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</si>
  <si>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</si>
  <si>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</si>
  <si>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</si>
  <si>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</si>
  <si>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</si>
  <si>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</si>
  <si>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</si>
  <si>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</si>
  <si>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</si>
  <si>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</si>
  <si>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</si>
  <si>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</si>
  <si>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</si>
  <si>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</si>
  <si>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</si>
  <si>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</si>
  <si>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</si>
  <si>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</si>
  <si>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</si>
  <si>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</si>
  <si>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</si>
  <si>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</si>
  <si>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</si>
  <si>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</si>
  <si>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</si>
  <si>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</si>
  <si>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</si>
  <si>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</si>
  <si>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</si>
  <si>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</si>
  <si>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</si>
  <si>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54117</t>
  </si>
  <si>
    <t>Materiales de Defensa y Seguridad Pública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</si>
  <si>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</si>
  <si>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</si>
  <si>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</si>
  <si>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</si>
  <si>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</si>
  <si>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</si>
  <si>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</si>
  <si>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</si>
  <si>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</si>
  <si>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</si>
  <si>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</si>
  <si>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</si>
  <si>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</si>
  <si>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</si>
  <si>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</si>
  <si>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</si>
  <si>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</si>
  <si>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</si>
  <si>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</si>
  <si>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</si>
  <si>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</si>
  <si>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</si>
  <si>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transportes fletes y almacenamientos</t>
  </si>
  <si>
    <t>54305</t>
  </si>
  <si>
    <t>Servicios de Publicidad</t>
  </si>
  <si>
    <t>Servicio de Vigilancia</t>
  </si>
  <si>
    <t>54307</t>
  </si>
  <si>
    <t>Servicios de Limpiezas y Fumigaciones</t>
  </si>
  <si>
    <t>Servicios de Lavanderías y Planchado</t>
  </si>
  <si>
    <t>54309</t>
  </si>
  <si>
    <t>Servicios de Laboratorios</t>
  </si>
  <si>
    <t>54310</t>
  </si>
  <si>
    <t>Servicios de Alimentación</t>
  </si>
  <si>
    <t>54313</t>
  </si>
  <si>
    <t>Impresiones, Publicaciones y Reproducciones</t>
  </si>
  <si>
    <t>54314</t>
  </si>
  <si>
    <t>Atenciones Oficiales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</si>
  <si>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</si>
  <si>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</si>
  <si>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</si>
  <si>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</si>
  <si>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</si>
  <si>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</si>
  <si>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</si>
  <si>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</si>
  <si>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Pasajes al Interior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</si>
  <si>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</si>
  <si>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</si>
  <si>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</si>
  <si>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</si>
  <si>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</si>
  <si>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</si>
  <si>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</si>
  <si>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</si>
  <si>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54504</t>
  </si>
  <si>
    <t>Servicios de Contabilidad y Auditoría</t>
  </si>
  <si>
    <t>54505</t>
  </si>
  <si>
    <t>Servicios de Capacitación</t>
  </si>
  <si>
    <t>54508</t>
  </si>
  <si>
    <t>Estudios e Investigaciones</t>
  </si>
  <si>
    <t>54599</t>
  </si>
  <si>
    <t>Consultorías, Estudios e Investigaciones Diversas</t>
  </si>
  <si>
    <t>549</t>
  </si>
  <si>
    <t>Crédito Fiscal</t>
  </si>
  <si>
    <t>54901</t>
  </si>
  <si>
    <t>55</t>
  </si>
  <si>
    <t>Gastos Financieros y Otros</t>
  </si>
  <si>
    <t>555</t>
  </si>
  <si>
    <t>Impuestos, Tasas y Derechos</t>
  </si>
  <si>
    <t>55504</t>
  </si>
  <si>
    <t>Impuesto a la Transf de Bienes Muebles y a la Prest de Serv.</t>
  </si>
  <si>
    <t>55507</t>
  </si>
  <si>
    <t>Tasas</t>
  </si>
  <si>
    <t>55508</t>
  </si>
  <si>
    <t>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</si>
  <si>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</si>
  <si>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</si>
  <si>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</si>
  <si>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</si>
  <si>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</si>
  <si>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</si>
  <si>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</si>
  <si>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</si>
  <si>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</si>
  <si>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</si>
  <si>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</si>
  <si>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</si>
  <si>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55702</t>
  </si>
  <si>
    <t>Sentencias Judiciales</t>
  </si>
  <si>
    <t>55799</t>
  </si>
  <si>
    <t>Gastos Diversos</t>
  </si>
  <si>
    <t>56</t>
  </si>
  <si>
    <t>Transferencias Corrientes</t>
  </si>
  <si>
    <t>562</t>
  </si>
  <si>
    <t>Transferencias Corrientes al Sector Público</t>
  </si>
  <si>
    <t>Fondo Nacional para la Vivienda Popular</t>
  </si>
  <si>
    <t>5624306</t>
  </si>
  <si>
    <t>Fondo de Conservación Vial</t>
  </si>
  <si>
    <t>Fondo para la atenciòn a victimas de accidentes de trànsito</t>
  </si>
  <si>
    <t>5624352</t>
  </si>
  <si>
    <t>Instituto Legalizaciòn de la propiedad</t>
  </si>
  <si>
    <t>564</t>
  </si>
  <si>
    <t>Transferencias Corrientes al Sector Externo</t>
  </si>
  <si>
    <t>56405</t>
  </si>
  <si>
    <t>A Organismos Sin Fines de Lucro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</si>
  <si>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</si>
  <si>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</si>
  <si>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</si>
  <si>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</si>
  <si>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</si>
  <si>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</si>
  <si>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</si>
  <si>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</si>
  <si>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mèdicos y laboratorio</t>
  </si>
  <si>
    <t>61104</t>
  </si>
  <si>
    <t>Equipos Informáticos</t>
  </si>
  <si>
    <t>61105</t>
  </si>
  <si>
    <t>Vehículos de Transporte</t>
  </si>
  <si>
    <t>61108</t>
  </si>
  <si>
    <t>Herramientas y Repuestos Principales</t>
  </si>
  <si>
    <t>61109</t>
  </si>
  <si>
    <t>Maquinaria y Equipo para la Producción</t>
  </si>
  <si>
    <t>61110</t>
  </si>
  <si>
    <t>Maquinaria y Equipo para Apoyo Institucional</t>
  </si>
  <si>
    <t>61199</t>
  </si>
  <si>
    <t>Bienes Muebles Diversos</t>
  </si>
  <si>
    <t>612</t>
  </si>
  <si>
    <t>Bienes Inmuebles</t>
  </si>
  <si>
    <t>61201</t>
  </si>
  <si>
    <t>Terrenos</t>
  </si>
  <si>
    <t>61299</t>
  </si>
  <si>
    <t>Inmuebles Diversos</t>
  </si>
  <si>
    <t>614</t>
  </si>
  <si>
    <t>Intangibles</t>
  </si>
  <si>
    <t>61403</t>
  </si>
  <si>
    <t>Derechos de Propiedad Intelectual</t>
  </si>
  <si>
    <t>Derechos de Intangibles Diversos</t>
  </si>
  <si>
    <t>615</t>
  </si>
  <si>
    <t>Estudios de Pre-Inversión</t>
  </si>
  <si>
    <t>61501</t>
  </si>
  <si>
    <t>Proyectos de Construcciones</t>
  </si>
  <si>
    <t>Proyectos y Programas de Inversion Diversos</t>
  </si>
  <si>
    <t>616</t>
  </si>
  <si>
    <t>Infraestructuras</t>
  </si>
  <si>
    <t>61601</t>
  </si>
  <si>
    <t>Viales</t>
  </si>
  <si>
    <t>61604</t>
  </si>
  <si>
    <t>De Vivienda y Oficina</t>
  </si>
  <si>
    <t>Eléctricas y Comunicaciones</t>
  </si>
  <si>
    <t>61608</t>
  </si>
  <si>
    <t>Supervisión de Infraestructuras</t>
  </si>
  <si>
    <t>Obras de Infraestructura Diversas</t>
  </si>
  <si>
    <t>619</t>
  </si>
  <si>
    <t>61901</t>
  </si>
  <si>
    <t>62</t>
  </si>
  <si>
    <t>Transferencias de Capital</t>
  </si>
  <si>
    <t>622</t>
  </si>
  <si>
    <t>Transferencias de Capital al Sector Público</t>
  </si>
  <si>
    <t>62201</t>
  </si>
  <si>
    <t>Universidad de El Salvador</t>
  </si>
  <si>
    <t>Ramo de Obras Pùblicas</t>
  </si>
  <si>
    <t>6224301</t>
  </si>
  <si>
    <t>Administración Nacional de Acueductos y Alcantarillados</t>
  </si>
  <si>
    <t>Fondo Social para la Vivienda</t>
  </si>
  <si>
    <t>Fondo Conservaciòn Vial</t>
  </si>
  <si>
    <t>Instituto de Legalización de la Propiedad</t>
  </si>
  <si>
    <t>623</t>
  </si>
  <si>
    <t>Transferencias de Capital al Sector Privado</t>
  </si>
  <si>
    <t>62303</t>
  </si>
  <si>
    <t>A Personas Naturales</t>
  </si>
  <si>
    <t>624</t>
  </si>
  <si>
    <t>Otras Transferencias de Capital</t>
  </si>
  <si>
    <t>62401</t>
  </si>
  <si>
    <t>Transferencias de Capital Diversas</t>
  </si>
  <si>
    <t>72</t>
  </si>
  <si>
    <t>Saldos de Años Anteriores</t>
  </si>
  <si>
    <t>721</t>
  </si>
  <si>
    <t>Cuentas por Pagar de Años Anteriores Gastos Corrientes</t>
  </si>
  <si>
    <t>72101</t>
  </si>
  <si>
    <t>722</t>
  </si>
  <si>
    <t>Cuentas por Pagar de Años Anteriores Gastos de Capital</t>
  </si>
  <si>
    <t>72201</t>
  </si>
  <si>
    <t>81</t>
  </si>
  <si>
    <t>Transferencias de Contribuciones Especiales</t>
  </si>
  <si>
    <t>811</t>
  </si>
  <si>
    <t>Transferencias de Contribuciones Especiales al Sector Público</t>
  </si>
  <si>
    <t>81101</t>
  </si>
  <si>
    <t>A Fondo de Conservación Vial</t>
  </si>
  <si>
    <t>81105</t>
  </si>
  <si>
    <t>A Transporte. - Estab. de Tarifas del Serv. Público de Transp.</t>
  </si>
  <si>
    <t>Total Rubro</t>
  </si>
  <si>
    <t>Total Cuenta</t>
  </si>
  <si>
    <t>Total Especifico</t>
  </si>
  <si>
    <t>LIC. JOAQUIN ALBERTO MONTANO OCHOA</t>
  </si>
  <si>
    <t>LIC. ROBIN GABRIEL PINEDA GALDÁMEZ</t>
  </si>
  <si>
    <t>JEFE UFI</t>
  </si>
  <si>
    <t>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</si>
</sst>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0" applyFont="1" applyFill="1"/>
    <xf numFmtId="4" fontId="2" fillId="2" borderId="0" xfId="0" applyNumberFormat="1" applyFont="1" applyFill="1"/>
    <xf numFmtId="43" fontId="2" fillId="2" borderId="0" xfId="0" applyNumberFormat="1" applyFont="1" applyFill="1"/>
    <xf numFmtId="0" fontId="2" fillId="2" borderId="1" xfId="0" applyFont="1" applyFill="1" applyBorder="1"/>
    <xf numFmtId="0" fontId="3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 wrapText="1"/>
    </xf>
    <xf numFmtId="43" fontId="4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protection locked="0"/>
    </xf>
    <xf numFmtId="0" fontId="5" fillId="3" borderId="7" xfId="0" applyFont="1" applyFill="1" applyBorder="1" applyProtection="1">
      <protection locked="0"/>
    </xf>
    <xf numFmtId="44" fontId="4" fillId="3" borderId="4" xfId="1" applyFont="1" applyFill="1" applyBorder="1" applyProtection="1">
      <protection locked="0"/>
    </xf>
    <xf numFmtId="44" fontId="4" fillId="3" borderId="4" xfId="1" applyFont="1" applyFill="1" applyBorder="1" applyProtection="1"/>
    <xf numFmtId="44" fontId="4" fillId="3" borderId="4" xfId="1" applyFont="1" applyFill="1" applyBorder="1"/>
    <xf numFmtId="0" fontId="2" fillId="4" borderId="4" xfId="0" applyFont="1" applyFill="1" applyBorder="1" applyProtection="1">
      <protection locked="0"/>
    </xf>
    <xf numFmtId="0" fontId="2" fillId="4" borderId="7" xfId="0" applyFont="1" applyFill="1" applyBorder="1" applyProtection="1">
      <protection locked="0"/>
    </xf>
    <xf numFmtId="44" fontId="2" fillId="4" borderId="4" xfId="1" applyFont="1" applyFill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44" fontId="2" fillId="0" borderId="4" xfId="1" applyFont="1" applyBorder="1" applyProtection="1">
      <protection locked="0"/>
    </xf>
    <xf numFmtId="44" fontId="2" fillId="0" borderId="4" xfId="1" applyFont="1" applyFill="1" applyBorder="1" applyProtection="1">
      <protection locked="0"/>
    </xf>
    <xf numFmtId="44" fontId="2" fillId="0" borderId="4" xfId="1" applyFont="1" applyBorder="1"/>
    <xf numFmtId="44" fontId="6" fillId="0" borderId="4" xfId="1" applyFont="1" applyFill="1" applyBorder="1"/>
    <xf numFmtId="44" fontId="2" fillId="0" borderId="0" xfId="0" applyNumberFormat="1" applyFont="1"/>
    <xf numFmtId="44" fontId="2" fillId="0" borderId="4" xfId="1" applyFont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5" fillId="3" borderId="5" xfId="0" applyFont="1" applyFill="1" applyBorder="1" applyProtection="1">
      <protection locked="0"/>
    </xf>
    <xf numFmtId="44" fontId="4" fillId="3" borderId="5" xfId="1" applyFont="1" applyFill="1" applyBorder="1" applyProtection="1">
      <protection locked="0"/>
    </xf>
    <xf numFmtId="44" fontId="4" fillId="3" borderId="5" xfId="1" applyFont="1" applyFill="1" applyBorder="1"/>
    <xf numFmtId="4" fontId="2" fillId="0" borderId="0" xfId="0" applyNumberFormat="1" applyFont="1"/>
    <xf numFmtId="44" fontId="2" fillId="4" borderId="4" xfId="1" applyFont="1" applyFill="1" applyBorder="1" applyProtection="1"/>
    <xf numFmtId="44" fontId="2" fillId="0" borderId="4" xfId="1" applyFont="1" applyFill="1" applyBorder="1" applyProtection="1"/>
    <xf numFmtId="44" fontId="2" fillId="0" borderId="4" xfId="1" applyFont="1" applyBorder="1" applyAlignment="1" applyProtection="1">
      <alignment horizontal="right"/>
      <protection locked="0"/>
    </xf>
    <xf numFmtId="44" fontId="2" fillId="0" borderId="4" xfId="1" applyFont="1" applyFill="1" applyBorder="1"/>
    <xf numFmtId="0" fontId="2" fillId="0" borderId="4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Protection="1">
      <protection locked="0"/>
    </xf>
    <xf numFmtId="44" fontId="2" fillId="2" borderId="4" xfId="1" applyFont="1" applyFill="1" applyBorder="1" applyProtection="1"/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Protection="1">
      <protection locked="0"/>
    </xf>
    <xf numFmtId="44" fontId="2" fillId="2" borderId="4" xfId="1" applyFont="1" applyFill="1" applyBorder="1" applyProtection="1">
      <protection locked="0"/>
    </xf>
    <xf numFmtId="44" fontId="2" fillId="4" borderId="4" xfId="1" applyFont="1" applyFill="1" applyBorder="1"/>
    <xf numFmtId="44" fontId="5" fillId="3" borderId="4" xfId="1" applyFont="1" applyFill="1" applyBorder="1"/>
    <xf numFmtId="0" fontId="2" fillId="0" borderId="4" xfId="0" applyFont="1" applyBorder="1" applyAlignment="1" applyProtection="1">
      <alignment wrapText="1"/>
      <protection locked="0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44" fontId="3" fillId="4" borderId="4" xfId="1" applyFont="1" applyFill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4" fontId="3" fillId="0" borderId="4" xfId="1" applyFont="1" applyBorder="1"/>
    <xf numFmtId="44" fontId="3" fillId="0" borderId="4" xfId="1" applyFont="1" applyFill="1" applyBorder="1" applyProtection="1"/>
    <xf numFmtId="44" fontId="3" fillId="2" borderId="4" xfId="1" applyFont="1" applyFill="1" applyBorder="1"/>
    <xf numFmtId="43" fontId="2" fillId="0" borderId="0" xfId="0" applyNumberFormat="1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44" fontId="2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1095375</xdr:colOff>
      <xdr:row>4</xdr:row>
      <xdr:rowOff>108585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85725"/>
          <a:ext cx="1714500" cy="67056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847725</xdr:colOff>
      <xdr:row>3</xdr:row>
      <xdr:rowOff>123825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468225" y="0"/>
          <a:ext cx="847725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85725</xdr:rowOff>
    </xdr:from>
    <xdr:to>
      <xdr:col>1</xdr:col>
      <xdr:colOff>1095375</xdr:colOff>
      <xdr:row>5</xdr:row>
      <xdr:rowOff>60960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85725"/>
          <a:ext cx="1714500" cy="78486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847725</xdr:colOff>
      <xdr:row>4</xdr:row>
      <xdr:rowOff>47625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468225" y="0"/>
          <a:ext cx="84772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tabSelected="1" workbookViewId="0">
      <selection activeCell="N26" sqref="N26"/>
    </sheetView>
  </sheetViews>
  <sheetFormatPr baseColWidth="10" defaultRowHeight="12.75" x14ac:dyDescent="0.2"/>
  <cols>
    <col min="1" max="1" width="10" style="9" customWidth="1"/>
    <col min="2" max="2" width="53.5703125" style="9" customWidth="1"/>
    <col min="3" max="4" width="15" style="35" bestFit="1" customWidth="1"/>
    <col min="5" max="5" width="15.5703125" style="59" bestFit="1" customWidth="1"/>
    <col min="6" max="7" width="15" style="35" bestFit="1" customWidth="1"/>
    <col min="8" max="8" width="17.28515625" style="59" customWidth="1"/>
    <col min="9" max="9" width="15.5703125" style="9" bestFit="1" customWidth="1"/>
    <col min="10" max="10" width="15" style="35" bestFit="1" customWidth="1"/>
    <col min="11" max="11" width="17.42578125" style="59" customWidth="1"/>
    <col min="12" max="12" width="13" style="9" bestFit="1" customWidth="1"/>
    <col min="13" max="16384" width="11.42578125" style="9"/>
  </cols>
  <sheetData>
    <row r="1" spans="1:12" s="1" customFormat="1" x14ac:dyDescent="0.2">
      <c r="C1" s="2"/>
      <c r="D1" s="2"/>
      <c r="E1" s="3"/>
      <c r="F1" s="2"/>
      <c r="G1" s="2"/>
      <c r="H1" s="3"/>
      <c r="J1" s="2"/>
      <c r="K1" s="3"/>
      <c r="L1" s="4"/>
    </row>
    <row r="2" spans="1:12" s="1" customFormat="1" x14ac:dyDescent="0.2">
      <c r="C2" s="2"/>
      <c r="D2" s="2"/>
      <c r="E2" s="3"/>
      <c r="F2" s="2"/>
      <c r="G2" s="2"/>
      <c r="H2" s="3"/>
      <c r="J2" s="2"/>
      <c r="K2" s="3"/>
      <c r="L2" s="4"/>
    </row>
    <row r="3" spans="1:12" s="1" customFormat="1" x14ac:dyDescent="0.2">
      <c r="C3" s="2"/>
      <c r="D3" s="2"/>
      <c r="E3" s="3"/>
      <c r="F3" s="2"/>
      <c r="G3" s="2"/>
      <c r="H3" s="3"/>
      <c r="J3" s="2"/>
      <c r="K3" s="3"/>
      <c r="L3" s="4"/>
    </row>
    <row r="4" spans="1:12" s="1" customFormat="1" x14ac:dyDescent="0.2">
      <c r="C4" s="2"/>
      <c r="D4" s="2"/>
      <c r="E4" s="3"/>
      <c r="F4" s="2"/>
      <c r="G4" s="2"/>
      <c r="H4" s="3"/>
      <c r="J4" s="2"/>
      <c r="K4" s="3"/>
      <c r="L4" s="4"/>
    </row>
    <row r="5" spans="1:12" s="1" customFormat="1" x14ac:dyDescent="0.2">
      <c r="A5" s="5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4"/>
    </row>
    <row r="6" spans="1:12" s="1" customFormat="1" x14ac:dyDescent="0.2">
      <c r="A6" s="5" t="s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L6" s="4"/>
    </row>
    <row r="7" spans="1:12" x14ac:dyDescent="0.2">
      <c r="A7" s="6" t="s">
        <v>2</v>
      </c>
      <c r="B7" s="7" t="s">
        <v>3</v>
      </c>
      <c r="C7" s="8" t="s">
        <v>4</v>
      </c>
      <c r="D7" s="8"/>
      <c r="E7" s="8"/>
      <c r="F7" s="8" t="s">
        <v>5</v>
      </c>
      <c r="G7" s="8"/>
      <c r="H7" s="8"/>
      <c r="I7" s="8" t="s">
        <v>6</v>
      </c>
      <c r="J7" s="8"/>
      <c r="K7" s="8"/>
    </row>
    <row r="8" spans="1:12" x14ac:dyDescent="0.2">
      <c r="A8" s="10"/>
      <c r="B8" s="11"/>
      <c r="C8" s="12">
        <v>2018</v>
      </c>
      <c r="D8" s="12">
        <v>2017</v>
      </c>
      <c r="E8" s="13" t="s">
        <v>7</v>
      </c>
      <c r="F8" s="12">
        <v>2018</v>
      </c>
      <c r="G8" s="12">
        <v>2017</v>
      </c>
      <c r="H8" s="13" t="s">
        <v>7</v>
      </c>
      <c r="I8" s="12">
        <v>2018</v>
      </c>
      <c r="J8" s="12">
        <v>2017</v>
      </c>
      <c r="K8" s="13" t="s">
        <v>7</v>
      </c>
    </row>
    <row r="9" spans="1:12" x14ac:dyDescent="0.2">
      <c r="A9" s="14" t="s">
        <v>8</v>
      </c>
      <c r="B9" s="15" t="s">
        <v>9</v>
      </c>
      <c r="C9" s="16">
        <f>C10+C13+C17+C19+C22+C25+C27</f>
        <v>19195110</v>
      </c>
      <c r="D9" s="16">
        <f>D10+D13+D19+D22+D25+D27</f>
        <v>20966650</v>
      </c>
      <c r="E9" s="17">
        <f>C9-D9</f>
        <v>-1771540</v>
      </c>
      <c r="F9" s="16">
        <f>F10+F13+F17+F19+F22+F25+F27</f>
        <v>9414380.9399999995</v>
      </c>
      <c r="G9" s="16">
        <f>G10+G13+G19+G22+G25+G27</f>
        <v>8144934.0700000003</v>
      </c>
      <c r="H9" s="18">
        <f>F9-G9</f>
        <v>1269446.8699999992</v>
      </c>
      <c r="I9" s="16">
        <f>I10+I13+I17+I19+I22+I25+I27</f>
        <v>9780729.0600000005</v>
      </c>
      <c r="J9" s="18">
        <f>D9-G9</f>
        <v>12821715.93</v>
      </c>
      <c r="K9" s="18">
        <f>I9-J9</f>
        <v>-3040986.8699999992</v>
      </c>
    </row>
    <row r="10" spans="1:12" x14ac:dyDescent="0.2">
      <c r="A10" s="19" t="s">
        <v>10</v>
      </c>
      <c r="B10" s="20" t="s">
        <v>11</v>
      </c>
      <c r="C10" s="21">
        <f>SUM(C11:C12)</f>
        <v>12094565</v>
      </c>
      <c r="D10" s="21">
        <f>SUM(D11:D12)</f>
        <v>13235036.07</v>
      </c>
      <c r="E10" s="21">
        <f>+C10-D10</f>
        <v>-1140471.0700000003</v>
      </c>
      <c r="F10" s="21">
        <f>SUM(F11:F12)</f>
        <v>6080831.7699999996</v>
      </c>
      <c r="G10" s="21">
        <f>SUM(G11:G12)</f>
        <v>5311699.34</v>
      </c>
      <c r="H10" s="21">
        <f>+F10-G10</f>
        <v>769132.4299999997</v>
      </c>
      <c r="I10" s="21">
        <f>SUM(I11:I12)</f>
        <v>6013733.2300000004</v>
      </c>
      <c r="J10" s="21">
        <f>SUM(J11:J12)</f>
        <v>7923336.7300000004</v>
      </c>
      <c r="K10" s="21">
        <f>+I10-J10</f>
        <v>-1909603.5</v>
      </c>
    </row>
    <row r="11" spans="1:12" x14ac:dyDescent="0.2">
      <c r="A11" s="22" t="s">
        <v>12</v>
      </c>
      <c r="B11" s="23" t="s">
        <v>13</v>
      </c>
      <c r="C11" s="24">
        <v>11586450</v>
      </c>
      <c r="D11" s="24">
        <v>12770264.07</v>
      </c>
      <c r="E11" s="25">
        <f t="shared" ref="E11:E29" si="0">+C11-D11</f>
        <v>-1183814.0700000003</v>
      </c>
      <c r="F11" s="24">
        <v>6080831.7699999996</v>
      </c>
      <c r="G11" s="24">
        <v>5311699.34</v>
      </c>
      <c r="H11" s="25">
        <f t="shared" ref="H11:H29" si="1">+F11-G11</f>
        <v>769132.4299999997</v>
      </c>
      <c r="I11" s="26">
        <f>+C11-F11</f>
        <v>5505618.2300000004</v>
      </c>
      <c r="J11" s="27">
        <f>+D11-G11</f>
        <v>7458564.7300000004</v>
      </c>
      <c r="K11" s="25">
        <f>+I11-J11</f>
        <v>-1952946.5</v>
      </c>
      <c r="L11" s="28"/>
    </row>
    <row r="12" spans="1:12" x14ac:dyDescent="0.2">
      <c r="A12" s="22" t="s">
        <v>14</v>
      </c>
      <c r="B12" s="23" t="s">
        <v>15</v>
      </c>
      <c r="C12" s="24">
        <v>508115</v>
      </c>
      <c r="D12" s="24">
        <v>464772</v>
      </c>
      <c r="E12" s="25">
        <f t="shared" si="0"/>
        <v>43343</v>
      </c>
      <c r="F12" s="29">
        <v>0</v>
      </c>
      <c r="G12" s="24">
        <v>0</v>
      </c>
      <c r="H12" s="25">
        <f t="shared" si="1"/>
        <v>0</v>
      </c>
      <c r="I12" s="26">
        <f>+C12-F12</f>
        <v>508115</v>
      </c>
      <c r="J12" s="27">
        <f>+D12-G12</f>
        <v>464772</v>
      </c>
      <c r="K12" s="25">
        <f>+I12-J12</f>
        <v>43343</v>
      </c>
    </row>
    <row r="13" spans="1:12" x14ac:dyDescent="0.2">
      <c r="A13" s="19" t="s">
        <v>16</v>
      </c>
      <c r="B13" s="20" t="s">
        <v>17</v>
      </c>
      <c r="C13" s="21">
        <f>SUM(C14:C16)</f>
        <v>4813160.05</v>
      </c>
      <c r="D13" s="21">
        <f>SUM(D14:D16)</f>
        <v>5323242.07</v>
      </c>
      <c r="E13" s="21">
        <f t="shared" si="0"/>
        <v>-510082.02000000048</v>
      </c>
      <c r="F13" s="21">
        <f>SUM(F14:F16)</f>
        <v>2208674.25</v>
      </c>
      <c r="G13" s="21">
        <f>SUM(G14:G16)</f>
        <v>1845525.18</v>
      </c>
      <c r="H13" s="21">
        <f t="shared" si="1"/>
        <v>363149.07000000007</v>
      </c>
      <c r="I13" s="21">
        <f>SUM(I14:I16)</f>
        <v>2604485.7999999998</v>
      </c>
      <c r="J13" s="21">
        <f>SUM(J14:J16)</f>
        <v>3477716.8900000006</v>
      </c>
      <c r="K13" s="21">
        <f t="shared" ref="K13:K29" si="2">+I13-J13</f>
        <v>-873231.09000000078</v>
      </c>
    </row>
    <row r="14" spans="1:12" x14ac:dyDescent="0.2">
      <c r="A14" s="22" t="s">
        <v>18</v>
      </c>
      <c r="B14" s="23" t="s">
        <v>13</v>
      </c>
      <c r="C14" s="24">
        <v>4528480.0199999996</v>
      </c>
      <c r="D14" s="24">
        <v>5090554.12</v>
      </c>
      <c r="E14" s="25">
        <f t="shared" si="0"/>
        <v>-562074.10000000056</v>
      </c>
      <c r="F14" s="24">
        <v>2208674.25</v>
      </c>
      <c r="G14" s="24">
        <v>1845525.18</v>
      </c>
      <c r="H14" s="25">
        <f t="shared" si="1"/>
        <v>363149.07000000007</v>
      </c>
      <c r="I14" s="26">
        <f t="shared" ref="I14:J16" si="3">+C14-F14</f>
        <v>2319805.7699999996</v>
      </c>
      <c r="J14" s="27">
        <f t="shared" si="3"/>
        <v>3245028.9400000004</v>
      </c>
      <c r="K14" s="25">
        <f t="shared" si="2"/>
        <v>-925223.17000000086</v>
      </c>
    </row>
    <row r="15" spans="1:12" x14ac:dyDescent="0.2">
      <c r="A15" s="22" t="s">
        <v>19</v>
      </c>
      <c r="B15" s="23" t="s">
        <v>15</v>
      </c>
      <c r="C15" s="24">
        <v>284680.03000000003</v>
      </c>
      <c r="D15" s="24">
        <v>232687.95</v>
      </c>
      <c r="E15" s="25">
        <f t="shared" si="0"/>
        <v>51992.080000000016</v>
      </c>
      <c r="F15" s="24">
        <v>0</v>
      </c>
      <c r="G15" s="24">
        <v>0</v>
      </c>
      <c r="H15" s="25">
        <f t="shared" si="1"/>
        <v>0</v>
      </c>
      <c r="I15" s="26">
        <f t="shared" si="3"/>
        <v>284680.03000000003</v>
      </c>
      <c r="J15" s="27">
        <f t="shared" si="3"/>
        <v>232687.95</v>
      </c>
      <c r="K15" s="25">
        <f t="shared" si="2"/>
        <v>51992.080000000016</v>
      </c>
    </row>
    <row r="16" spans="1:12" x14ac:dyDescent="0.2">
      <c r="A16" s="22" t="s">
        <v>20</v>
      </c>
      <c r="B16" s="23" t="s">
        <v>21</v>
      </c>
      <c r="C16" s="24">
        <v>0</v>
      </c>
      <c r="D16" s="24">
        <v>0</v>
      </c>
      <c r="E16" s="25">
        <f t="shared" si="0"/>
        <v>0</v>
      </c>
      <c r="F16" s="24">
        <v>0</v>
      </c>
      <c r="G16" s="24">
        <v>0</v>
      </c>
      <c r="H16" s="25">
        <f t="shared" si="1"/>
        <v>0</v>
      </c>
      <c r="I16" s="26">
        <f t="shared" si="3"/>
        <v>0</v>
      </c>
      <c r="J16" s="27">
        <f t="shared" si="3"/>
        <v>0</v>
      </c>
      <c r="K16" s="25">
        <f t="shared" si="2"/>
        <v>0</v>
      </c>
    </row>
    <row r="17" spans="1:12" x14ac:dyDescent="0.2">
      <c r="A17" s="30">
        <v>513</v>
      </c>
      <c r="B17" s="20" t="s">
        <v>22</v>
      </c>
      <c r="C17" s="21">
        <f>SUM(C18)</f>
        <v>0</v>
      </c>
      <c r="D17" s="21">
        <f>SUM(D18)</f>
        <v>0</v>
      </c>
      <c r="E17" s="21">
        <f t="shared" si="0"/>
        <v>0</v>
      </c>
      <c r="F17" s="21">
        <f>SUM(F18)</f>
        <v>0</v>
      </c>
      <c r="G17" s="21">
        <f>SUM(G18)</f>
        <v>0</v>
      </c>
      <c r="H17" s="21">
        <f t="shared" si="1"/>
        <v>0</v>
      </c>
      <c r="I17" s="21">
        <f>SUM(I18)</f>
        <v>0</v>
      </c>
      <c r="J17" s="21">
        <f>SUM(J18)</f>
        <v>0</v>
      </c>
      <c r="K17" s="21">
        <f t="shared" si="2"/>
        <v>0</v>
      </c>
    </row>
    <row r="18" spans="1:12" x14ac:dyDescent="0.2">
      <c r="A18" s="31">
        <v>51302</v>
      </c>
      <c r="B18" s="23" t="s">
        <v>23</v>
      </c>
      <c r="C18" s="24">
        <v>0</v>
      </c>
      <c r="D18" s="24">
        <v>0</v>
      </c>
      <c r="E18" s="25">
        <f t="shared" si="0"/>
        <v>0</v>
      </c>
      <c r="F18" s="24">
        <v>0</v>
      </c>
      <c r="G18" s="24">
        <v>0</v>
      </c>
      <c r="H18" s="25">
        <f t="shared" si="1"/>
        <v>0</v>
      </c>
      <c r="I18" s="26">
        <f>+C18-F18</f>
        <v>0</v>
      </c>
      <c r="J18" s="27">
        <f>+D18-G18</f>
        <v>0</v>
      </c>
      <c r="K18" s="25">
        <f t="shared" si="2"/>
        <v>0</v>
      </c>
    </row>
    <row r="19" spans="1:12" x14ac:dyDescent="0.2">
      <c r="A19" s="19" t="s">
        <v>24</v>
      </c>
      <c r="B19" s="20" t="s">
        <v>25</v>
      </c>
      <c r="C19" s="21">
        <f>SUM(C20:C21)</f>
        <v>1126241.2</v>
      </c>
      <c r="D19" s="21">
        <f>SUM(D20:D21)</f>
        <v>1177438.8599999999</v>
      </c>
      <c r="E19" s="21">
        <f t="shared" si="0"/>
        <v>-51197.659999999916</v>
      </c>
      <c r="F19" s="21">
        <f>SUM(F20:F21)</f>
        <v>538638.68000000005</v>
      </c>
      <c r="G19" s="21">
        <f>SUM(G20:G21)</f>
        <v>461196.15</v>
      </c>
      <c r="H19" s="21">
        <f t="shared" si="1"/>
        <v>77442.530000000028</v>
      </c>
      <c r="I19" s="21">
        <f>SUM(I20:I21)</f>
        <v>587602.5199999999</v>
      </c>
      <c r="J19" s="21">
        <f>SUM(J20:J21)</f>
        <v>716242.71</v>
      </c>
      <c r="K19" s="21">
        <f t="shared" si="2"/>
        <v>-128640.19000000006</v>
      </c>
    </row>
    <row r="20" spans="1:12" x14ac:dyDescent="0.2">
      <c r="A20" s="22" t="s">
        <v>26</v>
      </c>
      <c r="B20" s="23" t="s">
        <v>27</v>
      </c>
      <c r="C20" s="24">
        <v>779302.22</v>
      </c>
      <c r="D20" s="24">
        <v>796069.14</v>
      </c>
      <c r="E20" s="25">
        <f t="shared" si="0"/>
        <v>-16766.920000000042</v>
      </c>
      <c r="F20" s="24">
        <v>377603.58</v>
      </c>
      <c r="G20" s="24">
        <v>329395.69</v>
      </c>
      <c r="H20" s="25">
        <f t="shared" si="1"/>
        <v>48207.890000000014</v>
      </c>
      <c r="I20" s="26">
        <f t="shared" ref="I20:J21" si="4">+C20-F20</f>
        <v>401698.63999999996</v>
      </c>
      <c r="J20" s="27">
        <f t="shared" si="4"/>
        <v>466673.45</v>
      </c>
      <c r="K20" s="25">
        <f t="shared" si="2"/>
        <v>-64974.810000000056</v>
      </c>
    </row>
    <row r="21" spans="1:12" x14ac:dyDescent="0.2">
      <c r="A21" s="22" t="s">
        <v>28</v>
      </c>
      <c r="B21" s="23" t="s">
        <v>29</v>
      </c>
      <c r="C21" s="24">
        <v>346938.98</v>
      </c>
      <c r="D21" s="24">
        <v>381369.72</v>
      </c>
      <c r="E21" s="25">
        <f t="shared" si="0"/>
        <v>-34430.739999999991</v>
      </c>
      <c r="F21" s="24">
        <v>161035.1</v>
      </c>
      <c r="G21" s="24">
        <v>131800.46</v>
      </c>
      <c r="H21" s="25">
        <f t="shared" si="1"/>
        <v>29234.640000000014</v>
      </c>
      <c r="I21" s="26">
        <f t="shared" si="4"/>
        <v>185903.87999999998</v>
      </c>
      <c r="J21" s="27">
        <f t="shared" si="4"/>
        <v>249569.25999999998</v>
      </c>
      <c r="K21" s="25">
        <f t="shared" si="2"/>
        <v>-63665.380000000005</v>
      </c>
    </row>
    <row r="22" spans="1:12" x14ac:dyDescent="0.2">
      <c r="A22" s="19" t="s">
        <v>30</v>
      </c>
      <c r="B22" s="20" t="s">
        <v>31</v>
      </c>
      <c r="C22" s="21">
        <f>SUM(C23:C24)</f>
        <v>1025202.75</v>
      </c>
      <c r="D22" s="21">
        <f>SUM(D23:D24)</f>
        <v>1084510.4500000002</v>
      </c>
      <c r="E22" s="21">
        <f t="shared" si="0"/>
        <v>-59307.700000000186</v>
      </c>
      <c r="F22" s="21">
        <f>SUM(F23:F24)</f>
        <v>512101.35</v>
      </c>
      <c r="G22" s="21">
        <f>SUM(G23:G24)</f>
        <v>393808.63</v>
      </c>
      <c r="H22" s="21">
        <f t="shared" si="1"/>
        <v>118292.71999999997</v>
      </c>
      <c r="I22" s="21">
        <f>SUM(I23:I24)</f>
        <v>513101.4</v>
      </c>
      <c r="J22" s="21">
        <f>SUM(J23:J24)</f>
        <v>690701.82000000007</v>
      </c>
      <c r="K22" s="21">
        <f t="shared" si="2"/>
        <v>-177600.42000000004</v>
      </c>
    </row>
    <row r="23" spans="1:12" x14ac:dyDescent="0.2">
      <c r="A23" s="22" t="s">
        <v>32</v>
      </c>
      <c r="B23" s="23" t="s">
        <v>27</v>
      </c>
      <c r="C23" s="24">
        <v>695771.78</v>
      </c>
      <c r="D23" s="24">
        <v>751809.18</v>
      </c>
      <c r="E23" s="25">
        <f t="shared" si="0"/>
        <v>-56037.400000000023</v>
      </c>
      <c r="F23" s="24">
        <v>371016.99</v>
      </c>
      <c r="G23" s="24">
        <v>288354.2</v>
      </c>
      <c r="H23" s="25">
        <f t="shared" si="1"/>
        <v>82662.789999999979</v>
      </c>
      <c r="I23" s="26">
        <f t="shared" ref="I23:J24" si="5">+C23-F23</f>
        <v>324754.79000000004</v>
      </c>
      <c r="J23" s="27">
        <f t="shared" si="5"/>
        <v>463454.98000000004</v>
      </c>
      <c r="K23" s="25">
        <f t="shared" si="2"/>
        <v>-138700.19</v>
      </c>
    </row>
    <row r="24" spans="1:12" x14ac:dyDescent="0.2">
      <c r="A24" s="22" t="s">
        <v>33</v>
      </c>
      <c r="B24" s="23" t="s">
        <v>29</v>
      </c>
      <c r="C24" s="24">
        <v>329430.96999999997</v>
      </c>
      <c r="D24" s="24">
        <v>332701.27</v>
      </c>
      <c r="E24" s="25">
        <f t="shared" si="0"/>
        <v>-3270.3000000000466</v>
      </c>
      <c r="F24" s="24">
        <v>141084.35999999999</v>
      </c>
      <c r="G24" s="24">
        <v>105454.43</v>
      </c>
      <c r="H24" s="25">
        <f t="shared" si="1"/>
        <v>35629.929999999993</v>
      </c>
      <c r="I24" s="26">
        <f>+C24-F24</f>
        <v>188346.61</v>
      </c>
      <c r="J24" s="27">
        <f t="shared" si="5"/>
        <v>227246.84000000003</v>
      </c>
      <c r="K24" s="25">
        <f t="shared" si="2"/>
        <v>-38900.23000000004</v>
      </c>
    </row>
    <row r="25" spans="1:12" x14ac:dyDescent="0.2">
      <c r="A25" s="19" t="s">
        <v>34</v>
      </c>
      <c r="B25" s="20" t="s">
        <v>35</v>
      </c>
      <c r="C25" s="21">
        <f>SUM(C26)</f>
        <v>27436</v>
      </c>
      <c r="D25" s="21">
        <f>SUM(D26)</f>
        <v>27431.69</v>
      </c>
      <c r="E25" s="21">
        <f t="shared" si="0"/>
        <v>4.3100000000013097</v>
      </c>
      <c r="F25" s="21">
        <f>SUM(F26)</f>
        <v>13714.32</v>
      </c>
      <c r="G25" s="21">
        <f>SUM(G26)</f>
        <v>13714.32</v>
      </c>
      <c r="H25" s="21">
        <f t="shared" si="1"/>
        <v>0</v>
      </c>
      <c r="I25" s="21">
        <f>SUM(I26)</f>
        <v>13721.68</v>
      </c>
      <c r="J25" s="21">
        <f>SUM(J26)</f>
        <v>13717.369999999999</v>
      </c>
      <c r="K25" s="21">
        <f t="shared" si="2"/>
        <v>4.3100000000013097</v>
      </c>
    </row>
    <row r="26" spans="1:12" x14ac:dyDescent="0.2">
      <c r="A26" s="22" t="s">
        <v>36</v>
      </c>
      <c r="B26" s="23" t="s">
        <v>37</v>
      </c>
      <c r="C26" s="24">
        <v>27436</v>
      </c>
      <c r="D26" s="24">
        <v>27431.69</v>
      </c>
      <c r="E26" s="25">
        <f t="shared" si="0"/>
        <v>4.3100000000013097</v>
      </c>
      <c r="F26" s="24">
        <v>13714.32</v>
      </c>
      <c r="G26" s="24">
        <v>13714.32</v>
      </c>
      <c r="H26" s="25">
        <f t="shared" si="1"/>
        <v>0</v>
      </c>
      <c r="I26" s="26">
        <f>+C26-F26</f>
        <v>13721.68</v>
      </c>
      <c r="J26" s="27">
        <f>+D26-G26</f>
        <v>13717.369999999999</v>
      </c>
      <c r="K26" s="25">
        <f t="shared" si="2"/>
        <v>4.3100000000013097</v>
      </c>
    </row>
    <row r="27" spans="1:12" x14ac:dyDescent="0.2">
      <c r="A27" s="19" t="s">
        <v>38</v>
      </c>
      <c r="B27" s="20" t="s">
        <v>39</v>
      </c>
      <c r="C27" s="21">
        <f>SUM(C28:C29)</f>
        <v>108505</v>
      </c>
      <c r="D27" s="21">
        <f>SUM(D28:D29)</f>
        <v>118990.86</v>
      </c>
      <c r="E27" s="21">
        <f t="shared" si="0"/>
        <v>-10485.86</v>
      </c>
      <c r="F27" s="21">
        <f>SUM(F28:F29)</f>
        <v>60420.57</v>
      </c>
      <c r="G27" s="21">
        <f>SUM(G28:G29)</f>
        <v>118990.45</v>
      </c>
      <c r="H27" s="21">
        <f t="shared" si="1"/>
        <v>-58569.88</v>
      </c>
      <c r="I27" s="21">
        <f>SUM(I28:I29)</f>
        <v>48084.43</v>
      </c>
      <c r="J27" s="21">
        <f>SUM(J28:J29)</f>
        <v>0.41000000000349246</v>
      </c>
      <c r="K27" s="21">
        <f t="shared" si="2"/>
        <v>48084.02</v>
      </c>
    </row>
    <row r="28" spans="1:12" x14ac:dyDescent="0.2">
      <c r="A28" s="22" t="s">
        <v>40</v>
      </c>
      <c r="B28" s="23" t="s">
        <v>41</v>
      </c>
      <c r="C28" s="24">
        <v>104000</v>
      </c>
      <c r="D28" s="24">
        <v>112491.5</v>
      </c>
      <c r="E28" s="25">
        <f t="shared" si="0"/>
        <v>-8491.5</v>
      </c>
      <c r="F28" s="24">
        <v>55917.46</v>
      </c>
      <c r="G28" s="24">
        <v>112491.09</v>
      </c>
      <c r="H28" s="25">
        <f t="shared" si="1"/>
        <v>-56573.63</v>
      </c>
      <c r="I28" s="26">
        <f t="shared" ref="I28:J29" si="6">+C28-F28</f>
        <v>48082.54</v>
      </c>
      <c r="J28" s="27">
        <f t="shared" si="6"/>
        <v>0.41000000000349246</v>
      </c>
      <c r="K28" s="25">
        <f t="shared" si="2"/>
        <v>48082.13</v>
      </c>
    </row>
    <row r="29" spans="1:12" x14ac:dyDescent="0.2">
      <c r="A29" s="31">
        <v>51702</v>
      </c>
      <c r="B29" s="23" t="s">
        <v>42</v>
      </c>
      <c r="C29" s="24">
        <v>4505</v>
      </c>
      <c r="D29" s="24">
        <v>6499.36</v>
      </c>
      <c r="E29" s="25">
        <f t="shared" si="0"/>
        <v>-1994.3599999999997</v>
      </c>
      <c r="F29" s="24">
        <v>4503.1099999999997</v>
      </c>
      <c r="G29" s="24">
        <v>6499.36</v>
      </c>
      <c r="H29" s="25">
        <f t="shared" si="1"/>
        <v>-1996.25</v>
      </c>
      <c r="I29" s="26">
        <f t="shared" si="6"/>
        <v>1.8900000000003274</v>
      </c>
      <c r="J29" s="27">
        <f t="shared" si="6"/>
        <v>0</v>
      </c>
      <c r="K29" s="25">
        <f t="shared" si="2"/>
        <v>1.8900000000003274</v>
      </c>
    </row>
    <row r="30" spans="1:12" x14ac:dyDescent="0.2">
      <c r="A30" s="32" t="s">
        <v>43</v>
      </c>
      <c r="B30" s="32" t="s">
        <v>44</v>
      </c>
      <c r="C30" s="33">
        <f>C31+C52+C56+C72+C77+C82</f>
        <v>46158757.259999998</v>
      </c>
      <c r="D30" s="33">
        <f>D31+D52+D56+D72+D77+D82</f>
        <v>44296903.990000002</v>
      </c>
      <c r="E30" s="33">
        <f>C30-D30</f>
        <v>1861853.2699999958</v>
      </c>
      <c r="F30" s="33">
        <f>F31+F52+F56+F72+F77+F82</f>
        <v>14589161.16</v>
      </c>
      <c r="G30" s="33">
        <f>G31+G52+G56+G72+G77+G82</f>
        <v>16157759.050000001</v>
      </c>
      <c r="H30" s="33">
        <f>F30-G30</f>
        <v>-1568597.8900000006</v>
      </c>
      <c r="I30" s="33">
        <f>I31+I52+I56+I72+I77+I82</f>
        <v>31569596.100000001</v>
      </c>
      <c r="J30" s="33">
        <f>J31+J52+J56+J72+J77+J82</f>
        <v>28139144.940000005</v>
      </c>
      <c r="K30" s="34">
        <f t="shared" ref="K30" si="7">I30-J30</f>
        <v>3430451.1599999964</v>
      </c>
      <c r="L30" s="35"/>
    </row>
    <row r="31" spans="1:12" x14ac:dyDescent="0.2">
      <c r="A31" s="19" t="s">
        <v>45</v>
      </c>
      <c r="B31" s="19" t="s">
        <v>46</v>
      </c>
      <c r="C31" s="21">
        <f>SUM(C32:C51)</f>
        <v>7581060.6500000004</v>
      </c>
      <c r="D31" s="21">
        <f>SUM(D32:D51)</f>
        <v>9354892.3599999994</v>
      </c>
      <c r="E31" s="36">
        <f>+C31-D31</f>
        <v>-1773831.709999999</v>
      </c>
      <c r="F31" s="21">
        <f>SUM(F32:F51)</f>
        <v>786547.81</v>
      </c>
      <c r="G31" s="21">
        <f>SUM(G32:G51)</f>
        <v>703854.84999999986</v>
      </c>
      <c r="H31" s="36">
        <f>+F31-G31</f>
        <v>82692.960000000196</v>
      </c>
      <c r="I31" s="21">
        <f>SUM(I32:I51)</f>
        <v>6794512.8399999989</v>
      </c>
      <c r="J31" s="21">
        <f>SUM(J32:J51)</f>
        <v>8651037.5099999998</v>
      </c>
      <c r="K31" s="36">
        <f>+I31-J31</f>
        <v>-1856524.6700000009</v>
      </c>
    </row>
    <row r="32" spans="1:12" x14ac:dyDescent="0.2">
      <c r="A32" s="22" t="s">
        <v>47</v>
      </c>
      <c r="B32" s="22" t="s">
        <v>48</v>
      </c>
      <c r="C32" s="24">
        <v>715863.37</v>
      </c>
      <c r="D32" s="24">
        <v>704487.79</v>
      </c>
      <c r="E32" s="37">
        <f>+C32-D32</f>
        <v>11375.579999999958</v>
      </c>
      <c r="F32" s="24">
        <v>223014.91</v>
      </c>
      <c r="G32" s="24">
        <v>12891.12</v>
      </c>
      <c r="H32" s="37">
        <f>+F32-G32</f>
        <v>210123.79</v>
      </c>
      <c r="I32" s="26">
        <f t="shared" ref="I32:J51" si="8">+C32-F32</f>
        <v>492848.45999999996</v>
      </c>
      <c r="J32" s="27">
        <f t="shared" si="8"/>
        <v>691596.67</v>
      </c>
      <c r="K32" s="37">
        <f>+I32-J32</f>
        <v>-198748.21000000008</v>
      </c>
    </row>
    <row r="33" spans="1:11" x14ac:dyDescent="0.2">
      <c r="A33" s="31">
        <v>54102</v>
      </c>
      <c r="B33" s="22" t="s">
        <v>49</v>
      </c>
      <c r="C33" s="24">
        <v>0</v>
      </c>
      <c r="D33" s="38">
        <v>0</v>
      </c>
      <c r="E33" s="37">
        <f t="shared" ref="E33:E51" si="9">+C33-D33</f>
        <v>0</v>
      </c>
      <c r="F33" s="24">
        <v>0</v>
      </c>
      <c r="G33" s="38">
        <v>0</v>
      </c>
      <c r="H33" s="37">
        <f t="shared" ref="H33:H51" si="10">+F33-G33</f>
        <v>0</v>
      </c>
      <c r="I33" s="26">
        <f t="shared" si="8"/>
        <v>0</v>
      </c>
      <c r="J33" s="27">
        <f t="shared" si="8"/>
        <v>0</v>
      </c>
      <c r="K33" s="37">
        <f t="shared" ref="K33:K51" si="11">+I33-J33</f>
        <v>0</v>
      </c>
    </row>
    <row r="34" spans="1:11" x14ac:dyDescent="0.2">
      <c r="A34" s="22" t="s">
        <v>50</v>
      </c>
      <c r="B34" s="22" t="s">
        <v>51</v>
      </c>
      <c r="C34" s="24">
        <v>36702.25</v>
      </c>
      <c r="D34" s="24">
        <v>119595.36</v>
      </c>
      <c r="E34" s="37">
        <f t="shared" si="9"/>
        <v>-82893.11</v>
      </c>
      <c r="F34" s="24">
        <v>191.25</v>
      </c>
      <c r="G34" s="24">
        <v>2937.66</v>
      </c>
      <c r="H34" s="37">
        <f t="shared" si="10"/>
        <v>-2746.41</v>
      </c>
      <c r="I34" s="26">
        <f t="shared" si="8"/>
        <v>36511</v>
      </c>
      <c r="J34" s="27">
        <f t="shared" si="8"/>
        <v>116657.7</v>
      </c>
      <c r="K34" s="37">
        <f t="shared" si="11"/>
        <v>-80146.7</v>
      </c>
    </row>
    <row r="35" spans="1:11" x14ac:dyDescent="0.2">
      <c r="A35" s="22" t="s">
        <v>52</v>
      </c>
      <c r="B35" s="22" t="s">
        <v>53</v>
      </c>
      <c r="C35" s="24">
        <v>375740.77</v>
      </c>
      <c r="D35" s="24">
        <v>272221.83</v>
      </c>
      <c r="E35" s="37">
        <f t="shared" si="9"/>
        <v>103518.94</v>
      </c>
      <c r="F35" s="24">
        <v>1541.03</v>
      </c>
      <c r="G35" s="24">
        <v>1224.6199999999999</v>
      </c>
      <c r="H35" s="37">
        <f t="shared" si="10"/>
        <v>316.41000000000008</v>
      </c>
      <c r="I35" s="26">
        <f t="shared" si="8"/>
        <v>374199.74</v>
      </c>
      <c r="J35" s="27">
        <f t="shared" si="8"/>
        <v>270997.21000000002</v>
      </c>
      <c r="K35" s="37">
        <f t="shared" si="11"/>
        <v>103202.52999999997</v>
      </c>
    </row>
    <row r="36" spans="1:11" x14ac:dyDescent="0.2">
      <c r="A36" s="22" t="s">
        <v>54</v>
      </c>
      <c r="B36" s="22" t="s">
        <v>55</v>
      </c>
      <c r="C36" s="24">
        <v>150924.47</v>
      </c>
      <c r="D36" s="24">
        <v>155599.64000000001</v>
      </c>
      <c r="E36" s="37">
        <f t="shared" si="9"/>
        <v>-4675.1700000000128</v>
      </c>
      <c r="F36" s="24">
        <v>20876.689999999999</v>
      </c>
      <c r="G36" s="24">
        <v>14629.33</v>
      </c>
      <c r="H36" s="37">
        <f t="shared" si="10"/>
        <v>6247.3599999999988</v>
      </c>
      <c r="I36" s="26">
        <f t="shared" si="8"/>
        <v>130047.78</v>
      </c>
      <c r="J36" s="27">
        <f t="shared" si="8"/>
        <v>140970.31000000003</v>
      </c>
      <c r="K36" s="37">
        <f t="shared" si="11"/>
        <v>-10922.530000000028</v>
      </c>
    </row>
    <row r="37" spans="1:11" x14ac:dyDescent="0.2">
      <c r="A37" s="22" t="s">
        <v>56</v>
      </c>
      <c r="B37" s="22" t="s">
        <v>57</v>
      </c>
      <c r="C37" s="24">
        <v>121.64</v>
      </c>
      <c r="D37" s="24">
        <v>25078.63</v>
      </c>
      <c r="E37" s="37">
        <f t="shared" si="9"/>
        <v>-24956.99</v>
      </c>
      <c r="F37" s="24">
        <v>121.64</v>
      </c>
      <c r="G37" s="24">
        <v>6.75</v>
      </c>
      <c r="H37" s="37">
        <f t="shared" si="10"/>
        <v>114.89</v>
      </c>
      <c r="I37" s="26">
        <f t="shared" si="8"/>
        <v>0</v>
      </c>
      <c r="J37" s="27">
        <f t="shared" si="8"/>
        <v>25071.88</v>
      </c>
      <c r="K37" s="37">
        <f t="shared" si="11"/>
        <v>-25071.88</v>
      </c>
    </row>
    <row r="38" spans="1:11" x14ac:dyDescent="0.2">
      <c r="A38" s="22" t="s">
        <v>58</v>
      </c>
      <c r="B38" s="22" t="s">
        <v>59</v>
      </c>
      <c r="C38" s="24">
        <v>118375.64</v>
      </c>
      <c r="D38" s="24">
        <v>234715.96</v>
      </c>
      <c r="E38" s="37">
        <f t="shared" si="9"/>
        <v>-116340.31999999999</v>
      </c>
      <c r="F38" s="24">
        <v>13722.09</v>
      </c>
      <c r="G38" s="24">
        <v>22336.05</v>
      </c>
      <c r="H38" s="37">
        <f t="shared" si="10"/>
        <v>-8613.9599999999991</v>
      </c>
      <c r="I38" s="26">
        <f t="shared" si="8"/>
        <v>104653.55</v>
      </c>
      <c r="J38" s="27">
        <f t="shared" si="8"/>
        <v>212379.91</v>
      </c>
      <c r="K38" s="37">
        <f t="shared" si="11"/>
        <v>-107726.36</v>
      </c>
    </row>
    <row r="39" spans="1:11" x14ac:dyDescent="0.2">
      <c r="A39" s="22" t="s">
        <v>60</v>
      </c>
      <c r="B39" s="22" t="s">
        <v>61</v>
      </c>
      <c r="C39" s="24">
        <v>15060.3</v>
      </c>
      <c r="D39" s="24">
        <v>114972.05</v>
      </c>
      <c r="E39" s="37">
        <f t="shared" si="9"/>
        <v>-99911.75</v>
      </c>
      <c r="F39" s="24">
        <v>60.3</v>
      </c>
      <c r="G39" s="24">
        <v>8470.7800000000007</v>
      </c>
      <c r="H39" s="37">
        <f t="shared" si="10"/>
        <v>-8410.4800000000014</v>
      </c>
      <c r="I39" s="26">
        <f t="shared" si="8"/>
        <v>15000</v>
      </c>
      <c r="J39" s="27">
        <f t="shared" si="8"/>
        <v>106501.27</v>
      </c>
      <c r="K39" s="37">
        <f t="shared" si="11"/>
        <v>-91501.27</v>
      </c>
    </row>
    <row r="40" spans="1:11" x14ac:dyDescent="0.2">
      <c r="A40" s="22" t="s">
        <v>62</v>
      </c>
      <c r="B40" s="22" t="s">
        <v>63</v>
      </c>
      <c r="C40" s="24">
        <v>180853.4</v>
      </c>
      <c r="D40" s="24">
        <v>447363.78</v>
      </c>
      <c r="E40" s="37">
        <f t="shared" si="9"/>
        <v>-266510.38</v>
      </c>
      <c r="F40" s="24">
        <v>1022.64</v>
      </c>
      <c r="G40" s="24">
        <v>1266</v>
      </c>
      <c r="H40" s="37">
        <f t="shared" si="10"/>
        <v>-243.36</v>
      </c>
      <c r="I40" s="26">
        <f t="shared" si="8"/>
        <v>179830.75999999998</v>
      </c>
      <c r="J40" s="27">
        <f t="shared" si="8"/>
        <v>446097.78</v>
      </c>
      <c r="K40" s="37">
        <f t="shared" si="11"/>
        <v>-266267.02</v>
      </c>
    </row>
    <row r="41" spans="1:11" x14ac:dyDescent="0.2">
      <c r="A41" s="31">
        <v>54110</v>
      </c>
      <c r="B41" s="22" t="s">
        <v>64</v>
      </c>
      <c r="C41" s="24">
        <v>2871655.19</v>
      </c>
      <c r="D41" s="24">
        <v>4775724.7699999996</v>
      </c>
      <c r="E41" s="37">
        <f t="shared" si="9"/>
        <v>-1904069.5799999996</v>
      </c>
      <c r="F41" s="24">
        <v>322273.15000000002</v>
      </c>
      <c r="G41" s="24">
        <v>561747.81999999995</v>
      </c>
      <c r="H41" s="37">
        <f t="shared" si="10"/>
        <v>-239474.66999999993</v>
      </c>
      <c r="I41" s="26">
        <f t="shared" si="8"/>
        <v>2549382.04</v>
      </c>
      <c r="J41" s="27">
        <f t="shared" si="8"/>
        <v>4213976.9499999993</v>
      </c>
      <c r="K41" s="37">
        <f t="shared" si="11"/>
        <v>-1664594.9099999992</v>
      </c>
    </row>
    <row r="42" spans="1:11" x14ac:dyDescent="0.2">
      <c r="A42" s="22" t="s">
        <v>65</v>
      </c>
      <c r="B42" s="22" t="s">
        <v>66</v>
      </c>
      <c r="C42" s="24">
        <v>1952958.93</v>
      </c>
      <c r="D42" s="24">
        <v>1499407.65</v>
      </c>
      <c r="E42" s="37">
        <f t="shared" si="9"/>
        <v>453551.28</v>
      </c>
      <c r="F42" s="24">
        <v>96773.72</v>
      </c>
      <c r="G42" s="24">
        <v>12074.79</v>
      </c>
      <c r="H42" s="37">
        <f t="shared" si="10"/>
        <v>84698.93</v>
      </c>
      <c r="I42" s="26">
        <f t="shared" si="8"/>
        <v>1856185.21</v>
      </c>
      <c r="J42" s="27">
        <f t="shared" si="8"/>
        <v>1487332.8599999999</v>
      </c>
      <c r="K42" s="37">
        <f t="shared" si="11"/>
        <v>368852.35000000009</v>
      </c>
    </row>
    <row r="43" spans="1:11" x14ac:dyDescent="0.2">
      <c r="A43" s="22" t="s">
        <v>67</v>
      </c>
      <c r="B43" s="22" t="s">
        <v>68</v>
      </c>
      <c r="C43" s="24">
        <v>318050.69</v>
      </c>
      <c r="D43" s="24">
        <v>245354.39</v>
      </c>
      <c r="E43" s="37">
        <f t="shared" si="9"/>
        <v>72696.299999999988</v>
      </c>
      <c r="F43" s="24">
        <v>65618.259999999995</v>
      </c>
      <c r="G43" s="24">
        <v>10664.2</v>
      </c>
      <c r="H43" s="37">
        <f t="shared" si="10"/>
        <v>54954.06</v>
      </c>
      <c r="I43" s="26">
        <f t="shared" si="8"/>
        <v>252432.43</v>
      </c>
      <c r="J43" s="27">
        <f t="shared" si="8"/>
        <v>234690.19</v>
      </c>
      <c r="K43" s="37">
        <f t="shared" si="11"/>
        <v>17742.239999999991</v>
      </c>
    </row>
    <row r="44" spans="1:11" x14ac:dyDescent="0.2">
      <c r="A44" s="22" t="s">
        <v>69</v>
      </c>
      <c r="B44" s="22" t="s">
        <v>70</v>
      </c>
      <c r="C44" s="24">
        <v>45.2</v>
      </c>
      <c r="D44" s="24">
        <v>13666.21</v>
      </c>
      <c r="E44" s="37">
        <f t="shared" si="9"/>
        <v>-13621.009999999998</v>
      </c>
      <c r="F44" s="24">
        <v>45.2</v>
      </c>
      <c r="G44" s="24">
        <v>1038.99</v>
      </c>
      <c r="H44" s="37">
        <f t="shared" si="10"/>
        <v>-993.79</v>
      </c>
      <c r="I44" s="26">
        <f t="shared" si="8"/>
        <v>0</v>
      </c>
      <c r="J44" s="27">
        <f t="shared" si="8"/>
        <v>12627.22</v>
      </c>
      <c r="K44" s="37">
        <f t="shared" si="11"/>
        <v>-12627.22</v>
      </c>
    </row>
    <row r="45" spans="1:11" x14ac:dyDescent="0.2">
      <c r="A45" s="22" t="s">
        <v>71</v>
      </c>
      <c r="B45" s="22" t="s">
        <v>72</v>
      </c>
      <c r="C45" s="24">
        <v>152836.6</v>
      </c>
      <c r="D45" s="24">
        <v>91164.11</v>
      </c>
      <c r="E45" s="37">
        <f t="shared" si="9"/>
        <v>61672.490000000005</v>
      </c>
      <c r="F45" s="24">
        <v>7571.72</v>
      </c>
      <c r="G45" s="24">
        <v>12086.42</v>
      </c>
      <c r="H45" s="37">
        <f t="shared" si="10"/>
        <v>-4514.7</v>
      </c>
      <c r="I45" s="26">
        <f t="shared" si="8"/>
        <v>145264.88</v>
      </c>
      <c r="J45" s="27">
        <f t="shared" si="8"/>
        <v>79077.69</v>
      </c>
      <c r="K45" s="37">
        <f t="shared" si="11"/>
        <v>66187.19</v>
      </c>
    </row>
    <row r="46" spans="1:11" x14ac:dyDescent="0.2">
      <c r="A46" s="22" t="s">
        <v>73</v>
      </c>
      <c r="B46" s="22" t="s">
        <v>74</v>
      </c>
      <c r="C46" s="24">
        <v>106339.04</v>
      </c>
      <c r="D46" s="24">
        <v>88999.55</v>
      </c>
      <c r="E46" s="37">
        <f t="shared" si="9"/>
        <v>17339.489999999991</v>
      </c>
      <c r="F46" s="24">
        <v>12347.87</v>
      </c>
      <c r="G46" s="24">
        <v>16956.689999999999</v>
      </c>
      <c r="H46" s="37">
        <f t="shared" si="10"/>
        <v>-4608.8199999999979</v>
      </c>
      <c r="I46" s="26">
        <f t="shared" si="8"/>
        <v>93991.17</v>
      </c>
      <c r="J46" s="27">
        <f t="shared" si="8"/>
        <v>72042.86</v>
      </c>
      <c r="K46" s="37">
        <f t="shared" si="11"/>
        <v>21948.309999999998</v>
      </c>
    </row>
    <row r="47" spans="1:11" x14ac:dyDescent="0.2">
      <c r="A47" s="22" t="s">
        <v>75</v>
      </c>
      <c r="B47" s="22" t="s">
        <v>76</v>
      </c>
      <c r="C47" s="24">
        <v>11500</v>
      </c>
      <c r="D47" s="24">
        <v>12805.25</v>
      </c>
      <c r="E47" s="37">
        <f t="shared" si="9"/>
        <v>-1305.25</v>
      </c>
      <c r="F47" s="24">
        <v>6454.4</v>
      </c>
      <c r="G47" s="24">
        <v>1884.48</v>
      </c>
      <c r="H47" s="37">
        <f t="shared" si="10"/>
        <v>4569.92</v>
      </c>
      <c r="I47" s="26">
        <f t="shared" si="8"/>
        <v>5045.6000000000004</v>
      </c>
      <c r="J47" s="27">
        <f t="shared" si="8"/>
        <v>10920.77</v>
      </c>
      <c r="K47" s="37">
        <f t="shared" si="11"/>
        <v>-5875.17</v>
      </c>
    </row>
    <row r="48" spans="1:11" x14ac:dyDescent="0.2">
      <c r="A48" s="22" t="s">
        <v>77</v>
      </c>
      <c r="B48" s="22" t="s">
        <v>78</v>
      </c>
      <c r="C48" s="24">
        <v>0</v>
      </c>
      <c r="D48" s="24">
        <v>1000</v>
      </c>
      <c r="E48" s="37">
        <f t="shared" si="9"/>
        <v>-1000</v>
      </c>
      <c r="F48" s="24">
        <v>0</v>
      </c>
      <c r="G48" s="24">
        <v>0</v>
      </c>
      <c r="H48" s="37">
        <f t="shared" si="10"/>
        <v>0</v>
      </c>
      <c r="I48" s="26">
        <f t="shared" si="8"/>
        <v>0</v>
      </c>
      <c r="J48" s="27">
        <f t="shared" si="8"/>
        <v>1000</v>
      </c>
      <c r="K48" s="37">
        <f t="shared" si="11"/>
        <v>-1000</v>
      </c>
    </row>
    <row r="49" spans="1:11" x14ac:dyDescent="0.2">
      <c r="A49" s="22" t="s">
        <v>79</v>
      </c>
      <c r="B49" s="22" t="s">
        <v>80</v>
      </c>
      <c r="C49" s="24">
        <v>91093.48</v>
      </c>
      <c r="D49" s="24">
        <v>183387.08</v>
      </c>
      <c r="E49" s="37">
        <f t="shared" si="9"/>
        <v>-92293.599999999991</v>
      </c>
      <c r="F49" s="24">
        <v>4009.63</v>
      </c>
      <c r="G49" s="24">
        <v>4028.84</v>
      </c>
      <c r="H49" s="37">
        <f t="shared" si="10"/>
        <v>-19.210000000000036</v>
      </c>
      <c r="I49" s="26">
        <f t="shared" si="8"/>
        <v>87083.849999999991</v>
      </c>
      <c r="J49" s="27">
        <f t="shared" si="8"/>
        <v>179358.24</v>
      </c>
      <c r="K49" s="37">
        <f t="shared" si="11"/>
        <v>-92274.39</v>
      </c>
    </row>
    <row r="50" spans="1:11" x14ac:dyDescent="0.2">
      <c r="A50" s="22" t="s">
        <v>81</v>
      </c>
      <c r="B50" s="22" t="s">
        <v>82</v>
      </c>
      <c r="C50" s="24">
        <v>38169.449999999997</v>
      </c>
      <c r="D50" s="24">
        <v>72544.36</v>
      </c>
      <c r="E50" s="37">
        <f t="shared" si="9"/>
        <v>-34374.910000000003</v>
      </c>
      <c r="F50" s="24">
        <v>5397.63</v>
      </c>
      <c r="G50" s="24">
        <v>15683.81</v>
      </c>
      <c r="H50" s="37">
        <f t="shared" si="10"/>
        <v>-10286.18</v>
      </c>
      <c r="I50" s="26">
        <f t="shared" si="8"/>
        <v>32771.82</v>
      </c>
      <c r="J50" s="27">
        <f t="shared" si="8"/>
        <v>56860.55</v>
      </c>
      <c r="K50" s="37">
        <f t="shared" si="11"/>
        <v>-24088.730000000003</v>
      </c>
    </row>
    <row r="51" spans="1:11" x14ac:dyDescent="0.2">
      <c r="A51" s="22" t="s">
        <v>83</v>
      </c>
      <c r="B51" s="22" t="s">
        <v>84</v>
      </c>
      <c r="C51" s="24">
        <v>444770.23</v>
      </c>
      <c r="D51" s="24">
        <v>296803.95</v>
      </c>
      <c r="E51" s="37">
        <f t="shared" si="9"/>
        <v>147966.27999999997</v>
      </c>
      <c r="F51" s="24">
        <v>5505.68</v>
      </c>
      <c r="G51" s="24">
        <v>3926.5</v>
      </c>
      <c r="H51" s="37">
        <f t="shared" si="10"/>
        <v>1579.1800000000003</v>
      </c>
      <c r="I51" s="26">
        <f t="shared" si="8"/>
        <v>439264.55</v>
      </c>
      <c r="J51" s="27">
        <f t="shared" si="8"/>
        <v>292877.45</v>
      </c>
      <c r="K51" s="37">
        <f t="shared" si="11"/>
        <v>146387.09999999998</v>
      </c>
    </row>
    <row r="52" spans="1:11" x14ac:dyDescent="0.2">
      <c r="A52" s="19" t="s">
        <v>85</v>
      </c>
      <c r="B52" s="19" t="s">
        <v>86</v>
      </c>
      <c r="C52" s="21">
        <f>SUM(C53:C55)</f>
        <v>1564492.4400000002</v>
      </c>
      <c r="D52" s="21">
        <f>SUM(D53:D55)</f>
        <v>1135624.97</v>
      </c>
      <c r="E52" s="36">
        <f>+C52-D52</f>
        <v>428867.4700000002</v>
      </c>
      <c r="F52" s="21">
        <f>SUM(F53:F55)</f>
        <v>507810.12</v>
      </c>
      <c r="G52" s="21">
        <f>SUM(G53:G55)</f>
        <v>473839.57999999996</v>
      </c>
      <c r="H52" s="36">
        <f>+F52-G52</f>
        <v>33970.540000000037</v>
      </c>
      <c r="I52" s="21">
        <f>SUM(I53:I55)</f>
        <v>1056682.32</v>
      </c>
      <c r="J52" s="21">
        <f>SUM(J53:J55)</f>
        <v>661785.39</v>
      </c>
      <c r="K52" s="36">
        <f>+I52-J52</f>
        <v>394896.93000000005</v>
      </c>
    </row>
    <row r="53" spans="1:11" x14ac:dyDescent="0.2">
      <c r="A53" s="22" t="s">
        <v>87</v>
      </c>
      <c r="B53" s="22" t="s">
        <v>88</v>
      </c>
      <c r="C53" s="24">
        <v>834893.92</v>
      </c>
      <c r="D53" s="24">
        <v>650253.30000000005</v>
      </c>
      <c r="E53" s="37">
        <f>+C53-D53</f>
        <v>184640.62</v>
      </c>
      <c r="F53" s="24">
        <v>294115.59999999998</v>
      </c>
      <c r="G53" s="24">
        <v>312548.31</v>
      </c>
      <c r="H53" s="37">
        <f>+F53-G53</f>
        <v>-18432.710000000021</v>
      </c>
      <c r="I53" s="26">
        <f t="shared" ref="I53:J55" si="12">+C53-F53</f>
        <v>540778.32000000007</v>
      </c>
      <c r="J53" s="27">
        <f t="shared" si="12"/>
        <v>337704.99000000005</v>
      </c>
      <c r="K53" s="37">
        <f>+I53-J53</f>
        <v>203073.33000000002</v>
      </c>
    </row>
    <row r="54" spans="1:11" x14ac:dyDescent="0.2">
      <c r="A54" s="22" t="s">
        <v>89</v>
      </c>
      <c r="B54" s="22" t="s">
        <v>90</v>
      </c>
      <c r="C54" s="24">
        <v>382902.45</v>
      </c>
      <c r="D54" s="24">
        <v>227799.27</v>
      </c>
      <c r="E54" s="37">
        <f t="shared" ref="E54:E55" si="13">+C54-D54</f>
        <v>155103.18000000002</v>
      </c>
      <c r="F54" s="24">
        <v>134473.18</v>
      </c>
      <c r="G54" s="24">
        <v>135186.78</v>
      </c>
      <c r="H54" s="37">
        <f t="shared" ref="H54:H55" si="14">+F54-G54</f>
        <v>-713.60000000000582</v>
      </c>
      <c r="I54" s="26">
        <f t="shared" si="12"/>
        <v>248429.27000000002</v>
      </c>
      <c r="J54" s="27">
        <f t="shared" si="12"/>
        <v>92612.489999999991</v>
      </c>
      <c r="K54" s="37">
        <f t="shared" ref="K54:K55" si="15">+I54-J54</f>
        <v>155816.78000000003</v>
      </c>
    </row>
    <row r="55" spans="1:11" x14ac:dyDescent="0.2">
      <c r="A55" s="22" t="s">
        <v>91</v>
      </c>
      <c r="B55" s="22" t="s">
        <v>92</v>
      </c>
      <c r="C55" s="24">
        <v>346696.07</v>
      </c>
      <c r="D55" s="24">
        <v>257572.4</v>
      </c>
      <c r="E55" s="37">
        <f t="shared" si="13"/>
        <v>89123.670000000013</v>
      </c>
      <c r="F55" s="24">
        <v>79221.34</v>
      </c>
      <c r="G55" s="24">
        <v>26104.49</v>
      </c>
      <c r="H55" s="37">
        <f t="shared" si="14"/>
        <v>53116.849999999991</v>
      </c>
      <c r="I55" s="26">
        <f t="shared" si="12"/>
        <v>267474.73</v>
      </c>
      <c r="J55" s="27">
        <f t="shared" si="12"/>
        <v>231467.91</v>
      </c>
      <c r="K55" s="37">
        <f t="shared" si="15"/>
        <v>36006.819999999978</v>
      </c>
    </row>
    <row r="56" spans="1:11" x14ac:dyDescent="0.2">
      <c r="A56" s="19" t="s">
        <v>93</v>
      </c>
      <c r="B56" s="19" t="s">
        <v>94</v>
      </c>
      <c r="C56" s="36">
        <f>SUM(C57:C71)</f>
        <v>29641315.440000001</v>
      </c>
      <c r="D56" s="36">
        <f>SUM(D57:D71)</f>
        <v>26692017.879999999</v>
      </c>
      <c r="E56" s="36">
        <f>+C56-D56</f>
        <v>2949297.5600000024</v>
      </c>
      <c r="F56" s="36">
        <f>SUM(F57:F71)</f>
        <v>11165339.42</v>
      </c>
      <c r="G56" s="36">
        <f>SUM(G57:G71)</f>
        <v>12475981.040000001</v>
      </c>
      <c r="H56" s="36">
        <f>+F56-G56</f>
        <v>-1310641.620000001</v>
      </c>
      <c r="I56" s="36">
        <f>SUM(I57:I71)</f>
        <v>18475976.02</v>
      </c>
      <c r="J56" s="36">
        <f>SUM(J57:J71)</f>
        <v>14216036.84</v>
      </c>
      <c r="K56" s="36">
        <f>+I56-J56</f>
        <v>4259939.18</v>
      </c>
    </row>
    <row r="57" spans="1:11" x14ac:dyDescent="0.2">
      <c r="A57" s="22" t="s">
        <v>95</v>
      </c>
      <c r="B57" s="22" t="s">
        <v>96</v>
      </c>
      <c r="C57" s="24">
        <v>904802.16</v>
      </c>
      <c r="D57" s="24">
        <v>872392.97</v>
      </c>
      <c r="E57" s="37">
        <f>+C57-D57</f>
        <v>32409.190000000061</v>
      </c>
      <c r="F57" s="24">
        <v>45817.75</v>
      </c>
      <c r="G57" s="24">
        <v>320769.65000000002</v>
      </c>
      <c r="H57" s="39">
        <f>+F57-G57</f>
        <v>-274951.90000000002</v>
      </c>
      <c r="I57" s="26">
        <f t="shared" ref="I57:J71" si="16">+C57-F57</f>
        <v>858984.41</v>
      </c>
      <c r="J57" s="27">
        <f t="shared" si="16"/>
        <v>551623.31999999995</v>
      </c>
      <c r="K57" s="39">
        <f>+I57-J57</f>
        <v>307361.09000000008</v>
      </c>
    </row>
    <row r="58" spans="1:11" x14ac:dyDescent="0.2">
      <c r="A58" s="22" t="s">
        <v>97</v>
      </c>
      <c r="B58" s="22" t="s">
        <v>98</v>
      </c>
      <c r="C58" s="24">
        <v>449194.97</v>
      </c>
      <c r="D58" s="24">
        <v>461088.02</v>
      </c>
      <c r="E58" s="37">
        <f t="shared" ref="E58:E71" si="17">+C58-D58</f>
        <v>-11893.050000000047</v>
      </c>
      <c r="F58" s="24">
        <v>61182.12</v>
      </c>
      <c r="G58" s="24">
        <v>103298.64</v>
      </c>
      <c r="H58" s="39">
        <f t="shared" ref="H58:H71" si="18">+F58-G58</f>
        <v>-42116.52</v>
      </c>
      <c r="I58" s="26">
        <f t="shared" si="16"/>
        <v>388012.85</v>
      </c>
      <c r="J58" s="27">
        <f t="shared" si="16"/>
        <v>357789.38</v>
      </c>
      <c r="K58" s="39">
        <f t="shared" ref="K58:K71" si="19">+I58-J58</f>
        <v>30223.469999999972</v>
      </c>
    </row>
    <row r="59" spans="1:11" x14ac:dyDescent="0.2">
      <c r="A59" s="22" t="s">
        <v>99</v>
      </c>
      <c r="B59" s="22" t="s">
        <v>100</v>
      </c>
      <c r="C59" s="24">
        <v>809269.38</v>
      </c>
      <c r="D59" s="24">
        <v>1212348.77</v>
      </c>
      <c r="E59" s="37">
        <f t="shared" si="17"/>
        <v>-403079.39</v>
      </c>
      <c r="F59" s="24">
        <v>8319.6</v>
      </c>
      <c r="G59" s="24">
        <v>179322.89</v>
      </c>
      <c r="H59" s="39">
        <f t="shared" si="18"/>
        <v>-171003.29</v>
      </c>
      <c r="I59" s="26">
        <f t="shared" si="16"/>
        <v>800949.78</v>
      </c>
      <c r="J59" s="27">
        <f t="shared" si="16"/>
        <v>1033025.88</v>
      </c>
      <c r="K59" s="39">
        <f t="shared" si="19"/>
        <v>-232076.09999999998</v>
      </c>
    </row>
    <row r="60" spans="1:11" x14ac:dyDescent="0.2">
      <c r="A60" s="31">
        <v>54304</v>
      </c>
      <c r="B60" s="22" t="s">
        <v>101</v>
      </c>
      <c r="C60" s="24">
        <v>5466.52</v>
      </c>
      <c r="D60" s="24">
        <v>5</v>
      </c>
      <c r="E60" s="37">
        <f t="shared" si="17"/>
        <v>5461.52</v>
      </c>
      <c r="F60" s="24">
        <v>4066.52</v>
      </c>
      <c r="G60" s="24">
        <v>0</v>
      </c>
      <c r="H60" s="39">
        <f t="shared" si="18"/>
        <v>4066.52</v>
      </c>
      <c r="I60" s="26">
        <f t="shared" si="16"/>
        <v>1400.0000000000005</v>
      </c>
      <c r="J60" s="27">
        <f t="shared" si="16"/>
        <v>5</v>
      </c>
      <c r="K60" s="39">
        <f t="shared" si="19"/>
        <v>1395.0000000000005</v>
      </c>
    </row>
    <row r="61" spans="1:11" x14ac:dyDescent="0.2">
      <c r="A61" s="22" t="s">
        <v>102</v>
      </c>
      <c r="B61" s="22" t="s">
        <v>103</v>
      </c>
      <c r="C61" s="24">
        <v>71100</v>
      </c>
      <c r="D61" s="24">
        <v>89576.87</v>
      </c>
      <c r="E61" s="37">
        <f>+C61-D61</f>
        <v>-18476.869999999995</v>
      </c>
      <c r="F61" s="24">
        <v>0</v>
      </c>
      <c r="G61" s="24">
        <v>63561.86</v>
      </c>
      <c r="H61" s="39">
        <f t="shared" si="18"/>
        <v>-63561.86</v>
      </c>
      <c r="I61" s="26">
        <f t="shared" si="16"/>
        <v>71100</v>
      </c>
      <c r="J61" s="27">
        <f t="shared" si="16"/>
        <v>26015.009999999995</v>
      </c>
      <c r="K61" s="39">
        <f t="shared" si="19"/>
        <v>45084.990000000005</v>
      </c>
    </row>
    <row r="62" spans="1:11" x14ac:dyDescent="0.2">
      <c r="A62" s="31">
        <v>54306</v>
      </c>
      <c r="B62" s="22" t="s">
        <v>104</v>
      </c>
      <c r="C62" s="24">
        <v>15929.19</v>
      </c>
      <c r="D62" s="24">
        <v>40000</v>
      </c>
      <c r="E62" s="37">
        <f>+C62-D62</f>
        <v>-24070.809999999998</v>
      </c>
      <c r="F62" s="24">
        <v>15929.19</v>
      </c>
      <c r="G62" s="24">
        <v>0</v>
      </c>
      <c r="H62" s="39">
        <f t="shared" si="18"/>
        <v>15929.19</v>
      </c>
      <c r="I62" s="26">
        <f t="shared" si="16"/>
        <v>0</v>
      </c>
      <c r="J62" s="27">
        <f t="shared" si="16"/>
        <v>40000</v>
      </c>
      <c r="K62" s="39">
        <f t="shared" si="19"/>
        <v>-40000</v>
      </c>
    </row>
    <row r="63" spans="1:11" x14ac:dyDescent="0.2">
      <c r="A63" s="22" t="s">
        <v>105</v>
      </c>
      <c r="B63" s="22" t="s">
        <v>106</v>
      </c>
      <c r="C63" s="24">
        <v>25696.68</v>
      </c>
      <c r="D63" s="24">
        <v>0</v>
      </c>
      <c r="E63" s="37">
        <f t="shared" si="17"/>
        <v>25696.68</v>
      </c>
      <c r="F63" s="24">
        <v>25221.119999999999</v>
      </c>
      <c r="G63" s="24"/>
      <c r="H63" s="39">
        <f t="shared" si="18"/>
        <v>25221.119999999999</v>
      </c>
      <c r="I63" s="26">
        <f t="shared" si="16"/>
        <v>475.56000000000131</v>
      </c>
      <c r="J63" s="27">
        <f t="shared" si="16"/>
        <v>0</v>
      </c>
      <c r="K63" s="39">
        <f t="shared" si="19"/>
        <v>475.56000000000131</v>
      </c>
    </row>
    <row r="64" spans="1:11" x14ac:dyDescent="0.2">
      <c r="A64" s="31">
        <v>54308</v>
      </c>
      <c r="B64" s="22" t="s">
        <v>107</v>
      </c>
      <c r="C64" s="24">
        <v>25</v>
      </c>
      <c r="D64" s="24">
        <v>0</v>
      </c>
      <c r="E64" s="37">
        <f t="shared" si="17"/>
        <v>25</v>
      </c>
      <c r="F64" s="24">
        <v>25</v>
      </c>
      <c r="G64" s="24"/>
      <c r="H64" s="39">
        <f t="shared" si="18"/>
        <v>25</v>
      </c>
      <c r="I64" s="26">
        <f t="shared" si="16"/>
        <v>0</v>
      </c>
      <c r="J64" s="27">
        <f t="shared" si="16"/>
        <v>0</v>
      </c>
      <c r="K64" s="39">
        <f t="shared" si="19"/>
        <v>0</v>
      </c>
    </row>
    <row r="65" spans="1:11" x14ac:dyDescent="0.2">
      <c r="A65" s="22" t="s">
        <v>108</v>
      </c>
      <c r="B65" s="22" t="s">
        <v>109</v>
      </c>
      <c r="C65" s="24">
        <v>1500</v>
      </c>
      <c r="D65" s="24">
        <v>33232.639999999999</v>
      </c>
      <c r="E65" s="37">
        <f t="shared" si="17"/>
        <v>-31732.639999999999</v>
      </c>
      <c r="F65" s="24">
        <v>0</v>
      </c>
      <c r="G65" s="24">
        <v>201.28</v>
      </c>
      <c r="H65" s="39">
        <f t="shared" si="18"/>
        <v>-201.28</v>
      </c>
      <c r="I65" s="26">
        <f t="shared" si="16"/>
        <v>1500</v>
      </c>
      <c r="J65" s="27">
        <f t="shared" si="16"/>
        <v>33031.360000000001</v>
      </c>
      <c r="K65" s="39">
        <f t="shared" si="19"/>
        <v>-31531.360000000001</v>
      </c>
    </row>
    <row r="66" spans="1:11" x14ac:dyDescent="0.2">
      <c r="A66" s="22" t="s">
        <v>110</v>
      </c>
      <c r="B66" s="22" t="s">
        <v>111</v>
      </c>
      <c r="C66" s="24">
        <v>3390</v>
      </c>
      <c r="D66" s="24">
        <v>2000</v>
      </c>
      <c r="E66" s="37">
        <f t="shared" si="17"/>
        <v>1390</v>
      </c>
      <c r="F66" s="24">
        <v>0</v>
      </c>
      <c r="G66" s="24">
        <v>0</v>
      </c>
      <c r="H66" s="39">
        <f t="shared" si="18"/>
        <v>0</v>
      </c>
      <c r="I66" s="26">
        <f t="shared" si="16"/>
        <v>3390</v>
      </c>
      <c r="J66" s="27">
        <f t="shared" si="16"/>
        <v>2000</v>
      </c>
      <c r="K66" s="39">
        <f t="shared" si="19"/>
        <v>1390</v>
      </c>
    </row>
    <row r="67" spans="1:11" x14ac:dyDescent="0.2">
      <c r="A67" s="22" t="s">
        <v>112</v>
      </c>
      <c r="B67" s="22" t="s">
        <v>113</v>
      </c>
      <c r="C67" s="24">
        <v>196968.8</v>
      </c>
      <c r="D67" s="24">
        <v>81406.59</v>
      </c>
      <c r="E67" s="37">
        <f t="shared" si="17"/>
        <v>115562.20999999999</v>
      </c>
      <c r="F67" s="24">
        <v>57899.08</v>
      </c>
      <c r="G67" s="24">
        <v>6184.01</v>
      </c>
      <c r="H67" s="39">
        <f t="shared" si="18"/>
        <v>51715.07</v>
      </c>
      <c r="I67" s="26">
        <f t="shared" si="16"/>
        <v>139069.71999999997</v>
      </c>
      <c r="J67" s="27">
        <f t="shared" si="16"/>
        <v>75222.58</v>
      </c>
      <c r="K67" s="39">
        <f t="shared" si="19"/>
        <v>63847.13999999997</v>
      </c>
    </row>
    <row r="68" spans="1:11" x14ac:dyDescent="0.2">
      <c r="A68" s="22" t="s">
        <v>114</v>
      </c>
      <c r="B68" s="22" t="s">
        <v>115</v>
      </c>
      <c r="C68" s="24">
        <v>9207.9500000000007</v>
      </c>
      <c r="D68" s="24">
        <v>22691.89</v>
      </c>
      <c r="E68" s="37">
        <f t="shared" si="17"/>
        <v>-13483.939999999999</v>
      </c>
      <c r="F68" s="24">
        <v>4450</v>
      </c>
      <c r="G68" s="24">
        <v>8821.39</v>
      </c>
      <c r="H68" s="39">
        <f t="shared" si="18"/>
        <v>-4371.3899999999994</v>
      </c>
      <c r="I68" s="26">
        <f t="shared" si="16"/>
        <v>4757.9500000000007</v>
      </c>
      <c r="J68" s="27">
        <f t="shared" si="16"/>
        <v>13870.5</v>
      </c>
      <c r="K68" s="39">
        <f t="shared" si="19"/>
        <v>-9112.5499999999993</v>
      </c>
    </row>
    <row r="69" spans="1:11" x14ac:dyDescent="0.2">
      <c r="A69" s="22" t="s">
        <v>116</v>
      </c>
      <c r="B69" s="22" t="s">
        <v>117</v>
      </c>
      <c r="C69" s="24">
        <v>28826.97</v>
      </c>
      <c r="D69" s="24">
        <v>136994.56</v>
      </c>
      <c r="E69" s="37">
        <f t="shared" si="17"/>
        <v>-108167.59</v>
      </c>
      <c r="F69" s="24">
        <v>6231.15</v>
      </c>
      <c r="G69" s="24">
        <v>7415.76</v>
      </c>
      <c r="H69" s="39">
        <f t="shared" si="18"/>
        <v>-1184.6100000000006</v>
      </c>
      <c r="I69" s="26">
        <f t="shared" si="16"/>
        <v>22595.82</v>
      </c>
      <c r="J69" s="27">
        <f t="shared" si="16"/>
        <v>129578.8</v>
      </c>
      <c r="K69" s="39">
        <f t="shared" si="19"/>
        <v>-106982.98000000001</v>
      </c>
    </row>
    <row r="70" spans="1:11" x14ac:dyDescent="0.2">
      <c r="A70" s="22" t="s">
        <v>118</v>
      </c>
      <c r="B70" s="22" t="s">
        <v>119</v>
      </c>
      <c r="C70" s="24">
        <v>247010</v>
      </c>
      <c r="D70" s="24">
        <v>408450</v>
      </c>
      <c r="E70" s="37">
        <f t="shared" si="17"/>
        <v>-161440</v>
      </c>
      <c r="F70" s="24">
        <v>95000</v>
      </c>
      <c r="G70" s="24">
        <v>95000</v>
      </c>
      <c r="H70" s="39">
        <f t="shared" si="18"/>
        <v>0</v>
      </c>
      <c r="I70" s="26">
        <f t="shared" si="16"/>
        <v>152010</v>
      </c>
      <c r="J70" s="27">
        <f t="shared" si="16"/>
        <v>313450</v>
      </c>
      <c r="K70" s="39">
        <f t="shared" si="19"/>
        <v>-161440</v>
      </c>
    </row>
    <row r="71" spans="1:11" x14ac:dyDescent="0.2">
      <c r="A71" s="22" t="s">
        <v>120</v>
      </c>
      <c r="B71" s="22" t="s">
        <v>121</v>
      </c>
      <c r="C71" s="24">
        <v>26872927.82</v>
      </c>
      <c r="D71" s="24">
        <v>23331830.57</v>
      </c>
      <c r="E71" s="37">
        <f t="shared" si="17"/>
        <v>3541097.25</v>
      </c>
      <c r="F71" s="24">
        <v>10841197.890000001</v>
      </c>
      <c r="G71" s="24">
        <v>11691405.560000001</v>
      </c>
      <c r="H71" s="39">
        <f t="shared" si="18"/>
        <v>-850207.66999999993</v>
      </c>
      <c r="I71" s="26">
        <f t="shared" si="16"/>
        <v>16031729.93</v>
      </c>
      <c r="J71" s="27">
        <f t="shared" si="16"/>
        <v>11640425.01</v>
      </c>
      <c r="K71" s="39">
        <f t="shared" si="19"/>
        <v>4391304.92</v>
      </c>
    </row>
    <row r="72" spans="1:11" x14ac:dyDescent="0.2">
      <c r="A72" s="19" t="s">
        <v>122</v>
      </c>
      <c r="B72" s="19" t="s">
        <v>123</v>
      </c>
      <c r="C72" s="21">
        <f>SUM(C73:C76)</f>
        <v>401011.61</v>
      </c>
      <c r="D72" s="21">
        <f>SUM(D74:D76)</f>
        <v>571964.66</v>
      </c>
      <c r="E72" s="36">
        <f>+C72-D72</f>
        <v>-170953.05000000005</v>
      </c>
      <c r="F72" s="21">
        <f>SUM(F73:F76)</f>
        <v>104292.44</v>
      </c>
      <c r="G72" s="21">
        <f>SUM(G74:G76)</f>
        <v>161818</v>
      </c>
      <c r="H72" s="36">
        <f>+F72-G72</f>
        <v>-57525.56</v>
      </c>
      <c r="I72" s="21">
        <f>SUM(I73:I76)</f>
        <v>296719.17</v>
      </c>
      <c r="J72" s="21">
        <f>SUM(J74:J76)</f>
        <v>410146.66000000003</v>
      </c>
      <c r="K72" s="36">
        <f>+I72-J72</f>
        <v>-113427.49000000005</v>
      </c>
    </row>
    <row r="73" spans="1:11" x14ac:dyDescent="0.2">
      <c r="A73" s="40">
        <v>54401</v>
      </c>
      <c r="B73" s="41" t="s">
        <v>124</v>
      </c>
      <c r="C73" s="25">
        <v>46</v>
      </c>
      <c r="D73" s="25">
        <v>0</v>
      </c>
      <c r="E73" s="42">
        <f t="shared" ref="E73:E76" si="20">+C73-D73</f>
        <v>46</v>
      </c>
      <c r="F73" s="25">
        <v>46</v>
      </c>
      <c r="G73" s="25">
        <v>0</v>
      </c>
      <c r="H73" s="42">
        <f t="shared" ref="H73:H76" si="21">+F73-G73</f>
        <v>46</v>
      </c>
      <c r="I73" s="26">
        <f>+C73-F73</f>
        <v>0</v>
      </c>
      <c r="J73" s="27">
        <f>+D73-G73</f>
        <v>0</v>
      </c>
      <c r="K73" s="42">
        <f t="shared" ref="K73:K75" si="22">+I73-J73</f>
        <v>0</v>
      </c>
    </row>
    <row r="74" spans="1:11" x14ac:dyDescent="0.2">
      <c r="A74" s="22" t="s">
        <v>125</v>
      </c>
      <c r="B74" s="22" t="s">
        <v>126</v>
      </c>
      <c r="C74" s="24">
        <v>3891</v>
      </c>
      <c r="D74" s="24">
        <v>15106.3</v>
      </c>
      <c r="E74" s="42">
        <f t="shared" si="20"/>
        <v>-11215.3</v>
      </c>
      <c r="F74" s="24">
        <v>0</v>
      </c>
      <c r="G74" s="24">
        <v>0</v>
      </c>
      <c r="H74" s="42">
        <f t="shared" si="21"/>
        <v>0</v>
      </c>
      <c r="I74" s="26">
        <f>+C74-F74</f>
        <v>3891</v>
      </c>
      <c r="J74" s="27">
        <f t="shared" ref="J74:J76" si="23">+D74-G74</f>
        <v>15106.3</v>
      </c>
      <c r="K74" s="42">
        <f t="shared" si="22"/>
        <v>-11215.3</v>
      </c>
    </row>
    <row r="75" spans="1:11" x14ac:dyDescent="0.2">
      <c r="A75" s="22" t="s">
        <v>127</v>
      </c>
      <c r="B75" s="22" t="s">
        <v>128</v>
      </c>
      <c r="C75" s="24">
        <v>396354.61</v>
      </c>
      <c r="D75" s="24">
        <v>552816.78</v>
      </c>
      <c r="E75" s="42">
        <f t="shared" si="20"/>
        <v>-156462.17000000004</v>
      </c>
      <c r="F75" s="24">
        <v>104246.44</v>
      </c>
      <c r="G75" s="24">
        <v>161780</v>
      </c>
      <c r="H75" s="42">
        <f t="shared" si="21"/>
        <v>-57533.56</v>
      </c>
      <c r="I75" s="26">
        <f t="shared" ref="I75:I76" si="24">+C75-F75</f>
        <v>292108.17</v>
      </c>
      <c r="J75" s="27">
        <f t="shared" si="23"/>
        <v>391036.78</v>
      </c>
      <c r="K75" s="42">
        <f t="shared" si="22"/>
        <v>-98928.610000000044</v>
      </c>
    </row>
    <row r="76" spans="1:11" x14ac:dyDescent="0.2">
      <c r="A76" s="22" t="s">
        <v>129</v>
      </c>
      <c r="B76" s="22" t="s">
        <v>130</v>
      </c>
      <c r="C76" s="24">
        <v>720</v>
      </c>
      <c r="D76" s="24">
        <v>4041.58</v>
      </c>
      <c r="E76" s="42">
        <f t="shared" si="20"/>
        <v>-3321.58</v>
      </c>
      <c r="F76" s="24">
        <v>0</v>
      </c>
      <c r="G76" s="24">
        <v>38</v>
      </c>
      <c r="H76" s="42">
        <f t="shared" si="21"/>
        <v>-38</v>
      </c>
      <c r="I76" s="26">
        <f t="shared" si="24"/>
        <v>720</v>
      </c>
      <c r="J76" s="27">
        <f t="shared" si="23"/>
        <v>4003.58</v>
      </c>
      <c r="K76" s="42">
        <f>I76-J76</f>
        <v>-3283.58</v>
      </c>
    </row>
    <row r="77" spans="1:11" x14ac:dyDescent="0.2">
      <c r="A77" s="19" t="s">
        <v>131</v>
      </c>
      <c r="B77" s="19" t="s">
        <v>132</v>
      </c>
      <c r="C77" s="21">
        <f>SUM(C78:C81)</f>
        <v>3572732.44</v>
      </c>
      <c r="D77" s="21">
        <f>SUM(D78:D81)</f>
        <v>2709792.67</v>
      </c>
      <c r="E77" s="36">
        <f>+C77-D77</f>
        <v>862939.77</v>
      </c>
      <c r="F77" s="21">
        <f>SUM(F78:F81)</f>
        <v>539562.99</v>
      </c>
      <c r="G77" s="21">
        <f>SUM(G78:G81)</f>
        <v>694274.69</v>
      </c>
      <c r="H77" s="36">
        <f>+F77-G77</f>
        <v>-154711.69999999995</v>
      </c>
      <c r="I77" s="21">
        <f>SUM(I78:I81)</f>
        <v>3033169.45</v>
      </c>
      <c r="J77" s="21">
        <f>SUM(J78:J81)</f>
        <v>2015517.98</v>
      </c>
      <c r="K77" s="36">
        <f>+I77-J77</f>
        <v>1017651.4700000002</v>
      </c>
    </row>
    <row r="78" spans="1:11" x14ac:dyDescent="0.2">
      <c r="A78" s="22" t="s">
        <v>133</v>
      </c>
      <c r="B78" s="22" t="s">
        <v>134</v>
      </c>
      <c r="C78" s="24">
        <v>146500</v>
      </c>
      <c r="D78" s="24">
        <v>101973.17</v>
      </c>
      <c r="E78" s="37">
        <f>+C78-D78</f>
        <v>44526.83</v>
      </c>
      <c r="F78" s="24">
        <v>27456.53</v>
      </c>
      <c r="G78" s="24">
        <v>28437.27</v>
      </c>
      <c r="H78" s="37">
        <f>+F78-G78</f>
        <v>-980.7400000000016</v>
      </c>
      <c r="I78" s="26">
        <f t="shared" ref="I78:J81" si="25">+C78-F78</f>
        <v>119043.47</v>
      </c>
      <c r="J78" s="27">
        <f t="shared" si="25"/>
        <v>73535.899999999994</v>
      </c>
      <c r="K78" s="37">
        <f>+I78-J78</f>
        <v>45507.570000000007</v>
      </c>
    </row>
    <row r="79" spans="1:11" x14ac:dyDescent="0.2">
      <c r="A79" s="22" t="s">
        <v>135</v>
      </c>
      <c r="B79" s="22" t="s">
        <v>136</v>
      </c>
      <c r="C79" s="24">
        <v>66390.8</v>
      </c>
      <c r="D79" s="24">
        <v>98824.65</v>
      </c>
      <c r="E79" s="37">
        <f t="shared" ref="E79:E81" si="26">+C79-D79</f>
        <v>-32433.849999999991</v>
      </c>
      <c r="F79" s="24">
        <v>9430.7999999999993</v>
      </c>
      <c r="G79" s="24">
        <v>45781.59</v>
      </c>
      <c r="H79" s="37">
        <f t="shared" ref="H79:H81" si="27">+F79-G79</f>
        <v>-36350.789999999994</v>
      </c>
      <c r="I79" s="26">
        <f t="shared" si="25"/>
        <v>56960</v>
      </c>
      <c r="J79" s="27">
        <f t="shared" si="25"/>
        <v>53043.06</v>
      </c>
      <c r="K79" s="37">
        <f t="shared" ref="K79:K81" si="28">+I79-J79</f>
        <v>3916.9400000000023</v>
      </c>
    </row>
    <row r="80" spans="1:11" x14ac:dyDescent="0.2">
      <c r="A80" s="22" t="s">
        <v>137</v>
      </c>
      <c r="B80" s="22" t="s">
        <v>138</v>
      </c>
      <c r="C80" s="24">
        <v>0</v>
      </c>
      <c r="D80" s="24">
        <v>0</v>
      </c>
      <c r="E80" s="37">
        <f t="shared" si="26"/>
        <v>0</v>
      </c>
      <c r="F80" s="24">
        <v>0</v>
      </c>
      <c r="G80" s="24">
        <v>0</v>
      </c>
      <c r="H80" s="37">
        <f t="shared" si="27"/>
        <v>0</v>
      </c>
      <c r="I80" s="26">
        <f t="shared" si="25"/>
        <v>0</v>
      </c>
      <c r="J80" s="27">
        <f t="shared" si="25"/>
        <v>0</v>
      </c>
      <c r="K80" s="37">
        <f t="shared" si="28"/>
        <v>0</v>
      </c>
    </row>
    <row r="81" spans="1:11" x14ac:dyDescent="0.2">
      <c r="A81" s="22" t="s">
        <v>139</v>
      </c>
      <c r="B81" s="22" t="s">
        <v>140</v>
      </c>
      <c r="C81" s="24">
        <v>3359841.64</v>
      </c>
      <c r="D81" s="24">
        <v>2508994.85</v>
      </c>
      <c r="E81" s="37">
        <f t="shared" si="26"/>
        <v>850846.79</v>
      </c>
      <c r="F81" s="24">
        <v>502675.66</v>
      </c>
      <c r="G81" s="24">
        <v>620055.82999999996</v>
      </c>
      <c r="H81" s="37">
        <f t="shared" si="27"/>
        <v>-117380.16999999998</v>
      </c>
      <c r="I81" s="26">
        <f t="shared" si="25"/>
        <v>2857165.98</v>
      </c>
      <c r="J81" s="27">
        <f t="shared" si="25"/>
        <v>1888939.02</v>
      </c>
      <c r="K81" s="37">
        <f t="shared" si="28"/>
        <v>968226.96</v>
      </c>
    </row>
    <row r="82" spans="1:11" x14ac:dyDescent="0.2">
      <c r="A82" s="19" t="s">
        <v>141</v>
      </c>
      <c r="B82" s="19" t="s">
        <v>142</v>
      </c>
      <c r="C82" s="21">
        <f>+C83</f>
        <v>3398144.68</v>
      </c>
      <c r="D82" s="36">
        <f>+D83</f>
        <v>3832611.45</v>
      </c>
      <c r="E82" s="36">
        <f>+C82-D82</f>
        <v>-434466.77</v>
      </c>
      <c r="F82" s="21">
        <f>+F83</f>
        <v>1485608.38</v>
      </c>
      <c r="G82" s="36">
        <f>+G83</f>
        <v>1647990.89</v>
      </c>
      <c r="H82" s="36">
        <f>+F82-G82</f>
        <v>-162382.51</v>
      </c>
      <c r="I82" s="21">
        <f>+I83</f>
        <v>1912536.3000000003</v>
      </c>
      <c r="J82" s="36">
        <f>+J83</f>
        <v>2184620.5600000005</v>
      </c>
      <c r="K82" s="36">
        <f>+I82-J82</f>
        <v>-272084.26000000024</v>
      </c>
    </row>
    <row r="83" spans="1:11" x14ac:dyDescent="0.2">
      <c r="A83" s="22" t="s">
        <v>143</v>
      </c>
      <c r="B83" s="22" t="s">
        <v>142</v>
      </c>
      <c r="C83" s="24">
        <v>3398144.68</v>
      </c>
      <c r="D83" s="24">
        <v>3832611.45</v>
      </c>
      <c r="E83" s="37">
        <f>+C83-D83</f>
        <v>-434466.77</v>
      </c>
      <c r="F83" s="24">
        <v>1485608.38</v>
      </c>
      <c r="G83" s="24">
        <v>1647990.89</v>
      </c>
      <c r="H83" s="37">
        <f>+F83-G83</f>
        <v>-162382.51</v>
      </c>
      <c r="I83" s="26">
        <f>+C83-F83</f>
        <v>1912536.3000000003</v>
      </c>
      <c r="J83" s="27">
        <f>+D83-G83</f>
        <v>2184620.5600000005</v>
      </c>
      <c r="K83" s="37">
        <f>+I83-J83</f>
        <v>-272084.26000000024</v>
      </c>
    </row>
    <row r="84" spans="1:11" x14ac:dyDescent="0.2">
      <c r="A84" s="14" t="s">
        <v>144</v>
      </c>
      <c r="B84" s="14" t="s">
        <v>145</v>
      </c>
      <c r="C84" s="16">
        <f>+C85+C90+C94+C97</f>
        <v>1730970.1400000001</v>
      </c>
      <c r="D84" s="16">
        <f>D85+D90+D94+D97</f>
        <v>2062925.0100000002</v>
      </c>
      <c r="E84" s="17">
        <f t="shared" ref="E84:E136" si="29">C84-D84</f>
        <v>-331954.87000000011</v>
      </c>
      <c r="F84" s="16">
        <f>+F85+F90+F94+F97</f>
        <v>830196.48</v>
      </c>
      <c r="G84" s="16">
        <f>G85+G90+G94+G97</f>
        <v>492350.23999999993</v>
      </c>
      <c r="H84" s="18">
        <f>F84-G84</f>
        <v>337846.24000000005</v>
      </c>
      <c r="I84" s="16">
        <f>+I85+I90+I94+I97</f>
        <v>900773.66</v>
      </c>
      <c r="J84" s="16">
        <f>J85+J90+J94+J97</f>
        <v>1570574.77</v>
      </c>
      <c r="K84" s="18">
        <f>I84-J84</f>
        <v>-669801.11</v>
      </c>
    </row>
    <row r="85" spans="1:11" x14ac:dyDescent="0.2">
      <c r="A85" s="19" t="s">
        <v>146</v>
      </c>
      <c r="B85" s="19" t="s">
        <v>147</v>
      </c>
      <c r="C85" s="21">
        <f>SUM(C86:C89)</f>
        <v>1331289.1500000001</v>
      </c>
      <c r="D85" s="21">
        <f>SUM(D86:D89)</f>
        <v>1379630.1300000001</v>
      </c>
      <c r="E85" s="36">
        <f>+C85-D85</f>
        <v>-48340.979999999981</v>
      </c>
      <c r="F85" s="21">
        <f>SUM(F86:F89)</f>
        <v>658696.6399999999</v>
      </c>
      <c r="G85" s="21">
        <f>SUM(G86:G89)</f>
        <v>492325.23999999993</v>
      </c>
      <c r="H85" s="36">
        <f>+F85-G85</f>
        <v>166371.39999999997</v>
      </c>
      <c r="I85" s="21">
        <f>SUM(I86:I89)</f>
        <v>672592.51</v>
      </c>
      <c r="J85" s="21">
        <f>SUM(J86:J89)</f>
        <v>887304.89</v>
      </c>
      <c r="K85" s="36">
        <f>+I85-J85</f>
        <v>-214712.38</v>
      </c>
    </row>
    <row r="86" spans="1:11" x14ac:dyDescent="0.2">
      <c r="A86" s="22" t="s">
        <v>148</v>
      </c>
      <c r="B86" s="22" t="s">
        <v>149</v>
      </c>
      <c r="C86" s="24">
        <v>1185005</v>
      </c>
      <c r="D86" s="24">
        <v>1145575.3600000001</v>
      </c>
      <c r="E86" s="37">
        <f>+C86-D86</f>
        <v>39429.639999999898</v>
      </c>
      <c r="F86" s="24">
        <v>595719.97</v>
      </c>
      <c r="G86" s="24">
        <v>423746.04</v>
      </c>
      <c r="H86" s="37">
        <f>+F86-G86</f>
        <v>171973.93</v>
      </c>
      <c r="I86" s="26">
        <f t="shared" ref="I86:J89" si="30">+C86-F86</f>
        <v>589285.03</v>
      </c>
      <c r="J86" s="27">
        <f t="shared" si="30"/>
        <v>721829.32000000007</v>
      </c>
      <c r="K86" s="37">
        <f>+I86-J86</f>
        <v>-132544.29000000004</v>
      </c>
    </row>
    <row r="87" spans="1:11" x14ac:dyDescent="0.2">
      <c r="A87" s="22" t="s">
        <v>150</v>
      </c>
      <c r="B87" s="22" t="s">
        <v>151</v>
      </c>
      <c r="C87" s="24">
        <v>70000</v>
      </c>
      <c r="D87" s="24">
        <v>118892.78</v>
      </c>
      <c r="E87" s="37">
        <f t="shared" ref="E87:E89" si="31">+C87-D87</f>
        <v>-48892.78</v>
      </c>
      <c r="F87" s="24">
        <v>34009.22</v>
      </c>
      <c r="G87" s="24">
        <v>34204.160000000003</v>
      </c>
      <c r="H87" s="37">
        <f t="shared" ref="H87:H89" si="32">+F87-G87</f>
        <v>-194.94000000000233</v>
      </c>
      <c r="I87" s="26">
        <f t="shared" si="30"/>
        <v>35990.78</v>
      </c>
      <c r="J87" s="27">
        <f t="shared" si="30"/>
        <v>84688.62</v>
      </c>
      <c r="K87" s="37">
        <f t="shared" ref="K87:K89" si="33">+I87-J87</f>
        <v>-48697.84</v>
      </c>
    </row>
    <row r="88" spans="1:11" x14ac:dyDescent="0.2">
      <c r="A88" s="22" t="s">
        <v>152</v>
      </c>
      <c r="B88" s="22" t="s">
        <v>153</v>
      </c>
      <c r="C88" s="24">
        <v>69107.570000000007</v>
      </c>
      <c r="D88" s="24">
        <v>103982.65</v>
      </c>
      <c r="E88" s="37">
        <f t="shared" si="31"/>
        <v>-34875.079999999987</v>
      </c>
      <c r="F88" s="24">
        <v>28940.87</v>
      </c>
      <c r="G88" s="24">
        <v>33894.54</v>
      </c>
      <c r="H88" s="37">
        <f t="shared" si="32"/>
        <v>-4953.6700000000019</v>
      </c>
      <c r="I88" s="26">
        <f t="shared" si="30"/>
        <v>40166.700000000012</v>
      </c>
      <c r="J88" s="27">
        <f t="shared" si="30"/>
        <v>70088.109999999986</v>
      </c>
      <c r="K88" s="37">
        <f t="shared" si="33"/>
        <v>-29921.409999999974</v>
      </c>
    </row>
    <row r="89" spans="1:11" x14ac:dyDescent="0.2">
      <c r="A89" s="22" t="s">
        <v>154</v>
      </c>
      <c r="B89" s="22" t="s">
        <v>155</v>
      </c>
      <c r="C89" s="24">
        <v>7176.58</v>
      </c>
      <c r="D89" s="24">
        <v>11179.34</v>
      </c>
      <c r="E89" s="37">
        <f t="shared" si="31"/>
        <v>-4002.76</v>
      </c>
      <c r="F89" s="24">
        <v>26.58</v>
      </c>
      <c r="G89" s="24">
        <v>480.5</v>
      </c>
      <c r="H89" s="37">
        <f t="shared" si="32"/>
        <v>-453.92</v>
      </c>
      <c r="I89" s="26">
        <f t="shared" si="30"/>
        <v>7150</v>
      </c>
      <c r="J89" s="27">
        <f t="shared" si="30"/>
        <v>10698.84</v>
      </c>
      <c r="K89" s="37">
        <f t="shared" si="33"/>
        <v>-3548.84</v>
      </c>
    </row>
    <row r="90" spans="1:11" x14ac:dyDescent="0.2">
      <c r="A90" s="19" t="s">
        <v>156</v>
      </c>
      <c r="B90" s="19" t="s">
        <v>157</v>
      </c>
      <c r="C90" s="21">
        <f>SUM(C91:C93)</f>
        <v>355415.14</v>
      </c>
      <c r="D90" s="21">
        <f>SUM(D91:D93)</f>
        <v>561251.88</v>
      </c>
      <c r="E90" s="36">
        <f>+C90-D90</f>
        <v>-205836.74</v>
      </c>
      <c r="F90" s="21">
        <f>SUM(F91:F93)</f>
        <v>159076.81</v>
      </c>
      <c r="G90" s="21">
        <f>SUM(G91:G93)</f>
        <v>25</v>
      </c>
      <c r="H90" s="36">
        <f>+F90-G90</f>
        <v>159051.81</v>
      </c>
      <c r="I90" s="21">
        <f>SUM(I91:I93)</f>
        <v>196338.33000000002</v>
      </c>
      <c r="J90" s="21">
        <f>SUM(J91:J93)</f>
        <v>561226.88</v>
      </c>
      <c r="K90" s="36">
        <f>+I90-J90</f>
        <v>-364888.55</v>
      </c>
    </row>
    <row r="91" spans="1:11" x14ac:dyDescent="0.2">
      <c r="A91" s="22" t="s">
        <v>158</v>
      </c>
      <c r="B91" s="22" t="s">
        <v>159</v>
      </c>
      <c r="C91" s="24">
        <v>10500</v>
      </c>
      <c r="D91" s="24">
        <v>4500</v>
      </c>
      <c r="E91" s="37">
        <f>+C91-D91</f>
        <v>6000</v>
      </c>
      <c r="F91" s="24">
        <v>4461.24</v>
      </c>
      <c r="G91" s="24">
        <v>0</v>
      </c>
      <c r="H91" s="37">
        <f>+F91-G91</f>
        <v>4461.24</v>
      </c>
      <c r="I91" s="26">
        <f t="shared" ref="I91:J93" si="34">+C91-F91</f>
        <v>6038.76</v>
      </c>
      <c r="J91" s="27">
        <f t="shared" si="34"/>
        <v>4500</v>
      </c>
      <c r="K91" s="37">
        <f>+I91-J91</f>
        <v>1538.7600000000002</v>
      </c>
    </row>
    <row r="92" spans="1:11" x14ac:dyDescent="0.2">
      <c r="A92" s="22" t="s">
        <v>160</v>
      </c>
      <c r="B92" s="22" t="s">
        <v>161</v>
      </c>
      <c r="C92" s="24">
        <v>344500</v>
      </c>
      <c r="D92" s="24">
        <v>555934.93000000005</v>
      </c>
      <c r="E92" s="37">
        <f t="shared" ref="E92:E105" si="35">+C92-D92</f>
        <v>-211434.93000000005</v>
      </c>
      <c r="F92" s="24">
        <v>154200.43</v>
      </c>
      <c r="G92" s="24">
        <v>0</v>
      </c>
      <c r="H92" s="37">
        <f t="shared" ref="H92:H105" si="36">+F92-G92</f>
        <v>154200.43</v>
      </c>
      <c r="I92" s="26">
        <f t="shared" si="34"/>
        <v>190299.57</v>
      </c>
      <c r="J92" s="27">
        <f t="shared" si="34"/>
        <v>555934.93000000005</v>
      </c>
      <c r="K92" s="37">
        <f t="shared" ref="K92:K105" si="37">+I92-J92</f>
        <v>-365635.36000000004</v>
      </c>
    </row>
    <row r="93" spans="1:11" x14ac:dyDescent="0.2">
      <c r="A93" s="22" t="s">
        <v>162</v>
      </c>
      <c r="B93" s="22" t="s">
        <v>163</v>
      </c>
      <c r="C93" s="24">
        <v>415.14</v>
      </c>
      <c r="D93" s="24">
        <v>816.95</v>
      </c>
      <c r="E93" s="37">
        <f t="shared" si="35"/>
        <v>-401.81000000000006</v>
      </c>
      <c r="F93" s="24">
        <v>415.14</v>
      </c>
      <c r="G93" s="24">
        <v>25</v>
      </c>
      <c r="H93" s="37">
        <f t="shared" si="36"/>
        <v>390.14</v>
      </c>
      <c r="I93" s="26">
        <f t="shared" si="34"/>
        <v>0</v>
      </c>
      <c r="J93" s="27">
        <f t="shared" si="34"/>
        <v>791.95</v>
      </c>
      <c r="K93" s="37">
        <f t="shared" si="37"/>
        <v>-791.95</v>
      </c>
    </row>
    <row r="94" spans="1:11" x14ac:dyDescent="0.2">
      <c r="A94" s="19" t="s">
        <v>164</v>
      </c>
      <c r="B94" s="19" t="s">
        <v>165</v>
      </c>
      <c r="C94" s="21">
        <f>SUM(C95:C96)</f>
        <v>43725</v>
      </c>
      <c r="D94" s="21">
        <f>SUM(D95:D96)</f>
        <v>57043</v>
      </c>
      <c r="E94" s="36">
        <f t="shared" si="35"/>
        <v>-13318</v>
      </c>
      <c r="F94" s="21">
        <f>SUM(F95:F96)</f>
        <v>11882.18</v>
      </c>
      <c r="G94" s="21">
        <f>SUM(G95:G96)</f>
        <v>0</v>
      </c>
      <c r="H94" s="36">
        <f t="shared" si="36"/>
        <v>11882.18</v>
      </c>
      <c r="I94" s="21">
        <f>SUM(I95:I96)</f>
        <v>31842.82</v>
      </c>
      <c r="J94" s="21">
        <f>SUM(J95:J96)</f>
        <v>57043</v>
      </c>
      <c r="K94" s="36">
        <f t="shared" si="37"/>
        <v>-25200.18</v>
      </c>
    </row>
    <row r="95" spans="1:11" x14ac:dyDescent="0.2">
      <c r="A95" s="22" t="s">
        <v>166</v>
      </c>
      <c r="B95" s="22" t="s">
        <v>167</v>
      </c>
      <c r="C95" s="24">
        <v>0</v>
      </c>
      <c r="D95" s="24">
        <v>0</v>
      </c>
      <c r="E95" s="37">
        <f t="shared" si="35"/>
        <v>0</v>
      </c>
      <c r="F95" s="24">
        <v>0</v>
      </c>
      <c r="G95" s="24">
        <v>0</v>
      </c>
      <c r="H95" s="37">
        <f t="shared" si="36"/>
        <v>0</v>
      </c>
      <c r="I95" s="26">
        <f t="shared" ref="I95:J96" si="38">+C95-F95</f>
        <v>0</v>
      </c>
      <c r="J95" s="27">
        <f t="shared" si="38"/>
        <v>0</v>
      </c>
      <c r="K95" s="37">
        <f t="shared" si="37"/>
        <v>0</v>
      </c>
    </row>
    <row r="96" spans="1:11" x14ac:dyDescent="0.2">
      <c r="A96" s="22" t="s">
        <v>168</v>
      </c>
      <c r="B96" s="22" t="s">
        <v>169</v>
      </c>
      <c r="C96" s="24">
        <v>43725</v>
      </c>
      <c r="D96" s="24">
        <v>57043</v>
      </c>
      <c r="E96" s="37">
        <f t="shared" si="35"/>
        <v>-13318</v>
      </c>
      <c r="F96" s="24">
        <v>11882.18</v>
      </c>
      <c r="G96" s="24">
        <v>0</v>
      </c>
      <c r="H96" s="37">
        <f t="shared" si="36"/>
        <v>11882.18</v>
      </c>
      <c r="I96" s="26">
        <f t="shared" si="38"/>
        <v>31842.82</v>
      </c>
      <c r="J96" s="27">
        <f t="shared" si="38"/>
        <v>57043</v>
      </c>
      <c r="K96" s="37">
        <f t="shared" si="37"/>
        <v>-25200.18</v>
      </c>
    </row>
    <row r="97" spans="1:11" x14ac:dyDescent="0.2">
      <c r="A97" s="30">
        <v>559</v>
      </c>
      <c r="B97" s="19" t="s">
        <v>142</v>
      </c>
      <c r="C97" s="21">
        <f>SUM(C98)</f>
        <v>540.85</v>
      </c>
      <c r="D97" s="21">
        <f>SUM(D98)</f>
        <v>65000</v>
      </c>
      <c r="E97" s="36">
        <f t="shared" si="35"/>
        <v>-64459.15</v>
      </c>
      <c r="F97" s="21">
        <f>SUM(F98)</f>
        <v>540.85</v>
      </c>
      <c r="G97" s="21">
        <f>SUM(G98)</f>
        <v>0</v>
      </c>
      <c r="H97" s="36">
        <f t="shared" si="36"/>
        <v>540.85</v>
      </c>
      <c r="I97" s="21">
        <f>SUM(I98)</f>
        <v>0</v>
      </c>
      <c r="J97" s="21">
        <f>SUM(J98)</f>
        <v>65000</v>
      </c>
      <c r="K97" s="36">
        <f t="shared" si="37"/>
        <v>-65000</v>
      </c>
    </row>
    <row r="98" spans="1:11" x14ac:dyDescent="0.2">
      <c r="A98" s="31">
        <v>55901</v>
      </c>
      <c r="B98" s="22" t="s">
        <v>142</v>
      </c>
      <c r="C98" s="24">
        <v>540.85</v>
      </c>
      <c r="D98" s="24">
        <v>65000</v>
      </c>
      <c r="E98" s="37">
        <f t="shared" si="35"/>
        <v>-64459.15</v>
      </c>
      <c r="F98" s="24">
        <v>540.85</v>
      </c>
      <c r="G98" s="24">
        <v>0</v>
      </c>
      <c r="H98" s="37">
        <f t="shared" si="36"/>
        <v>540.85</v>
      </c>
      <c r="I98" s="26">
        <f>+C98-F98</f>
        <v>0</v>
      </c>
      <c r="J98" s="27">
        <f>+D98-G98</f>
        <v>65000</v>
      </c>
      <c r="K98" s="37">
        <f t="shared" si="37"/>
        <v>-65000</v>
      </c>
    </row>
    <row r="99" spans="1:11" x14ac:dyDescent="0.2">
      <c r="A99" s="14" t="s">
        <v>170</v>
      </c>
      <c r="B99" s="14" t="s">
        <v>171</v>
      </c>
      <c r="C99" s="16">
        <f>+C100+C106</f>
        <v>41027161</v>
      </c>
      <c r="D99" s="16">
        <f>+D100+D106</f>
        <v>61963295</v>
      </c>
      <c r="E99" s="17">
        <f t="shared" si="35"/>
        <v>-20936134</v>
      </c>
      <c r="F99" s="16">
        <f>+F100+F106</f>
        <v>26146936.98</v>
      </c>
      <c r="G99" s="16">
        <f>+G100+G106</f>
        <v>16426162.860000001</v>
      </c>
      <c r="H99" s="17">
        <f t="shared" si="36"/>
        <v>9720774.1199999992</v>
      </c>
      <c r="I99" s="16">
        <f>+I100+I106</f>
        <v>14880224.020000001</v>
      </c>
      <c r="J99" s="16">
        <f>+J100+J106</f>
        <v>45537132.140000001</v>
      </c>
      <c r="K99" s="17">
        <f t="shared" si="37"/>
        <v>-30656908.119999997</v>
      </c>
    </row>
    <row r="100" spans="1:11" x14ac:dyDescent="0.2">
      <c r="A100" s="19" t="s">
        <v>172</v>
      </c>
      <c r="B100" s="19" t="s">
        <v>173</v>
      </c>
      <c r="C100" s="36">
        <f>SUM(C101:C105)</f>
        <v>40975471</v>
      </c>
      <c r="D100" s="36">
        <f>SUM(D101:D105)</f>
        <v>61916095</v>
      </c>
      <c r="E100" s="36">
        <f t="shared" si="35"/>
        <v>-20940624</v>
      </c>
      <c r="F100" s="36">
        <f>SUM(F101:F105)</f>
        <v>26113379.379999999</v>
      </c>
      <c r="G100" s="36">
        <f>SUM(G101:G105)</f>
        <v>16392840.960000001</v>
      </c>
      <c r="H100" s="36">
        <f t="shared" si="36"/>
        <v>9720538.4199999981</v>
      </c>
      <c r="I100" s="36">
        <f>SUM(I101:I105)</f>
        <v>14862091.620000001</v>
      </c>
      <c r="J100" s="36">
        <f>SUM(J101:J105)</f>
        <v>45523254.039999999</v>
      </c>
      <c r="K100" s="36">
        <f t="shared" si="37"/>
        <v>-30661162.419999998</v>
      </c>
    </row>
    <row r="101" spans="1:11" s="1" customFormat="1" x14ac:dyDescent="0.2">
      <c r="A101" s="43">
        <v>56201</v>
      </c>
      <c r="B101" s="44" t="s">
        <v>173</v>
      </c>
      <c r="C101" s="45">
        <v>3289000</v>
      </c>
      <c r="D101" s="45">
        <v>6175000</v>
      </c>
      <c r="E101" s="42">
        <f t="shared" si="35"/>
        <v>-2886000</v>
      </c>
      <c r="F101" s="45">
        <v>0</v>
      </c>
      <c r="G101" s="45">
        <v>0</v>
      </c>
      <c r="H101" s="42">
        <f t="shared" si="36"/>
        <v>0</v>
      </c>
      <c r="I101" s="26">
        <f t="shared" ref="I101:J105" si="39">+C101-F101</f>
        <v>3289000</v>
      </c>
      <c r="J101" s="27">
        <f t="shared" si="39"/>
        <v>6175000</v>
      </c>
      <c r="K101" s="42">
        <f t="shared" si="37"/>
        <v>-2886000</v>
      </c>
    </row>
    <row r="102" spans="1:11" s="1" customFormat="1" x14ac:dyDescent="0.2">
      <c r="A102" s="43">
        <v>5624305</v>
      </c>
      <c r="B102" s="44" t="s">
        <v>174</v>
      </c>
      <c r="C102" s="45">
        <v>0</v>
      </c>
      <c r="D102" s="45">
        <v>26000000</v>
      </c>
      <c r="E102" s="42">
        <f t="shared" si="35"/>
        <v>-26000000</v>
      </c>
      <c r="F102" s="45">
        <v>0</v>
      </c>
      <c r="G102" s="45">
        <v>0</v>
      </c>
      <c r="H102" s="42">
        <f t="shared" si="36"/>
        <v>0</v>
      </c>
      <c r="I102" s="26">
        <f t="shared" si="39"/>
        <v>0</v>
      </c>
      <c r="J102" s="27">
        <f t="shared" si="39"/>
        <v>26000000</v>
      </c>
      <c r="K102" s="42">
        <f t="shared" si="37"/>
        <v>-26000000</v>
      </c>
    </row>
    <row r="103" spans="1:11" x14ac:dyDescent="0.2">
      <c r="A103" s="22" t="s">
        <v>175</v>
      </c>
      <c r="B103" s="22" t="s">
        <v>176</v>
      </c>
      <c r="C103" s="29">
        <v>31987551</v>
      </c>
      <c r="D103" s="24">
        <v>24910190</v>
      </c>
      <c r="E103" s="42">
        <f t="shared" si="35"/>
        <v>7077361</v>
      </c>
      <c r="F103" s="29">
        <v>24657368.379999999</v>
      </c>
      <c r="G103" s="24">
        <v>13976585.9</v>
      </c>
      <c r="H103" s="42">
        <f t="shared" si="36"/>
        <v>10680782.479999999</v>
      </c>
      <c r="I103" s="26">
        <f t="shared" si="39"/>
        <v>7330182.620000001</v>
      </c>
      <c r="J103" s="27">
        <f t="shared" si="39"/>
        <v>10933604.1</v>
      </c>
      <c r="K103" s="42">
        <f t="shared" si="37"/>
        <v>-3603421.4799999986</v>
      </c>
    </row>
    <row r="104" spans="1:11" x14ac:dyDescent="0.2">
      <c r="A104" s="31">
        <v>5624308</v>
      </c>
      <c r="B104" s="22" t="s">
        <v>177</v>
      </c>
      <c r="C104" s="24">
        <v>5164635</v>
      </c>
      <c r="D104" s="24">
        <v>4296620</v>
      </c>
      <c r="E104" s="42">
        <f t="shared" si="35"/>
        <v>868015</v>
      </c>
      <c r="F104" s="24">
        <v>921726</v>
      </c>
      <c r="G104" s="24">
        <v>1881970.06</v>
      </c>
      <c r="H104" s="42">
        <f t="shared" si="36"/>
        <v>-960244.06</v>
      </c>
      <c r="I104" s="26">
        <f t="shared" si="39"/>
        <v>4242909</v>
      </c>
      <c r="J104" s="27">
        <f t="shared" si="39"/>
        <v>2414649.94</v>
      </c>
      <c r="K104" s="42">
        <f t="shared" si="37"/>
        <v>1828259.06</v>
      </c>
    </row>
    <row r="105" spans="1:11" x14ac:dyDescent="0.2">
      <c r="A105" s="22" t="s">
        <v>178</v>
      </c>
      <c r="B105" s="22" t="s">
        <v>179</v>
      </c>
      <c r="C105" s="24">
        <v>534285</v>
      </c>
      <c r="D105" s="24">
        <v>534285</v>
      </c>
      <c r="E105" s="42">
        <f t="shared" si="35"/>
        <v>0</v>
      </c>
      <c r="F105" s="24">
        <v>534285</v>
      </c>
      <c r="G105" s="24">
        <v>534285</v>
      </c>
      <c r="H105" s="42">
        <f t="shared" si="36"/>
        <v>0</v>
      </c>
      <c r="I105" s="26">
        <f t="shared" si="39"/>
        <v>0</v>
      </c>
      <c r="J105" s="27">
        <f t="shared" si="39"/>
        <v>0</v>
      </c>
      <c r="K105" s="42">
        <f t="shared" si="37"/>
        <v>0</v>
      </c>
    </row>
    <row r="106" spans="1:11" x14ac:dyDescent="0.2">
      <c r="A106" s="19" t="s">
        <v>180</v>
      </c>
      <c r="B106" s="19" t="s">
        <v>181</v>
      </c>
      <c r="C106" s="21">
        <f>+C107</f>
        <v>51690</v>
      </c>
      <c r="D106" s="21">
        <f>+D107</f>
        <v>47200</v>
      </c>
      <c r="E106" s="36">
        <f>+C106-D106</f>
        <v>4490</v>
      </c>
      <c r="F106" s="21">
        <f>+F107</f>
        <v>33557.599999999999</v>
      </c>
      <c r="G106" s="21">
        <f>+G107</f>
        <v>33321.9</v>
      </c>
      <c r="H106" s="36">
        <f>+F106-G106</f>
        <v>235.69999999999709</v>
      </c>
      <c r="I106" s="21">
        <f>+I107</f>
        <v>18132.400000000001</v>
      </c>
      <c r="J106" s="21">
        <f>+J107</f>
        <v>13878.099999999999</v>
      </c>
      <c r="K106" s="36">
        <f>+I106-J106</f>
        <v>4254.3000000000029</v>
      </c>
    </row>
    <row r="107" spans="1:11" x14ac:dyDescent="0.2">
      <c r="A107" s="22" t="s">
        <v>182</v>
      </c>
      <c r="B107" s="22" t="s">
        <v>183</v>
      </c>
      <c r="C107" s="24">
        <v>51690</v>
      </c>
      <c r="D107" s="24">
        <v>47200</v>
      </c>
      <c r="E107" s="37">
        <f>+C107-D107</f>
        <v>4490</v>
      </c>
      <c r="F107" s="24">
        <v>33557.599999999999</v>
      </c>
      <c r="G107" s="24">
        <v>33321.9</v>
      </c>
      <c r="H107" s="39">
        <f>+F107-G107</f>
        <v>235.69999999999709</v>
      </c>
      <c r="I107" s="26">
        <f>+C107-F107</f>
        <v>18132.400000000001</v>
      </c>
      <c r="J107" s="27">
        <f>+D107-G107</f>
        <v>13878.099999999999</v>
      </c>
      <c r="K107" s="39">
        <f>+I107-J107</f>
        <v>4254.3000000000029</v>
      </c>
    </row>
    <row r="108" spans="1:11" x14ac:dyDescent="0.2">
      <c r="A108" s="14" t="s">
        <v>184</v>
      </c>
      <c r="B108" s="14" t="s">
        <v>185</v>
      </c>
      <c r="C108" s="16">
        <f>C109+C119+C122+C125+C128+C134</f>
        <v>84716637.600000009</v>
      </c>
      <c r="D108" s="16">
        <f>D109+D119+D122+D125+D128+D134</f>
        <v>68144858</v>
      </c>
      <c r="E108" s="16">
        <f>C108-D108</f>
        <v>16571779.600000009</v>
      </c>
      <c r="F108" s="16">
        <f>F109+F119+F122+F125+F128+F134</f>
        <v>3988534.46</v>
      </c>
      <c r="G108" s="16">
        <f>G109+G119+G122+G125+G128+G134</f>
        <v>2861846.4699999997</v>
      </c>
      <c r="H108" s="18">
        <f>F108-G108</f>
        <v>1126687.9900000002</v>
      </c>
      <c r="I108" s="16">
        <f>I109+I119+I122+I125+I128+I134</f>
        <v>80728103.140000001</v>
      </c>
      <c r="J108" s="16">
        <f>J109+J119+J122+J125+J128+J134</f>
        <v>65283011.529999994</v>
      </c>
      <c r="K108" s="18">
        <f>I108-J108</f>
        <v>15445091.610000007</v>
      </c>
    </row>
    <row r="109" spans="1:11" x14ac:dyDescent="0.2">
      <c r="A109" s="19" t="s">
        <v>186</v>
      </c>
      <c r="B109" s="19" t="s">
        <v>187</v>
      </c>
      <c r="C109" s="21">
        <f>SUM(C110:C118)</f>
        <v>828221.22</v>
      </c>
      <c r="D109" s="21">
        <f>SUM(D110:D118)</f>
        <v>3381074.29</v>
      </c>
      <c r="E109" s="36">
        <f>+C109-D109</f>
        <v>-2552853.0700000003</v>
      </c>
      <c r="F109" s="21">
        <f>SUM(F110:F118)</f>
        <v>52413.600000000006</v>
      </c>
      <c r="G109" s="21">
        <f>SUM(G110:G118)</f>
        <v>72512.78</v>
      </c>
      <c r="H109" s="36">
        <f>+F109-G109</f>
        <v>-20099.179999999993</v>
      </c>
      <c r="I109" s="21">
        <f>SUM(I110:I118)</f>
        <v>775807.62</v>
      </c>
      <c r="J109" s="21">
        <f>SUM(J110:J118)</f>
        <v>3308561.51</v>
      </c>
      <c r="K109" s="36">
        <f>+I109-J109</f>
        <v>-2532753.8899999997</v>
      </c>
    </row>
    <row r="110" spans="1:11" x14ac:dyDescent="0.2">
      <c r="A110" s="22" t="s">
        <v>188</v>
      </c>
      <c r="B110" s="22" t="s">
        <v>189</v>
      </c>
      <c r="C110" s="24">
        <v>109730</v>
      </c>
      <c r="D110" s="24">
        <v>230339.44</v>
      </c>
      <c r="E110" s="42">
        <f>+C110-D110</f>
        <v>-120609.44</v>
      </c>
      <c r="F110" s="24">
        <v>7875.87</v>
      </c>
      <c r="G110" s="24">
        <v>3457.78</v>
      </c>
      <c r="H110" s="42">
        <f>+F110-G110</f>
        <v>4418.09</v>
      </c>
      <c r="I110" s="26">
        <f t="shared" ref="I110:J118" si="40">+C110-F110</f>
        <v>101854.13</v>
      </c>
      <c r="J110" s="27">
        <f t="shared" si="40"/>
        <v>226881.66</v>
      </c>
      <c r="K110" s="42">
        <f>+I110-J110</f>
        <v>-125027.53</v>
      </c>
    </row>
    <row r="111" spans="1:11" x14ac:dyDescent="0.2">
      <c r="A111" s="22" t="s">
        <v>190</v>
      </c>
      <c r="B111" s="22" t="s">
        <v>191</v>
      </c>
      <c r="C111" s="24">
        <v>309663.21999999997</v>
      </c>
      <c r="D111" s="24">
        <v>172558.41</v>
      </c>
      <c r="E111" s="42">
        <f t="shared" ref="E111:E118" si="41">+C111-D111</f>
        <v>137104.80999999997</v>
      </c>
      <c r="F111" s="24">
        <v>2278.2199999999998</v>
      </c>
      <c r="G111" s="24">
        <v>14569.1</v>
      </c>
      <c r="H111" s="42">
        <f t="shared" ref="H111:H118" si="42">+F111-G111</f>
        <v>-12290.880000000001</v>
      </c>
      <c r="I111" s="26">
        <f t="shared" si="40"/>
        <v>307385</v>
      </c>
      <c r="J111" s="27">
        <f t="shared" si="40"/>
        <v>157989.31</v>
      </c>
      <c r="K111" s="42">
        <f t="shared" ref="K111:K118" si="43">+I111-J111</f>
        <v>149395.69</v>
      </c>
    </row>
    <row r="112" spans="1:11" x14ac:dyDescent="0.2">
      <c r="A112" s="31">
        <v>61103</v>
      </c>
      <c r="B112" s="22" t="s">
        <v>192</v>
      </c>
      <c r="C112" s="24">
        <v>0</v>
      </c>
      <c r="D112" s="24">
        <v>15000</v>
      </c>
      <c r="E112" s="42">
        <f>+C112-D112</f>
        <v>-15000</v>
      </c>
      <c r="F112" s="24">
        <v>0</v>
      </c>
      <c r="G112" s="24">
        <v>0</v>
      </c>
      <c r="H112" s="42">
        <f t="shared" si="42"/>
        <v>0</v>
      </c>
      <c r="I112" s="26">
        <f t="shared" si="40"/>
        <v>0</v>
      </c>
      <c r="J112" s="27">
        <f t="shared" si="40"/>
        <v>15000</v>
      </c>
      <c r="K112" s="42">
        <f t="shared" si="43"/>
        <v>-15000</v>
      </c>
    </row>
    <row r="113" spans="1:11" x14ac:dyDescent="0.2">
      <c r="A113" s="22" t="s">
        <v>193</v>
      </c>
      <c r="B113" s="22" t="s">
        <v>194</v>
      </c>
      <c r="C113" s="24">
        <v>128393</v>
      </c>
      <c r="D113" s="24">
        <v>482175.85</v>
      </c>
      <c r="E113" s="42">
        <f t="shared" si="41"/>
        <v>-353782.85</v>
      </c>
      <c r="F113" s="24">
        <v>37631.9</v>
      </c>
      <c r="G113" s="24">
        <v>39344.69</v>
      </c>
      <c r="H113" s="42">
        <f t="shared" si="42"/>
        <v>-1712.7900000000009</v>
      </c>
      <c r="I113" s="26">
        <f t="shared" si="40"/>
        <v>90761.1</v>
      </c>
      <c r="J113" s="27">
        <f t="shared" si="40"/>
        <v>442831.16</v>
      </c>
      <c r="K113" s="42">
        <f t="shared" si="43"/>
        <v>-352070.05999999994</v>
      </c>
    </row>
    <row r="114" spans="1:11" x14ac:dyDescent="0.2">
      <c r="A114" s="22" t="s">
        <v>195</v>
      </c>
      <c r="B114" s="22" t="s">
        <v>196</v>
      </c>
      <c r="C114" s="24">
        <v>240695</v>
      </c>
      <c r="D114" s="24">
        <v>515000.01</v>
      </c>
      <c r="E114" s="42">
        <f t="shared" si="41"/>
        <v>-274305.01</v>
      </c>
      <c r="F114" s="24">
        <v>0</v>
      </c>
      <c r="G114" s="24">
        <v>0</v>
      </c>
      <c r="H114" s="42">
        <f t="shared" si="42"/>
        <v>0</v>
      </c>
      <c r="I114" s="26">
        <f t="shared" si="40"/>
        <v>240695</v>
      </c>
      <c r="J114" s="27">
        <f t="shared" si="40"/>
        <v>515000.01</v>
      </c>
      <c r="K114" s="42">
        <f t="shared" si="43"/>
        <v>-274305.01</v>
      </c>
    </row>
    <row r="115" spans="1:11" x14ac:dyDescent="0.2">
      <c r="A115" s="22" t="s">
        <v>197</v>
      </c>
      <c r="B115" s="22" t="s">
        <v>198</v>
      </c>
      <c r="C115" s="24">
        <v>0</v>
      </c>
      <c r="D115" s="24">
        <v>0</v>
      </c>
      <c r="E115" s="42">
        <f t="shared" si="41"/>
        <v>0</v>
      </c>
      <c r="F115" s="24">
        <v>0</v>
      </c>
      <c r="G115" s="24">
        <v>0</v>
      </c>
      <c r="H115" s="42">
        <f t="shared" si="42"/>
        <v>0</v>
      </c>
      <c r="I115" s="26">
        <f t="shared" si="40"/>
        <v>0</v>
      </c>
      <c r="J115" s="27">
        <f t="shared" si="40"/>
        <v>0</v>
      </c>
      <c r="K115" s="42">
        <f t="shared" si="43"/>
        <v>0</v>
      </c>
    </row>
    <row r="116" spans="1:11" x14ac:dyDescent="0.2">
      <c r="A116" s="22" t="s">
        <v>199</v>
      </c>
      <c r="B116" s="22" t="s">
        <v>200</v>
      </c>
      <c r="C116" s="24">
        <v>0</v>
      </c>
      <c r="D116" s="24">
        <v>1800000</v>
      </c>
      <c r="E116" s="42">
        <f t="shared" si="41"/>
        <v>-1800000</v>
      </c>
      <c r="F116" s="24">
        <v>0</v>
      </c>
      <c r="G116" s="24">
        <v>0</v>
      </c>
      <c r="H116" s="42">
        <f t="shared" si="42"/>
        <v>0</v>
      </c>
      <c r="I116" s="26">
        <f t="shared" si="40"/>
        <v>0</v>
      </c>
      <c r="J116" s="27">
        <f t="shared" si="40"/>
        <v>1800000</v>
      </c>
      <c r="K116" s="42">
        <f t="shared" si="43"/>
        <v>-1800000</v>
      </c>
    </row>
    <row r="117" spans="1:11" x14ac:dyDescent="0.2">
      <c r="A117" s="22" t="s">
        <v>201</v>
      </c>
      <c r="B117" s="22" t="s">
        <v>202</v>
      </c>
      <c r="C117" s="24">
        <v>35740</v>
      </c>
      <c r="D117" s="24">
        <v>63331.43</v>
      </c>
      <c r="E117" s="42">
        <f t="shared" si="41"/>
        <v>-27591.43</v>
      </c>
      <c r="F117" s="24">
        <v>4302.6099999999997</v>
      </c>
      <c r="G117" s="24">
        <v>13150.06</v>
      </c>
      <c r="H117" s="42">
        <f t="shared" si="42"/>
        <v>-8847.4500000000007</v>
      </c>
      <c r="I117" s="26">
        <f t="shared" si="40"/>
        <v>31437.39</v>
      </c>
      <c r="J117" s="27">
        <f t="shared" si="40"/>
        <v>50181.37</v>
      </c>
      <c r="K117" s="42">
        <f t="shared" si="43"/>
        <v>-18743.980000000003</v>
      </c>
    </row>
    <row r="118" spans="1:11" x14ac:dyDescent="0.2">
      <c r="A118" s="22" t="s">
        <v>203</v>
      </c>
      <c r="B118" s="22" t="s">
        <v>204</v>
      </c>
      <c r="C118" s="24">
        <v>4000</v>
      </c>
      <c r="D118" s="24">
        <v>102669.15</v>
      </c>
      <c r="E118" s="42">
        <f t="shared" si="41"/>
        <v>-98669.15</v>
      </c>
      <c r="F118" s="24">
        <v>325</v>
      </c>
      <c r="G118" s="24">
        <v>1991.15</v>
      </c>
      <c r="H118" s="42">
        <f t="shared" si="42"/>
        <v>-1666.15</v>
      </c>
      <c r="I118" s="26">
        <f t="shared" si="40"/>
        <v>3675</v>
      </c>
      <c r="J118" s="27">
        <f t="shared" si="40"/>
        <v>100678</v>
      </c>
      <c r="K118" s="42">
        <f t="shared" si="43"/>
        <v>-97003</v>
      </c>
    </row>
    <row r="119" spans="1:11" x14ac:dyDescent="0.2">
      <c r="A119" s="19" t="s">
        <v>205</v>
      </c>
      <c r="B119" s="19" t="s">
        <v>206</v>
      </c>
      <c r="C119" s="21">
        <f>SUM(C120:C121)</f>
        <v>9674059</v>
      </c>
      <c r="D119" s="21">
        <f>SUM(D120:D121)</f>
        <v>1553243</v>
      </c>
      <c r="E119" s="36">
        <f>+C119-D119</f>
        <v>8120816</v>
      </c>
      <c r="F119" s="21">
        <f>SUM(F120:F121)</f>
        <v>1543852.48</v>
      </c>
      <c r="G119" s="21">
        <f>SUM(G120:G121)</f>
        <v>251539.20000000001</v>
      </c>
      <c r="H119" s="36">
        <f>+F119-G119</f>
        <v>1292313.28</v>
      </c>
      <c r="I119" s="21">
        <f>SUM(I120:I121)</f>
        <v>8130206.5199999986</v>
      </c>
      <c r="J119" s="21">
        <f>SUM(J120:J121)</f>
        <v>1301703.8</v>
      </c>
      <c r="K119" s="36">
        <f>+I119-J119</f>
        <v>6828502.7199999988</v>
      </c>
    </row>
    <row r="120" spans="1:11" x14ac:dyDescent="0.2">
      <c r="A120" s="22" t="s">
        <v>207</v>
      </c>
      <c r="B120" s="22" t="s">
        <v>208</v>
      </c>
      <c r="C120" s="24">
        <v>9297147.0399999991</v>
      </c>
      <c r="D120" s="24">
        <v>965205.97</v>
      </c>
      <c r="E120" s="37">
        <f t="shared" ref="E120:E135" si="44">+C120-D120</f>
        <v>8331941.0699999994</v>
      </c>
      <c r="F120" s="24">
        <v>1175517.99</v>
      </c>
      <c r="G120" s="24">
        <v>240973.6</v>
      </c>
      <c r="H120" s="37">
        <f t="shared" ref="H120:H135" si="45">+F120-G120</f>
        <v>934544.39</v>
      </c>
      <c r="I120" s="26">
        <f t="shared" ref="I120:J121" si="46">+C120-F120</f>
        <v>8121629.0499999989</v>
      </c>
      <c r="J120" s="27">
        <f t="shared" si="46"/>
        <v>724232.37</v>
      </c>
      <c r="K120" s="37">
        <f t="shared" ref="K120:K135" si="47">+I120-J120</f>
        <v>7397396.6799999988</v>
      </c>
    </row>
    <row r="121" spans="1:11" x14ac:dyDescent="0.2">
      <c r="A121" s="22" t="s">
        <v>209</v>
      </c>
      <c r="B121" s="22" t="s">
        <v>210</v>
      </c>
      <c r="C121" s="24">
        <v>376911.96</v>
      </c>
      <c r="D121" s="24">
        <v>588037.03</v>
      </c>
      <c r="E121" s="37">
        <f t="shared" si="44"/>
        <v>-211125.07</v>
      </c>
      <c r="F121" s="24">
        <v>368334.49</v>
      </c>
      <c r="G121" s="24">
        <v>10565.6</v>
      </c>
      <c r="H121" s="37">
        <f t="shared" si="45"/>
        <v>357768.89</v>
      </c>
      <c r="I121" s="26">
        <f t="shared" si="46"/>
        <v>8577.4700000000303</v>
      </c>
      <c r="J121" s="27">
        <f t="shared" si="46"/>
        <v>577471.43000000005</v>
      </c>
      <c r="K121" s="37">
        <f t="shared" si="47"/>
        <v>-568893.96</v>
      </c>
    </row>
    <row r="122" spans="1:11" x14ac:dyDescent="0.2">
      <c r="A122" s="19" t="s">
        <v>211</v>
      </c>
      <c r="B122" s="19" t="s">
        <v>212</v>
      </c>
      <c r="C122" s="21">
        <f>SUM(C123:C124)</f>
        <v>140785.4</v>
      </c>
      <c r="D122" s="21">
        <f>SUM(D123:D124)</f>
        <v>134794.26999999999</v>
      </c>
      <c r="E122" s="36">
        <f t="shared" si="44"/>
        <v>5991.1300000000047</v>
      </c>
      <c r="F122" s="21">
        <f>SUM(F123:F124)</f>
        <v>31989.61</v>
      </c>
      <c r="G122" s="21">
        <f>SUM(G123:G124)</f>
        <v>54505.25</v>
      </c>
      <c r="H122" s="36">
        <f t="shared" si="45"/>
        <v>-22515.64</v>
      </c>
      <c r="I122" s="21">
        <f>SUM(I123:I124)</f>
        <v>108795.79</v>
      </c>
      <c r="J122" s="21">
        <f>SUM(J123:J124)</f>
        <v>80289.01999999999</v>
      </c>
      <c r="K122" s="36">
        <f t="shared" si="47"/>
        <v>28506.770000000004</v>
      </c>
    </row>
    <row r="123" spans="1:11" x14ac:dyDescent="0.2">
      <c r="A123" s="22" t="s">
        <v>213</v>
      </c>
      <c r="B123" s="22" t="s">
        <v>214</v>
      </c>
      <c r="C123" s="24">
        <v>140785.4</v>
      </c>
      <c r="D123" s="24">
        <v>134794.26999999999</v>
      </c>
      <c r="E123" s="37">
        <f t="shared" si="44"/>
        <v>5991.1300000000047</v>
      </c>
      <c r="F123" s="24">
        <v>31989.61</v>
      </c>
      <c r="G123" s="24">
        <v>54505.25</v>
      </c>
      <c r="H123" s="37">
        <f t="shared" si="45"/>
        <v>-22515.64</v>
      </c>
      <c r="I123" s="26">
        <f t="shared" ref="I123:J124" si="48">+C123-F123</f>
        <v>108795.79</v>
      </c>
      <c r="J123" s="27">
        <f t="shared" si="48"/>
        <v>80289.01999999999</v>
      </c>
      <c r="K123" s="37">
        <f t="shared" si="47"/>
        <v>28506.770000000004</v>
      </c>
    </row>
    <row r="124" spans="1:11" x14ac:dyDescent="0.2">
      <c r="A124" s="31">
        <v>61499</v>
      </c>
      <c r="B124" s="22" t="s">
        <v>215</v>
      </c>
      <c r="C124" s="24">
        <v>0</v>
      </c>
      <c r="D124" s="24">
        <v>0</v>
      </c>
      <c r="E124" s="37">
        <f t="shared" si="44"/>
        <v>0</v>
      </c>
      <c r="F124" s="24">
        <v>0</v>
      </c>
      <c r="G124" s="24">
        <v>0</v>
      </c>
      <c r="H124" s="37">
        <f t="shared" si="45"/>
        <v>0</v>
      </c>
      <c r="I124" s="26">
        <f t="shared" si="48"/>
        <v>0</v>
      </c>
      <c r="J124" s="27">
        <f t="shared" si="48"/>
        <v>0</v>
      </c>
      <c r="K124" s="37">
        <f t="shared" si="47"/>
        <v>0</v>
      </c>
    </row>
    <row r="125" spans="1:11" x14ac:dyDescent="0.2">
      <c r="A125" s="19" t="s">
        <v>216</v>
      </c>
      <c r="B125" s="19" t="s">
        <v>217</v>
      </c>
      <c r="C125" s="21">
        <f>SUM(C126:C127)</f>
        <v>0</v>
      </c>
      <c r="D125" s="21">
        <f>SUM(D126:D127)</f>
        <v>425057.1</v>
      </c>
      <c r="E125" s="36">
        <f t="shared" si="44"/>
        <v>-425057.1</v>
      </c>
      <c r="F125" s="21">
        <f>SUM(F126:F127)</f>
        <v>0</v>
      </c>
      <c r="G125" s="21">
        <f>SUM(G126:G127)</f>
        <v>148998.54999999999</v>
      </c>
      <c r="H125" s="36">
        <f t="shared" si="45"/>
        <v>-148998.54999999999</v>
      </c>
      <c r="I125" s="21">
        <f>SUM(I126:I127)</f>
        <v>0</v>
      </c>
      <c r="J125" s="21">
        <f>SUM(J126:J127)</f>
        <v>276058.55</v>
      </c>
      <c r="K125" s="36">
        <f t="shared" si="47"/>
        <v>-276058.55</v>
      </c>
    </row>
    <row r="126" spans="1:11" x14ac:dyDescent="0.2">
      <c r="A126" s="22" t="s">
        <v>218</v>
      </c>
      <c r="B126" s="22" t="s">
        <v>219</v>
      </c>
      <c r="C126" s="24">
        <v>0</v>
      </c>
      <c r="D126" s="24">
        <v>127060</v>
      </c>
      <c r="E126" s="37">
        <f t="shared" si="44"/>
        <v>-127060</v>
      </c>
      <c r="F126" s="24">
        <v>0</v>
      </c>
      <c r="G126" s="24">
        <v>0</v>
      </c>
      <c r="H126" s="37">
        <f t="shared" si="45"/>
        <v>0</v>
      </c>
      <c r="I126" s="26">
        <f t="shared" ref="I126:J127" si="49">+C126-F126</f>
        <v>0</v>
      </c>
      <c r="J126" s="27">
        <f t="shared" si="49"/>
        <v>127060</v>
      </c>
      <c r="K126" s="37">
        <f t="shared" si="47"/>
        <v>-127060</v>
      </c>
    </row>
    <row r="127" spans="1:11" x14ac:dyDescent="0.2">
      <c r="A127" s="31">
        <v>61599</v>
      </c>
      <c r="B127" s="22" t="s">
        <v>220</v>
      </c>
      <c r="C127" s="24">
        <v>0</v>
      </c>
      <c r="D127" s="24">
        <v>297997.09999999998</v>
      </c>
      <c r="E127" s="37">
        <f t="shared" si="44"/>
        <v>-297997.09999999998</v>
      </c>
      <c r="F127" s="24">
        <v>0</v>
      </c>
      <c r="G127" s="24">
        <v>148998.54999999999</v>
      </c>
      <c r="H127" s="37">
        <f t="shared" si="45"/>
        <v>-148998.54999999999</v>
      </c>
      <c r="I127" s="26">
        <f t="shared" si="49"/>
        <v>0</v>
      </c>
      <c r="J127" s="27">
        <f t="shared" si="49"/>
        <v>148998.54999999999</v>
      </c>
      <c r="K127" s="37">
        <f t="shared" si="47"/>
        <v>-148998.54999999999</v>
      </c>
    </row>
    <row r="128" spans="1:11" x14ac:dyDescent="0.2">
      <c r="A128" s="19" t="s">
        <v>221</v>
      </c>
      <c r="B128" s="19" t="s">
        <v>222</v>
      </c>
      <c r="C128" s="21">
        <f>SUM(C129:C133)</f>
        <v>74012540</v>
      </c>
      <c r="D128" s="21">
        <f>SUM(D129:D133)</f>
        <v>62147411.520000003</v>
      </c>
      <c r="E128" s="36">
        <f t="shared" si="44"/>
        <v>11865128.479999997</v>
      </c>
      <c r="F128" s="21">
        <f>SUM(F129:F133)</f>
        <v>2353393.9700000002</v>
      </c>
      <c r="G128" s="21">
        <f>SUM(G129:G133)</f>
        <v>2328341.3499999996</v>
      </c>
      <c r="H128" s="36">
        <f t="shared" si="45"/>
        <v>25052.620000000577</v>
      </c>
      <c r="I128" s="21">
        <f>SUM(I129:I133)</f>
        <v>71659146.030000001</v>
      </c>
      <c r="J128" s="21">
        <f>SUM(J129:J133)</f>
        <v>59819070.169999994</v>
      </c>
      <c r="K128" s="36">
        <f t="shared" si="47"/>
        <v>11840075.860000007</v>
      </c>
    </row>
    <row r="129" spans="1:11" x14ac:dyDescent="0.2">
      <c r="A129" s="22" t="s">
        <v>223</v>
      </c>
      <c r="B129" s="22" t="s">
        <v>224</v>
      </c>
      <c r="C129" s="24">
        <v>47844375</v>
      </c>
      <c r="D129" s="24">
        <v>45662503.789999999</v>
      </c>
      <c r="E129" s="37">
        <f t="shared" si="44"/>
        <v>2181871.2100000009</v>
      </c>
      <c r="F129" s="24">
        <v>419512.5</v>
      </c>
      <c r="G129" s="24">
        <v>281531.03999999998</v>
      </c>
      <c r="H129" s="37">
        <f t="shared" si="45"/>
        <v>137981.46000000002</v>
      </c>
      <c r="I129" s="26">
        <f t="shared" ref="I129:J133" si="50">+C129-F129</f>
        <v>47424862.5</v>
      </c>
      <c r="J129" s="27">
        <f t="shared" si="50"/>
        <v>45380972.75</v>
      </c>
      <c r="K129" s="37">
        <f t="shared" si="47"/>
        <v>2043889.75</v>
      </c>
    </row>
    <row r="130" spans="1:11" x14ac:dyDescent="0.2">
      <c r="A130" s="22" t="s">
        <v>225</v>
      </c>
      <c r="B130" s="22" t="s">
        <v>226</v>
      </c>
      <c r="C130" s="24">
        <v>2118525.2000000002</v>
      </c>
      <c r="D130" s="24">
        <v>4132887.05</v>
      </c>
      <c r="E130" s="37">
        <f t="shared" si="44"/>
        <v>-2014361.8499999996</v>
      </c>
      <c r="F130" s="24">
        <v>0</v>
      </c>
      <c r="G130" s="24">
        <v>1924811.02</v>
      </c>
      <c r="H130" s="37">
        <f t="shared" si="45"/>
        <v>-1924811.02</v>
      </c>
      <c r="I130" s="26">
        <f t="shared" si="50"/>
        <v>2118525.2000000002</v>
      </c>
      <c r="J130" s="27">
        <f t="shared" si="50"/>
        <v>2208076.0299999998</v>
      </c>
      <c r="K130" s="37">
        <f t="shared" si="47"/>
        <v>-89550.829999999609</v>
      </c>
    </row>
    <row r="131" spans="1:11" x14ac:dyDescent="0.2">
      <c r="A131" s="31">
        <v>61606</v>
      </c>
      <c r="B131" s="22" t="s">
        <v>227</v>
      </c>
      <c r="D131" s="24">
        <v>20678.59</v>
      </c>
      <c r="E131" s="37">
        <f t="shared" si="44"/>
        <v>-20678.59</v>
      </c>
      <c r="G131" s="24">
        <v>20678.59</v>
      </c>
      <c r="H131" s="37">
        <f t="shared" si="45"/>
        <v>-20678.59</v>
      </c>
      <c r="I131" s="26">
        <f t="shared" si="50"/>
        <v>0</v>
      </c>
      <c r="J131" s="27">
        <f t="shared" si="50"/>
        <v>0</v>
      </c>
      <c r="K131" s="37">
        <f t="shared" si="47"/>
        <v>0</v>
      </c>
    </row>
    <row r="132" spans="1:11" x14ac:dyDescent="0.2">
      <c r="A132" s="22" t="s">
        <v>228</v>
      </c>
      <c r="B132" s="22" t="s">
        <v>229</v>
      </c>
      <c r="C132" s="24">
        <v>5637120</v>
      </c>
      <c r="D132" s="24">
        <v>6063064.1699999999</v>
      </c>
      <c r="E132" s="37">
        <f t="shared" si="44"/>
        <v>-425944.16999999993</v>
      </c>
      <c r="F132" s="24">
        <v>838458.37</v>
      </c>
      <c r="G132" s="24">
        <v>76532.009999999995</v>
      </c>
      <c r="H132" s="37">
        <f t="shared" si="45"/>
        <v>761926.36</v>
      </c>
      <c r="I132" s="26">
        <f t="shared" si="50"/>
        <v>4798661.63</v>
      </c>
      <c r="J132" s="27">
        <f t="shared" si="50"/>
        <v>5986532.1600000001</v>
      </c>
      <c r="K132" s="37">
        <f t="shared" si="47"/>
        <v>-1187870.5300000003</v>
      </c>
    </row>
    <row r="133" spans="1:11" x14ac:dyDescent="0.2">
      <c r="A133" s="31">
        <v>61699</v>
      </c>
      <c r="B133" s="22" t="s">
        <v>230</v>
      </c>
      <c r="C133" s="24">
        <v>18412519.800000001</v>
      </c>
      <c r="D133" s="24">
        <v>6268277.9199999999</v>
      </c>
      <c r="E133" s="37">
        <f t="shared" si="44"/>
        <v>12144241.880000001</v>
      </c>
      <c r="F133" s="24">
        <v>1095423.1000000001</v>
      </c>
      <c r="G133" s="24">
        <v>24788.69</v>
      </c>
      <c r="H133" s="37">
        <f t="shared" si="45"/>
        <v>1070634.4100000001</v>
      </c>
      <c r="I133" s="26">
        <f t="shared" si="50"/>
        <v>17317096.699999999</v>
      </c>
      <c r="J133" s="27">
        <f t="shared" si="50"/>
        <v>6243489.2299999995</v>
      </c>
      <c r="K133" s="37">
        <f t="shared" si="47"/>
        <v>11073607.469999999</v>
      </c>
    </row>
    <row r="134" spans="1:11" x14ac:dyDescent="0.2">
      <c r="A134" s="19" t="s">
        <v>231</v>
      </c>
      <c r="B134" s="19" t="s">
        <v>142</v>
      </c>
      <c r="C134" s="21">
        <f>+C135</f>
        <v>61031.98</v>
      </c>
      <c r="D134" s="21">
        <f>+D135</f>
        <v>503277.82</v>
      </c>
      <c r="E134" s="36">
        <f t="shared" si="44"/>
        <v>-442245.84</v>
      </c>
      <c r="F134" s="21">
        <f>+F135</f>
        <v>6884.8</v>
      </c>
      <c r="G134" s="21">
        <f>+G135</f>
        <v>5949.34</v>
      </c>
      <c r="H134" s="36">
        <f t="shared" si="45"/>
        <v>935.46</v>
      </c>
      <c r="I134" s="46">
        <f>+I135</f>
        <v>54147.18</v>
      </c>
      <c r="J134" s="46">
        <f>+J135</f>
        <v>497328.48</v>
      </c>
      <c r="K134" s="36">
        <f t="shared" si="47"/>
        <v>-443181.3</v>
      </c>
    </row>
    <row r="135" spans="1:11" x14ac:dyDescent="0.2">
      <c r="A135" s="22" t="s">
        <v>232</v>
      </c>
      <c r="B135" s="22" t="s">
        <v>142</v>
      </c>
      <c r="C135" s="24">
        <v>61031.98</v>
      </c>
      <c r="D135" s="24">
        <v>503277.82</v>
      </c>
      <c r="E135" s="37">
        <f t="shared" si="44"/>
        <v>-442245.84</v>
      </c>
      <c r="F135" s="24">
        <v>6884.8</v>
      </c>
      <c r="G135" s="24">
        <v>5949.34</v>
      </c>
      <c r="H135" s="37">
        <f t="shared" si="45"/>
        <v>935.46</v>
      </c>
      <c r="I135" s="26">
        <f>+C135-F135</f>
        <v>54147.18</v>
      </c>
      <c r="J135" s="27">
        <f>+D135-G135</f>
        <v>497328.48</v>
      </c>
      <c r="K135" s="37">
        <f t="shared" si="47"/>
        <v>-443181.3</v>
      </c>
    </row>
    <row r="136" spans="1:11" x14ac:dyDescent="0.2">
      <c r="A136" s="14" t="s">
        <v>233</v>
      </c>
      <c r="B136" s="14" t="s">
        <v>234</v>
      </c>
      <c r="C136" s="16">
        <f>C137+C146+C149</f>
        <v>5606555</v>
      </c>
      <c r="D136" s="16">
        <f>D137+D146+D149</f>
        <v>4464865</v>
      </c>
      <c r="E136" s="17">
        <f t="shared" si="29"/>
        <v>1141690</v>
      </c>
      <c r="F136" s="16">
        <f>F137+F146+F149</f>
        <v>1800000</v>
      </c>
      <c r="G136" s="16">
        <f>G137+G146+G149</f>
        <v>1328400</v>
      </c>
      <c r="H136" s="18">
        <f t="shared" ref="H136:H151" si="51">F136-G136</f>
        <v>471600</v>
      </c>
      <c r="I136" s="16">
        <f>I137+I146+I149</f>
        <v>3806555</v>
      </c>
      <c r="J136" s="16">
        <f>J137+J146+J149</f>
        <v>3136465</v>
      </c>
      <c r="K136" s="18">
        <f t="shared" ref="K136" si="52">I136-J136</f>
        <v>670090</v>
      </c>
    </row>
    <row r="137" spans="1:11" x14ac:dyDescent="0.2">
      <c r="A137" s="19" t="s">
        <v>235</v>
      </c>
      <c r="B137" s="19" t="s">
        <v>236</v>
      </c>
      <c r="C137" s="21">
        <f>SUM(C138:C145)</f>
        <v>5578305</v>
      </c>
      <c r="D137" s="21">
        <f>SUM(D138:D145)</f>
        <v>4442265</v>
      </c>
      <c r="E137" s="36">
        <f>+C137-D137</f>
        <v>1136040</v>
      </c>
      <c r="F137" s="21">
        <f>SUM(F138:F145)</f>
        <v>1800000</v>
      </c>
      <c r="G137" s="21">
        <f>SUM(G138:G145)</f>
        <v>1328400</v>
      </c>
      <c r="H137" s="36">
        <f>+F137-G137</f>
        <v>471600</v>
      </c>
      <c r="I137" s="21">
        <f>SUM(I138:I145)</f>
        <v>3778305</v>
      </c>
      <c r="J137" s="21">
        <f>SUM(J138:J145)</f>
        <v>3113865</v>
      </c>
      <c r="K137" s="36">
        <f>+I137-J137</f>
        <v>664440</v>
      </c>
    </row>
    <row r="138" spans="1:11" x14ac:dyDescent="0.2">
      <c r="A138" s="22" t="s">
        <v>237</v>
      </c>
      <c r="B138" s="22" t="s">
        <v>236</v>
      </c>
      <c r="C138" s="24">
        <v>0</v>
      </c>
      <c r="D138" s="24">
        <v>600000</v>
      </c>
      <c r="E138" s="37">
        <f>+C138-D138</f>
        <v>-600000</v>
      </c>
      <c r="F138" s="24">
        <v>0</v>
      </c>
      <c r="G138" s="24">
        <v>0</v>
      </c>
      <c r="H138" s="37">
        <f>+F138-G138</f>
        <v>0</v>
      </c>
      <c r="I138" s="26">
        <f t="shared" ref="I138:J145" si="53">+C138-F138</f>
        <v>0</v>
      </c>
      <c r="J138" s="27">
        <f>+D138-G138</f>
        <v>600000</v>
      </c>
      <c r="K138" s="37">
        <f>+I138-J138</f>
        <v>-600000</v>
      </c>
    </row>
    <row r="139" spans="1:11" x14ac:dyDescent="0.2">
      <c r="A139" s="31">
        <v>6223101</v>
      </c>
      <c r="B139" s="22" t="s">
        <v>238</v>
      </c>
      <c r="C139" s="24">
        <v>0</v>
      </c>
      <c r="D139" s="24">
        <v>0</v>
      </c>
      <c r="E139" s="37">
        <f t="shared" ref="E139:E145" si="54">+C139-D139</f>
        <v>0</v>
      </c>
      <c r="F139" s="24">
        <v>0</v>
      </c>
      <c r="G139" s="24">
        <v>0</v>
      </c>
      <c r="H139" s="37">
        <f t="shared" ref="H139:H145" si="55">+F139-G139</f>
        <v>0</v>
      </c>
      <c r="I139" s="26">
        <f t="shared" si="53"/>
        <v>0</v>
      </c>
      <c r="J139" s="27">
        <f t="shared" si="53"/>
        <v>0</v>
      </c>
      <c r="K139" s="37">
        <f t="shared" ref="K139:K145" si="56">+I139-J139</f>
        <v>0</v>
      </c>
    </row>
    <row r="140" spans="1:11" x14ac:dyDescent="0.2">
      <c r="A140" s="31">
        <v>6224300</v>
      </c>
      <c r="B140" s="22" t="s">
        <v>239</v>
      </c>
      <c r="C140" s="24">
        <v>0</v>
      </c>
      <c r="D140" s="24">
        <v>350960</v>
      </c>
      <c r="E140" s="37">
        <f t="shared" si="54"/>
        <v>-350960</v>
      </c>
      <c r="F140" s="24">
        <v>0</v>
      </c>
      <c r="G140" s="24">
        <v>350960</v>
      </c>
      <c r="H140" s="37">
        <f t="shared" si="55"/>
        <v>-350960</v>
      </c>
      <c r="I140" s="26">
        <f t="shared" si="53"/>
        <v>0</v>
      </c>
      <c r="J140" s="27">
        <f t="shared" si="53"/>
        <v>0</v>
      </c>
      <c r="K140" s="37">
        <f t="shared" si="56"/>
        <v>0</v>
      </c>
    </row>
    <row r="141" spans="1:11" x14ac:dyDescent="0.2">
      <c r="A141" s="22" t="s">
        <v>240</v>
      </c>
      <c r="B141" s="22" t="s">
        <v>241</v>
      </c>
      <c r="C141" s="24">
        <v>0</v>
      </c>
      <c r="D141" s="24">
        <v>977440</v>
      </c>
      <c r="E141" s="37">
        <f t="shared" si="54"/>
        <v>-977440</v>
      </c>
      <c r="F141" s="24">
        <v>0</v>
      </c>
      <c r="G141" s="24">
        <v>977440</v>
      </c>
      <c r="H141" s="37">
        <f t="shared" si="55"/>
        <v>-977440</v>
      </c>
      <c r="I141" s="26">
        <f t="shared" si="53"/>
        <v>0</v>
      </c>
      <c r="J141" s="27">
        <f t="shared" si="53"/>
        <v>0</v>
      </c>
      <c r="K141" s="37">
        <f t="shared" si="56"/>
        <v>0</v>
      </c>
    </row>
    <row r="142" spans="1:11" x14ac:dyDescent="0.2">
      <c r="A142" s="31">
        <v>6224302</v>
      </c>
      <c r="B142" s="22" t="s">
        <v>242</v>
      </c>
      <c r="C142" s="24">
        <v>0</v>
      </c>
      <c r="D142" s="24">
        <v>380000</v>
      </c>
      <c r="E142" s="37">
        <f t="shared" si="54"/>
        <v>-380000</v>
      </c>
      <c r="F142" s="24">
        <v>0</v>
      </c>
      <c r="G142" s="24">
        <v>0</v>
      </c>
      <c r="H142" s="37">
        <f t="shared" si="55"/>
        <v>0</v>
      </c>
      <c r="I142" s="26">
        <f t="shared" si="53"/>
        <v>0</v>
      </c>
      <c r="J142" s="27">
        <f t="shared" si="53"/>
        <v>380000</v>
      </c>
      <c r="K142" s="37">
        <f t="shared" si="56"/>
        <v>-380000</v>
      </c>
    </row>
    <row r="143" spans="1:11" x14ac:dyDescent="0.2">
      <c r="A143" s="31">
        <v>6224305</v>
      </c>
      <c r="B143" s="22" t="s">
        <v>174</v>
      </c>
      <c r="C143" s="24">
        <v>5498305</v>
      </c>
      <c r="D143" s="24">
        <v>1565040</v>
      </c>
      <c r="E143" s="37">
        <f t="shared" si="54"/>
        <v>3933265</v>
      </c>
      <c r="F143" s="24">
        <v>1800000</v>
      </c>
      <c r="G143" s="24">
        <v>0</v>
      </c>
      <c r="H143" s="37">
        <f t="shared" si="55"/>
        <v>1800000</v>
      </c>
      <c r="I143" s="26">
        <f t="shared" si="53"/>
        <v>3698305</v>
      </c>
      <c r="J143" s="27">
        <f t="shared" si="53"/>
        <v>1565040</v>
      </c>
      <c r="K143" s="37">
        <f t="shared" si="56"/>
        <v>2133265</v>
      </c>
    </row>
    <row r="144" spans="1:11" x14ac:dyDescent="0.2">
      <c r="A144" s="31">
        <v>6224306</v>
      </c>
      <c r="B144" s="22" t="s">
        <v>243</v>
      </c>
      <c r="C144" s="24">
        <v>0</v>
      </c>
      <c r="D144" s="24">
        <v>222680</v>
      </c>
      <c r="E144" s="37">
        <f t="shared" si="54"/>
        <v>-222680</v>
      </c>
      <c r="F144" s="24">
        <v>0</v>
      </c>
      <c r="G144" s="24">
        <v>0</v>
      </c>
      <c r="H144" s="37">
        <f t="shared" si="55"/>
        <v>0</v>
      </c>
      <c r="I144" s="26">
        <f t="shared" si="53"/>
        <v>0</v>
      </c>
      <c r="J144" s="27">
        <f t="shared" si="53"/>
        <v>222680</v>
      </c>
      <c r="K144" s="37">
        <f t="shared" si="56"/>
        <v>-222680</v>
      </c>
    </row>
    <row r="145" spans="1:11" x14ac:dyDescent="0.2">
      <c r="A145" s="31">
        <v>6224352</v>
      </c>
      <c r="B145" s="22" t="s">
        <v>244</v>
      </c>
      <c r="C145" s="38">
        <v>80000</v>
      </c>
      <c r="D145" s="24">
        <v>346145</v>
      </c>
      <c r="E145" s="37">
        <f t="shared" si="54"/>
        <v>-266145</v>
      </c>
      <c r="F145" s="24">
        <v>0</v>
      </c>
      <c r="G145" s="24">
        <v>0</v>
      </c>
      <c r="H145" s="37">
        <f t="shared" si="55"/>
        <v>0</v>
      </c>
      <c r="I145" s="26">
        <f t="shared" si="53"/>
        <v>80000</v>
      </c>
      <c r="J145" s="27">
        <f t="shared" si="53"/>
        <v>346145</v>
      </c>
      <c r="K145" s="37">
        <f t="shared" si="56"/>
        <v>-266145</v>
      </c>
    </row>
    <row r="146" spans="1:11" x14ac:dyDescent="0.2">
      <c r="A146" s="19" t="s">
        <v>245</v>
      </c>
      <c r="B146" s="19" t="s">
        <v>246</v>
      </c>
      <c r="C146" s="36">
        <f>SUM(C147:C148)</f>
        <v>28250</v>
      </c>
      <c r="D146" s="36">
        <f>SUM(D147:D148)</f>
        <v>22600</v>
      </c>
      <c r="E146" s="36">
        <f>+C146-D146</f>
        <v>5650</v>
      </c>
      <c r="F146" s="36">
        <f>SUM(F147:F148)</f>
        <v>0</v>
      </c>
      <c r="G146" s="36">
        <f>SUM(G147:G148)</f>
        <v>0</v>
      </c>
      <c r="H146" s="36">
        <f>+F146-G146</f>
        <v>0</v>
      </c>
      <c r="I146" s="36">
        <f>SUM(I147:I148)</f>
        <v>28250</v>
      </c>
      <c r="J146" s="36">
        <f>SUM(J147:J148)</f>
        <v>22600</v>
      </c>
      <c r="K146" s="36">
        <f>+I146-J146</f>
        <v>5650</v>
      </c>
    </row>
    <row r="147" spans="1:11" s="1" customFormat="1" x14ac:dyDescent="0.2">
      <c r="A147" s="22" t="s">
        <v>247</v>
      </c>
      <c r="B147" s="22" t="s">
        <v>183</v>
      </c>
      <c r="C147" s="45">
        <v>0</v>
      </c>
      <c r="D147" s="45">
        <v>0</v>
      </c>
      <c r="E147" s="42">
        <f>+C147-D147</f>
        <v>0</v>
      </c>
      <c r="F147" s="45"/>
      <c r="G147" s="45">
        <v>0</v>
      </c>
      <c r="H147" s="42">
        <f>+F147-G147</f>
        <v>0</v>
      </c>
      <c r="I147" s="26">
        <f t="shared" ref="I147:J148" si="57">+C147-F147</f>
        <v>0</v>
      </c>
      <c r="J147" s="27">
        <f t="shared" si="57"/>
        <v>0</v>
      </c>
      <c r="K147" s="42">
        <f>+I147-J147</f>
        <v>0</v>
      </c>
    </row>
    <row r="148" spans="1:11" x14ac:dyDescent="0.2">
      <c r="A148" s="31">
        <v>62304</v>
      </c>
      <c r="B148" s="22" t="s">
        <v>248</v>
      </c>
      <c r="C148" s="24">
        <v>28250</v>
      </c>
      <c r="D148" s="24">
        <v>22600</v>
      </c>
      <c r="E148" s="42">
        <f>+C148-D148</f>
        <v>5650</v>
      </c>
      <c r="F148" s="24">
        <v>0</v>
      </c>
      <c r="G148" s="24">
        <v>0</v>
      </c>
      <c r="H148" s="42">
        <f>+F148-G148</f>
        <v>0</v>
      </c>
      <c r="I148" s="26">
        <f t="shared" si="57"/>
        <v>28250</v>
      </c>
      <c r="J148" s="27">
        <f t="shared" si="57"/>
        <v>22600</v>
      </c>
      <c r="K148" s="42">
        <f>+I148-J148</f>
        <v>5650</v>
      </c>
    </row>
    <row r="149" spans="1:11" x14ac:dyDescent="0.2">
      <c r="A149" s="19" t="s">
        <v>249</v>
      </c>
      <c r="B149" s="19" t="s">
        <v>250</v>
      </c>
      <c r="C149" s="21">
        <f>+C150</f>
        <v>0</v>
      </c>
      <c r="D149" s="21">
        <f>+D150</f>
        <v>0</v>
      </c>
      <c r="E149" s="36">
        <f>+C149-D149</f>
        <v>0</v>
      </c>
      <c r="F149" s="36">
        <f>+F150</f>
        <v>0</v>
      </c>
      <c r="G149" s="21">
        <f>+G150</f>
        <v>0</v>
      </c>
      <c r="H149" s="46">
        <f>+F149-G149</f>
        <v>0</v>
      </c>
      <c r="I149" s="36">
        <f>+I150</f>
        <v>0</v>
      </c>
      <c r="J149" s="21">
        <f>+J150</f>
        <v>0</v>
      </c>
      <c r="K149" s="46">
        <f>+I149-J149</f>
        <v>0</v>
      </c>
    </row>
    <row r="150" spans="1:11" x14ac:dyDescent="0.2">
      <c r="A150" s="22" t="s">
        <v>251</v>
      </c>
      <c r="B150" s="22" t="s">
        <v>252</v>
      </c>
      <c r="C150" s="24">
        <v>0</v>
      </c>
      <c r="D150" s="24">
        <v>0</v>
      </c>
      <c r="E150" s="37">
        <f>+C150-D150</f>
        <v>0</v>
      </c>
      <c r="F150" s="24">
        <v>0</v>
      </c>
      <c r="G150" s="24"/>
      <c r="H150" s="39">
        <f>+F150-G150</f>
        <v>0</v>
      </c>
      <c r="I150" s="26">
        <f>+C150-F150</f>
        <v>0</v>
      </c>
      <c r="J150" s="27">
        <f>+D150-G150</f>
        <v>0</v>
      </c>
      <c r="K150" s="39">
        <f>+I150-J150</f>
        <v>0</v>
      </c>
    </row>
    <row r="151" spans="1:11" x14ac:dyDescent="0.2">
      <c r="A151" s="14" t="s">
        <v>253</v>
      </c>
      <c r="B151" s="14" t="s">
        <v>254</v>
      </c>
      <c r="C151" s="16">
        <f>C152+C154</f>
        <v>0</v>
      </c>
      <c r="D151" s="16">
        <f>D152+D154</f>
        <v>0</v>
      </c>
      <c r="E151" s="17">
        <f t="shared" ref="E151:E156" si="58">C151-D151</f>
        <v>0</v>
      </c>
      <c r="F151" s="16">
        <v>0</v>
      </c>
      <c r="G151" s="16">
        <v>0</v>
      </c>
      <c r="H151" s="47">
        <f t="shared" si="51"/>
        <v>0</v>
      </c>
      <c r="I151" s="18">
        <f>I152+I154</f>
        <v>0</v>
      </c>
      <c r="J151" s="16">
        <f>J152+J154</f>
        <v>0</v>
      </c>
      <c r="K151" s="18">
        <f t="shared" ref="K151:K162" si="59">I151-J151</f>
        <v>0</v>
      </c>
    </row>
    <row r="152" spans="1:11" x14ac:dyDescent="0.2">
      <c r="A152" s="19" t="s">
        <v>255</v>
      </c>
      <c r="B152" s="19" t="s">
        <v>256</v>
      </c>
      <c r="C152" s="36">
        <f>+C153</f>
        <v>0</v>
      </c>
      <c r="D152" s="36">
        <f>+D153</f>
        <v>0</v>
      </c>
      <c r="E152" s="36">
        <f>+C152-D152</f>
        <v>0</v>
      </c>
      <c r="F152" s="36">
        <f>+F153</f>
        <v>0</v>
      </c>
      <c r="G152" s="36">
        <f>+G153</f>
        <v>0</v>
      </c>
      <c r="H152" s="36">
        <f>+F152-G152</f>
        <v>0</v>
      </c>
      <c r="I152" s="36">
        <f>+I153</f>
        <v>0</v>
      </c>
      <c r="J152" s="36">
        <f>+J153</f>
        <v>0</v>
      </c>
      <c r="K152" s="36">
        <f>+I152-J152</f>
        <v>0</v>
      </c>
    </row>
    <row r="153" spans="1:11" x14ac:dyDescent="0.2">
      <c r="A153" s="22" t="s">
        <v>257</v>
      </c>
      <c r="B153" s="22" t="s">
        <v>256</v>
      </c>
      <c r="C153" s="24">
        <v>0</v>
      </c>
      <c r="D153" s="24">
        <v>0</v>
      </c>
      <c r="E153" s="37">
        <f>+C153-D153</f>
        <v>0</v>
      </c>
      <c r="F153" s="24">
        <v>0</v>
      </c>
      <c r="G153" s="24"/>
      <c r="H153" s="37">
        <f>+F153-G153</f>
        <v>0</v>
      </c>
      <c r="I153" s="26">
        <f>+C153-F153</f>
        <v>0</v>
      </c>
      <c r="J153" s="27">
        <f>+D153-G153</f>
        <v>0</v>
      </c>
      <c r="K153" s="37">
        <f>+I153-J153</f>
        <v>0</v>
      </c>
    </row>
    <row r="154" spans="1:11" x14ac:dyDescent="0.2">
      <c r="A154" s="19" t="s">
        <v>258</v>
      </c>
      <c r="B154" s="19" t="s">
        <v>259</v>
      </c>
      <c r="C154" s="36">
        <f>+C155</f>
        <v>0</v>
      </c>
      <c r="D154" s="36">
        <f>+D155</f>
        <v>0</v>
      </c>
      <c r="E154" s="36">
        <f>+C154-D154</f>
        <v>0</v>
      </c>
      <c r="F154" s="36">
        <f>+F155</f>
        <v>0</v>
      </c>
      <c r="G154" s="36">
        <f>+G155</f>
        <v>0</v>
      </c>
      <c r="H154" s="36">
        <f>+F154-G154</f>
        <v>0</v>
      </c>
      <c r="I154" s="36">
        <f>+I155</f>
        <v>0</v>
      </c>
      <c r="J154" s="36">
        <f>+J155</f>
        <v>0</v>
      </c>
      <c r="K154" s="36">
        <f>+I154-J154</f>
        <v>0</v>
      </c>
    </row>
    <row r="155" spans="1:11" x14ac:dyDescent="0.2">
      <c r="A155" s="22" t="s">
        <v>260</v>
      </c>
      <c r="B155" s="22" t="s">
        <v>259</v>
      </c>
      <c r="C155" s="24">
        <v>0</v>
      </c>
      <c r="D155" s="24">
        <v>0</v>
      </c>
      <c r="E155" s="37">
        <f>+C155-D155</f>
        <v>0</v>
      </c>
      <c r="F155" s="24">
        <v>0</v>
      </c>
      <c r="G155" s="24"/>
      <c r="H155" s="37">
        <f>+F155-G155</f>
        <v>0</v>
      </c>
      <c r="I155" s="26">
        <f>+C155-F155</f>
        <v>0</v>
      </c>
      <c r="J155" s="27">
        <f>+D155-G155</f>
        <v>0</v>
      </c>
      <c r="K155" s="37">
        <f>+I155-J155</f>
        <v>0</v>
      </c>
    </row>
    <row r="156" spans="1:11" x14ac:dyDescent="0.2">
      <c r="A156" s="14" t="s">
        <v>261</v>
      </c>
      <c r="B156" s="14" t="s">
        <v>262</v>
      </c>
      <c r="C156" s="16">
        <f>C157</f>
        <v>128433315</v>
      </c>
      <c r="D156" s="16">
        <f>D157</f>
        <v>133726689</v>
      </c>
      <c r="E156" s="17">
        <f t="shared" si="58"/>
        <v>-5293374</v>
      </c>
      <c r="F156" s="17">
        <f>F157</f>
        <v>70103129.260000005</v>
      </c>
      <c r="G156" s="16">
        <f>G157</f>
        <v>66850384.460000001</v>
      </c>
      <c r="H156" s="18">
        <f t="shared" ref="H156:H162" si="60">F156-G156</f>
        <v>3252744.8000000045</v>
      </c>
      <c r="I156" s="16">
        <f>I157</f>
        <v>58330185.739999995</v>
      </c>
      <c r="J156" s="16">
        <f>J157</f>
        <v>66876304.539999999</v>
      </c>
      <c r="K156" s="18">
        <f t="shared" si="59"/>
        <v>-8546118.8000000045</v>
      </c>
    </row>
    <row r="157" spans="1:11" x14ac:dyDescent="0.2">
      <c r="A157" s="19" t="s">
        <v>263</v>
      </c>
      <c r="B157" s="19" t="s">
        <v>264</v>
      </c>
      <c r="C157" s="36">
        <f>SUM(C158:C159)</f>
        <v>128433315</v>
      </c>
      <c r="D157" s="36">
        <f>SUM(D158:D159)</f>
        <v>133726689</v>
      </c>
      <c r="E157" s="36">
        <f>+C157-D157</f>
        <v>-5293374</v>
      </c>
      <c r="F157" s="36">
        <f>SUM(F158:F159)</f>
        <v>70103129.260000005</v>
      </c>
      <c r="G157" s="36">
        <f>SUM(G158:G159)</f>
        <v>66850384.460000001</v>
      </c>
      <c r="H157" s="36">
        <f>+F157-G157</f>
        <v>3252744.8000000045</v>
      </c>
      <c r="I157" s="36">
        <f>SUM(I158:I159)</f>
        <v>58330185.739999995</v>
      </c>
      <c r="J157" s="36">
        <f>SUM(J158:J159)</f>
        <v>66876304.539999999</v>
      </c>
      <c r="K157" s="36">
        <f>+I157-J157</f>
        <v>-8546118.8000000045</v>
      </c>
    </row>
    <row r="158" spans="1:11" x14ac:dyDescent="0.2">
      <c r="A158" s="22" t="s">
        <v>265</v>
      </c>
      <c r="B158" s="22" t="s">
        <v>266</v>
      </c>
      <c r="C158" s="24">
        <v>85622210</v>
      </c>
      <c r="D158" s="24">
        <v>88999127</v>
      </c>
      <c r="E158" s="42">
        <f>+C158-D158</f>
        <v>-3376917</v>
      </c>
      <c r="F158" s="24">
        <v>46670712.850000001</v>
      </c>
      <c r="G158" s="24">
        <v>44483276.780000001</v>
      </c>
      <c r="H158" s="42">
        <f>+F158-G158</f>
        <v>2187436.0700000003</v>
      </c>
      <c r="I158" s="26">
        <f t="shared" ref="I158:J159" si="61">+C158-F158</f>
        <v>38951497.149999999</v>
      </c>
      <c r="J158" s="27">
        <f t="shared" si="61"/>
        <v>44515850.219999999</v>
      </c>
      <c r="K158" s="42">
        <f>+I158-J158</f>
        <v>-5564353.0700000003</v>
      </c>
    </row>
    <row r="159" spans="1:11" x14ac:dyDescent="0.2">
      <c r="A159" s="22" t="s">
        <v>267</v>
      </c>
      <c r="B159" s="48" t="s">
        <v>268</v>
      </c>
      <c r="C159" s="24">
        <v>42811105</v>
      </c>
      <c r="D159" s="24">
        <v>44727562</v>
      </c>
      <c r="E159" s="42">
        <f>+C159-D159</f>
        <v>-1916457</v>
      </c>
      <c r="F159" s="24">
        <v>23432416.41</v>
      </c>
      <c r="G159" s="24">
        <v>22367107.68</v>
      </c>
      <c r="H159" s="42">
        <f>+F159-G159</f>
        <v>1065308.7300000004</v>
      </c>
      <c r="I159" s="26">
        <f t="shared" si="61"/>
        <v>19378688.59</v>
      </c>
      <c r="J159" s="27">
        <f t="shared" si="61"/>
        <v>22360454.32</v>
      </c>
      <c r="K159" s="42">
        <f>+I159-J159</f>
        <v>-2981765.7300000004</v>
      </c>
    </row>
    <row r="160" spans="1:11" x14ac:dyDescent="0.2">
      <c r="A160" s="49" t="s">
        <v>269</v>
      </c>
      <c r="B160" s="50"/>
      <c r="C160" s="18">
        <f>C9+C30+C84+C99+C108+C136+C151+C156</f>
        <v>326868506</v>
      </c>
      <c r="D160" s="18">
        <f>D9+D30+D84+D99+D108+D136+D151+D156</f>
        <v>335626186</v>
      </c>
      <c r="E160" s="17">
        <f>+C160-D160</f>
        <v>-8757680</v>
      </c>
      <c r="F160" s="18">
        <f>F9+F30+F84+F99+F108+F136+F151+F156</f>
        <v>126872339.28</v>
      </c>
      <c r="G160" s="18">
        <f>G9+G30+G84+G99+G108+G136+G151+G156</f>
        <v>112261837.15000001</v>
      </c>
      <c r="H160" s="18">
        <f>F160-G160</f>
        <v>14610502.129999995</v>
      </c>
      <c r="I160" s="18">
        <f>I9+I30+I84+I99+I108+I136+I151+I156</f>
        <v>199996166.72000003</v>
      </c>
      <c r="J160" s="18">
        <f>J9+J30+J84+J99+J108+J136+J151+J156</f>
        <v>223364348.84999999</v>
      </c>
      <c r="K160" s="18">
        <f t="shared" si="59"/>
        <v>-23368182.129999965</v>
      </c>
    </row>
    <row r="161" spans="1:11" x14ac:dyDescent="0.2">
      <c r="A161" s="51" t="s">
        <v>270</v>
      </c>
      <c r="B161" s="52"/>
      <c r="C161" s="53">
        <f>C10+C13+C17+C19+C22+C25+C27+C31+C52+C56+C72+C77+C82+C85+C90+C94+C97+C100+C106+C109+C119+C122+C125+C128+C134+C137+C146+C149+C152+C154+C157</f>
        <v>326868506</v>
      </c>
      <c r="D161" s="53">
        <f>D10+D13+D17+D19+D22+D25+D27+D31+D52+D56+D72+D77+D82+D85+D90+D94+D97+D100+D106+D109+D119+D122+D125+D128+D134+D137+D146+D149+D152+D154+D157</f>
        <v>335626186</v>
      </c>
      <c r="E161" s="53">
        <f>E10+E13+E17+E19+E22+E25+E27+E31+E52+E56+E72+E77+E82+E85+E90+E94+E97+E100+E106+E109+E119+E122+E125+E128+E134+E137+E146+E149+E152+E154+E157</f>
        <v>-8757680</v>
      </c>
      <c r="F161" s="53">
        <f>F10+F13+F17+F19+F22+F25+F27+F31+F52+F56+F72+F77+F82+F85+F90+F94+F97+F100+F106+F109+F119+F122+F125+F128+F134+F137+F146+F149+F152+F154+F157</f>
        <v>126872339.28</v>
      </c>
      <c r="G161" s="53">
        <f>G10+G13+G19+G22+G25+G27+G31+G52+G56+G72+G77+G82+G85+G90+G94+G100+G106+G109+G119+G122+G125+G128+G134+G137+G146+G149+G152+G154+G157</f>
        <v>112261837.15000001</v>
      </c>
      <c r="H161" s="53">
        <f>H10+H13+H17+H19+H22+H25+H27+H31+H52+H56+H72+H77+H82+H85+H90+H94+H97+H100+H106+H109+H119+H122+H125+H128+H134+H137+H146+H149+H152+H154+H157</f>
        <v>14610502.130000001</v>
      </c>
      <c r="I161" s="53">
        <f>I10+I13+I17+I19+I22+I25+I27+I31+I52+I56+I72+I77+I82+I85+I90+I94+I97+I100+I106+I109+I119+I122+I125+I128+I134+I137+I146+I149+I152+I154+I157</f>
        <v>199996166.71999997</v>
      </c>
      <c r="J161" s="53">
        <f>J10+J13+J19+J22+J25+J27+J31+J52+J56+J72+J77+J82+J85+J90+J94+J97+J100+J106+J109+J119+J122+J125+J128+J134+J137+J146+J149+J152+J154+J157</f>
        <v>223364348.84999996</v>
      </c>
      <c r="K161" s="46">
        <f t="shared" si="59"/>
        <v>-23368182.129999995</v>
      </c>
    </row>
    <row r="162" spans="1:11" x14ac:dyDescent="0.2">
      <c r="A162" s="54" t="s">
        <v>271</v>
      </c>
      <c r="B162" s="55"/>
      <c r="C162" s="56">
        <f>SUM(C11:C12,C14:C16,C18,C20:C21,C23:C24,C26,C28:C29,C32:C51,C53:C55,C57:C71,C73:C76,C78:C81,C83,C86:C89,C91:C93,C95:C96,C98,C101:C105,C107,C110:C118,C120:C121,C123:C124,C126:C127,C129:C133,C135,C138:C145,C147:C148,C150,C153,C155,C158:C159)</f>
        <v>326868506</v>
      </c>
      <c r="D162" s="56">
        <f>SUM(D11:D12,D14:D16,D18,D20:D21,D23:D24,D26,D28:D29,D32:D51,D53:D55,D57:D71,D74:D76,D78:D81,D83,D86:D89,D91:D93,D95:D96,D98,D101:D105,D107,D110:D118,D120:D121,D123:D124,D126:D127,D129:D133,D135,D138:D145,D147:D148,D150,D153,D155,D158:D159)</f>
        <v>335626186</v>
      </c>
      <c r="E162" s="57">
        <f>+C162-D162</f>
        <v>-8757680</v>
      </c>
      <c r="F162" s="56">
        <f>SUM(F11:F12,F14:F16,F18,F20:F21,F23:F24,F26,F28:F29,F32:F51,F53:F55,F57:F71,F73:F76,F78:F81,F83,F86:F89,F91:F93,F95:F96,F98,F101:F105,F107,F110:F118,F120:F121,F123:F124,F126:F127,F129:F133,F135,F138:F145,F147:F148,F150,F153,F155,F158:F159)</f>
        <v>126872339.27999999</v>
      </c>
      <c r="G162" s="56">
        <f>SUM(G11:G12,G14:G16,G18,G20:G21,G23:G24,G26,G28:G29,G32:G51,G53:G55,G57:G71,G74:G76,G78:G81,G83,G86:G89,G91:G93,G95:G96,G98,G101:G105,G107,G110:G118,G120:G121,G123:G124,G126:G127,G129:G133,G135,G138:G145,G147:G148,G150,G153,G155,G158:G159)</f>
        <v>112261837.15000001</v>
      </c>
      <c r="H162" s="58">
        <f t="shared" si="60"/>
        <v>14610502.12999998</v>
      </c>
      <c r="I162" s="56">
        <f>SUM(I11:I12,I14:I16,I18,I20:I21,I23:I24,I26,I28:I29,I32:I51,I53:I55,I57:I71,I74:I76,I78:I81,I83,I86:I89,I91:I93,I95:I96,I98,I101:I105,I107,I110:I118,I120:I121,I123:I124,I126:I127,I129:I133,I135,I138:I145,I147:I148,I150,I153,I155,I158:I159)</f>
        <v>199996166.72</v>
      </c>
      <c r="J162" s="56">
        <f>SUM(J11:J12,J14:J16,J18,J20:J21,J23:J24,J26,J28:J29,J32:J51,J53:J55,J57:J71,J74:J76,J78:J81,J83,J86:J89,J91:J93,J95:J96,J98,J101:J105,J107,J110:J118,J120:J121,J123:J124,J126:J127,J129:J133,J135,J138:J145,J147:J148,J150,J153,J155,J158:J159)</f>
        <v>223364348.84999996</v>
      </c>
      <c r="K162" s="39">
        <f t="shared" si="59"/>
        <v>-23368182.129999965</v>
      </c>
    </row>
    <row r="163" spans="1:11" x14ac:dyDescent="0.2">
      <c r="I163" s="59"/>
    </row>
    <row r="172" spans="1:11" x14ac:dyDescent="0.2">
      <c r="B172" s="60" t="s">
        <v>272</v>
      </c>
      <c r="C172" s="9"/>
      <c r="D172" s="9"/>
      <c r="E172" s="9"/>
      <c r="F172" s="9"/>
      <c r="G172" s="61" t="s">
        <v>273</v>
      </c>
      <c r="H172" s="61"/>
      <c r="I172" s="61"/>
      <c r="J172" s="61"/>
      <c r="K172" s="62"/>
    </row>
    <row r="173" spans="1:11" x14ac:dyDescent="0.2">
      <c r="B173" s="60" t="s">
        <v>274</v>
      </c>
      <c r="C173" s="9"/>
      <c r="D173" s="9"/>
      <c r="E173" s="9"/>
      <c r="F173" s="9"/>
      <c r="G173" s="61" t="s">
        <v>275</v>
      </c>
      <c r="H173" s="61"/>
      <c r="I173" s="61"/>
      <c r="J173" s="61"/>
      <c r="K173" s="9"/>
    </row>
  </sheetData>
  <mergeCells count="12">
    <mergeCell ref="A160:B160"/>
    <mergeCell ref="A161:B161"/>
    <mergeCell ref="A162:B162"/>
    <mergeCell ref="G172:J172"/>
    <mergeCell ref="G173:J173"/>
    <mergeCell ref="A5:K5"/>
    <mergeCell ref="A6:K6"/>
    <mergeCell ref="A7:A8"/>
    <mergeCell ref="B7:B8"/>
    <mergeCell ref="C7:E7"/>
    <mergeCell ref="F7:H7"/>
    <mergeCell ref="I7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EJEC.PRES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Aguirre</dc:creator>
  <cp:lastModifiedBy>Liz Aguirre</cp:lastModifiedBy>
  <dcterms:created xsi:type="dcterms:W3CDTF">2018-09-18T16:02:58Z</dcterms:created>
  <dcterms:modified xsi:type="dcterms:W3CDTF">2018-09-18T16:03:43Z</dcterms:modified>
</cp:coreProperties>
</file>