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2016-2015" sheetId="1" r:id="rId1"/>
  </sheets>
  <definedNames>
    <definedName name="_xlnm.Print_Titles" localSheetId="0">'2016-2015'!$1:$9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J157" i="1" l="1"/>
  <c r="G157" i="1"/>
  <c r="D157" i="1"/>
  <c r="J149" i="1"/>
  <c r="J147" i="1"/>
  <c r="H148" i="1"/>
  <c r="G149" i="1"/>
  <c r="G147" i="1"/>
  <c r="D149" i="1"/>
  <c r="D147" i="1"/>
  <c r="D133" i="1"/>
  <c r="G133" i="1"/>
  <c r="J141" i="1"/>
  <c r="K142" i="1"/>
  <c r="H142" i="1"/>
  <c r="G141" i="1"/>
  <c r="E142" i="1"/>
  <c r="D141" i="1"/>
  <c r="K139" i="1"/>
  <c r="K136" i="1"/>
  <c r="J133" i="1"/>
  <c r="H139" i="1"/>
  <c r="H136" i="1"/>
  <c r="E139" i="1"/>
  <c r="E136" i="1"/>
  <c r="K111" i="1"/>
  <c r="K108" i="1"/>
  <c r="J105" i="1"/>
  <c r="H111" i="1"/>
  <c r="H108" i="1"/>
  <c r="E111" i="1"/>
  <c r="E108" i="1"/>
  <c r="D105" i="1"/>
  <c r="E112" i="1"/>
  <c r="H112" i="1"/>
  <c r="K112" i="1"/>
  <c r="J102" i="1"/>
  <c r="J97" i="1"/>
  <c r="G97" i="1"/>
  <c r="D97" i="1"/>
  <c r="K98" i="1"/>
  <c r="H98" i="1"/>
  <c r="E98" i="1"/>
  <c r="G81" i="1"/>
  <c r="D81" i="1"/>
  <c r="K78" i="1"/>
  <c r="J75" i="1"/>
  <c r="H78" i="1"/>
  <c r="G75" i="1"/>
  <c r="E78" i="1"/>
  <c r="D75" i="1"/>
  <c r="J70" i="1"/>
  <c r="G70" i="1"/>
  <c r="D70" i="1"/>
  <c r="K71" i="1"/>
  <c r="H71" i="1"/>
  <c r="E71" i="1"/>
  <c r="J50" i="1"/>
  <c r="G50" i="1"/>
  <c r="F50" i="1"/>
  <c r="D50" i="1"/>
  <c r="K54" i="1"/>
  <c r="H54" i="1"/>
  <c r="E54" i="1"/>
  <c r="J29" i="1"/>
  <c r="J26" i="1"/>
  <c r="G26" i="1"/>
  <c r="D26" i="1"/>
  <c r="J24" i="1"/>
  <c r="G24" i="1"/>
  <c r="D24" i="1"/>
  <c r="J21" i="1"/>
  <c r="G21" i="1"/>
  <c r="D21" i="1"/>
  <c r="J18" i="1"/>
  <c r="G18" i="1"/>
  <c r="D18" i="1"/>
  <c r="J14" i="1"/>
  <c r="G14" i="1"/>
  <c r="D14" i="1"/>
  <c r="J10" i="1"/>
  <c r="G10" i="1"/>
  <c r="K13" i="1"/>
  <c r="H13" i="1"/>
  <c r="E13" i="1"/>
  <c r="H12" i="1"/>
  <c r="F157" i="1"/>
  <c r="I157" i="1"/>
  <c r="C157" i="1"/>
  <c r="F152" i="1"/>
  <c r="F151" i="1" s="1"/>
  <c r="E154" i="1"/>
  <c r="H154" i="1"/>
  <c r="K154" i="1"/>
  <c r="I149" i="1"/>
  <c r="F149" i="1"/>
  <c r="C149" i="1"/>
  <c r="I147" i="1"/>
  <c r="F147" i="1"/>
  <c r="C147" i="1"/>
  <c r="I144" i="1"/>
  <c r="F144" i="1"/>
  <c r="F141" i="1"/>
  <c r="I141" i="1"/>
  <c r="C141" i="1"/>
  <c r="G105" i="1"/>
  <c r="I97" i="1"/>
  <c r="F97" i="1"/>
  <c r="C97" i="1"/>
  <c r="F93" i="1"/>
  <c r="I55" i="1"/>
  <c r="F55" i="1"/>
  <c r="C55" i="1"/>
  <c r="H50" i="1" l="1"/>
  <c r="D55" i="1"/>
  <c r="G55" i="1"/>
  <c r="H55" i="1" s="1"/>
  <c r="J55" i="1"/>
  <c r="K59" i="1"/>
  <c r="H59" i="1"/>
  <c r="E59" i="1"/>
  <c r="H157" i="1" l="1"/>
  <c r="G89" i="1"/>
  <c r="G116" i="1"/>
  <c r="G152" i="1"/>
  <c r="D152" i="1"/>
  <c r="D151" i="1" s="1"/>
  <c r="H153" i="1"/>
  <c r="H146" i="1"/>
  <c r="H149" i="1"/>
  <c r="H150" i="1"/>
  <c r="H147" i="1"/>
  <c r="J144" i="1"/>
  <c r="H144" i="1"/>
  <c r="D144" i="1"/>
  <c r="H145" i="1"/>
  <c r="H141" i="1"/>
  <c r="H143" i="1"/>
  <c r="H140" i="1"/>
  <c r="H138" i="1"/>
  <c r="H137" i="1"/>
  <c r="H135" i="1"/>
  <c r="H134" i="1"/>
  <c r="G130" i="1"/>
  <c r="D130" i="1"/>
  <c r="H131" i="1"/>
  <c r="G125" i="1"/>
  <c r="D125" i="1"/>
  <c r="H127" i="1"/>
  <c r="H128" i="1"/>
  <c r="H129" i="1"/>
  <c r="H126" i="1"/>
  <c r="G122" i="1"/>
  <c r="D122" i="1"/>
  <c r="H124" i="1"/>
  <c r="H123" i="1"/>
  <c r="G119" i="1"/>
  <c r="D119" i="1"/>
  <c r="H121" i="1"/>
  <c r="H120" i="1"/>
  <c r="D116" i="1"/>
  <c r="H118" i="1"/>
  <c r="H117" i="1"/>
  <c r="H107" i="1"/>
  <c r="H109" i="1"/>
  <c r="H110" i="1"/>
  <c r="H113" i="1"/>
  <c r="H114" i="1"/>
  <c r="H115" i="1"/>
  <c r="H106" i="1"/>
  <c r="G102" i="1"/>
  <c r="D102" i="1"/>
  <c r="H103" i="1"/>
  <c r="H101" i="1"/>
  <c r="H100" i="1"/>
  <c r="H99" i="1"/>
  <c r="H95" i="1"/>
  <c r="H94" i="1"/>
  <c r="G93" i="1"/>
  <c r="H93" i="1" s="1"/>
  <c r="D93" i="1"/>
  <c r="H91" i="1"/>
  <c r="H92" i="1"/>
  <c r="H90" i="1"/>
  <c r="D89" i="1"/>
  <c r="G9" i="1"/>
  <c r="D9" i="1"/>
  <c r="G29" i="1"/>
  <c r="G84" i="1"/>
  <c r="D84" i="1"/>
  <c r="H86" i="1"/>
  <c r="H87" i="1"/>
  <c r="H88" i="1"/>
  <c r="H85" i="1"/>
  <c r="E81" i="1"/>
  <c r="H82" i="1"/>
  <c r="J81" i="1"/>
  <c r="H77" i="1"/>
  <c r="H79" i="1"/>
  <c r="H80" i="1"/>
  <c r="H76" i="1"/>
  <c r="H72" i="1"/>
  <c r="H73" i="1"/>
  <c r="H74" i="1"/>
  <c r="H57" i="1"/>
  <c r="H58" i="1"/>
  <c r="H60" i="1"/>
  <c r="H61" i="1"/>
  <c r="H62" i="1"/>
  <c r="H63" i="1"/>
  <c r="H64" i="1"/>
  <c r="H65" i="1"/>
  <c r="H66" i="1"/>
  <c r="H67" i="1"/>
  <c r="H68" i="1"/>
  <c r="H69" i="1"/>
  <c r="H56" i="1"/>
  <c r="H53" i="1"/>
  <c r="H52" i="1"/>
  <c r="H51" i="1"/>
  <c r="D29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K31" i="1"/>
  <c r="H31" i="1"/>
  <c r="H30" i="1"/>
  <c r="H32" i="1"/>
  <c r="H33" i="1"/>
  <c r="H34" i="1"/>
  <c r="H35" i="1"/>
  <c r="H11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6" i="1"/>
  <c r="E57" i="1"/>
  <c r="E58" i="1"/>
  <c r="E60" i="1"/>
  <c r="E61" i="1"/>
  <c r="E62" i="1"/>
  <c r="E63" i="1"/>
  <c r="E64" i="1"/>
  <c r="E65" i="1"/>
  <c r="E66" i="1"/>
  <c r="E67" i="1"/>
  <c r="E68" i="1"/>
  <c r="E69" i="1"/>
  <c r="E72" i="1"/>
  <c r="E73" i="1"/>
  <c r="E74" i="1"/>
  <c r="E76" i="1"/>
  <c r="E77" i="1"/>
  <c r="E79" i="1"/>
  <c r="E80" i="1"/>
  <c r="E82" i="1"/>
  <c r="E85" i="1"/>
  <c r="E86" i="1"/>
  <c r="E87" i="1"/>
  <c r="E88" i="1"/>
  <c r="E90" i="1"/>
  <c r="E91" i="1"/>
  <c r="E92" i="1"/>
  <c r="E94" i="1"/>
  <c r="E95" i="1"/>
  <c r="E99" i="1"/>
  <c r="E100" i="1"/>
  <c r="E101" i="1"/>
  <c r="E103" i="1"/>
  <c r="E106" i="1"/>
  <c r="E107" i="1"/>
  <c r="E109" i="1"/>
  <c r="E110" i="1"/>
  <c r="E113" i="1"/>
  <c r="E114" i="1"/>
  <c r="E115" i="1"/>
  <c r="E117" i="1"/>
  <c r="E118" i="1"/>
  <c r="E120" i="1"/>
  <c r="E121" i="1"/>
  <c r="E123" i="1"/>
  <c r="E124" i="1"/>
  <c r="E126" i="1"/>
  <c r="E127" i="1"/>
  <c r="E128" i="1"/>
  <c r="E129" i="1"/>
  <c r="E131" i="1"/>
  <c r="E134" i="1"/>
  <c r="E135" i="1"/>
  <c r="E137" i="1"/>
  <c r="E138" i="1"/>
  <c r="E140" i="1"/>
  <c r="E143" i="1"/>
  <c r="E145" i="1"/>
  <c r="E148" i="1"/>
  <c r="E150" i="1"/>
  <c r="E153" i="1"/>
  <c r="E10" i="1"/>
  <c r="K144" i="1" l="1"/>
  <c r="J132" i="1"/>
  <c r="G151" i="1"/>
  <c r="H152" i="1"/>
  <c r="G96" i="1"/>
  <c r="D146" i="1"/>
  <c r="G83" i="1"/>
  <c r="D132" i="1"/>
  <c r="G132" i="1"/>
  <c r="D96" i="1"/>
  <c r="D83" i="1"/>
  <c r="G156" i="1"/>
  <c r="G28" i="1"/>
  <c r="D156" i="1"/>
  <c r="D28" i="1"/>
  <c r="G104" i="1"/>
  <c r="D104" i="1"/>
  <c r="K32" i="1"/>
  <c r="K26" i="1"/>
  <c r="K24" i="1"/>
  <c r="K21" i="1"/>
  <c r="K14" i="1"/>
  <c r="K17" i="1"/>
  <c r="K15" i="1"/>
  <c r="K12" i="1"/>
  <c r="K16" i="1"/>
  <c r="K19" i="1"/>
  <c r="K20" i="1"/>
  <c r="K22" i="1"/>
  <c r="K23" i="1"/>
  <c r="K25" i="1"/>
  <c r="K27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2" i="1"/>
  <c r="K53" i="1"/>
  <c r="K57" i="1"/>
  <c r="K58" i="1"/>
  <c r="K60" i="1"/>
  <c r="K61" i="1"/>
  <c r="K62" i="1"/>
  <c r="K63" i="1"/>
  <c r="K64" i="1"/>
  <c r="K65" i="1"/>
  <c r="K66" i="1"/>
  <c r="K67" i="1"/>
  <c r="K68" i="1"/>
  <c r="K69" i="1"/>
  <c r="K73" i="1"/>
  <c r="K74" i="1"/>
  <c r="K76" i="1"/>
  <c r="K77" i="1"/>
  <c r="K79" i="1"/>
  <c r="K80" i="1"/>
  <c r="K82" i="1"/>
  <c r="K86" i="1"/>
  <c r="K87" i="1"/>
  <c r="K88" i="1"/>
  <c r="K91" i="1"/>
  <c r="K92" i="1"/>
  <c r="K95" i="1"/>
  <c r="K100" i="1"/>
  <c r="K101" i="1"/>
  <c r="K103" i="1"/>
  <c r="K107" i="1"/>
  <c r="K109" i="1"/>
  <c r="K110" i="1"/>
  <c r="K113" i="1"/>
  <c r="K114" i="1"/>
  <c r="K115" i="1"/>
  <c r="K118" i="1"/>
  <c r="K121" i="1"/>
  <c r="K124" i="1"/>
  <c r="K127" i="1"/>
  <c r="K128" i="1"/>
  <c r="K129" i="1"/>
  <c r="K135" i="1"/>
  <c r="K137" i="1"/>
  <c r="K138" i="1"/>
  <c r="K140" i="1"/>
  <c r="K143" i="1"/>
  <c r="K145" i="1"/>
  <c r="J9" i="1"/>
  <c r="I9" i="1"/>
  <c r="I133" i="1"/>
  <c r="I89" i="1"/>
  <c r="F89" i="1"/>
  <c r="H89" i="1" s="1"/>
  <c r="F9" i="1"/>
  <c r="H9" i="1" s="1"/>
  <c r="I152" i="1"/>
  <c r="I146" i="1"/>
  <c r="F133" i="1"/>
  <c r="F132" i="1" s="1"/>
  <c r="I130" i="1"/>
  <c r="F130" i="1"/>
  <c r="H130" i="1" s="1"/>
  <c r="I125" i="1"/>
  <c r="F125" i="1"/>
  <c r="H125" i="1" s="1"/>
  <c r="F122" i="1"/>
  <c r="H122" i="1" s="1"/>
  <c r="I122" i="1"/>
  <c r="I119" i="1"/>
  <c r="F119" i="1"/>
  <c r="H119" i="1" s="1"/>
  <c r="I116" i="1"/>
  <c r="F116" i="1"/>
  <c r="H116" i="1" s="1"/>
  <c r="I105" i="1"/>
  <c r="F105" i="1"/>
  <c r="H105" i="1" s="1"/>
  <c r="H97" i="1"/>
  <c r="I102" i="1"/>
  <c r="K102" i="1" s="1"/>
  <c r="F102" i="1"/>
  <c r="H102" i="1" s="1"/>
  <c r="I93" i="1"/>
  <c r="I84" i="1"/>
  <c r="F84" i="1"/>
  <c r="H84" i="1" s="1"/>
  <c r="K81" i="1"/>
  <c r="H81" i="1"/>
  <c r="I75" i="1"/>
  <c r="F75" i="1"/>
  <c r="H75" i="1" s="1"/>
  <c r="I70" i="1"/>
  <c r="F70" i="1"/>
  <c r="H70" i="1" s="1"/>
  <c r="I50" i="1"/>
  <c r="H29" i="1"/>
  <c r="E157" i="1"/>
  <c r="C133" i="1"/>
  <c r="E133" i="1" s="1"/>
  <c r="C122" i="1"/>
  <c r="E122" i="1" s="1"/>
  <c r="C93" i="1"/>
  <c r="E93" i="1" s="1"/>
  <c r="C9" i="1"/>
  <c r="E9" i="1" s="1"/>
  <c r="C152" i="1"/>
  <c r="E152" i="1" s="1"/>
  <c r="E149" i="1"/>
  <c r="E147" i="1"/>
  <c r="E141" i="1"/>
  <c r="C144" i="1"/>
  <c r="E144" i="1" s="1"/>
  <c r="C130" i="1"/>
  <c r="E130" i="1" s="1"/>
  <c r="C125" i="1"/>
  <c r="E125" i="1" s="1"/>
  <c r="C119" i="1"/>
  <c r="E119" i="1" s="1"/>
  <c r="C116" i="1"/>
  <c r="E116" i="1" s="1"/>
  <c r="C105" i="1"/>
  <c r="E105" i="1" s="1"/>
  <c r="C102" i="1"/>
  <c r="E102" i="1" s="1"/>
  <c r="E97" i="1"/>
  <c r="C89" i="1"/>
  <c r="E89" i="1" s="1"/>
  <c r="C84" i="1"/>
  <c r="E84" i="1" s="1"/>
  <c r="C75" i="1"/>
  <c r="E75" i="1" s="1"/>
  <c r="C70" i="1"/>
  <c r="E70" i="1" s="1"/>
  <c r="E55" i="1"/>
  <c r="C50" i="1"/>
  <c r="E50" i="1" s="1"/>
  <c r="C146" i="1" l="1"/>
  <c r="E146" i="1" s="1"/>
  <c r="I96" i="1"/>
  <c r="C151" i="1"/>
  <c r="E151" i="1" s="1"/>
  <c r="H151" i="1"/>
  <c r="F83" i="1"/>
  <c r="H83" i="1" s="1"/>
  <c r="I83" i="1"/>
  <c r="K153" i="1"/>
  <c r="J152" i="1"/>
  <c r="J151" i="1" s="1"/>
  <c r="I132" i="1"/>
  <c r="F96" i="1"/>
  <c r="H96" i="1" s="1"/>
  <c r="K150" i="1"/>
  <c r="K149" i="1"/>
  <c r="H133" i="1"/>
  <c r="K148" i="1"/>
  <c r="I151" i="1"/>
  <c r="C132" i="1"/>
  <c r="E132" i="1" s="1"/>
  <c r="K141" i="1"/>
  <c r="H132" i="1"/>
  <c r="K131" i="1"/>
  <c r="J130" i="1"/>
  <c r="K130" i="1" s="1"/>
  <c r="K134" i="1"/>
  <c r="F104" i="1"/>
  <c r="H104" i="1" s="1"/>
  <c r="G155" i="1"/>
  <c r="I104" i="1"/>
  <c r="K126" i="1"/>
  <c r="J125" i="1"/>
  <c r="K125" i="1" s="1"/>
  <c r="K123" i="1"/>
  <c r="J122" i="1"/>
  <c r="K122" i="1" s="1"/>
  <c r="K120" i="1"/>
  <c r="J119" i="1"/>
  <c r="K119" i="1" s="1"/>
  <c r="K117" i="1"/>
  <c r="J116" i="1"/>
  <c r="K116" i="1" s="1"/>
  <c r="K106" i="1"/>
  <c r="C104" i="1"/>
  <c r="E104" i="1" s="1"/>
  <c r="C96" i="1"/>
  <c r="E96" i="1" s="1"/>
  <c r="K99" i="1"/>
  <c r="K94" i="1"/>
  <c r="J93" i="1"/>
  <c r="K93" i="1" s="1"/>
  <c r="D155" i="1"/>
  <c r="K90" i="1"/>
  <c r="J89" i="1"/>
  <c r="K89" i="1" s="1"/>
  <c r="C83" i="1"/>
  <c r="E83" i="1" s="1"/>
  <c r="K85" i="1"/>
  <c r="J84" i="1"/>
  <c r="K75" i="1"/>
  <c r="K72" i="1"/>
  <c r="K70" i="1"/>
  <c r="K56" i="1"/>
  <c r="K55" i="1"/>
  <c r="F156" i="1"/>
  <c r="H156" i="1" s="1"/>
  <c r="K51" i="1"/>
  <c r="K50" i="1"/>
  <c r="C28" i="1"/>
  <c r="E28" i="1" s="1"/>
  <c r="C156" i="1"/>
  <c r="E156" i="1" s="1"/>
  <c r="K30" i="1"/>
  <c r="E29" i="1"/>
  <c r="K10" i="1"/>
  <c r="K9" i="1"/>
  <c r="K157" i="1"/>
  <c r="K11" i="1"/>
  <c r="F28" i="1"/>
  <c r="I28" i="1"/>
  <c r="I156" i="1"/>
  <c r="K18" i="1"/>
  <c r="K151" i="1" l="1"/>
  <c r="K147" i="1"/>
  <c r="J146" i="1"/>
  <c r="K146" i="1" s="1"/>
  <c r="K152" i="1"/>
  <c r="K133" i="1"/>
  <c r="K132" i="1"/>
  <c r="I155" i="1"/>
  <c r="K105" i="1"/>
  <c r="J104" i="1"/>
  <c r="K104" i="1" s="1"/>
  <c r="K97" i="1"/>
  <c r="J96" i="1"/>
  <c r="K96" i="1" s="1"/>
  <c r="K84" i="1"/>
  <c r="J83" i="1"/>
  <c r="K83" i="1" s="1"/>
  <c r="C155" i="1"/>
  <c r="E155" i="1" s="1"/>
  <c r="J156" i="1"/>
  <c r="K156" i="1" s="1"/>
  <c r="F155" i="1"/>
  <c r="H155" i="1" s="1"/>
  <c r="H28" i="1"/>
  <c r="K29" i="1"/>
  <c r="J28" i="1"/>
  <c r="K28" i="1" l="1"/>
  <c r="J155" i="1"/>
  <c r="K155" i="1" s="1"/>
</calcChain>
</file>

<file path=xl/sharedStrings.xml><?xml version="1.0" encoding="utf-8"?>
<sst xmlns="http://schemas.openxmlformats.org/spreadsheetml/2006/main" count="288" uniqueCount="273">
  <si>
    <t>MINISTERIO DE OBRAS PUBLICAS, TRANSPORTE Y DE VIVIENDA Y DESARROLLO URBANO</t>
  </si>
  <si>
    <t>Código</t>
  </si>
  <si>
    <t>Concepto</t>
  </si>
  <si>
    <t>Crédito Presupuestario</t>
  </si>
  <si>
    <t>Devengado</t>
  </si>
  <si>
    <t>Saldo Presupuestario</t>
  </si>
  <si>
    <t>Variación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</si>
  <si>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</si>
  <si>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</si>
  <si>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</si>
  <si>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</si>
  <si>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</si>
  <si>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</si>
  <si>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</si>
  <si>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</si>
  <si>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Beneficios Adicionales</t>
  </si>
  <si>
    <t>512</t>
  </si>
  <si>
    <t>Remuneraciones Eventuales</t>
  </si>
  <si>
    <t>51201</t>
  </si>
  <si>
    <t>51203</t>
  </si>
  <si>
    <t>51207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</si>
  <si>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</si>
  <si>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</si>
  <si>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</si>
  <si>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</si>
  <si>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</si>
  <si>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</si>
  <si>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</si>
  <si>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</si>
  <si>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</si>
  <si>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</si>
  <si>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516</t>
  </si>
  <si>
    <t>Gastos de Representación</t>
  </si>
  <si>
    <t>51601</t>
  </si>
  <si>
    <t>Por Prestación de Servicios en el País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</si>
  <si>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</si>
  <si>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</si>
  <si>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</si>
  <si>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</si>
  <si>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</si>
  <si>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</si>
  <si>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</si>
  <si>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</si>
  <si>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</si>
  <si>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</si>
  <si>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</si>
  <si>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</si>
  <si>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</si>
  <si>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</si>
  <si>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</si>
  <si>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</si>
  <si>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</si>
  <si>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</si>
  <si>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</si>
  <si>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</si>
  <si>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</si>
  <si>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</si>
  <si>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</si>
  <si>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</si>
  <si>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</si>
  <si>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</si>
  <si>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</si>
  <si>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</si>
  <si>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</si>
  <si>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</si>
  <si>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</si>
  <si>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</si>
  <si>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</si>
  <si>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</si>
  <si>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</si>
  <si>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</si>
  <si>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</si>
  <si>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</si>
  <si>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</si>
  <si>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</si>
  <si>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</si>
  <si>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</si>
  <si>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</si>
  <si>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</si>
  <si>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</si>
  <si>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</si>
  <si>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</si>
  <si>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</si>
  <si>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</si>
  <si>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</si>
  <si>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</si>
  <si>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</si>
  <si>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</si>
  <si>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</si>
  <si>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</si>
  <si>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</si>
  <si>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</si>
  <si>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</si>
  <si>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</si>
  <si>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</si>
  <si>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</si>
  <si>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54305</t>
  </si>
  <si>
    <t>Servicios de Publicidad</t>
  </si>
  <si>
    <t>54307</t>
  </si>
  <si>
    <t>Servicios de Limpiezas y Fumigaciones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</si>
  <si>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</si>
  <si>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</si>
  <si>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</si>
  <si>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</si>
  <si>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</si>
  <si>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</si>
  <si>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</si>
  <si>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</si>
  <si>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</si>
  <si>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</si>
  <si>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</si>
  <si>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</si>
  <si>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</si>
  <si>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</si>
  <si>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</si>
  <si>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</si>
  <si>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</si>
  <si>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</si>
  <si>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</si>
  <si>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</si>
  <si>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</si>
  <si>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</si>
  <si>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</si>
  <si>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</si>
  <si>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</si>
  <si>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</si>
  <si>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</si>
  <si>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</si>
  <si>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</si>
  <si>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</si>
  <si>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</si>
  <si>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</si>
  <si>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</si>
  <si>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</si>
  <si>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</si>
  <si>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</si>
  <si>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</si>
  <si>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</si>
  <si>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555</t>
  </si>
  <si>
    <t>Impuestos, Tasas y Derechos</t>
  </si>
  <si>
    <t>55504</t>
  </si>
  <si>
    <t>Impuesto a la Transf de Bienes Muebles y a la Prest de Serv.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</si>
  <si>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</si>
  <si>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</si>
  <si>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</si>
  <si>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</si>
  <si>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</si>
  <si>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</si>
  <si>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</si>
  <si>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</si>
  <si>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</si>
  <si>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</si>
  <si>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</si>
  <si>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</si>
  <si>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</si>
  <si>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</si>
  <si>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</si>
  <si>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</si>
  <si>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55702</t>
  </si>
  <si>
    <t>Sentencias Judiciales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</si>
  <si>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</si>
  <si>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</si>
  <si>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</si>
  <si>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</si>
  <si>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</si>
  <si>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</si>
  <si>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5624306</t>
  </si>
  <si>
    <t>Fondo de Conservación Vial</t>
  </si>
  <si>
    <t>5624352</t>
  </si>
  <si>
    <t>564</t>
  </si>
  <si>
    <t>Transferencias Corrientes al Sector Externo</t>
  </si>
  <si>
    <t>56405</t>
  </si>
  <si>
    <t>A Organismos Sin Fines de Lucro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</si>
  <si>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</si>
  <si>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</si>
  <si>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</si>
  <si>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</si>
  <si>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</si>
  <si>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</si>
  <si>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</si>
  <si>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</si>
  <si>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61104</t>
  </si>
  <si>
    <t>Equipos Informáticos</t>
  </si>
  <si>
    <t>61105</t>
  </si>
  <si>
    <t>Vehículos de Transporte</t>
  </si>
  <si>
    <t>61108</t>
  </si>
  <si>
    <t>Herramientas y Repuestos Principales</t>
  </si>
  <si>
    <t>61109</t>
  </si>
  <si>
    <t>Maquinaria y Equipo para la Producción</t>
  </si>
  <si>
    <t>61110</t>
  </si>
  <si>
    <t>Maquinaria y Equipo para Apoyo Institucional</t>
  </si>
  <si>
    <t>61199</t>
  </si>
  <si>
    <t>Bienes Muebles Diversos</t>
  </si>
  <si>
    <t>612</t>
  </si>
  <si>
    <t>Bienes Inmuebles</t>
  </si>
  <si>
    <t>61201</t>
  </si>
  <si>
    <t>Terrenos</t>
  </si>
  <si>
    <t>61299</t>
  </si>
  <si>
    <t>Inmuebles Diversos</t>
  </si>
  <si>
    <t>614</t>
  </si>
  <si>
    <t>Intangibles</t>
  </si>
  <si>
    <t>61403</t>
  </si>
  <si>
    <t>Derechos de Propiedad Intelectual</t>
  </si>
  <si>
    <t>615</t>
  </si>
  <si>
    <t>Estudios de Pre-Inversión</t>
  </si>
  <si>
    <t>61501</t>
  </si>
  <si>
    <t>Proyectos de Construcciones</t>
  </si>
  <si>
    <t>616</t>
  </si>
  <si>
    <t>Infraestructuras</t>
  </si>
  <si>
    <t>61601</t>
  </si>
  <si>
    <t>Viales</t>
  </si>
  <si>
    <t>61604</t>
  </si>
  <si>
    <t>De Vivienda y Oficina</t>
  </si>
  <si>
    <t>61608</t>
  </si>
  <si>
    <t>Supervisión de Infraestructuras</t>
  </si>
  <si>
    <t>Obras de Infraestructura Diversas</t>
  </si>
  <si>
    <t>619</t>
  </si>
  <si>
    <t>61901</t>
  </si>
  <si>
    <t>62</t>
  </si>
  <si>
    <t>Transferencias de Capital</t>
  </si>
  <si>
    <t>622</t>
  </si>
  <si>
    <t>Transferencias de Capital al Sector Público</t>
  </si>
  <si>
    <t>62201</t>
  </si>
  <si>
    <t>6224301</t>
  </si>
  <si>
    <t>Administración Nacional de Acueductos y Alcantarillados</t>
  </si>
  <si>
    <t>Fondo Nacional para la Vivienda Popular</t>
  </si>
  <si>
    <t>623</t>
  </si>
  <si>
    <t>Transferencias de Capital al Sector Privado</t>
  </si>
  <si>
    <t>A Empresas Privadas no Financieras</t>
  </si>
  <si>
    <t>62303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</si>
  <si>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</si>
  <si>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</si>
  <si>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</si>
  <si>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</si>
  <si>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</si>
  <si>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</si>
  <si>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</si>
  <si>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</si>
  <si>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</si>
  <si>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722</t>
  </si>
  <si>
    <t>Cuentas por Pagar de Años Anteriores Gastos de Capital</t>
  </si>
  <si>
    <t>72201</t>
  </si>
  <si>
    <t>81</t>
  </si>
  <si>
    <t>Transferencias de Contribuciones Especiales</t>
  </si>
  <si>
    <t>811</t>
  </si>
  <si>
    <t>Transferencias de Contribuciones Especiales al Sector Público</t>
  </si>
  <si>
    <t>81101</t>
  </si>
  <si>
    <t>A Fondo de Conservación Vial</t>
  </si>
  <si>
    <t>81105</t>
  </si>
  <si>
    <t>A Transporte. - Estab. de Tarifas del Serv. Público de Transp.</t>
  </si>
  <si>
    <t>Total Rubro</t>
  </si>
  <si>
    <t>Total Cuenta</t>
  </si>
  <si>
    <t>Total Especifico</t>
  </si>
  <si>
    <t>LIC. JOAQUIN ALBERTO MONTANO OCHOA</t>
  </si>
  <si>
    <t>LIC. ROBIN GABRIEL PINEDA GALDÁMEZ</t>
  </si>
  <si>
    <t>JEFE UFI</t>
  </si>
  <si>
    <t>CONTADOR</t>
  </si>
  <si>
    <t>Productos Alimenticios para Animales</t>
  </si>
  <si>
    <t>Derechos de Intangibles Diversos</t>
  </si>
  <si>
    <t>Universidad de El Salvador</t>
  </si>
  <si>
    <t>Instituto de Legalización de la Propiedad</t>
  </si>
  <si>
    <t>transportes fletes y almacenamientos</t>
  </si>
  <si>
    <t>Fondo para la atenciòn a victimas de accidentes de trànsito</t>
  </si>
  <si>
    <t>Instituto Legalizaciòn de la propiedad</t>
  </si>
  <si>
    <t>Proyectos y Programas de Inversion Diversos</t>
  </si>
  <si>
    <t>Servicios de correo</t>
  </si>
  <si>
    <t>Pasajes al interior</t>
  </si>
  <si>
    <t>Desarrollos informàticos</t>
  </si>
  <si>
    <t>Equipos mèdicos y laboratorio</t>
  </si>
  <si>
    <t>libros y colecciones</t>
  </si>
  <si>
    <t>Ramo de Obras Pùblicas</t>
  </si>
  <si>
    <t>Fondo Conservaciòn Vial</t>
  </si>
  <si>
    <t>ESTADO DE EJECUCION PRESUPUESTARIA DE EGRESOS COMPARATIVO A DICIEMBRE 2016/2015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</si>
</sst>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43" fontId="2" fillId="2" borderId="0" xfId="0" applyNumberFormat="1" applyFont="1" applyFill="1"/>
    <xf numFmtId="0" fontId="2" fillId="0" borderId="0" xfId="0" applyFont="1"/>
    <xf numFmtId="1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43" fontId="5" fillId="3" borderId="2" xfId="0" applyNumberFormat="1" applyFont="1" applyFill="1" applyBorder="1"/>
    <xf numFmtId="0" fontId="2" fillId="4" borderId="2" xfId="0" applyFont="1" applyFill="1" applyBorder="1" applyProtection="1">
      <protection locked="0"/>
    </xf>
    <xf numFmtId="4" fontId="2" fillId="4" borderId="2" xfId="0" applyNumberFormat="1" applyFont="1" applyFill="1" applyBorder="1" applyProtection="1">
      <protection locked="0"/>
    </xf>
    <xf numFmtId="43" fontId="2" fillId="4" borderId="2" xfId="0" applyNumberFormat="1" applyFont="1" applyFill="1" applyBorder="1" applyProtection="1"/>
    <xf numFmtId="43" fontId="2" fillId="4" borderId="2" xfId="0" applyNumberFormat="1" applyFont="1" applyFill="1" applyBorder="1"/>
    <xf numFmtId="4" fontId="2" fillId="4" borderId="2" xfId="0" applyNumberFormat="1" applyFont="1" applyFill="1" applyBorder="1"/>
    <xf numFmtId="0" fontId="2" fillId="0" borderId="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3" fontId="2" fillId="0" borderId="2" xfId="0" applyNumberFormat="1" applyFont="1" applyFill="1" applyBorder="1" applyProtection="1"/>
    <xf numFmtId="43" fontId="2" fillId="0" borderId="2" xfId="0" applyNumberFormat="1" applyFont="1" applyFill="1" applyBorder="1"/>
    <xf numFmtId="4" fontId="2" fillId="0" borderId="2" xfId="0" applyNumberFormat="1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wrapText="1"/>
      <protection locked="0"/>
    </xf>
    <xf numFmtId="4" fontId="4" fillId="3" borderId="2" xfId="0" applyNumberFormat="1" applyFont="1" applyFill="1" applyBorder="1"/>
    <xf numFmtId="43" fontId="4" fillId="3" borderId="2" xfId="0" applyNumberFormat="1" applyFont="1" applyFill="1" applyBorder="1"/>
    <xf numFmtId="4" fontId="3" fillId="4" borderId="2" xfId="0" applyNumberFormat="1" applyFont="1" applyFill="1" applyBorder="1"/>
    <xf numFmtId="43" fontId="3" fillId="4" borderId="2" xfId="0" applyNumberFormat="1" applyFont="1" applyFill="1" applyBorder="1"/>
    <xf numFmtId="4" fontId="3" fillId="0" borderId="2" xfId="0" applyNumberFormat="1" applyFont="1" applyBorder="1"/>
    <xf numFmtId="4" fontId="2" fillId="0" borderId="0" xfId="0" applyNumberFormat="1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44" fontId="2" fillId="0" borderId="0" xfId="1" applyFont="1"/>
    <xf numFmtId="4" fontId="2" fillId="0" borderId="2" xfId="0" applyNumberFormat="1" applyFont="1" applyBorder="1" applyAlignment="1" applyProtection="1">
      <alignment horizontal="center"/>
      <protection locked="0"/>
    </xf>
    <xf numFmtId="4" fontId="4" fillId="3" borderId="2" xfId="0" applyNumberFormat="1" applyFont="1" applyFill="1" applyBorder="1" applyProtection="1"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4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4" fontId="6" fillId="4" borderId="2" xfId="0" applyNumberFormat="1" applyFont="1" applyFill="1" applyBorder="1"/>
    <xf numFmtId="4" fontId="6" fillId="0" borderId="2" xfId="0" applyNumberFormat="1" applyFont="1" applyFill="1" applyBorder="1"/>
    <xf numFmtId="4" fontId="6" fillId="0" borderId="2" xfId="0" applyNumberFormat="1" applyFont="1" applyFill="1" applyBorder="1" applyAlignment="1">
      <alignment horizontal="right"/>
    </xf>
    <xf numFmtId="43" fontId="4" fillId="3" borderId="2" xfId="0" applyNumberFormat="1" applyFont="1" applyFill="1" applyBorder="1" applyProtection="1"/>
    <xf numFmtId="4" fontId="2" fillId="0" borderId="2" xfId="0" applyNumberFormat="1" applyFont="1" applyFill="1" applyBorder="1"/>
    <xf numFmtId="43" fontId="2" fillId="2" borderId="2" xfId="0" applyNumberFormat="1" applyFont="1" applyFill="1" applyBorder="1" applyProtection="1"/>
    <xf numFmtId="43" fontId="2" fillId="2" borderId="2" xfId="0" applyNumberFormat="1" applyFont="1" applyFill="1" applyBorder="1"/>
    <xf numFmtId="43" fontId="6" fillId="2" borderId="2" xfId="0" applyNumberFormat="1" applyFont="1" applyFill="1" applyBorder="1" applyProtection="1"/>
    <xf numFmtId="43" fontId="3" fillId="4" borderId="2" xfId="0" applyNumberFormat="1" applyFont="1" applyFill="1" applyBorder="1" applyProtection="1"/>
    <xf numFmtId="43" fontId="3" fillId="0" borderId="2" xfId="0" applyNumberFormat="1" applyFont="1" applyFill="1" applyBorder="1" applyProtection="1"/>
    <xf numFmtId="0" fontId="5" fillId="3" borderId="4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1" fontId="4" fillId="3" borderId="11" xfId="0" applyNumberFormat="1" applyFont="1" applyFill="1" applyBorder="1" applyAlignment="1">
      <alignment horizontal="center" vertical="center" wrapText="1"/>
    </xf>
    <xf numFmtId="43" fontId="4" fillId="3" borderId="12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Protection="1">
      <protection locked="0"/>
    </xf>
    <xf numFmtId="43" fontId="4" fillId="3" borderId="12" xfId="0" applyNumberFormat="1" applyFont="1" applyFill="1" applyBorder="1" applyProtection="1"/>
    <xf numFmtId="4" fontId="2" fillId="4" borderId="11" xfId="0" applyNumberFormat="1" applyFont="1" applyFill="1" applyBorder="1" applyProtection="1">
      <protection locked="0"/>
    </xf>
    <xf numFmtId="43" fontId="2" fillId="4" borderId="12" xfId="0" applyNumberFormat="1" applyFont="1" applyFill="1" applyBorder="1" applyProtection="1"/>
    <xf numFmtId="4" fontId="2" fillId="0" borderId="11" xfId="0" applyNumberFormat="1" applyFont="1" applyBorder="1" applyProtection="1">
      <protection locked="0"/>
    </xf>
    <xf numFmtId="43" fontId="2" fillId="0" borderId="12" xfId="0" applyNumberFormat="1" applyFont="1" applyFill="1" applyBorder="1" applyProtection="1"/>
    <xf numFmtId="4" fontId="2" fillId="0" borderId="11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3" fontId="2" fillId="0" borderId="15" xfId="0" applyNumberFormat="1" applyFont="1" applyFill="1" applyBorder="1" applyProtection="1"/>
    <xf numFmtId="43" fontId="4" fillId="3" borderId="12" xfId="0" applyNumberFormat="1" applyFont="1" applyFill="1" applyBorder="1"/>
    <xf numFmtId="43" fontId="2" fillId="4" borderId="12" xfId="0" applyNumberFormat="1" applyFont="1" applyFill="1" applyBorder="1"/>
    <xf numFmtId="43" fontId="2" fillId="0" borderId="12" xfId="0" applyNumberFormat="1" applyFont="1" applyFill="1" applyBorder="1"/>
    <xf numFmtId="43" fontId="2" fillId="0" borderId="15" xfId="0" applyNumberFormat="1" applyFont="1" applyFill="1" applyBorder="1"/>
    <xf numFmtId="43" fontId="4" fillId="3" borderId="3" xfId="0" applyNumberFormat="1" applyFont="1" applyFill="1" applyBorder="1"/>
    <xf numFmtId="0" fontId="4" fillId="3" borderId="11" xfId="0" applyFont="1" applyFill="1" applyBorder="1" applyAlignment="1">
      <alignment horizontal="center" vertical="center" wrapText="1"/>
    </xf>
    <xf numFmtId="43" fontId="2" fillId="4" borderId="11" xfId="0" applyNumberFormat="1" applyFont="1" applyFill="1" applyBorder="1"/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center"/>
    </xf>
    <xf numFmtId="4" fontId="2" fillId="4" borderId="11" xfId="0" applyNumberFormat="1" applyFont="1" applyFill="1" applyBorder="1"/>
    <xf numFmtId="4" fontId="2" fillId="4" borderId="11" xfId="0" applyNumberFormat="1" applyFont="1" applyFill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6" fillId="0" borderId="14" xfId="0" applyNumberFormat="1" applyFont="1" applyFill="1" applyBorder="1"/>
    <xf numFmtId="4" fontId="3" fillId="2" borderId="2" xfId="0" applyNumberFormat="1" applyFont="1" applyFill="1" applyBorder="1"/>
    <xf numFmtId="43" fontId="3" fillId="2" borderId="2" xfId="0" applyNumberFormat="1" applyFont="1" applyFill="1" applyBorder="1"/>
    <xf numFmtId="0" fontId="2" fillId="2" borderId="2" xfId="0" applyFont="1" applyFill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4" fontId="2" fillId="2" borderId="2" xfId="0" applyNumberFormat="1" applyFont="1" applyFill="1" applyBorder="1"/>
    <xf numFmtId="4" fontId="2" fillId="4" borderId="2" xfId="0" applyNumberFormat="1" applyFont="1" applyFill="1" applyBorder="1" applyProtection="1"/>
    <xf numFmtId="4" fontId="4" fillId="3" borderId="2" xfId="0" applyNumberFormat="1" applyFont="1" applyFill="1" applyBorder="1" applyProtection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2" fillId="0" borderId="0" xfId="1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1047750</xdr:colOff>
      <xdr:row>4</xdr:row>
      <xdr:rowOff>137160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14500" cy="7848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847725</xdr:colOff>
      <xdr:row>4</xdr:row>
      <xdr:rowOff>47625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34750" y="0"/>
          <a:ext cx="8477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tabSelected="1" topLeftCell="A109" zoomScale="80" zoomScaleNormal="80" workbookViewId="0">
      <selection activeCell="A6" sqref="A6:K6"/>
    </sheetView>
  </sheetViews>
  <sheetFormatPr baseColWidth="10" defaultRowHeight="12.75" x14ac:dyDescent="0.2"/>
  <cols>
    <col min="1" max="1" width="10" style="4" customWidth="1"/>
    <col min="2" max="2" width="53.5703125" style="4" customWidth="1"/>
    <col min="3" max="3" width="15" style="25" customWidth="1"/>
    <col min="4" max="4" width="15.42578125" style="25" customWidth="1"/>
    <col min="5" max="5" width="15.140625" style="26" customWidth="1"/>
    <col min="6" max="6" width="14.5703125" style="25" customWidth="1"/>
    <col min="7" max="7" width="12.7109375" style="25" customWidth="1"/>
    <col min="8" max="8" width="17.28515625" style="26" customWidth="1"/>
    <col min="9" max="9" width="14" style="4" bestFit="1" customWidth="1"/>
    <col min="10" max="10" width="13.85546875" style="25" customWidth="1"/>
    <col min="11" max="11" width="17.42578125" style="26" customWidth="1"/>
    <col min="12" max="16384" width="11.42578125" style="4"/>
  </cols>
  <sheetData>
    <row r="1" spans="1:11" s="1" customFormat="1" x14ac:dyDescent="0.2">
      <c r="C1" s="2"/>
      <c r="D1" s="2"/>
      <c r="E1" s="3"/>
      <c r="F1" s="2"/>
      <c r="G1" s="2"/>
      <c r="H1" s="3"/>
      <c r="J1" s="2"/>
      <c r="K1" s="3"/>
    </row>
    <row r="2" spans="1:11" s="1" customFormat="1" x14ac:dyDescent="0.2">
      <c r="C2" s="2"/>
      <c r="D2" s="2"/>
      <c r="E2" s="3"/>
      <c r="F2" s="2"/>
      <c r="G2" s="2"/>
      <c r="H2" s="3"/>
      <c r="J2" s="2"/>
      <c r="K2" s="3"/>
    </row>
    <row r="3" spans="1:11" s="1" customFormat="1" x14ac:dyDescent="0.2">
      <c r="C3" s="2"/>
      <c r="D3" s="2"/>
      <c r="E3" s="3"/>
      <c r="F3" s="2"/>
      <c r="G3" s="2"/>
      <c r="H3" s="3"/>
      <c r="J3" s="2"/>
      <c r="K3" s="3"/>
    </row>
    <row r="4" spans="1:11" s="1" customFormat="1" x14ac:dyDescent="0.2">
      <c r="C4" s="2"/>
      <c r="D4" s="2"/>
      <c r="E4" s="3"/>
      <c r="F4" s="2"/>
      <c r="G4" s="2"/>
      <c r="H4" s="3"/>
      <c r="J4" s="2"/>
      <c r="K4" s="3"/>
    </row>
    <row r="5" spans="1:11" s="1" customFormat="1" x14ac:dyDescent="0.2">
      <c r="A5" s="88" t="s">
        <v>0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s="1" customFormat="1" ht="13.5" thickBot="1" x14ac:dyDescent="0.25">
      <c r="A6" s="88" t="s">
        <v>272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x14ac:dyDescent="0.2">
      <c r="A7" s="89" t="s">
        <v>1</v>
      </c>
      <c r="B7" s="91" t="s">
        <v>2</v>
      </c>
      <c r="C7" s="93" t="s">
        <v>3</v>
      </c>
      <c r="D7" s="94"/>
      <c r="E7" s="95"/>
      <c r="F7" s="93" t="s">
        <v>4</v>
      </c>
      <c r="G7" s="94"/>
      <c r="H7" s="95"/>
      <c r="I7" s="93" t="s">
        <v>5</v>
      </c>
      <c r="J7" s="94"/>
      <c r="K7" s="95"/>
    </row>
    <row r="8" spans="1:11" x14ac:dyDescent="0.2">
      <c r="A8" s="90"/>
      <c r="B8" s="92"/>
      <c r="C8" s="48">
        <v>2016</v>
      </c>
      <c r="D8" s="5">
        <v>2015</v>
      </c>
      <c r="E8" s="49" t="s">
        <v>6</v>
      </c>
      <c r="F8" s="48">
        <v>2016</v>
      </c>
      <c r="G8" s="5">
        <v>2015</v>
      </c>
      <c r="H8" s="49" t="s">
        <v>6</v>
      </c>
      <c r="I8" s="65">
        <v>2016</v>
      </c>
      <c r="J8" s="5">
        <v>2015</v>
      </c>
      <c r="K8" s="49" t="s">
        <v>6</v>
      </c>
    </row>
    <row r="9" spans="1:11" x14ac:dyDescent="0.2">
      <c r="A9" s="6" t="s">
        <v>7</v>
      </c>
      <c r="B9" s="44" t="s">
        <v>8</v>
      </c>
      <c r="C9" s="50">
        <f>C10+C14+C18+C21+C24+C26</f>
        <v>17076803.810000002</v>
      </c>
      <c r="D9" s="30">
        <f>D10+D14+D18+D21+D24+D26</f>
        <v>17366769</v>
      </c>
      <c r="E9" s="51">
        <f>C9-D9</f>
        <v>-289965.18999999762</v>
      </c>
      <c r="F9" s="50">
        <f>F10+F14+F18+F21+F24+F26</f>
        <v>16588173.709999997</v>
      </c>
      <c r="G9" s="30">
        <f>G10+G14+G18+G21+G24+G26</f>
        <v>1280791.0999999999</v>
      </c>
      <c r="H9" s="60">
        <f>F9-G9</f>
        <v>15307382.609999998</v>
      </c>
      <c r="I9" s="50">
        <f>I10+I14+I18+I21+I24</f>
        <v>488630.10000000003</v>
      </c>
      <c r="J9" s="20">
        <f>D9-G9</f>
        <v>16085977.9</v>
      </c>
      <c r="K9" s="60">
        <f>I9-J9</f>
        <v>-15597347.800000001</v>
      </c>
    </row>
    <row r="10" spans="1:11" x14ac:dyDescent="0.2">
      <c r="A10" s="8" t="s">
        <v>9</v>
      </c>
      <c r="B10" s="45" t="s">
        <v>10</v>
      </c>
      <c r="C10" s="52">
        <v>10983327.6</v>
      </c>
      <c r="D10" s="79">
        <f>D11+D12+D13</f>
        <v>11183718.470000001</v>
      </c>
      <c r="E10" s="53">
        <f>C10-D10</f>
        <v>-200390.87000000104</v>
      </c>
      <c r="F10" s="52">
        <v>10798101.869999999</v>
      </c>
      <c r="G10" s="79">
        <f>G11+G12+G13</f>
        <v>894089.75</v>
      </c>
      <c r="H10" s="61">
        <f>F10-G10</f>
        <v>9904012.1199999992</v>
      </c>
      <c r="I10" s="66">
        <v>185225.73</v>
      </c>
      <c r="J10" s="34">
        <f>J11+J12+J13</f>
        <v>10289628.720000001</v>
      </c>
      <c r="K10" s="61">
        <f>I10-J10</f>
        <v>-10104402.99</v>
      </c>
    </row>
    <row r="11" spans="1:11" x14ac:dyDescent="0.2">
      <c r="A11" s="13" t="s">
        <v>11</v>
      </c>
      <c r="B11" s="46" t="s">
        <v>12</v>
      </c>
      <c r="C11" s="54">
        <v>10548062.99</v>
      </c>
      <c r="D11" s="14">
        <v>10585937.59</v>
      </c>
      <c r="E11" s="55">
        <f t="shared" ref="E11:E74" si="0">C11-D11</f>
        <v>-37874.599999999627</v>
      </c>
      <c r="F11" s="54">
        <v>10390580.08</v>
      </c>
      <c r="G11" s="14">
        <v>894089.75</v>
      </c>
      <c r="H11" s="62">
        <f t="shared" ref="H11:H49" si="1">F11-G11</f>
        <v>9496490.3300000001</v>
      </c>
      <c r="I11" s="67">
        <v>157482.91</v>
      </c>
      <c r="J11" s="35">
        <v>9691847.8399999999</v>
      </c>
      <c r="K11" s="62">
        <f t="shared" ref="K11:K74" si="2">I11-J11</f>
        <v>-9534364.9299999997</v>
      </c>
    </row>
    <row r="12" spans="1:11" x14ac:dyDescent="0.2">
      <c r="A12" s="13" t="s">
        <v>13</v>
      </c>
      <c r="B12" s="46" t="s">
        <v>14</v>
      </c>
      <c r="C12" s="54">
        <v>435264.61</v>
      </c>
      <c r="D12" s="14">
        <v>428534.39</v>
      </c>
      <c r="E12" s="55">
        <f t="shared" si="0"/>
        <v>6730.2199999999721</v>
      </c>
      <c r="F12" s="56">
        <v>407521.79</v>
      </c>
      <c r="G12" s="14">
        <v>0</v>
      </c>
      <c r="H12" s="62">
        <f>F12-G12</f>
        <v>407521.79</v>
      </c>
      <c r="I12" s="67">
        <v>27742.82</v>
      </c>
      <c r="J12" s="35">
        <v>428534.39</v>
      </c>
      <c r="K12" s="62">
        <f t="shared" si="2"/>
        <v>-400791.57</v>
      </c>
    </row>
    <row r="13" spans="1:11" x14ac:dyDescent="0.2">
      <c r="A13" s="18">
        <v>51107</v>
      </c>
      <c r="B13" s="46" t="s">
        <v>15</v>
      </c>
      <c r="C13" s="54"/>
      <c r="D13" s="14">
        <v>169246.49</v>
      </c>
      <c r="E13" s="55">
        <f>C13-D13</f>
        <v>-169246.49</v>
      </c>
      <c r="F13" s="56"/>
      <c r="G13" s="14">
        <v>0</v>
      </c>
      <c r="H13" s="62">
        <f>F13-G13</f>
        <v>0</v>
      </c>
      <c r="I13" s="67"/>
      <c r="J13" s="35">
        <v>169246.49</v>
      </c>
      <c r="K13" s="62">
        <f>I13-J13</f>
        <v>-169246.49</v>
      </c>
    </row>
    <row r="14" spans="1:11" x14ac:dyDescent="0.2">
      <c r="A14" s="8" t="s">
        <v>16</v>
      </c>
      <c r="B14" s="45" t="s">
        <v>17</v>
      </c>
      <c r="C14" s="52">
        <v>4143624.32</v>
      </c>
      <c r="D14" s="79">
        <f>D15+D16+D17</f>
        <v>4170679.15</v>
      </c>
      <c r="E14" s="53">
        <f t="shared" si="0"/>
        <v>-27054.830000000075</v>
      </c>
      <c r="F14" s="52">
        <v>3920878.6</v>
      </c>
      <c r="G14" s="79">
        <f>G15+G16+G17</f>
        <v>250361.5</v>
      </c>
      <c r="H14" s="61">
        <f t="shared" si="1"/>
        <v>3670517.1</v>
      </c>
      <c r="I14" s="69">
        <v>222745.72</v>
      </c>
      <c r="J14" s="34">
        <f>J15+J16+J17</f>
        <v>3920317.65</v>
      </c>
      <c r="K14" s="61">
        <f t="shared" si="2"/>
        <v>-3697571.9299999997</v>
      </c>
    </row>
    <row r="15" spans="1:11" x14ac:dyDescent="0.2">
      <c r="A15" s="13" t="s">
        <v>18</v>
      </c>
      <c r="B15" s="46" t="s">
        <v>12</v>
      </c>
      <c r="C15" s="54">
        <v>3901763.33</v>
      </c>
      <c r="D15" s="14">
        <v>3718323.09</v>
      </c>
      <c r="E15" s="55">
        <f t="shared" si="0"/>
        <v>183440.24000000022</v>
      </c>
      <c r="F15" s="54">
        <v>3697223.72</v>
      </c>
      <c r="G15" s="14">
        <v>250361.5</v>
      </c>
      <c r="H15" s="62">
        <f t="shared" si="1"/>
        <v>3446862.22</v>
      </c>
      <c r="I15" s="67">
        <v>204539.61</v>
      </c>
      <c r="J15" s="35">
        <v>3467961.59</v>
      </c>
      <c r="K15" s="62">
        <f t="shared" si="2"/>
        <v>-3263421.98</v>
      </c>
    </row>
    <row r="16" spans="1:11" x14ac:dyDescent="0.2">
      <c r="A16" s="13" t="s">
        <v>19</v>
      </c>
      <c r="B16" s="46" t="s">
        <v>14</v>
      </c>
      <c r="C16" s="54">
        <v>241740.45</v>
      </c>
      <c r="D16" s="14">
        <v>355951.06</v>
      </c>
      <c r="E16" s="55">
        <f t="shared" si="0"/>
        <v>-114210.60999999999</v>
      </c>
      <c r="F16" s="54">
        <v>223534.34</v>
      </c>
      <c r="G16" s="14">
        <v>0</v>
      </c>
      <c r="H16" s="62">
        <f t="shared" si="1"/>
        <v>223534.34</v>
      </c>
      <c r="I16" s="67">
        <v>18206.11</v>
      </c>
      <c r="J16" s="35">
        <v>355951.06</v>
      </c>
      <c r="K16" s="62">
        <f t="shared" si="2"/>
        <v>-337744.95</v>
      </c>
    </row>
    <row r="17" spans="1:12" x14ac:dyDescent="0.2">
      <c r="A17" s="13" t="s">
        <v>20</v>
      </c>
      <c r="B17" s="46" t="s">
        <v>15</v>
      </c>
      <c r="C17" s="54">
        <v>120.54</v>
      </c>
      <c r="D17" s="14">
        <v>96405</v>
      </c>
      <c r="E17" s="55">
        <f t="shared" si="0"/>
        <v>-96284.46</v>
      </c>
      <c r="F17" s="54">
        <v>120.54</v>
      </c>
      <c r="G17" s="14">
        <v>0</v>
      </c>
      <c r="H17" s="62">
        <f t="shared" si="1"/>
        <v>120.54</v>
      </c>
      <c r="I17" s="68">
        <v>0</v>
      </c>
      <c r="J17" s="35">
        <v>96405</v>
      </c>
      <c r="K17" s="62">
        <f t="shared" si="2"/>
        <v>-96405</v>
      </c>
    </row>
    <row r="18" spans="1:12" x14ac:dyDescent="0.2">
      <c r="A18" s="8" t="s">
        <v>21</v>
      </c>
      <c r="B18" s="45" t="s">
        <v>22</v>
      </c>
      <c r="C18" s="52">
        <v>966532.33</v>
      </c>
      <c r="D18" s="79">
        <f>D19+D20</f>
        <v>911338.15</v>
      </c>
      <c r="E18" s="53">
        <f t="shared" si="0"/>
        <v>55194.179999999935</v>
      </c>
      <c r="F18" s="52">
        <v>923867.62</v>
      </c>
      <c r="G18" s="79">
        <f>G19+G20</f>
        <v>69320.240000000005</v>
      </c>
      <c r="H18" s="61">
        <f t="shared" si="1"/>
        <v>854547.38</v>
      </c>
      <c r="I18" s="69">
        <v>42664.71</v>
      </c>
      <c r="J18" s="34">
        <f>J19+J20</f>
        <v>842017.91</v>
      </c>
      <c r="K18" s="61">
        <f t="shared" si="2"/>
        <v>-799353.20000000007</v>
      </c>
    </row>
    <row r="19" spans="1:12" x14ac:dyDescent="0.2">
      <c r="A19" s="13" t="s">
        <v>23</v>
      </c>
      <c r="B19" s="46" t="s">
        <v>24</v>
      </c>
      <c r="C19" s="54">
        <v>669205.18999999994</v>
      </c>
      <c r="D19" s="14">
        <v>657482.68000000005</v>
      </c>
      <c r="E19" s="55">
        <f t="shared" si="0"/>
        <v>11722.509999999893</v>
      </c>
      <c r="F19" s="54">
        <v>662449.75</v>
      </c>
      <c r="G19" s="14">
        <v>51659.15</v>
      </c>
      <c r="H19" s="62">
        <f t="shared" si="1"/>
        <v>610790.6</v>
      </c>
      <c r="I19" s="67">
        <v>6755.44</v>
      </c>
      <c r="J19" s="35">
        <v>605823.53</v>
      </c>
      <c r="K19" s="62">
        <f t="shared" si="2"/>
        <v>-599068.09000000008</v>
      </c>
    </row>
    <row r="20" spans="1:12" x14ac:dyDescent="0.2">
      <c r="A20" s="13" t="s">
        <v>25</v>
      </c>
      <c r="B20" s="46" t="s">
        <v>26</v>
      </c>
      <c r="C20" s="54">
        <v>297327.14</v>
      </c>
      <c r="D20" s="14">
        <v>253855.47</v>
      </c>
      <c r="E20" s="55">
        <f t="shared" si="0"/>
        <v>43471.670000000013</v>
      </c>
      <c r="F20" s="54">
        <v>261417.87</v>
      </c>
      <c r="G20" s="14">
        <v>17661.09</v>
      </c>
      <c r="H20" s="62">
        <f t="shared" si="1"/>
        <v>243756.78</v>
      </c>
      <c r="I20" s="67">
        <v>35909.269999999997</v>
      </c>
      <c r="J20" s="35">
        <v>236194.38</v>
      </c>
      <c r="K20" s="62">
        <f t="shared" si="2"/>
        <v>-200285.11000000002</v>
      </c>
    </row>
    <row r="21" spans="1:12" x14ac:dyDescent="0.2">
      <c r="A21" s="8" t="s">
        <v>27</v>
      </c>
      <c r="B21" s="45" t="s">
        <v>28</v>
      </c>
      <c r="C21" s="52">
        <v>820274.42</v>
      </c>
      <c r="D21" s="79">
        <f>D22+D23</f>
        <v>816667.01</v>
      </c>
      <c r="E21" s="53">
        <f t="shared" si="0"/>
        <v>3607.4100000000326</v>
      </c>
      <c r="F21" s="52">
        <v>782290.44</v>
      </c>
      <c r="G21" s="79">
        <f>G22+G23</f>
        <v>64733.89</v>
      </c>
      <c r="H21" s="61">
        <f t="shared" si="1"/>
        <v>717556.54999999993</v>
      </c>
      <c r="I21" s="69">
        <v>37983.980000000003</v>
      </c>
      <c r="J21" s="34">
        <f>J22+J23</f>
        <v>751933.12</v>
      </c>
      <c r="K21" s="61">
        <f t="shared" si="2"/>
        <v>-713949.14</v>
      </c>
    </row>
    <row r="22" spans="1:12" x14ac:dyDescent="0.2">
      <c r="A22" s="13" t="s">
        <v>29</v>
      </c>
      <c r="B22" s="46" t="s">
        <v>24</v>
      </c>
      <c r="C22" s="54">
        <v>583363.85</v>
      </c>
      <c r="D22" s="14">
        <v>595935.15</v>
      </c>
      <c r="E22" s="55">
        <f t="shared" si="0"/>
        <v>-12571.300000000047</v>
      </c>
      <c r="F22" s="54">
        <v>571407.1</v>
      </c>
      <c r="G22" s="14">
        <v>50071.53</v>
      </c>
      <c r="H22" s="62">
        <f t="shared" si="1"/>
        <v>521335.56999999995</v>
      </c>
      <c r="I22" s="67">
        <v>11956.75</v>
      </c>
      <c r="J22" s="35">
        <v>545863.62</v>
      </c>
      <c r="K22" s="62">
        <f t="shared" si="2"/>
        <v>-533906.87</v>
      </c>
    </row>
    <row r="23" spans="1:12" x14ac:dyDescent="0.2">
      <c r="A23" s="13" t="s">
        <v>30</v>
      </c>
      <c r="B23" s="46" t="s">
        <v>26</v>
      </c>
      <c r="C23" s="54">
        <v>236910.57</v>
      </c>
      <c r="D23" s="14">
        <v>220731.86</v>
      </c>
      <c r="E23" s="55">
        <f t="shared" si="0"/>
        <v>16178.710000000021</v>
      </c>
      <c r="F23" s="54">
        <v>210883.34</v>
      </c>
      <c r="G23" s="14">
        <v>14662.36</v>
      </c>
      <c r="H23" s="62">
        <f t="shared" si="1"/>
        <v>196220.97999999998</v>
      </c>
      <c r="I23" s="67">
        <v>26027.23</v>
      </c>
      <c r="J23" s="35">
        <v>206069.5</v>
      </c>
      <c r="K23" s="62">
        <f t="shared" si="2"/>
        <v>-180042.27</v>
      </c>
    </row>
    <row r="24" spans="1:12" x14ac:dyDescent="0.2">
      <c r="A24" s="8" t="s">
        <v>31</v>
      </c>
      <c r="B24" s="45" t="s">
        <v>32</v>
      </c>
      <c r="C24" s="52">
        <v>27438.6</v>
      </c>
      <c r="D24" s="79">
        <f>D25</f>
        <v>27465.200000000001</v>
      </c>
      <c r="E24" s="53">
        <f t="shared" si="0"/>
        <v>-26.600000000002183</v>
      </c>
      <c r="F24" s="52">
        <v>27428.639999999999</v>
      </c>
      <c r="G24" s="79">
        <f>G25</f>
        <v>2285.7199999999998</v>
      </c>
      <c r="H24" s="61">
        <f t="shared" si="1"/>
        <v>25142.92</v>
      </c>
      <c r="I24" s="69">
        <v>9.9600000000000009</v>
      </c>
      <c r="J24" s="34">
        <f>J25</f>
        <v>25179.48</v>
      </c>
      <c r="K24" s="61">
        <f t="shared" si="2"/>
        <v>-25169.52</v>
      </c>
    </row>
    <row r="25" spans="1:12" x14ac:dyDescent="0.2">
      <c r="A25" s="13" t="s">
        <v>33</v>
      </c>
      <c r="B25" s="46" t="s">
        <v>34</v>
      </c>
      <c r="C25" s="54">
        <v>27438.6</v>
      </c>
      <c r="D25" s="14">
        <v>27465.200000000001</v>
      </c>
      <c r="E25" s="55">
        <f t="shared" si="0"/>
        <v>-26.600000000002183</v>
      </c>
      <c r="F25" s="54">
        <v>27428.639999999999</v>
      </c>
      <c r="G25" s="14">
        <v>2285.7199999999998</v>
      </c>
      <c r="H25" s="62">
        <f t="shared" si="1"/>
        <v>25142.92</v>
      </c>
      <c r="I25" s="67">
        <v>9.9600000000000009</v>
      </c>
      <c r="J25" s="35">
        <v>25179.48</v>
      </c>
      <c r="K25" s="62">
        <f t="shared" si="2"/>
        <v>-25169.52</v>
      </c>
    </row>
    <row r="26" spans="1:12" x14ac:dyDescent="0.2">
      <c r="A26" s="8" t="s">
        <v>35</v>
      </c>
      <c r="B26" s="45" t="s">
        <v>36</v>
      </c>
      <c r="C26" s="52">
        <v>135606.54</v>
      </c>
      <c r="D26" s="79">
        <f>D27</f>
        <v>256901.02</v>
      </c>
      <c r="E26" s="53">
        <f t="shared" si="0"/>
        <v>-121294.47999999998</v>
      </c>
      <c r="F26" s="52">
        <v>135606.54</v>
      </c>
      <c r="G26" s="79">
        <f>G27</f>
        <v>0</v>
      </c>
      <c r="H26" s="61">
        <f t="shared" si="1"/>
        <v>135606.54</v>
      </c>
      <c r="I26" s="70">
        <v>0</v>
      </c>
      <c r="J26" s="34">
        <f>J27</f>
        <v>256901.02</v>
      </c>
      <c r="K26" s="61">
        <f t="shared" si="2"/>
        <v>-256901.02</v>
      </c>
    </row>
    <row r="27" spans="1:12" ht="13.5" thickBot="1" x14ac:dyDescent="0.25">
      <c r="A27" s="13" t="s">
        <v>37</v>
      </c>
      <c r="B27" s="46" t="s">
        <v>38</v>
      </c>
      <c r="C27" s="57">
        <v>135606.54</v>
      </c>
      <c r="D27" s="58">
        <v>256901.02</v>
      </c>
      <c r="E27" s="59">
        <f t="shared" si="0"/>
        <v>-121294.47999999998</v>
      </c>
      <c r="F27" s="57">
        <v>135606.54</v>
      </c>
      <c r="G27" s="58">
        <v>0</v>
      </c>
      <c r="H27" s="63">
        <f t="shared" si="1"/>
        <v>135606.54</v>
      </c>
      <c r="I27" s="71">
        <v>0</v>
      </c>
      <c r="J27" s="72">
        <v>256901.02</v>
      </c>
      <c r="K27" s="63">
        <f t="shared" si="2"/>
        <v>-256901.02</v>
      </c>
    </row>
    <row r="28" spans="1:12" x14ac:dyDescent="0.2">
      <c r="A28" s="6" t="s">
        <v>39</v>
      </c>
      <c r="B28" s="6" t="s">
        <v>40</v>
      </c>
      <c r="C28" s="47">
        <f>C29+C50+C55+C70+C75+C81</f>
        <v>40593055.239999995</v>
      </c>
      <c r="D28" s="47">
        <f>D29+D50+D55+D70+D75+D81</f>
        <v>39657420.700000003</v>
      </c>
      <c r="E28" s="47">
        <f>C28-D28</f>
        <v>935634.53999999166</v>
      </c>
      <c r="F28" s="47">
        <f>F29+F50+F55+F70+F75+F81</f>
        <v>34338184.38000001</v>
      </c>
      <c r="G28" s="47">
        <f>G29+G50+G55+G70+G75+G81</f>
        <v>1495457.0599999998</v>
      </c>
      <c r="H28" s="47">
        <f>F28-G28</f>
        <v>32842727.320000011</v>
      </c>
      <c r="I28" s="47">
        <f>I29+I50+I55+I70+I75+I81</f>
        <v>6254870.8600000003</v>
      </c>
      <c r="J28" s="47">
        <f>J29+J50+J55+J70+J75+J81</f>
        <v>38161963.640000001</v>
      </c>
      <c r="K28" s="64">
        <f t="shared" si="2"/>
        <v>-31907092.780000001</v>
      </c>
      <c r="L28" s="25"/>
    </row>
    <row r="29" spans="1:12" x14ac:dyDescent="0.2">
      <c r="A29" s="8" t="s">
        <v>41</v>
      </c>
      <c r="B29" s="8" t="s">
        <v>42</v>
      </c>
      <c r="C29" s="9">
        <v>7447286.6100000003</v>
      </c>
      <c r="D29" s="9">
        <f>D30+D31+D32+D33+D34+D35+D36+D37+D38+D39+D40+D41+D42+D43+D44+D45+D46+D47+D48+D49</f>
        <v>5613513.4199999999</v>
      </c>
      <c r="E29" s="10">
        <f t="shared" si="0"/>
        <v>1833773.1900000004</v>
      </c>
      <c r="F29" s="9">
        <v>4811616.2300000004</v>
      </c>
      <c r="G29" s="9">
        <f>G30+G31+G32+G33+G34+G35+G36+G37+G38+G39+G40+G41+G42+G43+G44+G45+G46+G47+G48+G49</f>
        <v>2420.33</v>
      </c>
      <c r="H29" s="11">
        <f t="shared" si="1"/>
        <v>4809195.9000000004</v>
      </c>
      <c r="I29" s="9">
        <v>2635670.38</v>
      </c>
      <c r="J29" s="79">
        <f>J30+J31+J32+J33+J34+J35+J36+J37+J38+J39+J40+J41+J42+J43+J44+J45+J46+J47+J48+J49</f>
        <v>5611093.0899999999</v>
      </c>
      <c r="K29" s="11">
        <f t="shared" si="2"/>
        <v>-2975422.71</v>
      </c>
    </row>
    <row r="30" spans="1:12" x14ac:dyDescent="0.2">
      <c r="A30" s="13" t="s">
        <v>43</v>
      </c>
      <c r="B30" s="13" t="s">
        <v>44</v>
      </c>
      <c r="C30" s="14">
        <v>64571.11</v>
      </c>
      <c r="D30" s="14">
        <v>219648.25</v>
      </c>
      <c r="E30" s="15">
        <f t="shared" si="0"/>
        <v>-155077.14000000001</v>
      </c>
      <c r="F30" s="14">
        <v>52225.29</v>
      </c>
      <c r="G30" s="14">
        <v>370.22</v>
      </c>
      <c r="H30" s="16">
        <f t="shared" si="1"/>
        <v>51855.07</v>
      </c>
      <c r="I30" s="17">
        <v>12345.82</v>
      </c>
      <c r="J30" s="35">
        <v>219278.03</v>
      </c>
      <c r="K30" s="16">
        <f t="shared" si="2"/>
        <v>-206932.21</v>
      </c>
    </row>
    <row r="31" spans="1:12" x14ac:dyDescent="0.2">
      <c r="A31" s="18">
        <v>54102</v>
      </c>
      <c r="B31" s="13" t="s">
        <v>257</v>
      </c>
      <c r="C31" s="14">
        <v>22.65</v>
      </c>
      <c r="D31" s="31"/>
      <c r="E31" s="15">
        <f t="shared" si="0"/>
        <v>22.65</v>
      </c>
      <c r="F31" s="14">
        <v>22.65</v>
      </c>
      <c r="G31" s="31"/>
      <c r="H31" s="16">
        <f t="shared" si="1"/>
        <v>22.65</v>
      </c>
      <c r="I31" s="33">
        <v>0</v>
      </c>
      <c r="J31" s="36">
        <v>0</v>
      </c>
      <c r="K31" s="16">
        <f t="shared" si="2"/>
        <v>0</v>
      </c>
    </row>
    <row r="32" spans="1:12" x14ac:dyDescent="0.2">
      <c r="A32" s="13" t="s">
        <v>45</v>
      </c>
      <c r="B32" s="13" t="s">
        <v>46</v>
      </c>
      <c r="C32" s="14">
        <v>106914.38</v>
      </c>
      <c r="D32" s="14">
        <v>38243.1</v>
      </c>
      <c r="E32" s="15">
        <f t="shared" si="0"/>
        <v>68671.28</v>
      </c>
      <c r="F32" s="14">
        <v>69594.87</v>
      </c>
      <c r="G32" s="14">
        <v>105.98</v>
      </c>
      <c r="H32" s="16">
        <f t="shared" si="1"/>
        <v>69488.89</v>
      </c>
      <c r="I32" s="17">
        <v>37319.51</v>
      </c>
      <c r="J32" s="35">
        <v>38137.120000000003</v>
      </c>
      <c r="K32" s="16">
        <f t="shared" si="2"/>
        <v>-817.61000000000058</v>
      </c>
    </row>
    <row r="33" spans="1:11" x14ac:dyDescent="0.2">
      <c r="A33" s="13" t="s">
        <v>47</v>
      </c>
      <c r="B33" s="13" t="s">
        <v>48</v>
      </c>
      <c r="C33" s="14">
        <v>205991.01</v>
      </c>
      <c r="D33" s="14">
        <v>230335.47</v>
      </c>
      <c r="E33" s="15">
        <f t="shared" si="0"/>
        <v>-24344.459999999992</v>
      </c>
      <c r="F33" s="14">
        <v>204255.64</v>
      </c>
      <c r="G33" s="14">
        <v>0</v>
      </c>
      <c r="H33" s="16">
        <f t="shared" si="1"/>
        <v>204255.64</v>
      </c>
      <c r="I33" s="17">
        <v>1735.37</v>
      </c>
      <c r="J33" s="35">
        <v>230335.47</v>
      </c>
      <c r="K33" s="16">
        <f t="shared" si="2"/>
        <v>-228600.1</v>
      </c>
    </row>
    <row r="34" spans="1:11" x14ac:dyDescent="0.2">
      <c r="A34" s="13" t="s">
        <v>49</v>
      </c>
      <c r="B34" s="13" t="s">
        <v>50</v>
      </c>
      <c r="C34" s="14">
        <v>135263.28</v>
      </c>
      <c r="D34" s="14">
        <v>130509.21</v>
      </c>
      <c r="E34" s="15">
        <f t="shared" si="0"/>
        <v>4754.0699999999924</v>
      </c>
      <c r="F34" s="14">
        <v>86313.43</v>
      </c>
      <c r="G34" s="14">
        <v>942.74</v>
      </c>
      <c r="H34" s="16">
        <f t="shared" si="1"/>
        <v>85370.689999999988</v>
      </c>
      <c r="I34" s="17">
        <v>48949.85</v>
      </c>
      <c r="J34" s="35">
        <v>129566.47</v>
      </c>
      <c r="K34" s="16">
        <f t="shared" si="2"/>
        <v>-80616.62</v>
      </c>
    </row>
    <row r="35" spans="1:11" x14ac:dyDescent="0.2">
      <c r="A35" s="13" t="s">
        <v>51</v>
      </c>
      <c r="B35" s="13" t="s">
        <v>52</v>
      </c>
      <c r="C35" s="14">
        <v>4137.72</v>
      </c>
      <c r="D35" s="14">
        <v>10384.57</v>
      </c>
      <c r="E35" s="15">
        <f t="shared" si="0"/>
        <v>-6246.8499999999995</v>
      </c>
      <c r="F35" s="14">
        <v>2731.7</v>
      </c>
      <c r="G35" s="14">
        <v>23.5</v>
      </c>
      <c r="H35" s="16">
        <f t="shared" si="1"/>
        <v>2708.2</v>
      </c>
      <c r="I35" s="17">
        <v>1406.02</v>
      </c>
      <c r="J35" s="35">
        <v>10361.07</v>
      </c>
      <c r="K35" s="16">
        <f t="shared" si="2"/>
        <v>-8955.0499999999993</v>
      </c>
    </row>
    <row r="36" spans="1:11" x14ac:dyDescent="0.2">
      <c r="A36" s="13" t="s">
        <v>53</v>
      </c>
      <c r="B36" s="13" t="s">
        <v>54</v>
      </c>
      <c r="C36" s="14">
        <v>212963.52</v>
      </c>
      <c r="D36" s="14">
        <v>181890.56</v>
      </c>
      <c r="E36" s="15">
        <f t="shared" si="0"/>
        <v>31072.959999999992</v>
      </c>
      <c r="F36" s="14">
        <v>171350.76</v>
      </c>
      <c r="G36" s="14">
        <v>444.56</v>
      </c>
      <c r="H36" s="16">
        <f t="shared" si="1"/>
        <v>170906.2</v>
      </c>
      <c r="I36" s="17">
        <v>41612.76</v>
      </c>
      <c r="J36" s="35">
        <v>181446</v>
      </c>
      <c r="K36" s="16">
        <f t="shared" si="2"/>
        <v>-139833.24</v>
      </c>
    </row>
    <row r="37" spans="1:11" x14ac:dyDescent="0.2">
      <c r="A37" s="13" t="s">
        <v>55</v>
      </c>
      <c r="B37" s="13" t="s">
        <v>56</v>
      </c>
      <c r="C37" s="14">
        <v>19075.41</v>
      </c>
      <c r="D37" s="14">
        <v>13563.96</v>
      </c>
      <c r="E37" s="15">
        <f t="shared" si="0"/>
        <v>5511.4500000000007</v>
      </c>
      <c r="F37" s="14">
        <v>9714.67</v>
      </c>
      <c r="G37" s="14">
        <v>0</v>
      </c>
      <c r="H37" s="16">
        <f t="shared" si="1"/>
        <v>9714.67</v>
      </c>
      <c r="I37" s="17">
        <v>9360.74</v>
      </c>
      <c r="J37" s="35">
        <v>13563.96</v>
      </c>
      <c r="K37" s="16">
        <f t="shared" si="2"/>
        <v>-4203.2199999999993</v>
      </c>
    </row>
    <row r="38" spans="1:11" x14ac:dyDescent="0.2">
      <c r="A38" s="13" t="s">
        <v>57</v>
      </c>
      <c r="B38" s="13" t="s">
        <v>58</v>
      </c>
      <c r="C38" s="14">
        <v>264803.38</v>
      </c>
      <c r="D38" s="14">
        <v>344864.65</v>
      </c>
      <c r="E38" s="15">
        <f t="shared" si="0"/>
        <v>-80061.270000000019</v>
      </c>
      <c r="F38" s="14">
        <v>152707.51</v>
      </c>
      <c r="G38" s="14">
        <v>0</v>
      </c>
      <c r="H38" s="16">
        <f t="shared" si="1"/>
        <v>152707.51</v>
      </c>
      <c r="I38" s="17">
        <v>112095.87</v>
      </c>
      <c r="J38" s="35">
        <v>344864.65</v>
      </c>
      <c r="K38" s="16">
        <f t="shared" si="2"/>
        <v>-232768.78000000003</v>
      </c>
    </row>
    <row r="39" spans="1:11" x14ac:dyDescent="0.2">
      <c r="A39" s="18">
        <v>54110</v>
      </c>
      <c r="B39" s="13" t="s">
        <v>59</v>
      </c>
      <c r="C39" s="14">
        <v>3192012.26</v>
      </c>
      <c r="D39" s="14">
        <v>2029968.21</v>
      </c>
      <c r="E39" s="15">
        <f t="shared" si="0"/>
        <v>1162044.0499999998</v>
      </c>
      <c r="F39" s="14">
        <v>2007146.08</v>
      </c>
      <c r="G39" s="14">
        <v>0</v>
      </c>
      <c r="H39" s="16">
        <f t="shared" si="1"/>
        <v>2007146.08</v>
      </c>
      <c r="I39" s="17">
        <v>1184866.18</v>
      </c>
      <c r="J39" s="35">
        <v>2029968.21</v>
      </c>
      <c r="K39" s="16">
        <f t="shared" si="2"/>
        <v>-845102.03</v>
      </c>
    </row>
    <row r="40" spans="1:11" x14ac:dyDescent="0.2">
      <c r="A40" s="13" t="s">
        <v>60</v>
      </c>
      <c r="B40" s="13" t="s">
        <v>61</v>
      </c>
      <c r="C40" s="14">
        <v>2008006.53</v>
      </c>
      <c r="D40" s="14">
        <v>916385.69</v>
      </c>
      <c r="E40" s="15">
        <f t="shared" si="0"/>
        <v>1091620.8400000001</v>
      </c>
      <c r="F40" s="14">
        <v>1205324.8400000001</v>
      </c>
      <c r="G40" s="14">
        <v>0</v>
      </c>
      <c r="H40" s="16">
        <f t="shared" si="1"/>
        <v>1205324.8400000001</v>
      </c>
      <c r="I40" s="17">
        <v>802681.69</v>
      </c>
      <c r="J40" s="35">
        <v>916385.69</v>
      </c>
      <c r="K40" s="16">
        <f t="shared" si="2"/>
        <v>-113704</v>
      </c>
    </row>
    <row r="41" spans="1:11" x14ac:dyDescent="0.2">
      <c r="A41" s="13" t="s">
        <v>62</v>
      </c>
      <c r="B41" s="13" t="s">
        <v>63</v>
      </c>
      <c r="C41" s="14">
        <v>427489.59</v>
      </c>
      <c r="D41" s="14">
        <v>310001.62</v>
      </c>
      <c r="E41" s="15">
        <f t="shared" si="0"/>
        <v>117487.97000000003</v>
      </c>
      <c r="F41" s="14">
        <v>256867.48</v>
      </c>
      <c r="G41" s="14">
        <v>97.61</v>
      </c>
      <c r="H41" s="16">
        <f t="shared" si="1"/>
        <v>256769.87000000002</v>
      </c>
      <c r="I41" s="17">
        <v>170622.11</v>
      </c>
      <c r="J41" s="35">
        <v>309904.01</v>
      </c>
      <c r="K41" s="16">
        <f t="shared" si="2"/>
        <v>-139281.90000000002</v>
      </c>
    </row>
    <row r="42" spans="1:11" x14ac:dyDescent="0.2">
      <c r="A42" s="13" t="s">
        <v>64</v>
      </c>
      <c r="B42" s="13" t="s">
        <v>65</v>
      </c>
      <c r="C42" s="14">
        <v>7699.91</v>
      </c>
      <c r="D42" s="14">
        <v>5959.99</v>
      </c>
      <c r="E42" s="15">
        <f t="shared" si="0"/>
        <v>1739.92</v>
      </c>
      <c r="F42" s="14">
        <v>3474.91</v>
      </c>
      <c r="G42" s="14">
        <v>0</v>
      </c>
      <c r="H42" s="16">
        <f t="shared" si="1"/>
        <v>3474.91</v>
      </c>
      <c r="I42" s="17">
        <v>4225</v>
      </c>
      <c r="J42" s="35">
        <v>5959.99</v>
      </c>
      <c r="K42" s="16">
        <f t="shared" si="2"/>
        <v>-1734.9899999999998</v>
      </c>
    </row>
    <row r="43" spans="1:11" x14ac:dyDescent="0.2">
      <c r="A43" s="13" t="s">
        <v>66</v>
      </c>
      <c r="B43" s="13" t="s">
        <v>67</v>
      </c>
      <c r="C43" s="14">
        <v>19705.830000000002</v>
      </c>
      <c r="D43" s="14">
        <v>89533.54</v>
      </c>
      <c r="E43" s="15">
        <f t="shared" si="0"/>
        <v>-69827.709999999992</v>
      </c>
      <c r="F43" s="14">
        <v>13039.29</v>
      </c>
      <c r="G43" s="14">
        <v>57.62</v>
      </c>
      <c r="H43" s="16">
        <f t="shared" si="1"/>
        <v>12981.67</v>
      </c>
      <c r="I43" s="17">
        <v>6666.54</v>
      </c>
      <c r="J43" s="35">
        <v>89475.92</v>
      </c>
      <c r="K43" s="16">
        <f t="shared" si="2"/>
        <v>-82809.38</v>
      </c>
    </row>
    <row r="44" spans="1:11" x14ac:dyDescent="0.2">
      <c r="A44" s="13" t="s">
        <v>68</v>
      </c>
      <c r="B44" s="13" t="s">
        <v>69</v>
      </c>
      <c r="C44" s="14">
        <v>171705.05</v>
      </c>
      <c r="D44" s="14">
        <v>203808.56</v>
      </c>
      <c r="E44" s="15">
        <f t="shared" si="0"/>
        <v>-32103.510000000009</v>
      </c>
      <c r="F44" s="14">
        <v>138950.41</v>
      </c>
      <c r="G44" s="14">
        <v>0</v>
      </c>
      <c r="H44" s="16">
        <f t="shared" si="1"/>
        <v>138950.41</v>
      </c>
      <c r="I44" s="17">
        <v>32754.639999999999</v>
      </c>
      <c r="J44" s="35">
        <v>203808.56</v>
      </c>
      <c r="K44" s="16">
        <f t="shared" si="2"/>
        <v>-171053.91999999998</v>
      </c>
    </row>
    <row r="45" spans="1:11" x14ac:dyDescent="0.2">
      <c r="A45" s="13" t="s">
        <v>70</v>
      </c>
      <c r="B45" s="13" t="s">
        <v>71</v>
      </c>
      <c r="C45" s="14">
        <v>19171.54</v>
      </c>
      <c r="D45" s="14">
        <v>19962.009999999998</v>
      </c>
      <c r="E45" s="15">
        <f t="shared" si="0"/>
        <v>-790.46999999999753</v>
      </c>
      <c r="F45" s="14">
        <v>13381.27</v>
      </c>
      <c r="G45" s="14">
        <v>0</v>
      </c>
      <c r="H45" s="16">
        <f t="shared" si="1"/>
        <v>13381.27</v>
      </c>
      <c r="I45" s="17">
        <v>5790.27</v>
      </c>
      <c r="J45" s="35">
        <v>19962.009999999998</v>
      </c>
      <c r="K45" s="16">
        <f t="shared" si="2"/>
        <v>-14171.739999999998</v>
      </c>
    </row>
    <row r="46" spans="1:11" x14ac:dyDescent="0.2">
      <c r="A46" s="13" t="s">
        <v>72</v>
      </c>
      <c r="B46" s="13" t="s">
        <v>73</v>
      </c>
      <c r="C46" s="14">
        <v>1656.82</v>
      </c>
      <c r="D46" s="14">
        <v>4300</v>
      </c>
      <c r="E46" s="15">
        <f t="shared" si="0"/>
        <v>-2643.1800000000003</v>
      </c>
      <c r="F46" s="14">
        <v>260</v>
      </c>
      <c r="G46" s="14">
        <v>0</v>
      </c>
      <c r="H46" s="16">
        <f t="shared" si="1"/>
        <v>260</v>
      </c>
      <c r="I46" s="17">
        <v>1396.82</v>
      </c>
      <c r="J46" s="35">
        <v>4300</v>
      </c>
      <c r="K46" s="16">
        <f t="shared" si="2"/>
        <v>-2903.1800000000003</v>
      </c>
    </row>
    <row r="47" spans="1:11" x14ac:dyDescent="0.2">
      <c r="A47" s="13" t="s">
        <v>74</v>
      </c>
      <c r="B47" s="13" t="s">
        <v>75</v>
      </c>
      <c r="C47" s="14">
        <v>410719.47</v>
      </c>
      <c r="D47" s="14">
        <v>577285</v>
      </c>
      <c r="E47" s="15">
        <f t="shared" si="0"/>
        <v>-166565.53000000003</v>
      </c>
      <c r="F47" s="14">
        <v>345906.74</v>
      </c>
      <c r="G47" s="14">
        <v>169.31</v>
      </c>
      <c r="H47" s="16">
        <f t="shared" si="1"/>
        <v>345737.43</v>
      </c>
      <c r="I47" s="17">
        <v>64812.73</v>
      </c>
      <c r="J47" s="35">
        <v>577115.68999999994</v>
      </c>
      <c r="K47" s="16">
        <f t="shared" si="2"/>
        <v>-512302.95999999996</v>
      </c>
    </row>
    <row r="48" spans="1:11" x14ac:dyDescent="0.2">
      <c r="A48" s="13" t="s">
        <v>76</v>
      </c>
      <c r="B48" s="13" t="s">
        <v>77</v>
      </c>
      <c r="C48" s="14">
        <v>105265.27</v>
      </c>
      <c r="D48" s="14">
        <v>176980.48000000001</v>
      </c>
      <c r="E48" s="15">
        <f t="shared" si="0"/>
        <v>-71715.210000000006</v>
      </c>
      <c r="F48" s="14">
        <v>18106.03</v>
      </c>
      <c r="G48" s="14">
        <v>7</v>
      </c>
      <c r="H48" s="16">
        <f t="shared" si="1"/>
        <v>18099.03</v>
      </c>
      <c r="I48" s="17">
        <v>87159.24</v>
      </c>
      <c r="J48" s="35">
        <v>176973.48</v>
      </c>
      <c r="K48" s="16">
        <f t="shared" si="2"/>
        <v>-89814.24</v>
      </c>
    </row>
    <row r="49" spans="1:11" x14ac:dyDescent="0.2">
      <c r="A49" s="13" t="s">
        <v>78</v>
      </c>
      <c r="B49" s="13" t="s">
        <v>79</v>
      </c>
      <c r="C49" s="14">
        <v>70111.88</v>
      </c>
      <c r="D49" s="14">
        <v>109888.55</v>
      </c>
      <c r="E49" s="15">
        <f t="shared" si="0"/>
        <v>-39776.67</v>
      </c>
      <c r="F49" s="14">
        <v>60242.66</v>
      </c>
      <c r="G49" s="14">
        <v>201.79</v>
      </c>
      <c r="H49" s="16">
        <f t="shared" si="1"/>
        <v>60040.87</v>
      </c>
      <c r="I49" s="17">
        <v>9869.2199999999993</v>
      </c>
      <c r="J49" s="35">
        <v>109686.76</v>
      </c>
      <c r="K49" s="16">
        <f t="shared" si="2"/>
        <v>-99817.54</v>
      </c>
    </row>
    <row r="50" spans="1:11" x14ac:dyDescent="0.2">
      <c r="A50" s="8" t="s">
        <v>80</v>
      </c>
      <c r="B50" s="8" t="s">
        <v>81</v>
      </c>
      <c r="C50" s="9">
        <f>C51+C52+C53</f>
        <v>1129432.46</v>
      </c>
      <c r="D50" s="79">
        <f>D51+D52+D53+D54</f>
        <v>1091272.17</v>
      </c>
      <c r="E50" s="10">
        <f t="shared" si="0"/>
        <v>38160.290000000037</v>
      </c>
      <c r="F50" s="79">
        <f>F51+F52+F53+F54</f>
        <v>1000898.96</v>
      </c>
      <c r="G50" s="79">
        <f>G51+G52+G53+G54</f>
        <v>83098.89</v>
      </c>
      <c r="H50" s="11">
        <f t="shared" ref="H50:H56" si="3">F50-G50</f>
        <v>917800.07</v>
      </c>
      <c r="I50" s="12">
        <f>I51+I52+I53</f>
        <v>128533.5</v>
      </c>
      <c r="J50" s="11">
        <f>J51+J52+J53+J54</f>
        <v>1008173.2799999999</v>
      </c>
      <c r="K50" s="11">
        <f t="shared" si="2"/>
        <v>-879639.77999999991</v>
      </c>
    </row>
    <row r="51" spans="1:11" x14ac:dyDescent="0.2">
      <c r="A51" s="13" t="s">
        <v>82</v>
      </c>
      <c r="B51" s="13" t="s">
        <v>83</v>
      </c>
      <c r="C51" s="14">
        <v>573912.77</v>
      </c>
      <c r="D51" s="14">
        <v>695652.65</v>
      </c>
      <c r="E51" s="15">
        <f t="shared" si="0"/>
        <v>-121739.88</v>
      </c>
      <c r="F51" s="14">
        <v>551872.87</v>
      </c>
      <c r="G51" s="14">
        <v>70597.83</v>
      </c>
      <c r="H51" s="16">
        <f t="shared" si="3"/>
        <v>481275.04</v>
      </c>
      <c r="I51" s="17">
        <v>22039.9</v>
      </c>
      <c r="J51" s="35">
        <v>625054.81999999995</v>
      </c>
      <c r="K51" s="16">
        <f t="shared" si="2"/>
        <v>-603014.91999999993</v>
      </c>
    </row>
    <row r="52" spans="1:11" x14ac:dyDescent="0.2">
      <c r="A52" s="13" t="s">
        <v>84</v>
      </c>
      <c r="B52" s="13" t="s">
        <v>85</v>
      </c>
      <c r="C52" s="14">
        <v>258288.58</v>
      </c>
      <c r="D52" s="14">
        <v>93976.3</v>
      </c>
      <c r="E52" s="15">
        <f t="shared" si="0"/>
        <v>164312.27999999997</v>
      </c>
      <c r="F52" s="14">
        <v>255028.58</v>
      </c>
      <c r="G52" s="14">
        <v>7930.33</v>
      </c>
      <c r="H52" s="16">
        <f t="shared" si="3"/>
        <v>247098.25</v>
      </c>
      <c r="I52" s="17">
        <v>3260</v>
      </c>
      <c r="J52" s="35">
        <v>86045.97</v>
      </c>
      <c r="K52" s="16">
        <f t="shared" si="2"/>
        <v>-82785.97</v>
      </c>
    </row>
    <row r="53" spans="1:11" x14ac:dyDescent="0.2">
      <c r="A53" s="13" t="s">
        <v>86</v>
      </c>
      <c r="B53" s="13" t="s">
        <v>87</v>
      </c>
      <c r="C53" s="14">
        <v>297231.11</v>
      </c>
      <c r="D53" s="14">
        <v>301443.21999999997</v>
      </c>
      <c r="E53" s="15">
        <f t="shared" si="0"/>
        <v>-4212.109999999986</v>
      </c>
      <c r="F53" s="14">
        <v>193997.51</v>
      </c>
      <c r="G53" s="14">
        <v>4570.7299999999996</v>
      </c>
      <c r="H53" s="16">
        <f t="shared" si="3"/>
        <v>189426.78</v>
      </c>
      <c r="I53" s="17">
        <v>103233.60000000001</v>
      </c>
      <c r="J53" s="35">
        <v>296872.49</v>
      </c>
      <c r="K53" s="16">
        <f t="shared" si="2"/>
        <v>-193638.88999999998</v>
      </c>
    </row>
    <row r="54" spans="1:11" x14ac:dyDescent="0.2">
      <c r="A54" s="18">
        <v>54204</v>
      </c>
      <c r="B54" s="13" t="s">
        <v>265</v>
      </c>
      <c r="C54" s="14"/>
      <c r="D54" s="14">
        <v>200</v>
      </c>
      <c r="E54" s="15">
        <f t="shared" si="0"/>
        <v>-200</v>
      </c>
      <c r="F54" s="14"/>
      <c r="G54" s="14">
        <v>0</v>
      </c>
      <c r="H54" s="16">
        <f t="shared" si="3"/>
        <v>0</v>
      </c>
      <c r="I54" s="17"/>
      <c r="J54" s="35">
        <v>200</v>
      </c>
      <c r="K54" s="16">
        <f>I54-J54</f>
        <v>-200</v>
      </c>
    </row>
    <row r="55" spans="1:11" x14ac:dyDescent="0.2">
      <c r="A55" s="8" t="s">
        <v>88</v>
      </c>
      <c r="B55" s="8" t="s">
        <v>89</v>
      </c>
      <c r="C55" s="79">
        <f>C56+C57+C58+C59+C60+C61+C62+C63+C64+C65+C66+C67+C68+C69</f>
        <v>24472546.059999999</v>
      </c>
      <c r="D55" s="79">
        <f>D56+D57+D58+D60+D61+D62+D63+D64+D65+D66+D67+D68+D69</f>
        <v>22007393.090000004</v>
      </c>
      <c r="E55" s="10">
        <f t="shared" si="0"/>
        <v>2465152.9699999951</v>
      </c>
      <c r="F55" s="79">
        <f>F56+F57+F58+F59+F60+F61+F62+F63+F64+F65+F66+F67+F69+F68</f>
        <v>22935208.360000003</v>
      </c>
      <c r="G55" s="79">
        <f>G56+G57+G58+G60+G61+G62+G63+G64+G65+G66+G67+G68+G69</f>
        <v>1235205.95</v>
      </c>
      <c r="H55" s="79">
        <f t="shared" si="3"/>
        <v>21700002.410000004</v>
      </c>
      <c r="I55" s="79">
        <f>I56+I57+I58+I59+I60+I61+I62+I63+I64+I65+I66+I67+I69+I68</f>
        <v>1537337.7000000002</v>
      </c>
      <c r="J55" s="79">
        <f>J56+J57+J58+J60+J61+J62+J63+J64+J65+J66+J67+J69+J68</f>
        <v>20772187.140000001</v>
      </c>
      <c r="K55" s="11">
        <f t="shared" si="2"/>
        <v>-19234849.440000001</v>
      </c>
    </row>
    <row r="56" spans="1:11" x14ac:dyDescent="0.2">
      <c r="A56" s="13" t="s">
        <v>90</v>
      </c>
      <c r="B56" s="13" t="s">
        <v>91</v>
      </c>
      <c r="C56" s="14">
        <v>857978.76</v>
      </c>
      <c r="D56" s="14">
        <v>1068473.18</v>
      </c>
      <c r="E56" s="15">
        <f t="shared" si="0"/>
        <v>-210494.41999999993</v>
      </c>
      <c r="F56" s="14">
        <v>576843.01</v>
      </c>
      <c r="G56" s="14">
        <v>6784.96</v>
      </c>
      <c r="H56" s="16">
        <f t="shared" si="3"/>
        <v>570058.05000000005</v>
      </c>
      <c r="I56" s="17">
        <v>281135.75</v>
      </c>
      <c r="J56" s="35">
        <v>1061688.22</v>
      </c>
      <c r="K56" s="16">
        <f t="shared" si="2"/>
        <v>-780552.47</v>
      </c>
    </row>
    <row r="57" spans="1:11" x14ac:dyDescent="0.2">
      <c r="A57" s="13" t="s">
        <v>92</v>
      </c>
      <c r="B57" s="13" t="s">
        <v>93</v>
      </c>
      <c r="C57" s="14">
        <v>470879.17</v>
      </c>
      <c r="D57" s="14">
        <v>253816.86</v>
      </c>
      <c r="E57" s="15">
        <f t="shared" si="0"/>
        <v>217062.31</v>
      </c>
      <c r="F57" s="14">
        <v>270361.15000000002</v>
      </c>
      <c r="G57" s="14">
        <v>812.02</v>
      </c>
      <c r="H57" s="16">
        <f t="shared" ref="H57:H69" si="4">F57-G57</f>
        <v>269549.13</v>
      </c>
      <c r="I57" s="17">
        <v>200518.02</v>
      </c>
      <c r="J57" s="35">
        <v>253004.84</v>
      </c>
      <c r="K57" s="16">
        <f t="shared" si="2"/>
        <v>-52486.820000000007</v>
      </c>
    </row>
    <row r="58" spans="1:11" x14ac:dyDescent="0.2">
      <c r="A58" s="13" t="s">
        <v>94</v>
      </c>
      <c r="B58" s="13" t="s">
        <v>95</v>
      </c>
      <c r="C58" s="14">
        <v>1158333.17</v>
      </c>
      <c r="D58" s="14">
        <v>1004122.58</v>
      </c>
      <c r="E58" s="15">
        <f t="shared" si="0"/>
        <v>154210.58999999997</v>
      </c>
      <c r="F58" s="14">
        <v>960816.12</v>
      </c>
      <c r="G58" s="14">
        <v>51064.7</v>
      </c>
      <c r="H58" s="16">
        <f t="shared" si="4"/>
        <v>909751.42</v>
      </c>
      <c r="I58" s="17">
        <v>197517.05</v>
      </c>
      <c r="J58" s="35">
        <v>953057.88</v>
      </c>
      <c r="K58" s="16">
        <f t="shared" si="2"/>
        <v>-755540.83000000007</v>
      </c>
    </row>
    <row r="59" spans="1:11" x14ac:dyDescent="0.2">
      <c r="A59" s="18">
        <v>54304</v>
      </c>
      <c r="B59" s="13" t="s">
        <v>261</v>
      </c>
      <c r="C59" s="14">
        <v>309.95999999999998</v>
      </c>
      <c r="D59" s="14"/>
      <c r="E59" s="15">
        <f t="shared" si="0"/>
        <v>309.95999999999998</v>
      </c>
      <c r="F59" s="14">
        <v>309.95999999999998</v>
      </c>
      <c r="G59" s="14"/>
      <c r="H59" s="16">
        <f t="shared" si="4"/>
        <v>309.95999999999998</v>
      </c>
      <c r="I59" s="17">
        <v>0</v>
      </c>
      <c r="J59" s="35"/>
      <c r="K59" s="16">
        <f t="shared" si="2"/>
        <v>0</v>
      </c>
    </row>
    <row r="60" spans="1:11" x14ac:dyDescent="0.2">
      <c r="A60" s="13" t="s">
        <v>96</v>
      </c>
      <c r="B60" s="13" t="s">
        <v>97</v>
      </c>
      <c r="C60" s="14">
        <v>89927.64</v>
      </c>
      <c r="D60" s="14">
        <v>308348.19</v>
      </c>
      <c r="E60" s="15">
        <f t="shared" si="0"/>
        <v>-218420.55</v>
      </c>
      <c r="F60" s="14">
        <v>38568.269999999997</v>
      </c>
      <c r="G60" s="14">
        <v>0</v>
      </c>
      <c r="H60" s="16">
        <f t="shared" si="4"/>
        <v>38568.269999999997</v>
      </c>
      <c r="I60" s="17">
        <v>51359.37</v>
      </c>
      <c r="J60" s="35">
        <v>308348.19</v>
      </c>
      <c r="K60" s="16">
        <f t="shared" si="2"/>
        <v>-256988.82</v>
      </c>
    </row>
    <row r="61" spans="1:11" x14ac:dyDescent="0.2">
      <c r="A61" s="13" t="s">
        <v>98</v>
      </c>
      <c r="B61" s="13" t="s">
        <v>99</v>
      </c>
      <c r="C61" s="14">
        <v>425</v>
      </c>
      <c r="D61" s="14">
        <v>1325</v>
      </c>
      <c r="E61" s="15">
        <f t="shared" si="0"/>
        <v>-900</v>
      </c>
      <c r="F61" s="14">
        <v>425</v>
      </c>
      <c r="G61" s="14">
        <v>0</v>
      </c>
      <c r="H61" s="16">
        <f t="shared" si="4"/>
        <v>425</v>
      </c>
      <c r="I61" s="17">
        <v>0</v>
      </c>
      <c r="J61" s="35">
        <v>1325</v>
      </c>
      <c r="K61" s="16">
        <f t="shared" si="2"/>
        <v>-1325</v>
      </c>
    </row>
    <row r="62" spans="1:11" x14ac:dyDescent="0.2">
      <c r="A62" s="18">
        <v>54308</v>
      </c>
      <c r="B62" s="13" t="s">
        <v>100</v>
      </c>
      <c r="C62" s="14">
        <v>45</v>
      </c>
      <c r="D62" s="14"/>
      <c r="E62" s="15">
        <f t="shared" si="0"/>
        <v>45</v>
      </c>
      <c r="F62" s="14">
        <v>45</v>
      </c>
      <c r="G62" s="14"/>
      <c r="H62" s="16">
        <f t="shared" si="4"/>
        <v>45</v>
      </c>
      <c r="I62" s="17">
        <v>0</v>
      </c>
      <c r="J62" s="35"/>
      <c r="K62" s="16">
        <f t="shared" si="2"/>
        <v>0</v>
      </c>
    </row>
    <row r="63" spans="1:11" x14ac:dyDescent="0.2">
      <c r="A63" s="13" t="s">
        <v>101</v>
      </c>
      <c r="B63" s="13" t="s">
        <v>102</v>
      </c>
      <c r="C63" s="14">
        <v>21883.64</v>
      </c>
      <c r="D63" s="14">
        <v>1560</v>
      </c>
      <c r="E63" s="15">
        <f t="shared" si="0"/>
        <v>20323.64</v>
      </c>
      <c r="F63" s="14">
        <v>21430.76</v>
      </c>
      <c r="G63" s="14">
        <v>0</v>
      </c>
      <c r="H63" s="16">
        <f t="shared" si="4"/>
        <v>21430.76</v>
      </c>
      <c r="I63" s="17">
        <v>452.88</v>
      </c>
      <c r="J63" s="35">
        <v>1560</v>
      </c>
      <c r="K63" s="16">
        <f t="shared" si="2"/>
        <v>-1107.1199999999999</v>
      </c>
    </row>
    <row r="64" spans="1:11" x14ac:dyDescent="0.2">
      <c r="A64" s="13" t="s">
        <v>103</v>
      </c>
      <c r="B64" s="13" t="s">
        <v>104</v>
      </c>
      <c r="C64" s="14">
        <v>2185</v>
      </c>
      <c r="D64" s="14">
        <v>2542</v>
      </c>
      <c r="E64" s="15">
        <f t="shared" si="0"/>
        <v>-357</v>
      </c>
      <c r="F64" s="14">
        <v>0</v>
      </c>
      <c r="G64" s="14">
        <v>0</v>
      </c>
      <c r="H64" s="16">
        <f t="shared" si="4"/>
        <v>0</v>
      </c>
      <c r="I64" s="17">
        <v>2185</v>
      </c>
      <c r="J64" s="35">
        <v>2542</v>
      </c>
      <c r="K64" s="16">
        <f t="shared" si="2"/>
        <v>-357</v>
      </c>
    </row>
    <row r="65" spans="1:11" x14ac:dyDescent="0.2">
      <c r="A65" s="13" t="s">
        <v>105</v>
      </c>
      <c r="B65" s="13" t="s">
        <v>106</v>
      </c>
      <c r="C65" s="14">
        <v>131496.47</v>
      </c>
      <c r="D65" s="14">
        <v>124116.5</v>
      </c>
      <c r="E65" s="15">
        <f t="shared" si="0"/>
        <v>7379.9700000000012</v>
      </c>
      <c r="F65" s="14">
        <v>55024.82</v>
      </c>
      <c r="G65" s="14">
        <v>5644.58</v>
      </c>
      <c r="H65" s="16">
        <f t="shared" si="4"/>
        <v>49380.24</v>
      </c>
      <c r="I65" s="17">
        <v>76471.649999999994</v>
      </c>
      <c r="J65" s="35">
        <v>118471.92</v>
      </c>
      <c r="K65" s="16">
        <f t="shared" si="2"/>
        <v>-42000.270000000004</v>
      </c>
    </row>
    <row r="66" spans="1:11" x14ac:dyDescent="0.2">
      <c r="A66" s="13" t="s">
        <v>107</v>
      </c>
      <c r="B66" s="13" t="s">
        <v>108</v>
      </c>
      <c r="C66" s="14">
        <v>29227.57</v>
      </c>
      <c r="D66" s="14">
        <v>16845.2</v>
      </c>
      <c r="E66" s="15">
        <f t="shared" si="0"/>
        <v>12382.369999999999</v>
      </c>
      <c r="F66" s="14">
        <v>15999.77</v>
      </c>
      <c r="G66" s="14">
        <v>22</v>
      </c>
      <c r="H66" s="16">
        <f t="shared" si="4"/>
        <v>15977.77</v>
      </c>
      <c r="I66" s="17">
        <v>13227.8</v>
      </c>
      <c r="J66" s="35">
        <v>16823.2</v>
      </c>
      <c r="K66" s="16">
        <f t="shared" si="2"/>
        <v>-3595.4000000000015</v>
      </c>
    </row>
    <row r="67" spans="1:11" x14ac:dyDescent="0.2">
      <c r="A67" s="13" t="s">
        <v>109</v>
      </c>
      <c r="B67" s="13" t="s">
        <v>110</v>
      </c>
      <c r="C67" s="14">
        <v>39397.480000000003</v>
      </c>
      <c r="D67" s="14">
        <v>22898.32</v>
      </c>
      <c r="E67" s="15">
        <f t="shared" si="0"/>
        <v>16499.160000000003</v>
      </c>
      <c r="F67" s="14">
        <v>27355.15</v>
      </c>
      <c r="G67" s="14">
        <v>197.98</v>
      </c>
      <c r="H67" s="16">
        <f t="shared" si="4"/>
        <v>27157.170000000002</v>
      </c>
      <c r="I67" s="17">
        <v>12042.33</v>
      </c>
      <c r="J67" s="35">
        <v>22700.34</v>
      </c>
      <c r="K67" s="16">
        <f t="shared" si="2"/>
        <v>-10658.01</v>
      </c>
    </row>
    <row r="68" spans="1:11" x14ac:dyDescent="0.2">
      <c r="A68" s="13" t="s">
        <v>111</v>
      </c>
      <c r="B68" s="13" t="s">
        <v>112</v>
      </c>
      <c r="C68" s="14">
        <v>237000</v>
      </c>
      <c r="D68" s="14">
        <v>232000</v>
      </c>
      <c r="E68" s="15">
        <f t="shared" si="0"/>
        <v>5000</v>
      </c>
      <c r="F68" s="14">
        <v>237000</v>
      </c>
      <c r="G68" s="14">
        <v>0</v>
      </c>
      <c r="H68" s="16">
        <f t="shared" si="4"/>
        <v>237000</v>
      </c>
      <c r="I68" s="17">
        <v>0</v>
      </c>
      <c r="J68" s="35">
        <v>232000</v>
      </c>
      <c r="K68" s="16">
        <f t="shared" si="2"/>
        <v>-232000</v>
      </c>
    </row>
    <row r="69" spans="1:11" x14ac:dyDescent="0.2">
      <c r="A69" s="13" t="s">
        <v>113</v>
      </c>
      <c r="B69" s="13" t="s">
        <v>114</v>
      </c>
      <c r="C69" s="14">
        <v>21433457.199999999</v>
      </c>
      <c r="D69" s="14">
        <v>18971345.260000002</v>
      </c>
      <c r="E69" s="15">
        <f t="shared" si="0"/>
        <v>2462111.9399999976</v>
      </c>
      <c r="F69" s="14">
        <v>20731029.350000001</v>
      </c>
      <c r="G69" s="14">
        <v>1170679.71</v>
      </c>
      <c r="H69" s="16">
        <f t="shared" si="4"/>
        <v>19560349.640000001</v>
      </c>
      <c r="I69" s="17">
        <v>702427.85</v>
      </c>
      <c r="J69" s="35">
        <v>17800665.550000001</v>
      </c>
      <c r="K69" s="16">
        <f t="shared" si="2"/>
        <v>-17098237.699999999</v>
      </c>
    </row>
    <row r="70" spans="1:11" x14ac:dyDescent="0.2">
      <c r="A70" s="8" t="s">
        <v>115</v>
      </c>
      <c r="B70" s="8" t="s">
        <v>116</v>
      </c>
      <c r="C70" s="9">
        <f>C72+C73+C74</f>
        <v>453510.08</v>
      </c>
      <c r="D70" s="79">
        <f>D71+D72+D73+D74</f>
        <v>371239.52</v>
      </c>
      <c r="E70" s="10">
        <f t="shared" si="0"/>
        <v>82270.559999999998</v>
      </c>
      <c r="F70" s="9">
        <f>F72+F73+F74</f>
        <v>368452.07</v>
      </c>
      <c r="G70" s="79">
        <f>G71+G72+G73+G74</f>
        <v>6457</v>
      </c>
      <c r="H70" s="11">
        <f>F70-G70</f>
        <v>361995.07</v>
      </c>
      <c r="I70" s="9">
        <f>I72+I73+I74</f>
        <v>85058.010000000009</v>
      </c>
      <c r="J70" s="11">
        <f>J71+J72+J73+J74</f>
        <v>364782.52</v>
      </c>
      <c r="K70" s="11">
        <f t="shared" si="2"/>
        <v>-279724.51</v>
      </c>
    </row>
    <row r="71" spans="1:11" s="1" customFormat="1" x14ac:dyDescent="0.2">
      <c r="A71" s="77">
        <v>54401</v>
      </c>
      <c r="B71" s="75" t="s">
        <v>266</v>
      </c>
      <c r="C71" s="76"/>
      <c r="D71" s="76">
        <v>125</v>
      </c>
      <c r="E71" s="39">
        <f>C71-D71</f>
        <v>-125</v>
      </c>
      <c r="F71" s="76"/>
      <c r="G71" s="76">
        <v>0</v>
      </c>
      <c r="H71" s="40">
        <f>F71-G71</f>
        <v>0</v>
      </c>
      <c r="I71" s="76"/>
      <c r="J71" s="40">
        <v>125</v>
      </c>
      <c r="K71" s="40">
        <f>I71-J71</f>
        <v>-125</v>
      </c>
    </row>
    <row r="72" spans="1:11" x14ac:dyDescent="0.2">
      <c r="A72" s="13" t="s">
        <v>117</v>
      </c>
      <c r="B72" s="13" t="s">
        <v>118</v>
      </c>
      <c r="C72" s="14">
        <v>32958.870000000003</v>
      </c>
      <c r="D72" s="14">
        <v>28138.31</v>
      </c>
      <c r="E72" s="15">
        <f t="shared" si="0"/>
        <v>4820.5600000000013</v>
      </c>
      <c r="F72" s="14">
        <v>4771.87</v>
      </c>
      <c r="G72" s="14">
        <v>0</v>
      </c>
      <c r="H72" s="16">
        <f t="shared" ref="H72:H75" si="5">F72-G72</f>
        <v>4771.87</v>
      </c>
      <c r="I72" s="17">
        <v>28187</v>
      </c>
      <c r="J72" s="35">
        <v>28138.31</v>
      </c>
      <c r="K72" s="16">
        <f t="shared" si="2"/>
        <v>48.68999999999869</v>
      </c>
    </row>
    <row r="73" spans="1:11" x14ac:dyDescent="0.2">
      <c r="A73" s="13" t="s">
        <v>119</v>
      </c>
      <c r="B73" s="13" t="s">
        <v>120</v>
      </c>
      <c r="C73" s="14">
        <v>395187.21</v>
      </c>
      <c r="D73" s="14">
        <v>293134.21000000002</v>
      </c>
      <c r="E73" s="15">
        <f t="shared" si="0"/>
        <v>102053</v>
      </c>
      <c r="F73" s="14">
        <v>347058.2</v>
      </c>
      <c r="G73" s="14">
        <v>6457</v>
      </c>
      <c r="H73" s="16">
        <f t="shared" si="5"/>
        <v>340601.2</v>
      </c>
      <c r="I73" s="17">
        <v>48129.01</v>
      </c>
      <c r="J73" s="35">
        <v>286677.21000000002</v>
      </c>
      <c r="K73" s="16">
        <f t="shared" si="2"/>
        <v>-238548.2</v>
      </c>
    </row>
    <row r="74" spans="1:11" x14ac:dyDescent="0.2">
      <c r="A74" s="13" t="s">
        <v>121</v>
      </c>
      <c r="B74" s="13" t="s">
        <v>122</v>
      </c>
      <c r="C74" s="14">
        <v>25364</v>
      </c>
      <c r="D74" s="14">
        <v>49842</v>
      </c>
      <c r="E74" s="15">
        <f t="shared" si="0"/>
        <v>-24478</v>
      </c>
      <c r="F74" s="14">
        <v>16622</v>
      </c>
      <c r="G74" s="14">
        <v>0</v>
      </c>
      <c r="H74" s="16">
        <f t="shared" si="5"/>
        <v>16622</v>
      </c>
      <c r="I74" s="17">
        <v>8742</v>
      </c>
      <c r="J74" s="35">
        <v>49842</v>
      </c>
      <c r="K74" s="16">
        <f t="shared" si="2"/>
        <v>-41100</v>
      </c>
    </row>
    <row r="75" spans="1:11" x14ac:dyDescent="0.2">
      <c r="A75" s="8" t="s">
        <v>123</v>
      </c>
      <c r="B75" s="8" t="s">
        <v>124</v>
      </c>
      <c r="C75" s="9">
        <f>C76+C77+C79+C80</f>
        <v>3935293.41</v>
      </c>
      <c r="D75" s="79">
        <f>D76+D77+D78+D79+D80</f>
        <v>7699611.9399999995</v>
      </c>
      <c r="E75" s="10">
        <f t="shared" ref="E75:E138" si="6">C75-D75</f>
        <v>-3764318.5299999993</v>
      </c>
      <c r="F75" s="9">
        <f>F76+F77+F79+F80</f>
        <v>2300400.67</v>
      </c>
      <c r="G75" s="79">
        <f>G76+G77+G78+G79+G80</f>
        <v>8150.44</v>
      </c>
      <c r="H75" s="10">
        <f t="shared" si="5"/>
        <v>2292250.23</v>
      </c>
      <c r="I75" s="12">
        <f>I76+I77+I79+I80</f>
        <v>1634892.74</v>
      </c>
      <c r="J75" s="12">
        <f>J76+J77+J78+J79+J80</f>
        <v>7691461.5</v>
      </c>
      <c r="K75" s="11">
        <f t="shared" ref="K75:K138" si="7">I75-J75</f>
        <v>-6056568.7599999998</v>
      </c>
    </row>
    <row r="76" spans="1:11" x14ac:dyDescent="0.2">
      <c r="A76" s="13" t="s">
        <v>125</v>
      </c>
      <c r="B76" s="13" t="s">
        <v>126</v>
      </c>
      <c r="C76" s="14">
        <v>209635.3</v>
      </c>
      <c r="D76" s="14">
        <v>248095</v>
      </c>
      <c r="E76" s="15">
        <f t="shared" si="6"/>
        <v>-38459.700000000012</v>
      </c>
      <c r="F76" s="14">
        <v>92558.48</v>
      </c>
      <c r="G76" s="14">
        <v>0</v>
      </c>
      <c r="H76" s="16">
        <f>F76-G76</f>
        <v>92558.48</v>
      </c>
      <c r="I76" s="17">
        <v>117076.82</v>
      </c>
      <c r="J76" s="35">
        <v>248095</v>
      </c>
      <c r="K76" s="16">
        <f t="shared" si="7"/>
        <v>-131018.18</v>
      </c>
    </row>
    <row r="77" spans="1:11" x14ac:dyDescent="0.2">
      <c r="A77" s="13" t="s">
        <v>127</v>
      </c>
      <c r="B77" s="13" t="s">
        <v>128</v>
      </c>
      <c r="C77" s="14">
        <v>148618.85999999999</v>
      </c>
      <c r="D77" s="14">
        <v>385977.1</v>
      </c>
      <c r="E77" s="15">
        <f t="shared" si="6"/>
        <v>-237358.24</v>
      </c>
      <c r="F77" s="14">
        <v>66999.64</v>
      </c>
      <c r="G77" s="14">
        <v>0</v>
      </c>
      <c r="H77" s="16">
        <f t="shared" ref="H77:H80" si="8">F77-G77</f>
        <v>66999.64</v>
      </c>
      <c r="I77" s="17">
        <v>81619.22</v>
      </c>
      <c r="J77" s="35">
        <v>385977.1</v>
      </c>
      <c r="K77" s="16">
        <f t="shared" si="7"/>
        <v>-304357.88</v>
      </c>
    </row>
    <row r="78" spans="1:11" x14ac:dyDescent="0.2">
      <c r="A78" s="18">
        <v>54507</v>
      </c>
      <c r="B78" s="13" t="s">
        <v>267</v>
      </c>
      <c r="C78" s="14"/>
      <c r="D78" s="14">
        <v>12390</v>
      </c>
      <c r="E78" s="15">
        <f>C78-D78</f>
        <v>-12390</v>
      </c>
      <c r="F78" s="14"/>
      <c r="G78" s="14">
        <v>0</v>
      </c>
      <c r="H78" s="16">
        <f>F78-G78</f>
        <v>0</v>
      </c>
      <c r="I78" s="17"/>
      <c r="J78" s="35">
        <v>12390</v>
      </c>
      <c r="K78" s="16">
        <f>I78-J78</f>
        <v>-12390</v>
      </c>
    </row>
    <row r="79" spans="1:11" x14ac:dyDescent="0.2">
      <c r="A79" s="13" t="s">
        <v>129</v>
      </c>
      <c r="B79" s="13" t="s">
        <v>130</v>
      </c>
      <c r="C79" s="14">
        <v>226</v>
      </c>
      <c r="D79" s="14">
        <v>19734</v>
      </c>
      <c r="E79" s="15">
        <f t="shared" si="6"/>
        <v>-19508</v>
      </c>
      <c r="F79" s="14">
        <v>226</v>
      </c>
      <c r="G79" s="14">
        <v>0</v>
      </c>
      <c r="H79" s="16">
        <f t="shared" si="8"/>
        <v>226</v>
      </c>
      <c r="I79" s="17">
        <v>0</v>
      </c>
      <c r="J79" s="35">
        <v>19734</v>
      </c>
      <c r="K79" s="16">
        <f t="shared" si="7"/>
        <v>-19734</v>
      </c>
    </row>
    <row r="80" spans="1:11" x14ac:dyDescent="0.2">
      <c r="A80" s="13" t="s">
        <v>131</v>
      </c>
      <c r="B80" s="13" t="s">
        <v>132</v>
      </c>
      <c r="C80" s="14">
        <v>3576813.25</v>
      </c>
      <c r="D80" s="14">
        <v>7033415.8399999999</v>
      </c>
      <c r="E80" s="15">
        <f t="shared" si="6"/>
        <v>-3456602.59</v>
      </c>
      <c r="F80" s="14">
        <v>2140616.5499999998</v>
      </c>
      <c r="G80" s="14">
        <v>8150.44</v>
      </c>
      <c r="H80" s="16">
        <f t="shared" si="8"/>
        <v>2132466.11</v>
      </c>
      <c r="I80" s="17">
        <v>1436196.7</v>
      </c>
      <c r="J80" s="35">
        <v>7025265.4000000004</v>
      </c>
      <c r="K80" s="16">
        <f t="shared" si="7"/>
        <v>-5589068.7000000002</v>
      </c>
    </row>
    <row r="81" spans="1:11" x14ac:dyDescent="0.2">
      <c r="A81" s="8" t="s">
        <v>133</v>
      </c>
      <c r="B81" s="8" t="s">
        <v>134</v>
      </c>
      <c r="C81" s="9">
        <v>3154986.62</v>
      </c>
      <c r="D81" s="79">
        <f>D82</f>
        <v>2874390.56</v>
      </c>
      <c r="E81" s="10">
        <f t="shared" si="6"/>
        <v>280596.06000000006</v>
      </c>
      <c r="F81" s="9">
        <v>2921608.09</v>
      </c>
      <c r="G81" s="79">
        <f>G82</f>
        <v>160124.45000000001</v>
      </c>
      <c r="H81" s="11">
        <f>F81-G81</f>
        <v>2761483.6399999997</v>
      </c>
      <c r="I81" s="12">
        <v>233378.53</v>
      </c>
      <c r="J81" s="11">
        <f>J82</f>
        <v>2714266.11</v>
      </c>
      <c r="K81" s="11">
        <f t="shared" si="7"/>
        <v>-2480887.58</v>
      </c>
    </row>
    <row r="82" spans="1:11" x14ac:dyDescent="0.2">
      <c r="A82" s="13" t="s">
        <v>135</v>
      </c>
      <c r="B82" s="13" t="s">
        <v>134</v>
      </c>
      <c r="C82" s="14">
        <v>3154986.62</v>
      </c>
      <c r="D82" s="14">
        <v>2874390.56</v>
      </c>
      <c r="E82" s="15">
        <f t="shared" si="6"/>
        <v>280596.06000000006</v>
      </c>
      <c r="F82" s="14">
        <v>2921608.09</v>
      </c>
      <c r="G82" s="14">
        <v>160124.45000000001</v>
      </c>
      <c r="H82" s="15">
        <f>F82-G82</f>
        <v>2761483.6399999997</v>
      </c>
      <c r="I82" s="17">
        <v>233378.53</v>
      </c>
      <c r="J82" s="35">
        <v>2714266.11</v>
      </c>
      <c r="K82" s="16">
        <f t="shared" si="7"/>
        <v>-2480887.58</v>
      </c>
    </row>
    <row r="83" spans="1:11" x14ac:dyDescent="0.2">
      <c r="A83" s="6" t="s">
        <v>136</v>
      </c>
      <c r="B83" s="6" t="s">
        <v>137</v>
      </c>
      <c r="C83" s="30">
        <f>C84+C89+C93</f>
        <v>1635712.9999999998</v>
      </c>
      <c r="D83" s="30">
        <f>D84+D89+D93</f>
        <v>1814924.4100000001</v>
      </c>
      <c r="E83" s="37">
        <f t="shared" si="6"/>
        <v>-179211.41000000038</v>
      </c>
      <c r="F83" s="30">
        <f>F84+F89+F93</f>
        <v>933783.78</v>
      </c>
      <c r="G83" s="30">
        <f>G84+G89+G93</f>
        <v>224882.79</v>
      </c>
      <c r="H83" s="21">
        <f>F83-G83</f>
        <v>708900.99</v>
      </c>
      <c r="I83" s="30">
        <f>I84+I89+I93</f>
        <v>701929.22</v>
      </c>
      <c r="J83" s="30">
        <f>J84+J89+J93</f>
        <v>1590041.62</v>
      </c>
      <c r="K83" s="21">
        <f>I83-J83</f>
        <v>-888112.40000000014</v>
      </c>
    </row>
    <row r="84" spans="1:11" x14ac:dyDescent="0.2">
      <c r="A84" s="8" t="s">
        <v>138</v>
      </c>
      <c r="B84" s="8" t="s">
        <v>139</v>
      </c>
      <c r="C84" s="9">
        <f>C85+C86+C87+C88</f>
        <v>1290513.2</v>
      </c>
      <c r="D84" s="9">
        <f>D85+D86+D87+D88</f>
        <v>1327459.9500000002</v>
      </c>
      <c r="E84" s="10">
        <f t="shared" si="6"/>
        <v>-36946.750000000233</v>
      </c>
      <c r="F84" s="9">
        <f>F85+F86+F87+F88</f>
        <v>734503.57000000007</v>
      </c>
      <c r="G84" s="9">
        <f>G85+G86+G87+G88</f>
        <v>26189.370000000003</v>
      </c>
      <c r="H84" s="10">
        <f t="shared" ref="H84" si="9">F84-G84</f>
        <v>708314.20000000007</v>
      </c>
      <c r="I84" s="12">
        <f>I85+I86+I87+I88</f>
        <v>556009.63</v>
      </c>
      <c r="J84" s="9">
        <f>J85+J86+J87+J88</f>
        <v>1301270.58</v>
      </c>
      <c r="K84" s="11">
        <f t="shared" si="7"/>
        <v>-745260.95000000007</v>
      </c>
    </row>
    <row r="85" spans="1:11" x14ac:dyDescent="0.2">
      <c r="A85" s="13" t="s">
        <v>140</v>
      </c>
      <c r="B85" s="13" t="s">
        <v>141</v>
      </c>
      <c r="C85" s="14">
        <v>1149917.8600000001</v>
      </c>
      <c r="D85" s="14">
        <v>1162985</v>
      </c>
      <c r="E85" s="15">
        <f t="shared" si="6"/>
        <v>-13067.139999999898</v>
      </c>
      <c r="F85" s="14">
        <v>612496.63</v>
      </c>
      <c r="G85" s="14">
        <v>0</v>
      </c>
      <c r="H85" s="16">
        <f>F85-G85</f>
        <v>612496.63</v>
      </c>
      <c r="I85" s="17">
        <v>537421.23</v>
      </c>
      <c r="J85" s="35">
        <v>1162985</v>
      </c>
      <c r="K85" s="16">
        <f t="shared" si="7"/>
        <v>-625563.77</v>
      </c>
    </row>
    <row r="86" spans="1:11" x14ac:dyDescent="0.2">
      <c r="A86" s="13" t="s">
        <v>142</v>
      </c>
      <c r="B86" s="13" t="s">
        <v>143</v>
      </c>
      <c r="C86" s="14">
        <v>77887.42</v>
      </c>
      <c r="D86" s="14">
        <v>92163.36</v>
      </c>
      <c r="E86" s="15">
        <f t="shared" si="6"/>
        <v>-14275.940000000002</v>
      </c>
      <c r="F86" s="14">
        <v>77452.42</v>
      </c>
      <c r="G86" s="14">
        <v>9070.83</v>
      </c>
      <c r="H86" s="16">
        <f t="shared" ref="H86:H88" si="10">F86-G86</f>
        <v>68381.59</v>
      </c>
      <c r="I86" s="17">
        <v>435</v>
      </c>
      <c r="J86" s="35">
        <v>83092.53</v>
      </c>
      <c r="K86" s="16">
        <f t="shared" si="7"/>
        <v>-82657.53</v>
      </c>
    </row>
    <row r="87" spans="1:11" x14ac:dyDescent="0.2">
      <c r="A87" s="13" t="s">
        <v>144</v>
      </c>
      <c r="B87" s="13" t="s">
        <v>145</v>
      </c>
      <c r="C87" s="14">
        <v>46870.78</v>
      </c>
      <c r="D87" s="14">
        <v>50234.6</v>
      </c>
      <c r="E87" s="15">
        <f t="shared" si="6"/>
        <v>-3363.8199999999997</v>
      </c>
      <c r="F87" s="14">
        <v>41796.980000000003</v>
      </c>
      <c r="G87" s="14">
        <v>17118.54</v>
      </c>
      <c r="H87" s="16">
        <f t="shared" si="10"/>
        <v>24678.440000000002</v>
      </c>
      <c r="I87" s="17">
        <v>5073.8</v>
      </c>
      <c r="J87" s="35">
        <v>33116.06</v>
      </c>
      <c r="K87" s="16">
        <f t="shared" si="7"/>
        <v>-28042.26</v>
      </c>
    </row>
    <row r="88" spans="1:11" x14ac:dyDescent="0.2">
      <c r="A88" s="13" t="s">
        <v>146</v>
      </c>
      <c r="B88" s="13" t="s">
        <v>147</v>
      </c>
      <c r="C88" s="14">
        <v>15837.14</v>
      </c>
      <c r="D88" s="14">
        <v>22076.99</v>
      </c>
      <c r="E88" s="15">
        <f t="shared" si="6"/>
        <v>-6239.8500000000022</v>
      </c>
      <c r="F88" s="14">
        <v>2757.54</v>
      </c>
      <c r="G88" s="14">
        <v>0</v>
      </c>
      <c r="H88" s="16">
        <f t="shared" si="10"/>
        <v>2757.54</v>
      </c>
      <c r="I88" s="17">
        <v>13079.6</v>
      </c>
      <c r="J88" s="35">
        <v>22076.99</v>
      </c>
      <c r="K88" s="16">
        <f t="shared" si="7"/>
        <v>-8997.3900000000012</v>
      </c>
    </row>
    <row r="89" spans="1:11" x14ac:dyDescent="0.2">
      <c r="A89" s="8" t="s">
        <v>148</v>
      </c>
      <c r="B89" s="8" t="s">
        <v>149</v>
      </c>
      <c r="C89" s="9">
        <f>C90+C91+C92</f>
        <v>157170.12</v>
      </c>
      <c r="D89" s="9">
        <f>D90+D91+D92</f>
        <v>284409.25</v>
      </c>
      <c r="E89" s="10">
        <f t="shared" si="6"/>
        <v>-127239.13</v>
      </c>
      <c r="F89" s="9">
        <f>F90+F91+F92</f>
        <v>151415.59</v>
      </c>
      <c r="G89" s="9">
        <f>G90+G91+G92</f>
        <v>0</v>
      </c>
      <c r="H89" s="11">
        <f>F89-G89</f>
        <v>151415.59</v>
      </c>
      <c r="I89" s="12">
        <f>I90+I91+I92</f>
        <v>5754.53</v>
      </c>
      <c r="J89" s="9">
        <f>J90+J91+J92</f>
        <v>284409.25</v>
      </c>
      <c r="K89" s="11">
        <f t="shared" si="7"/>
        <v>-278654.71999999997</v>
      </c>
    </row>
    <row r="90" spans="1:11" x14ac:dyDescent="0.2">
      <c r="A90" s="13" t="s">
        <v>150</v>
      </c>
      <c r="B90" s="13" t="s">
        <v>151</v>
      </c>
      <c r="C90" s="14">
        <v>3796.8</v>
      </c>
      <c r="D90" s="14">
        <v>6898.4</v>
      </c>
      <c r="E90" s="15">
        <f t="shared" si="6"/>
        <v>-3101.5999999999995</v>
      </c>
      <c r="F90" s="14">
        <v>3796.8</v>
      </c>
      <c r="G90" s="14">
        <v>0</v>
      </c>
      <c r="H90" s="16">
        <f>F90-G90</f>
        <v>3796.8</v>
      </c>
      <c r="I90" s="17">
        <v>0</v>
      </c>
      <c r="J90" s="35">
        <v>6898.4</v>
      </c>
      <c r="K90" s="16">
        <f t="shared" si="7"/>
        <v>-6898.4</v>
      </c>
    </row>
    <row r="91" spans="1:11" x14ac:dyDescent="0.2">
      <c r="A91" s="13" t="s">
        <v>152</v>
      </c>
      <c r="B91" s="13" t="s">
        <v>153</v>
      </c>
      <c r="C91" s="14">
        <v>149353.32</v>
      </c>
      <c r="D91" s="14">
        <v>275004.86</v>
      </c>
      <c r="E91" s="15">
        <f t="shared" si="6"/>
        <v>-125651.53999999998</v>
      </c>
      <c r="F91" s="14">
        <v>143599.16</v>
      </c>
      <c r="G91" s="14">
        <v>0</v>
      </c>
      <c r="H91" s="16">
        <f t="shared" ref="H91:H92" si="11">F91-G91</f>
        <v>143599.16</v>
      </c>
      <c r="I91" s="17">
        <v>5754.16</v>
      </c>
      <c r="J91" s="35">
        <v>275004.86</v>
      </c>
      <c r="K91" s="16">
        <f t="shared" si="7"/>
        <v>-269250.7</v>
      </c>
    </row>
    <row r="92" spans="1:11" x14ac:dyDescent="0.2">
      <c r="A92" s="13" t="s">
        <v>154</v>
      </c>
      <c r="B92" s="13" t="s">
        <v>155</v>
      </c>
      <c r="C92" s="14">
        <v>4020</v>
      </c>
      <c r="D92" s="14">
        <v>2505.9899999999998</v>
      </c>
      <c r="E92" s="15">
        <f t="shared" si="6"/>
        <v>1514.0100000000002</v>
      </c>
      <c r="F92" s="14">
        <v>4019.63</v>
      </c>
      <c r="G92" s="14">
        <v>0</v>
      </c>
      <c r="H92" s="16">
        <f t="shared" si="11"/>
        <v>4019.63</v>
      </c>
      <c r="I92" s="17">
        <v>0.37</v>
      </c>
      <c r="J92" s="35">
        <v>2505.9899999999998</v>
      </c>
      <c r="K92" s="16">
        <f t="shared" si="7"/>
        <v>-2505.62</v>
      </c>
    </row>
    <row r="93" spans="1:11" x14ac:dyDescent="0.2">
      <c r="A93" s="8" t="s">
        <v>156</v>
      </c>
      <c r="B93" s="8" t="s">
        <v>157</v>
      </c>
      <c r="C93" s="9">
        <f>C94+C95</f>
        <v>188029.68</v>
      </c>
      <c r="D93" s="9">
        <f>D94+D95</f>
        <v>203055.21000000002</v>
      </c>
      <c r="E93" s="10">
        <f t="shared" si="6"/>
        <v>-15025.530000000028</v>
      </c>
      <c r="F93" s="79">
        <f>F94+F95</f>
        <v>47864.62</v>
      </c>
      <c r="G93" s="9">
        <f>G94+G95</f>
        <v>198693.42</v>
      </c>
      <c r="H93" s="11">
        <f t="shared" ref="H93:H101" si="12">F93-G93</f>
        <v>-150828.80000000002</v>
      </c>
      <c r="I93" s="12">
        <f>I94+I95</f>
        <v>140165.06</v>
      </c>
      <c r="J93" s="11">
        <f>J94+J95</f>
        <v>4361.79</v>
      </c>
      <c r="K93" s="11">
        <f t="shared" si="7"/>
        <v>135803.26999999999</v>
      </c>
    </row>
    <row r="94" spans="1:11" x14ac:dyDescent="0.2">
      <c r="A94" s="13" t="s">
        <v>158</v>
      </c>
      <c r="B94" s="13" t="s">
        <v>159</v>
      </c>
      <c r="C94" s="14">
        <v>21607.63</v>
      </c>
      <c r="D94" s="14">
        <v>198693.42</v>
      </c>
      <c r="E94" s="15">
        <f t="shared" si="6"/>
        <v>-177085.79</v>
      </c>
      <c r="F94" s="14">
        <v>21607.63</v>
      </c>
      <c r="G94" s="14">
        <v>198693.42</v>
      </c>
      <c r="H94" s="16">
        <f t="shared" si="12"/>
        <v>-177085.79</v>
      </c>
      <c r="I94" s="17">
        <v>0</v>
      </c>
      <c r="J94" s="35">
        <v>0</v>
      </c>
      <c r="K94" s="16">
        <f t="shared" si="7"/>
        <v>0</v>
      </c>
    </row>
    <row r="95" spans="1:11" x14ac:dyDescent="0.2">
      <c r="A95" s="13" t="s">
        <v>160</v>
      </c>
      <c r="B95" s="13" t="s">
        <v>161</v>
      </c>
      <c r="C95" s="14">
        <v>166422.04999999999</v>
      </c>
      <c r="D95" s="14">
        <v>4361.79</v>
      </c>
      <c r="E95" s="15">
        <f t="shared" si="6"/>
        <v>162060.25999999998</v>
      </c>
      <c r="F95" s="14">
        <v>26256.99</v>
      </c>
      <c r="G95" s="14">
        <v>0</v>
      </c>
      <c r="H95" s="16">
        <f t="shared" si="12"/>
        <v>26256.99</v>
      </c>
      <c r="I95" s="17">
        <v>140165.06</v>
      </c>
      <c r="J95" s="35">
        <v>4361.79</v>
      </c>
      <c r="K95" s="16">
        <f t="shared" si="7"/>
        <v>135803.26999999999</v>
      </c>
    </row>
    <row r="96" spans="1:11" x14ac:dyDescent="0.2">
      <c r="A96" s="6" t="s">
        <v>162</v>
      </c>
      <c r="B96" s="6" t="s">
        <v>163</v>
      </c>
      <c r="C96" s="30">
        <f>C97+C102</f>
        <v>25547799</v>
      </c>
      <c r="D96" s="30">
        <f>D97+D102</f>
        <v>22233996</v>
      </c>
      <c r="E96" s="37">
        <f t="shared" si="6"/>
        <v>3313803</v>
      </c>
      <c r="F96" s="30">
        <f>F97+F102</f>
        <v>22210711.41</v>
      </c>
      <c r="G96" s="30">
        <f>G97+G102</f>
        <v>267150</v>
      </c>
      <c r="H96" s="21">
        <f t="shared" si="12"/>
        <v>21943561.41</v>
      </c>
      <c r="I96" s="30">
        <f>I97+I102</f>
        <v>3337087.59</v>
      </c>
      <c r="J96" s="30">
        <f>J97+J102</f>
        <v>21966846</v>
      </c>
      <c r="K96" s="21">
        <f t="shared" si="7"/>
        <v>-18629758.41</v>
      </c>
    </row>
    <row r="97" spans="1:11" x14ac:dyDescent="0.2">
      <c r="A97" s="8" t="s">
        <v>164</v>
      </c>
      <c r="B97" s="8" t="s">
        <v>165</v>
      </c>
      <c r="C97" s="79">
        <f>C99+C100+C101</f>
        <v>25505599</v>
      </c>
      <c r="D97" s="79">
        <f>D98+D99+D100+D101</f>
        <v>22193996</v>
      </c>
      <c r="E97" s="10">
        <f t="shared" si="6"/>
        <v>3311603</v>
      </c>
      <c r="F97" s="79">
        <f>F99+F100+F101</f>
        <v>22169458</v>
      </c>
      <c r="G97" s="79">
        <f>G98+G99+G100+G101</f>
        <v>267150</v>
      </c>
      <c r="H97" s="11">
        <f t="shared" si="12"/>
        <v>21902308</v>
      </c>
      <c r="I97" s="12">
        <f>I99+I100+I101</f>
        <v>3336141</v>
      </c>
      <c r="J97" s="79">
        <f>J98+J99+J100+J101</f>
        <v>21926846</v>
      </c>
      <c r="K97" s="11">
        <f t="shared" si="7"/>
        <v>-18590705</v>
      </c>
    </row>
    <row r="98" spans="1:11" s="1" customFormat="1" x14ac:dyDescent="0.2">
      <c r="A98" s="77">
        <v>5624305</v>
      </c>
      <c r="B98" s="75" t="s">
        <v>225</v>
      </c>
      <c r="C98" s="76"/>
      <c r="D98" s="76">
        <v>700000</v>
      </c>
      <c r="E98" s="39">
        <f>C98-D98</f>
        <v>-700000</v>
      </c>
      <c r="F98" s="76"/>
      <c r="G98" s="76">
        <v>0</v>
      </c>
      <c r="H98" s="40">
        <f>F98-G98</f>
        <v>0</v>
      </c>
      <c r="I98" s="78"/>
      <c r="J98" s="76">
        <v>700000</v>
      </c>
      <c r="K98" s="40">
        <f>I98-J98</f>
        <v>-700000</v>
      </c>
    </row>
    <row r="99" spans="1:11" x14ac:dyDescent="0.2">
      <c r="A99" s="13" t="s">
        <v>166</v>
      </c>
      <c r="B99" s="13" t="s">
        <v>167</v>
      </c>
      <c r="C99" s="29">
        <v>24471314</v>
      </c>
      <c r="D99" s="14">
        <v>20959711</v>
      </c>
      <c r="E99" s="15">
        <f t="shared" si="6"/>
        <v>3511603</v>
      </c>
      <c r="F99" s="29">
        <v>21298640</v>
      </c>
      <c r="G99" s="14">
        <v>0</v>
      </c>
      <c r="H99" s="16">
        <f t="shared" si="12"/>
        <v>21298640</v>
      </c>
      <c r="I99" s="32">
        <v>3172674</v>
      </c>
      <c r="J99" s="38">
        <v>20959711</v>
      </c>
      <c r="K99" s="16">
        <f t="shared" si="7"/>
        <v>-17787037</v>
      </c>
    </row>
    <row r="100" spans="1:11" x14ac:dyDescent="0.2">
      <c r="A100" s="18">
        <v>5624308</v>
      </c>
      <c r="B100" s="13" t="s">
        <v>262</v>
      </c>
      <c r="C100" s="14">
        <v>500000</v>
      </c>
      <c r="D100" s="14"/>
      <c r="E100" s="15">
        <f t="shared" si="6"/>
        <v>500000</v>
      </c>
      <c r="F100" s="14">
        <v>336533</v>
      </c>
      <c r="G100" s="14"/>
      <c r="H100" s="16">
        <f t="shared" si="12"/>
        <v>336533</v>
      </c>
      <c r="I100" s="17">
        <v>163467</v>
      </c>
      <c r="J100" s="38"/>
      <c r="K100" s="16">
        <f t="shared" si="7"/>
        <v>163467</v>
      </c>
    </row>
    <row r="101" spans="1:11" x14ac:dyDescent="0.2">
      <c r="A101" s="13" t="s">
        <v>168</v>
      </c>
      <c r="B101" s="13" t="s">
        <v>263</v>
      </c>
      <c r="C101" s="14">
        <v>534285</v>
      </c>
      <c r="D101" s="14">
        <v>534285</v>
      </c>
      <c r="E101" s="15">
        <f t="shared" si="6"/>
        <v>0</v>
      </c>
      <c r="F101" s="14">
        <v>534285</v>
      </c>
      <c r="G101" s="14">
        <v>267150</v>
      </c>
      <c r="H101" s="16">
        <f t="shared" si="12"/>
        <v>267135</v>
      </c>
      <c r="I101" s="17">
        <v>0</v>
      </c>
      <c r="J101" s="38">
        <v>267135</v>
      </c>
      <c r="K101" s="16">
        <f t="shared" si="7"/>
        <v>-267135</v>
      </c>
    </row>
    <row r="102" spans="1:11" x14ac:dyDescent="0.2">
      <c r="A102" s="8" t="s">
        <v>169</v>
      </c>
      <c r="B102" s="8" t="s">
        <v>170</v>
      </c>
      <c r="C102" s="9">
        <f>C103</f>
        <v>42200</v>
      </c>
      <c r="D102" s="9">
        <f>D103</f>
        <v>40000</v>
      </c>
      <c r="E102" s="10">
        <f t="shared" si="6"/>
        <v>2200</v>
      </c>
      <c r="F102" s="9">
        <f>F103</f>
        <v>41253.410000000003</v>
      </c>
      <c r="G102" s="9">
        <f>G103</f>
        <v>0</v>
      </c>
      <c r="H102" s="11">
        <f>F102-G102</f>
        <v>41253.410000000003</v>
      </c>
      <c r="I102" s="12">
        <f>I103</f>
        <v>946.59</v>
      </c>
      <c r="J102" s="11">
        <f>J103</f>
        <v>40000</v>
      </c>
      <c r="K102" s="11">
        <f t="shared" si="7"/>
        <v>-39053.410000000003</v>
      </c>
    </row>
    <row r="103" spans="1:11" x14ac:dyDescent="0.2">
      <c r="A103" s="13" t="s">
        <v>171</v>
      </c>
      <c r="B103" s="13" t="s">
        <v>172</v>
      </c>
      <c r="C103" s="14">
        <v>42200</v>
      </c>
      <c r="D103" s="14">
        <v>40000</v>
      </c>
      <c r="E103" s="15">
        <f t="shared" si="6"/>
        <v>2200</v>
      </c>
      <c r="F103" s="14">
        <v>41253.410000000003</v>
      </c>
      <c r="G103" s="14">
        <v>0</v>
      </c>
      <c r="H103" s="16">
        <f>F103-G103</f>
        <v>41253.410000000003</v>
      </c>
      <c r="I103" s="17">
        <v>946.59</v>
      </c>
      <c r="J103" s="38">
        <v>40000</v>
      </c>
      <c r="K103" s="16">
        <f t="shared" si="7"/>
        <v>-39053.410000000003</v>
      </c>
    </row>
    <row r="104" spans="1:11" x14ac:dyDescent="0.2">
      <c r="A104" s="6" t="s">
        <v>173</v>
      </c>
      <c r="B104" s="6" t="s">
        <v>174</v>
      </c>
      <c r="C104" s="30">
        <f>C105+C116+C119+C122+C125+C130</f>
        <v>44850580.739999995</v>
      </c>
      <c r="D104" s="30">
        <f>D105+D116+D119+D122+D125+D130</f>
        <v>84426521.25</v>
      </c>
      <c r="E104" s="30">
        <f>C104-D104</f>
        <v>-39575940.510000005</v>
      </c>
      <c r="F104" s="30">
        <f>F105+F116+F119+F122+F125+F130</f>
        <v>11908279.140000001</v>
      </c>
      <c r="G104" s="30">
        <f>G105+G116+G119+G122+G125+G130</f>
        <v>0</v>
      </c>
      <c r="H104" s="21">
        <f>F104-G104</f>
        <v>11908279.140000001</v>
      </c>
      <c r="I104" s="30">
        <f>I105+I116+I119+I122+I125+I130</f>
        <v>32942301.599999998</v>
      </c>
      <c r="J104" s="30">
        <f>J105+J116+J119+J122+J125+J130</f>
        <v>84426521.25</v>
      </c>
      <c r="K104" s="21">
        <f>I104-J104</f>
        <v>-51484219.650000006</v>
      </c>
    </row>
    <row r="105" spans="1:11" x14ac:dyDescent="0.2">
      <c r="A105" s="8" t="s">
        <v>175</v>
      </c>
      <c r="B105" s="8" t="s">
        <v>176</v>
      </c>
      <c r="C105" s="9">
        <f>C106+C107+C109+C110+C112+C113+C114+C115</f>
        <v>2675785.34</v>
      </c>
      <c r="D105" s="79">
        <f>D106+D107+D108+D109+D110+D111+D112+D113+D114+D115</f>
        <v>5877347.8199999994</v>
      </c>
      <c r="E105" s="10">
        <f t="shared" si="6"/>
        <v>-3201562.4799999995</v>
      </c>
      <c r="F105" s="9">
        <f>F106+F107+F109+F110+F112+F113+F114+F115</f>
        <v>1203458.4300000002</v>
      </c>
      <c r="G105" s="79">
        <f>G106+G107+G109+G110+G112+G113+G114+G115</f>
        <v>0</v>
      </c>
      <c r="H105" s="11">
        <f>F105-G105</f>
        <v>1203458.4300000002</v>
      </c>
      <c r="I105" s="9">
        <f>I106+I107+I109+I110+I112+I113+I114+I115</f>
        <v>1472326.91</v>
      </c>
      <c r="J105" s="79">
        <f>J106+J107+J108+J109+J110+J111+J112+J113+J114+J115</f>
        <v>5877347.8199999994</v>
      </c>
      <c r="K105" s="11">
        <f t="shared" si="7"/>
        <v>-4405020.9099999992</v>
      </c>
    </row>
    <row r="106" spans="1:11" x14ac:dyDescent="0.2">
      <c r="A106" s="13" t="s">
        <v>177</v>
      </c>
      <c r="B106" s="13" t="s">
        <v>178</v>
      </c>
      <c r="C106" s="14">
        <v>131085.73000000001</v>
      </c>
      <c r="D106" s="14">
        <v>86300.55</v>
      </c>
      <c r="E106" s="39">
        <f t="shared" si="6"/>
        <v>44785.180000000008</v>
      </c>
      <c r="F106" s="14">
        <v>39987.589999999997</v>
      </c>
      <c r="G106" s="14">
        <v>0</v>
      </c>
      <c r="H106" s="16">
        <f>F106-G106</f>
        <v>39987.589999999997</v>
      </c>
      <c r="I106" s="17">
        <v>91098.14</v>
      </c>
      <c r="J106" s="38">
        <v>86300.55</v>
      </c>
      <c r="K106" s="40">
        <f t="shared" si="7"/>
        <v>4797.5899999999965</v>
      </c>
    </row>
    <row r="107" spans="1:11" x14ac:dyDescent="0.2">
      <c r="A107" s="13" t="s">
        <v>179</v>
      </c>
      <c r="B107" s="13" t="s">
        <v>180</v>
      </c>
      <c r="C107" s="14">
        <v>353159.88</v>
      </c>
      <c r="D107" s="14">
        <v>267275</v>
      </c>
      <c r="E107" s="39">
        <f t="shared" si="6"/>
        <v>85884.88</v>
      </c>
      <c r="F107" s="14">
        <v>31675.57</v>
      </c>
      <c r="G107" s="14">
        <v>0</v>
      </c>
      <c r="H107" s="16">
        <f t="shared" ref="H107:H115" si="13">F107-G107</f>
        <v>31675.57</v>
      </c>
      <c r="I107" s="17">
        <v>321484.31</v>
      </c>
      <c r="J107" s="38">
        <v>267275</v>
      </c>
      <c r="K107" s="40">
        <f t="shared" si="7"/>
        <v>54209.31</v>
      </c>
    </row>
    <row r="108" spans="1:11" x14ac:dyDescent="0.2">
      <c r="A108" s="18">
        <v>61103</v>
      </c>
      <c r="B108" s="13" t="s">
        <v>268</v>
      </c>
      <c r="C108" s="14"/>
      <c r="D108" s="14">
        <v>1200</v>
      </c>
      <c r="E108" s="39">
        <f>C108-D108</f>
        <v>-1200</v>
      </c>
      <c r="F108" s="14"/>
      <c r="G108" s="14">
        <v>0</v>
      </c>
      <c r="H108" s="16">
        <f>F108-G108</f>
        <v>0</v>
      </c>
      <c r="I108" s="17"/>
      <c r="J108" s="38">
        <v>1200</v>
      </c>
      <c r="K108" s="40">
        <f>I108-J108</f>
        <v>-1200</v>
      </c>
    </row>
    <row r="109" spans="1:11" x14ac:dyDescent="0.2">
      <c r="A109" s="13" t="s">
        <v>181</v>
      </c>
      <c r="B109" s="13" t="s">
        <v>182</v>
      </c>
      <c r="C109" s="14">
        <v>350994.05</v>
      </c>
      <c r="D109" s="14">
        <v>3401492.89</v>
      </c>
      <c r="E109" s="39">
        <f t="shared" si="6"/>
        <v>-3050498.8400000003</v>
      </c>
      <c r="F109" s="14">
        <v>187566.21</v>
      </c>
      <c r="G109" s="14">
        <v>0</v>
      </c>
      <c r="H109" s="16">
        <f t="shared" si="13"/>
        <v>187566.21</v>
      </c>
      <c r="I109" s="17">
        <v>163427.84</v>
      </c>
      <c r="J109" s="38">
        <v>3401492.89</v>
      </c>
      <c r="K109" s="40">
        <f t="shared" si="7"/>
        <v>-3238065.0500000003</v>
      </c>
    </row>
    <row r="110" spans="1:11" x14ac:dyDescent="0.2">
      <c r="A110" s="13" t="s">
        <v>183</v>
      </c>
      <c r="B110" s="13" t="s">
        <v>184</v>
      </c>
      <c r="C110" s="14">
        <v>1114334.6100000001</v>
      </c>
      <c r="D110" s="14">
        <v>701433.36</v>
      </c>
      <c r="E110" s="39">
        <f t="shared" si="6"/>
        <v>412901.25000000012</v>
      </c>
      <c r="F110" s="14">
        <v>524683.6</v>
      </c>
      <c r="G110" s="14">
        <v>0</v>
      </c>
      <c r="H110" s="16">
        <f t="shared" si="13"/>
        <v>524683.6</v>
      </c>
      <c r="I110" s="17">
        <v>589651.01</v>
      </c>
      <c r="J110" s="38">
        <v>701433.36</v>
      </c>
      <c r="K110" s="40">
        <f t="shared" si="7"/>
        <v>-111782.34999999998</v>
      </c>
    </row>
    <row r="111" spans="1:11" x14ac:dyDescent="0.2">
      <c r="A111" s="18">
        <v>61107</v>
      </c>
      <c r="B111" s="13" t="s">
        <v>269</v>
      </c>
      <c r="C111" s="14"/>
      <c r="D111" s="14">
        <v>100450</v>
      </c>
      <c r="E111" s="39">
        <f>C111-D111</f>
        <v>-100450</v>
      </c>
      <c r="F111" s="14"/>
      <c r="G111" s="14">
        <v>0</v>
      </c>
      <c r="H111" s="16">
        <f>F111-G111</f>
        <v>0</v>
      </c>
      <c r="I111" s="17"/>
      <c r="J111" s="38">
        <v>100450</v>
      </c>
      <c r="K111" s="40">
        <f>I111-J111</f>
        <v>-100450</v>
      </c>
    </row>
    <row r="112" spans="1:11" x14ac:dyDescent="0.2">
      <c r="A112" s="13" t="s">
        <v>185</v>
      </c>
      <c r="B112" s="13" t="s">
        <v>186</v>
      </c>
      <c r="C112" s="14">
        <v>46543.38</v>
      </c>
      <c r="D112" s="14">
        <v>53028.800000000003</v>
      </c>
      <c r="E112" s="39">
        <f t="shared" si="6"/>
        <v>-6485.4200000000055</v>
      </c>
      <c r="F112" s="14">
        <v>18379.43</v>
      </c>
      <c r="G112" s="14">
        <v>0</v>
      </c>
      <c r="H112" s="16">
        <f t="shared" si="13"/>
        <v>18379.43</v>
      </c>
      <c r="I112" s="17">
        <v>28163.95</v>
      </c>
      <c r="J112" s="38">
        <v>53028.800000000003</v>
      </c>
      <c r="K112" s="40">
        <f t="shared" si="7"/>
        <v>-24864.850000000002</v>
      </c>
    </row>
    <row r="113" spans="1:11" x14ac:dyDescent="0.2">
      <c r="A113" s="13" t="s">
        <v>187</v>
      </c>
      <c r="B113" s="13" t="s">
        <v>188</v>
      </c>
      <c r="C113" s="14">
        <v>436553.43</v>
      </c>
      <c r="D113" s="14">
        <v>1194119.51</v>
      </c>
      <c r="E113" s="39">
        <f t="shared" si="6"/>
        <v>-757566.08000000007</v>
      </c>
      <c r="F113" s="14">
        <v>247394.43</v>
      </c>
      <c r="G113" s="14">
        <v>0</v>
      </c>
      <c r="H113" s="16">
        <f t="shared" si="13"/>
        <v>247394.43</v>
      </c>
      <c r="I113" s="17">
        <v>189159</v>
      </c>
      <c r="J113" s="38">
        <v>1194119.51</v>
      </c>
      <c r="K113" s="40">
        <f t="shared" si="7"/>
        <v>-1004960.51</v>
      </c>
    </row>
    <row r="114" spans="1:11" x14ac:dyDescent="0.2">
      <c r="A114" s="13" t="s">
        <v>189</v>
      </c>
      <c r="B114" s="13" t="s">
        <v>190</v>
      </c>
      <c r="C114" s="14">
        <v>203160.44</v>
      </c>
      <c r="D114" s="14">
        <v>60347.71</v>
      </c>
      <c r="E114" s="39">
        <f t="shared" si="6"/>
        <v>142812.73000000001</v>
      </c>
      <c r="F114" s="14">
        <v>146830.26</v>
      </c>
      <c r="G114" s="14">
        <v>0</v>
      </c>
      <c r="H114" s="16">
        <f t="shared" si="13"/>
        <v>146830.26</v>
      </c>
      <c r="I114" s="17">
        <v>56330.18</v>
      </c>
      <c r="J114" s="38">
        <v>60347.71</v>
      </c>
      <c r="K114" s="40">
        <f t="shared" si="7"/>
        <v>-4017.5299999999988</v>
      </c>
    </row>
    <row r="115" spans="1:11" x14ac:dyDescent="0.2">
      <c r="A115" s="13" t="s">
        <v>191</v>
      </c>
      <c r="B115" s="13" t="s">
        <v>192</v>
      </c>
      <c r="C115" s="14">
        <v>39953.82</v>
      </c>
      <c r="D115" s="14">
        <v>11700</v>
      </c>
      <c r="E115" s="39">
        <f t="shared" si="6"/>
        <v>28253.82</v>
      </c>
      <c r="F115" s="14">
        <v>6941.34</v>
      </c>
      <c r="G115" s="14">
        <v>0</v>
      </c>
      <c r="H115" s="16">
        <f t="shared" si="13"/>
        <v>6941.34</v>
      </c>
      <c r="I115" s="17">
        <v>33012.480000000003</v>
      </c>
      <c r="J115" s="38">
        <v>11700</v>
      </c>
      <c r="K115" s="40">
        <f t="shared" si="7"/>
        <v>21312.480000000003</v>
      </c>
    </row>
    <row r="116" spans="1:11" x14ac:dyDescent="0.2">
      <c r="A116" s="8" t="s">
        <v>193</v>
      </c>
      <c r="B116" s="8" t="s">
        <v>194</v>
      </c>
      <c r="C116" s="9">
        <f>C117+C118</f>
        <v>2036438</v>
      </c>
      <c r="D116" s="9">
        <f>D117+D118</f>
        <v>232158</v>
      </c>
      <c r="E116" s="10">
        <f t="shared" si="6"/>
        <v>1804280</v>
      </c>
      <c r="F116" s="9">
        <f>F117+F118</f>
        <v>1242286.92</v>
      </c>
      <c r="G116" s="9">
        <f>G117+G118</f>
        <v>0</v>
      </c>
      <c r="H116" s="11">
        <f t="shared" ref="H116:H126" si="14">F116-G116</f>
        <v>1242286.92</v>
      </c>
      <c r="I116" s="9">
        <f>I117+I118</f>
        <v>794151.08</v>
      </c>
      <c r="J116" s="9">
        <f>J117+J118</f>
        <v>232158</v>
      </c>
      <c r="K116" s="11">
        <f t="shared" si="7"/>
        <v>561993.07999999996</v>
      </c>
    </row>
    <row r="117" spans="1:11" x14ac:dyDescent="0.2">
      <c r="A117" s="13" t="s">
        <v>195</v>
      </c>
      <c r="B117" s="13" t="s">
        <v>196</v>
      </c>
      <c r="C117" s="14">
        <v>1852917.7</v>
      </c>
      <c r="D117" s="14">
        <v>213150.04</v>
      </c>
      <c r="E117" s="15">
        <f t="shared" si="6"/>
        <v>1639767.66</v>
      </c>
      <c r="F117" s="14">
        <v>1080122.21</v>
      </c>
      <c r="G117" s="14">
        <v>0</v>
      </c>
      <c r="H117" s="16">
        <f t="shared" si="14"/>
        <v>1080122.21</v>
      </c>
      <c r="I117" s="17">
        <v>772795.49</v>
      </c>
      <c r="J117" s="35">
        <v>213150.04</v>
      </c>
      <c r="K117" s="16">
        <f t="shared" si="7"/>
        <v>559645.44999999995</v>
      </c>
    </row>
    <row r="118" spans="1:11" x14ac:dyDescent="0.2">
      <c r="A118" s="13" t="s">
        <v>197</v>
      </c>
      <c r="B118" s="13" t="s">
        <v>198</v>
      </c>
      <c r="C118" s="14">
        <v>183520.3</v>
      </c>
      <c r="D118" s="14">
        <v>19007.96</v>
      </c>
      <c r="E118" s="15">
        <f t="shared" si="6"/>
        <v>164512.34</v>
      </c>
      <c r="F118" s="14">
        <v>162164.71</v>
      </c>
      <c r="G118" s="14">
        <v>0</v>
      </c>
      <c r="H118" s="16">
        <f t="shared" si="14"/>
        <v>162164.71</v>
      </c>
      <c r="I118" s="17">
        <v>21355.59</v>
      </c>
      <c r="J118" s="35">
        <v>19007.96</v>
      </c>
      <c r="K118" s="16">
        <f t="shared" si="7"/>
        <v>2347.630000000001</v>
      </c>
    </row>
    <row r="119" spans="1:11" x14ac:dyDescent="0.2">
      <c r="A119" s="8" t="s">
        <v>199</v>
      </c>
      <c r="B119" s="8" t="s">
        <v>200</v>
      </c>
      <c r="C119" s="9">
        <f>C120+C121</f>
        <v>392077.53</v>
      </c>
      <c r="D119" s="9">
        <f>D120+D121</f>
        <v>482500.52</v>
      </c>
      <c r="E119" s="10">
        <f t="shared" si="6"/>
        <v>-90422.989999999991</v>
      </c>
      <c r="F119" s="9">
        <f>F120+F121</f>
        <v>210099.07</v>
      </c>
      <c r="G119" s="9">
        <f>G120+G121</f>
        <v>0</v>
      </c>
      <c r="H119" s="11">
        <f t="shared" si="14"/>
        <v>210099.07</v>
      </c>
      <c r="I119" s="9">
        <f>I120+I121</f>
        <v>181978.46000000002</v>
      </c>
      <c r="J119" s="9">
        <f>J120+J121</f>
        <v>482500.52</v>
      </c>
      <c r="K119" s="11">
        <f t="shared" si="7"/>
        <v>-300522.06</v>
      </c>
    </row>
    <row r="120" spans="1:11" x14ac:dyDescent="0.2">
      <c r="A120" s="13" t="s">
        <v>201</v>
      </c>
      <c r="B120" s="13" t="s">
        <v>202</v>
      </c>
      <c r="C120" s="14">
        <v>327104.53000000003</v>
      </c>
      <c r="D120" s="14">
        <v>482500.52</v>
      </c>
      <c r="E120" s="15">
        <f t="shared" si="6"/>
        <v>-155395.99</v>
      </c>
      <c r="F120" s="14">
        <v>210099.07</v>
      </c>
      <c r="G120" s="14">
        <v>0</v>
      </c>
      <c r="H120" s="16">
        <f t="shared" si="14"/>
        <v>210099.07</v>
      </c>
      <c r="I120" s="17">
        <v>117005.46</v>
      </c>
      <c r="J120" s="35">
        <v>482500.52</v>
      </c>
      <c r="K120" s="16">
        <f t="shared" si="7"/>
        <v>-365495.06</v>
      </c>
    </row>
    <row r="121" spans="1:11" x14ac:dyDescent="0.2">
      <c r="A121" s="18">
        <v>61499</v>
      </c>
      <c r="B121" s="13" t="s">
        <v>258</v>
      </c>
      <c r="C121" s="14">
        <v>64973</v>
      </c>
      <c r="D121" s="14"/>
      <c r="E121" s="15">
        <f t="shared" si="6"/>
        <v>64973</v>
      </c>
      <c r="F121" s="14">
        <v>0</v>
      </c>
      <c r="G121" s="14"/>
      <c r="H121" s="16">
        <f t="shared" si="14"/>
        <v>0</v>
      </c>
      <c r="I121" s="17">
        <v>64973</v>
      </c>
      <c r="J121" s="35"/>
      <c r="K121" s="16">
        <f t="shared" si="7"/>
        <v>64973</v>
      </c>
    </row>
    <row r="122" spans="1:11" x14ac:dyDescent="0.2">
      <c r="A122" s="8" t="s">
        <v>203</v>
      </c>
      <c r="B122" s="8" t="s">
        <v>204</v>
      </c>
      <c r="C122" s="9">
        <f>C123+C124</f>
        <v>488685.35</v>
      </c>
      <c r="D122" s="9">
        <f>D123+D124</f>
        <v>307798</v>
      </c>
      <c r="E122" s="10">
        <f t="shared" si="6"/>
        <v>180887.34999999998</v>
      </c>
      <c r="F122" s="9">
        <f>F123+F124</f>
        <v>236996.54</v>
      </c>
      <c r="G122" s="9">
        <f>G123+G124</f>
        <v>0</v>
      </c>
      <c r="H122" s="11">
        <f t="shared" si="14"/>
        <v>236996.54</v>
      </c>
      <c r="I122" s="9">
        <f>I123+I124</f>
        <v>251688.81</v>
      </c>
      <c r="J122" s="9">
        <f>J123+J124</f>
        <v>307798</v>
      </c>
      <c r="K122" s="11">
        <f t="shared" si="7"/>
        <v>-56109.19</v>
      </c>
    </row>
    <row r="123" spans="1:11" x14ac:dyDescent="0.2">
      <c r="A123" s="13" t="s">
        <v>205</v>
      </c>
      <c r="B123" s="13" t="s">
        <v>206</v>
      </c>
      <c r="C123" s="14">
        <v>25307.72</v>
      </c>
      <c r="D123" s="14">
        <v>307798</v>
      </c>
      <c r="E123" s="15">
        <f t="shared" si="6"/>
        <v>-282490.28000000003</v>
      </c>
      <c r="F123" s="14">
        <v>5307.72</v>
      </c>
      <c r="G123" s="14">
        <v>0</v>
      </c>
      <c r="H123" s="16">
        <f t="shared" si="14"/>
        <v>5307.72</v>
      </c>
      <c r="I123" s="17">
        <v>20000</v>
      </c>
      <c r="J123" s="35">
        <v>307798</v>
      </c>
      <c r="K123" s="16">
        <f t="shared" si="7"/>
        <v>-287798</v>
      </c>
    </row>
    <row r="124" spans="1:11" x14ac:dyDescent="0.2">
      <c r="A124" s="18">
        <v>61599</v>
      </c>
      <c r="B124" s="13" t="s">
        <v>264</v>
      </c>
      <c r="C124" s="14">
        <v>463377.63</v>
      </c>
      <c r="D124" s="14"/>
      <c r="E124" s="15">
        <f t="shared" si="6"/>
        <v>463377.63</v>
      </c>
      <c r="F124" s="14">
        <v>231688.82</v>
      </c>
      <c r="G124" s="14"/>
      <c r="H124" s="16">
        <f t="shared" si="14"/>
        <v>231688.82</v>
      </c>
      <c r="I124" s="17">
        <v>231688.81</v>
      </c>
      <c r="J124" s="35"/>
      <c r="K124" s="16">
        <f t="shared" si="7"/>
        <v>231688.81</v>
      </c>
    </row>
    <row r="125" spans="1:11" x14ac:dyDescent="0.2">
      <c r="A125" s="8" t="s">
        <v>207</v>
      </c>
      <c r="B125" s="8" t="s">
        <v>208</v>
      </c>
      <c r="C125" s="9">
        <f>C126+C127+C128+C129</f>
        <v>39048825.559999995</v>
      </c>
      <c r="D125" s="9">
        <f>D126+D127+D128+D129</f>
        <v>77276889.390000001</v>
      </c>
      <c r="E125" s="10">
        <f t="shared" si="6"/>
        <v>-38228063.830000006</v>
      </c>
      <c r="F125" s="9">
        <f>F126+F127+F128+F129</f>
        <v>8926425.9499999993</v>
      </c>
      <c r="G125" s="9">
        <f>G126+G127+G128+G129</f>
        <v>0</v>
      </c>
      <c r="H125" s="11">
        <f t="shared" si="14"/>
        <v>8926425.9499999993</v>
      </c>
      <c r="I125" s="9">
        <f>I126+I127+I128+I129</f>
        <v>30122399.609999999</v>
      </c>
      <c r="J125" s="9">
        <f>J126+J127+J128+J129</f>
        <v>77276889.390000001</v>
      </c>
      <c r="K125" s="11">
        <f t="shared" si="7"/>
        <v>-47154489.780000001</v>
      </c>
    </row>
    <row r="126" spans="1:11" x14ac:dyDescent="0.2">
      <c r="A126" s="13" t="s">
        <v>209</v>
      </c>
      <c r="B126" s="13" t="s">
        <v>210</v>
      </c>
      <c r="C126" s="14">
        <v>19599365.18</v>
      </c>
      <c r="D126" s="14">
        <v>32537837.719999999</v>
      </c>
      <c r="E126" s="15">
        <f t="shared" si="6"/>
        <v>-12938472.539999999</v>
      </c>
      <c r="F126" s="14">
        <v>1293582.2</v>
      </c>
      <c r="G126" s="14">
        <v>0</v>
      </c>
      <c r="H126" s="16">
        <f t="shared" si="14"/>
        <v>1293582.2</v>
      </c>
      <c r="I126" s="17">
        <v>18305782.98</v>
      </c>
      <c r="J126" s="35">
        <v>32537837.719999999</v>
      </c>
      <c r="K126" s="16">
        <f t="shared" si="7"/>
        <v>-14232054.739999998</v>
      </c>
    </row>
    <row r="127" spans="1:11" x14ac:dyDescent="0.2">
      <c r="A127" s="13" t="s">
        <v>211</v>
      </c>
      <c r="B127" s="13" t="s">
        <v>212</v>
      </c>
      <c r="C127" s="14">
        <v>15408773.82</v>
      </c>
      <c r="D127" s="14">
        <v>32284825.390000001</v>
      </c>
      <c r="E127" s="15">
        <f t="shared" si="6"/>
        <v>-16876051.57</v>
      </c>
      <c r="F127" s="14">
        <v>6236049.1799999997</v>
      </c>
      <c r="G127" s="14">
        <v>0</v>
      </c>
      <c r="H127" s="16">
        <f t="shared" ref="H127:H129" si="15">F127-G127</f>
        <v>6236049.1799999997</v>
      </c>
      <c r="I127" s="17">
        <v>9172724.6400000006</v>
      </c>
      <c r="J127" s="35">
        <v>32284825.390000001</v>
      </c>
      <c r="K127" s="16">
        <f t="shared" si="7"/>
        <v>-23112100.75</v>
      </c>
    </row>
    <row r="128" spans="1:11" x14ac:dyDescent="0.2">
      <c r="A128" s="13" t="s">
        <v>213</v>
      </c>
      <c r="B128" s="13" t="s">
        <v>214</v>
      </c>
      <c r="C128" s="14">
        <v>2053147.41</v>
      </c>
      <c r="D128" s="14">
        <v>5486705.7199999997</v>
      </c>
      <c r="E128" s="15">
        <f t="shared" si="6"/>
        <v>-3433558.3099999996</v>
      </c>
      <c r="F128" s="14">
        <v>476735.84</v>
      </c>
      <c r="G128" s="14">
        <v>0</v>
      </c>
      <c r="H128" s="16">
        <f t="shared" si="15"/>
        <v>476735.84</v>
      </c>
      <c r="I128" s="17">
        <v>1576411.57</v>
      </c>
      <c r="J128" s="35">
        <v>5486705.7199999997</v>
      </c>
      <c r="K128" s="16">
        <f t="shared" si="7"/>
        <v>-3910294.1499999994</v>
      </c>
    </row>
    <row r="129" spans="1:11" x14ac:dyDescent="0.2">
      <c r="A129" s="18">
        <v>61699</v>
      </c>
      <c r="B129" s="13" t="s">
        <v>215</v>
      </c>
      <c r="C129" s="14">
        <v>1987539.15</v>
      </c>
      <c r="D129" s="14">
        <v>6967520.5599999996</v>
      </c>
      <c r="E129" s="15">
        <f t="shared" si="6"/>
        <v>-4979981.41</v>
      </c>
      <c r="F129" s="14">
        <v>920058.73</v>
      </c>
      <c r="G129" s="14">
        <v>0</v>
      </c>
      <c r="H129" s="16">
        <f t="shared" si="15"/>
        <v>920058.73</v>
      </c>
      <c r="I129" s="17">
        <v>1067480.42</v>
      </c>
      <c r="J129" s="35">
        <v>6967520.5599999996</v>
      </c>
      <c r="K129" s="16">
        <f t="shared" si="7"/>
        <v>-5900040.1399999997</v>
      </c>
    </row>
    <row r="130" spans="1:11" x14ac:dyDescent="0.2">
      <c r="A130" s="8" t="s">
        <v>216</v>
      </c>
      <c r="B130" s="8" t="s">
        <v>134</v>
      </c>
      <c r="C130" s="9">
        <f>C131</f>
        <v>208768.96</v>
      </c>
      <c r="D130" s="9">
        <f>D131</f>
        <v>249827.52</v>
      </c>
      <c r="E130" s="10">
        <f t="shared" si="6"/>
        <v>-41058.559999999998</v>
      </c>
      <c r="F130" s="9">
        <f>F131</f>
        <v>89012.23</v>
      </c>
      <c r="G130" s="9">
        <f>G131</f>
        <v>0</v>
      </c>
      <c r="H130" s="11">
        <f t="shared" ref="H130:H147" si="16">F130-G130</f>
        <v>89012.23</v>
      </c>
      <c r="I130" s="12">
        <f>I131</f>
        <v>119756.73</v>
      </c>
      <c r="J130" s="12">
        <f>J131</f>
        <v>249827.52</v>
      </c>
      <c r="K130" s="11">
        <f t="shared" si="7"/>
        <v>-130070.79</v>
      </c>
    </row>
    <row r="131" spans="1:11" x14ac:dyDescent="0.2">
      <c r="A131" s="13" t="s">
        <v>217</v>
      </c>
      <c r="B131" s="13" t="s">
        <v>134</v>
      </c>
      <c r="C131" s="14">
        <v>208768.96</v>
      </c>
      <c r="D131" s="14">
        <v>249827.52</v>
      </c>
      <c r="E131" s="15">
        <f t="shared" si="6"/>
        <v>-41058.559999999998</v>
      </c>
      <c r="F131" s="14">
        <v>89012.23</v>
      </c>
      <c r="G131" s="14">
        <v>0</v>
      </c>
      <c r="H131" s="16">
        <f t="shared" si="16"/>
        <v>89012.23</v>
      </c>
      <c r="I131" s="17">
        <v>119756.73</v>
      </c>
      <c r="J131" s="35">
        <v>249827.52</v>
      </c>
      <c r="K131" s="16">
        <f t="shared" si="7"/>
        <v>-130070.79</v>
      </c>
    </row>
    <row r="132" spans="1:11" x14ac:dyDescent="0.2">
      <c r="A132" s="6" t="s">
        <v>218</v>
      </c>
      <c r="B132" s="6" t="s">
        <v>219</v>
      </c>
      <c r="C132" s="30">
        <f>C133+C141+C144</f>
        <v>4699205</v>
      </c>
      <c r="D132" s="30">
        <f>D133+D141+D144</f>
        <v>4055065.5</v>
      </c>
      <c r="E132" s="37">
        <f t="shared" si="6"/>
        <v>644139.5</v>
      </c>
      <c r="F132" s="30">
        <f>F133+F141+F144</f>
        <v>1819295.1400000001</v>
      </c>
      <c r="G132" s="30">
        <f>G133+G141+G144</f>
        <v>500000</v>
      </c>
      <c r="H132" s="21">
        <f t="shared" si="16"/>
        <v>1319295.1400000001</v>
      </c>
      <c r="I132" s="30">
        <f>I133+I141+I144</f>
        <v>2879909.86</v>
      </c>
      <c r="J132" s="30">
        <f>J133+J141+J144</f>
        <v>3555065.5</v>
      </c>
      <c r="K132" s="21">
        <f t="shared" si="7"/>
        <v>-675155.64000000013</v>
      </c>
    </row>
    <row r="133" spans="1:11" x14ac:dyDescent="0.2">
      <c r="A133" s="8" t="s">
        <v>220</v>
      </c>
      <c r="B133" s="8" t="s">
        <v>221</v>
      </c>
      <c r="C133" s="9">
        <f>C134+C135+C137+C138+C140</f>
        <v>4094580</v>
      </c>
      <c r="D133" s="79">
        <f>D134+D135+D136+D137+D138+D139+D140</f>
        <v>3419179</v>
      </c>
      <c r="E133" s="10">
        <f t="shared" si="6"/>
        <v>675401</v>
      </c>
      <c r="F133" s="9">
        <f>F134+F135+F137+F138+F140</f>
        <v>1318670.1400000001</v>
      </c>
      <c r="G133" s="79">
        <f>G134+G135+G136+G137+G138+G139+G140</f>
        <v>500000</v>
      </c>
      <c r="H133" s="11">
        <f t="shared" si="16"/>
        <v>818670.14000000013</v>
      </c>
      <c r="I133" s="12">
        <f>I134+I135+I137+I138+I140</f>
        <v>2775909.86</v>
      </c>
      <c r="J133" s="79">
        <f>J134+J135+J136+J137+J138+J139+J140</f>
        <v>2919179</v>
      </c>
      <c r="K133" s="11">
        <f t="shared" si="7"/>
        <v>-143269.14000000013</v>
      </c>
    </row>
    <row r="134" spans="1:11" x14ac:dyDescent="0.2">
      <c r="A134" s="13" t="s">
        <v>222</v>
      </c>
      <c r="B134" s="13" t="s">
        <v>221</v>
      </c>
      <c r="C134" s="14">
        <v>730860</v>
      </c>
      <c r="D134" s="14">
        <v>1283560</v>
      </c>
      <c r="E134" s="15">
        <f t="shared" si="6"/>
        <v>-552700</v>
      </c>
      <c r="F134" s="14">
        <v>0</v>
      </c>
      <c r="G134" s="14">
        <v>0</v>
      </c>
      <c r="H134" s="16">
        <f t="shared" si="16"/>
        <v>0</v>
      </c>
      <c r="I134" s="17">
        <v>730860</v>
      </c>
      <c r="J134" s="35">
        <v>1283560</v>
      </c>
      <c r="K134" s="16">
        <f t="shared" si="7"/>
        <v>-552700</v>
      </c>
    </row>
    <row r="135" spans="1:11" x14ac:dyDescent="0.2">
      <c r="A135" s="18">
        <v>6223101</v>
      </c>
      <c r="B135" s="13" t="s">
        <v>259</v>
      </c>
      <c r="C135" s="14">
        <v>35500</v>
      </c>
      <c r="D135" s="14"/>
      <c r="E135" s="15">
        <f t="shared" si="6"/>
        <v>35500</v>
      </c>
      <c r="F135" s="14">
        <v>35500</v>
      </c>
      <c r="G135" s="14"/>
      <c r="H135" s="16">
        <f t="shared" si="16"/>
        <v>35500</v>
      </c>
      <c r="I135" s="17">
        <v>0</v>
      </c>
      <c r="J135" s="35"/>
      <c r="K135" s="16">
        <f t="shared" si="7"/>
        <v>0</v>
      </c>
    </row>
    <row r="136" spans="1:11" x14ac:dyDescent="0.2">
      <c r="A136" s="18">
        <v>6224300</v>
      </c>
      <c r="B136" s="13" t="s">
        <v>270</v>
      </c>
      <c r="C136" s="14"/>
      <c r="D136" s="14">
        <v>258095</v>
      </c>
      <c r="E136" s="15">
        <f>C136-D136</f>
        <v>-258095</v>
      </c>
      <c r="F136" s="14"/>
      <c r="G136" s="14">
        <v>0</v>
      </c>
      <c r="H136" s="16">
        <f>F136-G136</f>
        <v>0</v>
      </c>
      <c r="I136" s="17"/>
      <c r="J136" s="35">
        <v>258095</v>
      </c>
      <c r="K136" s="16">
        <f>I136-J136</f>
        <v>-258095</v>
      </c>
    </row>
    <row r="137" spans="1:11" x14ac:dyDescent="0.2">
      <c r="A137" s="13" t="s">
        <v>223</v>
      </c>
      <c r="B137" s="13" t="s">
        <v>224</v>
      </c>
      <c r="C137" s="14">
        <v>1033465</v>
      </c>
      <c r="D137" s="14">
        <v>377524</v>
      </c>
      <c r="E137" s="15">
        <f t="shared" si="6"/>
        <v>655941</v>
      </c>
      <c r="F137" s="14">
        <v>928791.92</v>
      </c>
      <c r="G137" s="14">
        <v>0</v>
      </c>
      <c r="H137" s="16">
        <f t="shared" si="16"/>
        <v>928791.92</v>
      </c>
      <c r="I137" s="17">
        <v>104673.08</v>
      </c>
      <c r="J137" s="35">
        <v>377524</v>
      </c>
      <c r="K137" s="16">
        <f t="shared" si="7"/>
        <v>-272850.92</v>
      </c>
    </row>
    <row r="138" spans="1:11" x14ac:dyDescent="0.2">
      <c r="A138" s="18">
        <v>6224305</v>
      </c>
      <c r="B138" s="13" t="s">
        <v>225</v>
      </c>
      <c r="C138" s="14">
        <v>1939755</v>
      </c>
      <c r="D138" s="14"/>
      <c r="E138" s="15">
        <f t="shared" si="6"/>
        <v>1939755</v>
      </c>
      <c r="F138" s="14">
        <v>0</v>
      </c>
      <c r="G138" s="14"/>
      <c r="H138" s="16">
        <f t="shared" si="16"/>
        <v>0</v>
      </c>
      <c r="I138" s="17">
        <v>1939755</v>
      </c>
      <c r="J138" s="35"/>
      <c r="K138" s="16">
        <f t="shared" si="7"/>
        <v>1939755</v>
      </c>
    </row>
    <row r="139" spans="1:11" x14ac:dyDescent="0.2">
      <c r="A139" s="18">
        <v>6224306</v>
      </c>
      <c r="B139" s="13" t="s">
        <v>271</v>
      </c>
      <c r="C139" s="14"/>
      <c r="D139" s="14">
        <v>1500000</v>
      </c>
      <c r="E139" s="15">
        <f>C139-D139</f>
        <v>-1500000</v>
      </c>
      <c r="F139" s="14"/>
      <c r="G139" s="14">
        <v>500000</v>
      </c>
      <c r="H139" s="16">
        <f>F139-G139</f>
        <v>-500000</v>
      </c>
      <c r="I139" s="17"/>
      <c r="J139" s="35">
        <v>1000000</v>
      </c>
      <c r="K139" s="16">
        <f>I139-J139</f>
        <v>-1000000</v>
      </c>
    </row>
    <row r="140" spans="1:11" x14ac:dyDescent="0.2">
      <c r="A140" s="18">
        <v>6224352</v>
      </c>
      <c r="B140" s="13" t="s">
        <v>260</v>
      </c>
      <c r="C140" s="31">
        <v>355000</v>
      </c>
      <c r="D140" s="14"/>
      <c r="E140" s="15">
        <f t="shared" ref="E140:E157" si="17">C140-D140</f>
        <v>355000</v>
      </c>
      <c r="F140" s="14">
        <v>354378.22</v>
      </c>
      <c r="G140" s="14"/>
      <c r="H140" s="16">
        <f t="shared" si="16"/>
        <v>354378.22</v>
      </c>
      <c r="I140" s="17">
        <v>621.78</v>
      </c>
      <c r="J140" s="35"/>
      <c r="K140" s="16">
        <f t="shared" ref="K140:K157" si="18">I140-J140</f>
        <v>621.78</v>
      </c>
    </row>
    <row r="141" spans="1:11" x14ac:dyDescent="0.2">
      <c r="A141" s="8" t="s">
        <v>226</v>
      </c>
      <c r="B141" s="8" t="s">
        <v>227</v>
      </c>
      <c r="C141" s="79">
        <f>C143</f>
        <v>594000</v>
      </c>
      <c r="D141" s="79">
        <f>D142+D143</f>
        <v>609816.96</v>
      </c>
      <c r="E141" s="10">
        <f t="shared" si="17"/>
        <v>-15816.959999999963</v>
      </c>
      <c r="F141" s="79">
        <f>F143</f>
        <v>490000</v>
      </c>
      <c r="G141" s="79">
        <f>G142+G143</f>
        <v>0</v>
      </c>
      <c r="H141" s="11">
        <f t="shared" si="16"/>
        <v>490000</v>
      </c>
      <c r="I141" s="12">
        <f>I143</f>
        <v>104000</v>
      </c>
      <c r="J141" s="79">
        <f>J142+J143</f>
        <v>609816.96</v>
      </c>
      <c r="K141" s="11">
        <f t="shared" si="18"/>
        <v>-505816.95999999996</v>
      </c>
    </row>
    <row r="142" spans="1:11" s="1" customFormat="1" x14ac:dyDescent="0.2">
      <c r="A142" s="77">
        <v>62301</v>
      </c>
      <c r="B142" s="75" t="s">
        <v>228</v>
      </c>
      <c r="C142" s="76"/>
      <c r="D142" s="76">
        <v>100</v>
      </c>
      <c r="E142" s="39">
        <f>C142-D142</f>
        <v>-100</v>
      </c>
      <c r="F142" s="76"/>
      <c r="G142" s="76">
        <v>0</v>
      </c>
      <c r="H142" s="40">
        <f>F142-G142</f>
        <v>0</v>
      </c>
      <c r="I142" s="78"/>
      <c r="J142" s="76">
        <v>100</v>
      </c>
      <c r="K142" s="40">
        <f>I142-J142</f>
        <v>-100</v>
      </c>
    </row>
    <row r="143" spans="1:11" x14ac:dyDescent="0.2">
      <c r="A143" s="13" t="s">
        <v>229</v>
      </c>
      <c r="B143" s="13" t="s">
        <v>172</v>
      </c>
      <c r="C143" s="14">
        <v>594000</v>
      </c>
      <c r="D143" s="14">
        <v>609716.96</v>
      </c>
      <c r="E143" s="15">
        <f t="shared" si="17"/>
        <v>-15716.959999999963</v>
      </c>
      <c r="F143" s="14">
        <v>490000</v>
      </c>
      <c r="G143" s="14">
        <v>0</v>
      </c>
      <c r="H143" s="16">
        <f t="shared" si="16"/>
        <v>490000</v>
      </c>
      <c r="I143" s="17">
        <v>104000</v>
      </c>
      <c r="J143" s="35">
        <v>609716.96</v>
      </c>
      <c r="K143" s="16">
        <f t="shared" si="18"/>
        <v>-505716.95999999996</v>
      </c>
    </row>
    <row r="144" spans="1:11" x14ac:dyDescent="0.2">
      <c r="A144" s="8" t="s">
        <v>230</v>
      </c>
      <c r="B144" s="8" t="s">
        <v>231</v>
      </c>
      <c r="C144" s="9">
        <f>C145</f>
        <v>10625</v>
      </c>
      <c r="D144" s="9">
        <f>D145</f>
        <v>26069.54</v>
      </c>
      <c r="E144" s="10">
        <f t="shared" si="17"/>
        <v>-15444.54</v>
      </c>
      <c r="F144" s="79">
        <f>F145</f>
        <v>10625</v>
      </c>
      <c r="G144" s="9">
        <v>0</v>
      </c>
      <c r="H144" s="11">
        <f t="shared" si="16"/>
        <v>10625</v>
      </c>
      <c r="I144" s="12">
        <f>I145</f>
        <v>0</v>
      </c>
      <c r="J144" s="9">
        <f>J145</f>
        <v>26069.54</v>
      </c>
      <c r="K144" s="11">
        <f t="shared" si="18"/>
        <v>-26069.54</v>
      </c>
    </row>
    <row r="145" spans="1:11" x14ac:dyDescent="0.2">
      <c r="A145" s="13" t="s">
        <v>232</v>
      </c>
      <c r="B145" s="13" t="s">
        <v>233</v>
      </c>
      <c r="C145" s="14">
        <v>10625</v>
      </c>
      <c r="D145" s="14">
        <v>26069.54</v>
      </c>
      <c r="E145" s="15">
        <f t="shared" si="17"/>
        <v>-15444.54</v>
      </c>
      <c r="F145" s="14">
        <v>10625</v>
      </c>
      <c r="G145" s="14">
        <v>0</v>
      </c>
      <c r="H145" s="16">
        <f t="shared" si="16"/>
        <v>10625</v>
      </c>
      <c r="I145" s="17">
        <v>0</v>
      </c>
      <c r="J145" s="35">
        <v>26069.54</v>
      </c>
      <c r="K145" s="16">
        <f t="shared" si="18"/>
        <v>-26069.54</v>
      </c>
    </row>
    <row r="146" spans="1:11" x14ac:dyDescent="0.2">
      <c r="A146" s="6" t="s">
        <v>234</v>
      </c>
      <c r="B146" s="6" t="s">
        <v>235</v>
      </c>
      <c r="C146" s="30">
        <f>C147+C149</f>
        <v>196582.06</v>
      </c>
      <c r="D146" s="30">
        <f>D147+D149</f>
        <v>601850</v>
      </c>
      <c r="E146" s="37">
        <f t="shared" si="17"/>
        <v>-405267.94</v>
      </c>
      <c r="F146" s="30">
        <v>0</v>
      </c>
      <c r="G146" s="30">
        <v>0</v>
      </c>
      <c r="H146" s="7">
        <f t="shared" si="16"/>
        <v>0</v>
      </c>
      <c r="I146" s="20">
        <f>I147+I149</f>
        <v>196582.06</v>
      </c>
      <c r="J146" s="30">
        <f>J147+J149</f>
        <v>601850</v>
      </c>
      <c r="K146" s="21">
        <f t="shared" si="18"/>
        <v>-405267.94</v>
      </c>
    </row>
    <row r="147" spans="1:11" x14ac:dyDescent="0.2">
      <c r="A147" s="8" t="s">
        <v>236</v>
      </c>
      <c r="B147" s="8" t="s">
        <v>237</v>
      </c>
      <c r="C147" s="79">
        <f>C148</f>
        <v>135977.06</v>
      </c>
      <c r="D147" s="79">
        <f>D148</f>
        <v>49000</v>
      </c>
      <c r="E147" s="10">
        <f t="shared" si="17"/>
        <v>86977.06</v>
      </c>
      <c r="F147" s="79">
        <f>F148</f>
        <v>0</v>
      </c>
      <c r="G147" s="79">
        <f>G148</f>
        <v>0</v>
      </c>
      <c r="H147" s="11">
        <f t="shared" si="16"/>
        <v>0</v>
      </c>
      <c r="I147" s="12">
        <f>I148</f>
        <v>135977.06</v>
      </c>
      <c r="J147" s="79">
        <f>J148</f>
        <v>49000</v>
      </c>
      <c r="K147" s="11">
        <f t="shared" si="18"/>
        <v>86977.06</v>
      </c>
    </row>
    <row r="148" spans="1:11" x14ac:dyDescent="0.2">
      <c r="A148" s="13" t="s">
        <v>238</v>
      </c>
      <c r="B148" s="13" t="s">
        <v>237</v>
      </c>
      <c r="C148" s="14">
        <v>135977.06</v>
      </c>
      <c r="D148" s="14">
        <v>49000</v>
      </c>
      <c r="E148" s="15">
        <f t="shared" si="17"/>
        <v>86977.06</v>
      </c>
      <c r="F148" s="14">
        <v>0</v>
      </c>
      <c r="G148" s="14">
        <v>0</v>
      </c>
      <c r="H148" s="16">
        <f>F148-G148</f>
        <v>0</v>
      </c>
      <c r="I148" s="17">
        <v>135977.06</v>
      </c>
      <c r="J148" s="35">
        <v>49000</v>
      </c>
      <c r="K148" s="16">
        <f t="shared" si="18"/>
        <v>86977.06</v>
      </c>
    </row>
    <row r="149" spans="1:11" x14ac:dyDescent="0.2">
      <c r="A149" s="8" t="s">
        <v>239</v>
      </c>
      <c r="B149" s="8" t="s">
        <v>240</v>
      </c>
      <c r="C149" s="79">
        <f>C150</f>
        <v>60605</v>
      </c>
      <c r="D149" s="79">
        <f>D150</f>
        <v>552850</v>
      </c>
      <c r="E149" s="10">
        <f t="shared" si="17"/>
        <v>-492245</v>
      </c>
      <c r="F149" s="79">
        <f>F150</f>
        <v>0</v>
      </c>
      <c r="G149" s="79">
        <f>G150</f>
        <v>0</v>
      </c>
      <c r="H149" s="11">
        <f t="shared" ref="H149:H157" si="19">F149-G149</f>
        <v>0</v>
      </c>
      <c r="I149" s="12">
        <f>I150</f>
        <v>60605</v>
      </c>
      <c r="J149" s="79">
        <f>J150</f>
        <v>552850</v>
      </c>
      <c r="K149" s="11">
        <f t="shared" si="18"/>
        <v>-492245</v>
      </c>
    </row>
    <row r="150" spans="1:11" x14ac:dyDescent="0.2">
      <c r="A150" s="13" t="s">
        <v>241</v>
      </c>
      <c r="B150" s="13" t="s">
        <v>240</v>
      </c>
      <c r="C150" s="14">
        <v>60605</v>
      </c>
      <c r="D150" s="14">
        <v>552850</v>
      </c>
      <c r="E150" s="15">
        <f t="shared" si="17"/>
        <v>-492245</v>
      </c>
      <c r="F150" s="14">
        <v>0</v>
      </c>
      <c r="G150" s="14">
        <v>0</v>
      </c>
      <c r="H150" s="16">
        <f t="shared" si="19"/>
        <v>0</v>
      </c>
      <c r="I150" s="17">
        <v>60605</v>
      </c>
      <c r="J150" s="35">
        <v>552850</v>
      </c>
      <c r="K150" s="16">
        <f t="shared" si="18"/>
        <v>-492245</v>
      </c>
    </row>
    <row r="151" spans="1:11" ht="15" customHeight="1" x14ac:dyDescent="0.2">
      <c r="A151" s="6" t="s">
        <v>242</v>
      </c>
      <c r="B151" s="6" t="s">
        <v>243</v>
      </c>
      <c r="C151" s="30">
        <f>C152</f>
        <v>128567306</v>
      </c>
      <c r="D151" s="30">
        <f>D152</f>
        <v>119524621</v>
      </c>
      <c r="E151" s="37">
        <f t="shared" si="17"/>
        <v>9042685</v>
      </c>
      <c r="F151" s="80">
        <f>F152</f>
        <v>128567306</v>
      </c>
      <c r="G151" s="30">
        <f>G152</f>
        <v>10757522.050000001</v>
      </c>
      <c r="H151" s="21">
        <f t="shared" si="19"/>
        <v>117809783.95</v>
      </c>
      <c r="I151" s="30">
        <f>I152</f>
        <v>0</v>
      </c>
      <c r="J151" s="30">
        <f>J152</f>
        <v>108767098.94999999</v>
      </c>
      <c r="K151" s="21">
        <f t="shared" si="18"/>
        <v>-108767098.94999999</v>
      </c>
    </row>
    <row r="152" spans="1:11" x14ac:dyDescent="0.2">
      <c r="A152" s="8" t="s">
        <v>244</v>
      </c>
      <c r="B152" s="8" t="s">
        <v>245</v>
      </c>
      <c r="C152" s="9">
        <f>C153+C154</f>
        <v>128567306</v>
      </c>
      <c r="D152" s="9">
        <f>D153+D154</f>
        <v>119524621</v>
      </c>
      <c r="E152" s="10">
        <f t="shared" si="17"/>
        <v>9042685</v>
      </c>
      <c r="F152" s="79">
        <f>F153+F154</f>
        <v>128567306</v>
      </c>
      <c r="G152" s="9">
        <f>G153+G154</f>
        <v>10757522.050000001</v>
      </c>
      <c r="H152" s="11">
        <f>F152-G152</f>
        <v>117809783.95</v>
      </c>
      <c r="I152" s="12">
        <f>I153+I154</f>
        <v>0</v>
      </c>
      <c r="J152" s="9">
        <f>J153+J154</f>
        <v>108767098.94999999</v>
      </c>
      <c r="K152" s="11">
        <f t="shared" si="18"/>
        <v>-108767098.94999999</v>
      </c>
    </row>
    <row r="153" spans="1:11" x14ac:dyDescent="0.2">
      <c r="A153" s="13" t="s">
        <v>246</v>
      </c>
      <c r="B153" s="13" t="s">
        <v>247</v>
      </c>
      <c r="C153" s="14">
        <v>85556385</v>
      </c>
      <c r="D153" s="14">
        <v>79623908</v>
      </c>
      <c r="E153" s="41">
        <f t="shared" si="17"/>
        <v>5932477</v>
      </c>
      <c r="F153" s="14">
        <v>85556385</v>
      </c>
      <c r="G153" s="14">
        <v>7163814.7000000002</v>
      </c>
      <c r="H153" s="16">
        <f t="shared" si="19"/>
        <v>78392570.299999997</v>
      </c>
      <c r="I153" s="17">
        <v>0</v>
      </c>
      <c r="J153" s="35">
        <v>72460093.299999997</v>
      </c>
      <c r="K153" s="16">
        <f t="shared" si="18"/>
        <v>-72460093.299999997</v>
      </c>
    </row>
    <row r="154" spans="1:11" ht="14.25" customHeight="1" x14ac:dyDescent="0.2">
      <c r="A154" s="13" t="s">
        <v>248</v>
      </c>
      <c r="B154" s="19" t="s">
        <v>249</v>
      </c>
      <c r="C154" s="14">
        <v>43010921</v>
      </c>
      <c r="D154" s="14">
        <v>39900713</v>
      </c>
      <c r="E154" s="41">
        <f t="shared" si="17"/>
        <v>3110208</v>
      </c>
      <c r="F154" s="14">
        <v>43010921</v>
      </c>
      <c r="G154" s="14">
        <v>3593707.35</v>
      </c>
      <c r="H154" s="16">
        <f t="shared" si="19"/>
        <v>39417213.649999999</v>
      </c>
      <c r="I154" s="17">
        <v>0</v>
      </c>
      <c r="J154" s="35">
        <v>36307005.649999999</v>
      </c>
      <c r="K154" s="16">
        <f t="shared" si="18"/>
        <v>-36307005.649999999</v>
      </c>
    </row>
    <row r="155" spans="1:11" x14ac:dyDescent="0.2">
      <c r="A155" s="81" t="s">
        <v>250</v>
      </c>
      <c r="B155" s="82"/>
      <c r="C155" s="20">
        <f>C9+C28+C83+C96+C104+C132+C146+C151</f>
        <v>263167044.84999999</v>
      </c>
      <c r="D155" s="20">
        <f>D9+D28+D83+D96+D104+D132+D146+D151</f>
        <v>289681167.86000001</v>
      </c>
      <c r="E155" s="37">
        <f t="shared" si="17"/>
        <v>-26514123.01000002</v>
      </c>
      <c r="F155" s="20">
        <f>F9+F28+F83+F96+F104+F132+F146+F151</f>
        <v>216365733.56</v>
      </c>
      <c r="G155" s="20">
        <f>G9+G28+G83+G96+G104+G132+G146+G151</f>
        <v>14525803</v>
      </c>
      <c r="H155" s="21">
        <f t="shared" si="19"/>
        <v>201839930.56</v>
      </c>
      <c r="I155" s="20">
        <f>I9+I28+I83+I96+I104+I132+I146+I151</f>
        <v>46801311.289999999</v>
      </c>
      <c r="J155" s="20">
        <f>J9+J28+J83+J96+J104+J132+J146+J151</f>
        <v>275155364.86000001</v>
      </c>
      <c r="K155" s="21">
        <f t="shared" si="18"/>
        <v>-228354053.57000002</v>
      </c>
    </row>
    <row r="156" spans="1:11" ht="13.5" customHeight="1" x14ac:dyDescent="0.2">
      <c r="A156" s="83" t="s">
        <v>251</v>
      </c>
      <c r="B156" s="84"/>
      <c r="C156" s="22">
        <f>C10+C14+C18+C21+C24+C26+C29+C50+C55+C70+C75+C81+C84+C89+C93+C97+C102+C105+C116+C119+C122+C125+C130+C133+C141+C144+C147+C149+C152</f>
        <v>263167044.84999996</v>
      </c>
      <c r="D156" s="22">
        <f>D10+D14+D18+D21+D24+D26+D29+D50+D55+D70+D75+D81+D84+D89+D93+D97+D102+D105+D116+D119+D122+D125+D130+D133+D141+D144+D147+D149+D152</f>
        <v>289681167.86000001</v>
      </c>
      <c r="E156" s="42">
        <f t="shared" si="17"/>
        <v>-26514123.01000005</v>
      </c>
      <c r="F156" s="22">
        <f>F10+F14+F18+F21+F24+F26+F29+F50+F55+F70+F75+F81+F84+F89+F93+F97+F102+F105+F116+F119+F122+F125+F130+F133+F141+F144+F147+F149+F152</f>
        <v>216365733.56</v>
      </c>
      <c r="G156" s="22">
        <f>G10+G14+G18+G21+G24+G26+G29+G50+G55+G70+G75+G81+G84+G89+G93+G97+G102+G105+G116+G119+G122+G125+G130+G133+G141+G144+G147+G149+G152</f>
        <v>14525803</v>
      </c>
      <c r="H156" s="23">
        <f t="shared" si="19"/>
        <v>201839930.56</v>
      </c>
      <c r="I156" s="22">
        <f>I10+I14+I18+I21+I24+I26+I29+I50+I55+I70+I75+I81+I84+I89+I93+I97+I102+I105+I116+I119+I122+I125+I130+I133+I141+I144+I147+I149+I152</f>
        <v>46801311.289999999</v>
      </c>
      <c r="J156" s="22">
        <f>J10+J14+J18+J21+J24+J26+J29+J50+J55+J70+J75+J81+J84+J89+J93+J97+J102+J105+J116+J119+J122+J125+J130+J133+J141+J144+J147+J149+J152</f>
        <v>275155364.86000001</v>
      </c>
      <c r="K156" s="11">
        <f t="shared" si="18"/>
        <v>-228354053.57000002</v>
      </c>
    </row>
    <row r="157" spans="1:11" x14ac:dyDescent="0.2">
      <c r="A157" s="85" t="s">
        <v>252</v>
      </c>
      <c r="B157" s="86"/>
      <c r="C157" s="24">
        <f>C11+C12+C15+C16+C17+C19+C20+C22+C59+C99+C23+C25+C27+C30+C31+C32+C33+C34+C35+C36+C37+C38+C39+C40+C41+C42+C43+C44+C45+C46+C47+C48+C49+C51+C52+C53+C56+C57+C58+C60+C61+C62+C63+C64+C65+C66+C67+C68+C69+C72+C73+C74+C76+C77+C79+C80+C82+C85+C86+C87+C88+C90+C91+C92+C94+C95+C100+C101+C103+C106+C107+C109+C110+C112+C113+C114+C115+C117+C118+C120+C121+C123+C124+C126+C127+C128+C129+C131+C134+C135+C137+C138+C140+C143+C145+C148+C150+C153+C154</f>
        <v>263167044.84999996</v>
      </c>
      <c r="D157" s="73">
        <f>+D13+D54+D71+D98+D108+D111+D136+D139+D142+D78+D11+D12+D15+D16+D17+D19+D20+D22+D23+D25+D27+D30+D31+D32+D33+D34+D35+D36+D37+D38+D39+D40+D41+D42+D43+D44+D45+D46+D47+D48+D49+D51+D52+D53+D56+D57+D58+D60+D61+D62+D63+D64+D65+D66+D67+D68+D69+D72+D73+D74+D76+D77+D79+D80+D82+D85+D86+D87+D88+D90+D91+D92+D94+D95+D100+D101+D103+D106+D107+D109+D110+D112+D113+D114+D115+D117+D118+D120+D121+D123+D124+D126+D127+D128+D129+D131+D134+D135+D137+D138+D140+D143+D145+D148+D150+D153+D154+D99</f>
        <v>289681167.86000001</v>
      </c>
      <c r="E157" s="43">
        <f t="shared" si="17"/>
        <v>-26514123.01000005</v>
      </c>
      <c r="F157" s="73">
        <f>F11+F12+F15+F16+F17+F19+F20+F22+F23+F25+F27+F30+F31+F32+F33+F34+F35+F36+F37+F38+F39+F40+F41+F42+F43+F44+F45+F46+F47+F48+F49+F51+F52+F53+F56+F57+F58+F59+F60+F61+F62+F63+F64+F65+F66+F67+F68+F69+F72+F73+F74+F76+F77+F79+F80+F82+F85+F86+F87+F88+F90+F91+F92+F94+F95+F99+F100+F101+F103+F106+F107+F109+F110+F112+F113+F114+F115+F117+F118+F120+F121+F123+F124+F126+F127+F128+F129+F131+F134+F135+F137+F138+F140+F143+F145+F148+F150+F153+F154</f>
        <v>216365733.56</v>
      </c>
      <c r="G157" s="73">
        <f>G13+G54+G71+G98+G108+G111+G136+G139+G142+G78+G11+G12+G15+G16+G17+G19+G20+G22+G23+G25+G27+G30+G31+G32+G33+G34+G35+G36+G37+G38+G39+G40+G41+G42+G43+G44+G45+G46+G47+G48+G49+G51+G52+G53+G56+G57+G58+G60+G61+G62+G63+G64+G65+G66+G67+G68+G69+G72+G73+G74+G76+G77+G79+G80+G82+G85+G86+G87+G88+G90+G91+G92+G94+G95+G100+G101+G103+G106+G107+G109+G110+G112+G113+G114+G115+G117+G118+G120+G121+G123+G124+G126+G127+G128+G129+G131+G134+G135+G137+G138+G140+G143+G145+G148+G150+G153+G154+G99</f>
        <v>14525803</v>
      </c>
      <c r="H157" s="74">
        <f t="shared" si="19"/>
        <v>201839930.56</v>
      </c>
      <c r="I157" s="24">
        <f>I11+I12+I15+I16+I17+I19+I20+I22+I23+I25+I27+I30+I31+I32+I33+I34+I35+I36+I37+I38+I39+I40+I41+I42+I43+I44+I45+I46+I47+I48+I49+I51+I52+I53+I56+I57+I58+I59+I60+I61+I62+I63+I64+I65+I66+I67+I68+I69+I72+I73+I74+I76+I77+I79+I80+I82+I85+I86+I87+I88+I90+I91+I92+I94+I95+I99+I100+I101+I103+I106+I107+I109+I110+I112+I113+I114+I115+I117+I118+I120+I121+I123+I124+I126+I127+I128+I129+I131+I134+I135+I137+I138+I140+I143+I145+I148+I150+I153+I154</f>
        <v>46801311.290000007</v>
      </c>
      <c r="J157" s="73">
        <f>J13+J54+J71+J98+J108+J111+J136+J139+J142+J78+J11+J12+J15+J16+J17+J19+J20+J22+J23+J25+J27+J30+J31+J32+J33+J34+J35+J36+J37+J38+J39+J40+J41+J42+J43+J44+J45+J46+J47+J48+J49+J51+J52+J53+J56+J57+J58+J60+J61+J62+J63+J64+J65+J66+J67+J68+J69+J72+J73+J74+J76+J77+J79+J80+J82+J85+J86+J87+J88+J90+J91+J92+J94+J95+J100+J101+J103+J106+J107+J109+J110+J112+J113+J114+J115+J117+J118+J120+J121+J123+J124+J126+J127+J128+J129+J131+J134+J135+J137+J138+J140+J143+J145+J148+J150+J153+J154+J99</f>
        <v>275155364.86000001</v>
      </c>
      <c r="K157" s="16">
        <f t="shared" si="18"/>
        <v>-228354053.56999999</v>
      </c>
    </row>
    <row r="158" spans="1:11" x14ac:dyDescent="0.2">
      <c r="I158" s="26"/>
    </row>
    <row r="167" spans="2:11" x14ac:dyDescent="0.2">
      <c r="B167" s="27" t="s">
        <v>253</v>
      </c>
      <c r="C167" s="4"/>
      <c r="D167" s="4"/>
      <c r="E167" s="4"/>
      <c r="F167" s="4"/>
      <c r="G167" s="87" t="s">
        <v>254</v>
      </c>
      <c r="H167" s="87"/>
      <c r="I167" s="87"/>
      <c r="J167" s="87"/>
      <c r="K167" s="28"/>
    </row>
    <row r="168" spans="2:11" x14ac:dyDescent="0.2">
      <c r="B168" s="27" t="s">
        <v>255</v>
      </c>
      <c r="C168" s="4"/>
      <c r="D168" s="4"/>
      <c r="E168" s="4"/>
      <c r="F168" s="4"/>
      <c r="G168" s="87" t="s">
        <v>256</v>
      </c>
      <c r="H168" s="87"/>
      <c r="I168" s="87"/>
      <c r="J168" s="87"/>
      <c r="K168" s="4"/>
    </row>
  </sheetData>
  <mergeCells count="12">
    <mergeCell ref="A5:K5"/>
    <mergeCell ref="A6:K6"/>
    <mergeCell ref="A7:A8"/>
    <mergeCell ref="B7:B8"/>
    <mergeCell ref="C7:E7"/>
    <mergeCell ref="F7:H7"/>
    <mergeCell ref="I7:K7"/>
    <mergeCell ref="A155:B155"/>
    <mergeCell ref="A156:B156"/>
    <mergeCell ref="A157:B157"/>
    <mergeCell ref="G167:J167"/>
    <mergeCell ref="G168:J16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1"/>
  <ignoredErrors>
    <ignoredError sqref="C9 C28 C50 C70 C75 C83:C84 C89:D89 C96 C102:D102 C104:C105 C116:D116 C119:D119 C125:D125 C130:D130 C132:C133 C144:D144 C146 C151:C152 C93:D93 C122:D122 F28 I28 F70 F75 F83:F84 F102:G102 F96 F104:F105 I104:I105 F116:G116 I116 F119:G119 I119 F122:G122 I122 F125:G125 F130:G130 F132:F133 I151:J151 F9 F89:G89 I83:J83 I96:J96 I125 I132:J132 I9 D9 G9 D28:D29 D83:D84 G83:G84 J84 G28:G29 J28 G93 D96 G96 D104 G104 J104 D132 G132 D146 J146 D151:D152 G151:G152 J152" unlockedFormula="1"/>
    <ignoredError sqref="A137 A134 A131 A126:A128" numberStoredAsText="1"/>
    <ignoredError sqref="E14 E18 E21 E24 E26 H18 H21 E29 I50 E75 H75 E81 J81 E83:E84 H83:H84 H29 E9 E89 H93 J93 E102 E105 E96 H96 H104 E116 E119 H119 E122 H122 E125 H125 H130 E130 E132:E133 H132:H133 H141 E151:E152 H151 J130 H116 H89 E155:E156 H155:H156" formula="1"/>
    <ignoredError sqref="I70 E28 H28 E104 J119 J122 J125 J144 J116 J89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2016-2015</vt:lpstr>
      <vt:lpstr>'2016-2015'!Títulos_a_imprimir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Heyzell  Astrid Ruiz</dc:creator>
  <cp:lastModifiedBy>NACH</cp:lastModifiedBy>
  <cp:lastPrinted>2017-01-18T20:19:33Z</cp:lastPrinted>
  <dcterms:created xsi:type="dcterms:W3CDTF">2016-10-13T21:34:33Z</dcterms:created>
  <dcterms:modified xsi:type="dcterms:W3CDTF">2017-02-01T15:20:05Z</dcterms:modified>
</cp:coreProperties>
</file>